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scje.sharepoint.com/Carbon/TASC GS PoA/VPA 4 Zambia TASC/MRV1/MRV 1 - HS 1&amp; 2 Combined/Verification/SustainCert/Round II Findings/"/>
    </mc:Choice>
  </mc:AlternateContent>
  <xr:revisionPtr revIDLastSave="131" documentId="8_{839CE537-93F2-4D9A-A98F-905A43523524}" xr6:coauthVersionLast="47" xr6:coauthVersionMax="47" xr10:uidLastSave="{1CD10745-8649-45CE-B2A0-74B2E1DAE17B}"/>
  <bookViews>
    <workbookView xWindow="-120" yWindow="-16320" windowWidth="29040" windowHeight="15720" tabRatio="844" xr2:uid="{00000000-000D-0000-FFFF-FFFF00000000}"/>
  </bookViews>
  <sheets>
    <sheet name="ER Summary" sheetId="14" r:id="rId1"/>
    <sheet name="Ex-Ante Habit 1" sheetId="1" r:id="rId2"/>
    <sheet name="Ex-Post Habit 1" sheetId="21" r:id="rId3"/>
    <sheet name="Upy Habit 1" sheetId="25" r:id="rId4"/>
    <sheet name="Threshold Assessment Habit 1" sheetId="13" r:id="rId5"/>
    <sheet name="Ex-Ante Habit 2" sheetId="15" r:id="rId6"/>
    <sheet name="Ex-Post Habit 2" sheetId="36" r:id="rId7"/>
    <sheet name="Upy Habit 2" sheetId="32" r:id="rId8"/>
    <sheet name="Threshold Assessment Habit 2" sheetId="33" r:id="rId9"/>
    <sheet name="Technology Days VPA 4" sheetId="23" r:id="rId10"/>
    <sheet name="bKPT calculations" sheetId="24" r:id="rId11"/>
    <sheet name="MRV1 pKPT Day 0" sheetId="26" r:id="rId12"/>
    <sheet name="MRV1 pKPT Day 1" sheetId="27" r:id="rId13"/>
    <sheet name="MRV1 pKPT Day 2" sheetId="28" r:id="rId14"/>
    <sheet name="MRV1 pKPT Day 3" sheetId="29" r:id="rId15"/>
    <sheet name="MRV1 pKPT Stock comparison" sheetId="30" r:id="rId16"/>
    <sheet name="MRV1 pKPT Calculations " sheetId="31" r:id="rId17"/>
    <sheet name="SDG Calculations Habit Survey 1" sheetId="34" r:id="rId18"/>
    <sheet name="SDG Calculations Habit Survey 2" sheetId="35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4" l="1"/>
  <c r="L6" i="14"/>
  <c r="L5" i="14"/>
  <c r="L4" i="14"/>
  <c r="E11" i="15"/>
  <c r="E19" i="1"/>
  <c r="E13" i="1"/>
  <c r="E14" i="1"/>
  <c r="E12" i="1"/>
  <c r="E11" i="1"/>
  <c r="AY15" i="31"/>
  <c r="AJ3" i="24"/>
  <c r="AV13" i="24" l="1"/>
  <c r="D22" i="1" l="1"/>
  <c r="I2" i="23"/>
  <c r="E16" i="21" s="1"/>
  <c r="I13" i="23"/>
  <c r="I12" i="23"/>
  <c r="I8" i="23"/>
  <c r="I7" i="23"/>
  <c r="H8" i="23"/>
  <c r="H7" i="23"/>
  <c r="I3" i="23"/>
  <c r="E16" i="36" s="1"/>
  <c r="I20" i="15"/>
  <c r="D22" i="15" s="1"/>
  <c r="D12" i="34"/>
  <c r="D12" i="35"/>
  <c r="I9" i="23" l="1"/>
  <c r="I21" i="1"/>
  <c r="D11" i="35" l="1"/>
  <c r="D8" i="35"/>
  <c r="D5" i="35"/>
  <c r="E5" i="35" s="1"/>
  <c r="D11" i="34"/>
  <c r="E5" i="34"/>
  <c r="D8" i="34"/>
  <c r="D5" i="34"/>
  <c r="E7" i="36"/>
  <c r="J6" i="36" s="1"/>
  <c r="E6" i="36"/>
  <c r="N5" i="36" s="1"/>
  <c r="E17" i="36"/>
  <c r="N14" i="36" s="1"/>
  <c r="M17" i="36"/>
  <c r="I17" i="36"/>
  <c r="N16" i="36"/>
  <c r="M16" i="36"/>
  <c r="J16" i="36"/>
  <c r="I16" i="36"/>
  <c r="M14" i="36"/>
  <c r="I14" i="36"/>
  <c r="M13" i="36"/>
  <c r="I13" i="36"/>
  <c r="M10" i="36"/>
  <c r="I10" i="36"/>
  <c r="M9" i="36"/>
  <c r="I9" i="36"/>
  <c r="M8" i="36"/>
  <c r="I8" i="36"/>
  <c r="M7" i="36"/>
  <c r="I7" i="36"/>
  <c r="M6" i="36"/>
  <c r="I6" i="36"/>
  <c r="M5" i="36"/>
  <c r="I5" i="36"/>
  <c r="M3" i="36"/>
  <c r="I3" i="36"/>
  <c r="N6" i="36" l="1"/>
  <c r="J5" i="36"/>
  <c r="E13" i="15" l="1"/>
  <c r="E8" i="36" s="1"/>
  <c r="N16" i="21"/>
  <c r="M17" i="21"/>
  <c r="M16" i="21"/>
  <c r="M14" i="21"/>
  <c r="M13" i="21"/>
  <c r="M10" i="21"/>
  <c r="M9" i="21"/>
  <c r="M8" i="21"/>
  <c r="M7" i="21"/>
  <c r="M6" i="21"/>
  <c r="M5" i="21"/>
  <c r="M3" i="21"/>
  <c r="N7" i="36" l="1"/>
  <c r="N9" i="36" s="1"/>
  <c r="J7" i="36"/>
  <c r="J16" i="21"/>
  <c r="I3" i="21"/>
  <c r="I5" i="21"/>
  <c r="I6" i="21"/>
  <c r="I7" i="21"/>
  <c r="I8" i="21"/>
  <c r="I9" i="21"/>
  <c r="I10" i="21"/>
  <c r="I13" i="21"/>
  <c r="I14" i="21"/>
  <c r="I16" i="21"/>
  <c r="I17" i="21"/>
  <c r="E17" i="21"/>
  <c r="N14" i="21" s="1"/>
  <c r="E8" i="21"/>
  <c r="N7" i="21" s="1"/>
  <c r="E7" i="21"/>
  <c r="N6" i="21" s="1"/>
  <c r="E6" i="21"/>
  <c r="N5" i="21" s="1"/>
  <c r="J7" i="21" l="1"/>
  <c r="J5" i="21"/>
  <c r="J6" i="21"/>
  <c r="N6" i="35"/>
  <c r="N7" i="35"/>
  <c r="N8" i="35"/>
  <c r="N9" i="35"/>
  <c r="N10" i="35"/>
  <c r="N11" i="35"/>
  <c r="N12" i="35"/>
  <c r="N13" i="35"/>
  <c r="N14" i="35"/>
  <c r="N15" i="35"/>
  <c r="N16" i="35"/>
  <c r="N17" i="35"/>
  <c r="N18" i="35"/>
  <c r="N19" i="35"/>
  <c r="N20" i="35"/>
  <c r="N21" i="35"/>
  <c r="N22" i="35"/>
  <c r="N23" i="35"/>
  <c r="N24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N37" i="35"/>
  <c r="N38" i="35"/>
  <c r="N39" i="35"/>
  <c r="N40" i="35"/>
  <c r="N41" i="35"/>
  <c r="N42" i="35"/>
  <c r="N43" i="35"/>
  <c r="N44" i="35"/>
  <c r="N45" i="35"/>
  <c r="N46" i="35"/>
  <c r="N47" i="35"/>
  <c r="N48" i="35"/>
  <c r="N49" i="35"/>
  <c r="N50" i="35"/>
  <c r="N51" i="35"/>
  <c r="N52" i="35"/>
  <c r="N53" i="35"/>
  <c r="N54" i="35"/>
  <c r="N55" i="35"/>
  <c r="N56" i="35"/>
  <c r="N57" i="35"/>
  <c r="N58" i="35"/>
  <c r="N59" i="35"/>
  <c r="N60" i="35"/>
  <c r="N61" i="35"/>
  <c r="N62" i="35"/>
  <c r="N63" i="35"/>
  <c r="N64" i="35"/>
  <c r="N65" i="35"/>
  <c r="N66" i="35"/>
  <c r="N67" i="35"/>
  <c r="N68" i="35"/>
  <c r="N69" i="35"/>
  <c r="N70" i="35"/>
  <c r="N71" i="35"/>
  <c r="N72" i="35"/>
  <c r="N73" i="35"/>
  <c r="N74" i="35"/>
  <c r="N75" i="35"/>
  <c r="N76" i="35"/>
  <c r="N77" i="35"/>
  <c r="N78" i="35"/>
  <c r="N79" i="35"/>
  <c r="N80" i="35"/>
  <c r="N81" i="35"/>
  <c r="N82" i="35"/>
  <c r="N83" i="35"/>
  <c r="N84" i="35"/>
  <c r="N85" i="35"/>
  <c r="N86" i="35"/>
  <c r="N87" i="35"/>
  <c r="N88" i="35"/>
  <c r="N89" i="35"/>
  <c r="N90" i="35"/>
  <c r="N91" i="35"/>
  <c r="N92" i="35"/>
  <c r="N93" i="35"/>
  <c r="N94" i="35"/>
  <c r="N95" i="35"/>
  <c r="N96" i="35"/>
  <c r="N97" i="35"/>
  <c r="N98" i="35"/>
  <c r="N99" i="35"/>
  <c r="N100" i="35"/>
  <c r="N101" i="35"/>
  <c r="N102" i="35"/>
  <c r="N103" i="35"/>
  <c r="N104" i="35"/>
  <c r="N105" i="35"/>
  <c r="N5" i="35"/>
  <c r="N6" i="34"/>
  <c r="N7" i="34"/>
  <c r="N8" i="34"/>
  <c r="N9" i="34"/>
  <c r="N10" i="34"/>
  <c r="N11" i="34"/>
  <c r="N12" i="34"/>
  <c r="N13" i="34"/>
  <c r="N14" i="34"/>
  <c r="N15" i="34"/>
  <c r="N16" i="34"/>
  <c r="N17" i="34"/>
  <c r="N18" i="34"/>
  <c r="N19" i="34"/>
  <c r="N20" i="34"/>
  <c r="N21" i="34"/>
  <c r="N22" i="34"/>
  <c r="N23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N42" i="34"/>
  <c r="N43" i="34"/>
  <c r="N44" i="34"/>
  <c r="N45" i="34"/>
  <c r="N46" i="34"/>
  <c r="N47" i="34"/>
  <c r="N48" i="34"/>
  <c r="N49" i="34"/>
  <c r="N50" i="34"/>
  <c r="N51" i="34"/>
  <c r="N52" i="34"/>
  <c r="N53" i="34"/>
  <c r="N54" i="34"/>
  <c r="N55" i="34"/>
  <c r="N56" i="34"/>
  <c r="N57" i="34"/>
  <c r="N58" i="34"/>
  <c r="N59" i="34"/>
  <c r="N60" i="34"/>
  <c r="N61" i="34"/>
  <c r="N62" i="34"/>
  <c r="N63" i="34"/>
  <c r="N64" i="34"/>
  <c r="N65" i="34"/>
  <c r="N66" i="34"/>
  <c r="N67" i="34"/>
  <c r="N68" i="34"/>
  <c r="N69" i="34"/>
  <c r="N70" i="34"/>
  <c r="N71" i="34"/>
  <c r="N72" i="34"/>
  <c r="N73" i="34"/>
  <c r="N74" i="34"/>
  <c r="N75" i="34"/>
  <c r="N76" i="34"/>
  <c r="N77" i="34"/>
  <c r="N78" i="34"/>
  <c r="N79" i="34"/>
  <c r="N80" i="34"/>
  <c r="N81" i="34"/>
  <c r="N82" i="34"/>
  <c r="N83" i="34"/>
  <c r="N84" i="34"/>
  <c r="N85" i="34"/>
  <c r="N86" i="34"/>
  <c r="N87" i="34"/>
  <c r="N88" i="34"/>
  <c r="N89" i="34"/>
  <c r="N90" i="34"/>
  <c r="N91" i="34"/>
  <c r="N92" i="34"/>
  <c r="N93" i="34"/>
  <c r="N94" i="34"/>
  <c r="N95" i="34"/>
  <c r="N96" i="34"/>
  <c r="N97" i="34"/>
  <c r="N98" i="34"/>
  <c r="N99" i="34"/>
  <c r="N100" i="34"/>
  <c r="N101" i="34"/>
  <c r="N102" i="34"/>
  <c r="N103" i="34"/>
  <c r="N104" i="34"/>
  <c r="N5" i="34"/>
  <c r="H6" i="35"/>
  <c r="H7" i="35"/>
  <c r="H8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7" i="35"/>
  <c r="H48" i="35"/>
  <c r="H49" i="35"/>
  <c r="H50" i="35"/>
  <c r="H51" i="35"/>
  <c r="H52" i="35"/>
  <c r="H53" i="35"/>
  <c r="H54" i="35"/>
  <c r="H55" i="35"/>
  <c r="H56" i="35"/>
  <c r="H57" i="35"/>
  <c r="H58" i="35"/>
  <c r="H59" i="35"/>
  <c r="H60" i="35"/>
  <c r="H61" i="35"/>
  <c r="H62" i="35"/>
  <c r="H63" i="35"/>
  <c r="H64" i="35"/>
  <c r="H65" i="35"/>
  <c r="H66" i="35"/>
  <c r="H67" i="35"/>
  <c r="H68" i="35"/>
  <c r="H69" i="35"/>
  <c r="H70" i="35"/>
  <c r="H71" i="35"/>
  <c r="H72" i="35"/>
  <c r="H73" i="35"/>
  <c r="H74" i="35"/>
  <c r="H75" i="35"/>
  <c r="H76" i="35"/>
  <c r="H77" i="35"/>
  <c r="H78" i="35"/>
  <c r="H79" i="35"/>
  <c r="H80" i="35"/>
  <c r="H81" i="35"/>
  <c r="H82" i="35"/>
  <c r="H83" i="35"/>
  <c r="H84" i="35"/>
  <c r="H85" i="35"/>
  <c r="H86" i="35"/>
  <c r="H87" i="35"/>
  <c r="H88" i="35"/>
  <c r="H89" i="35"/>
  <c r="H90" i="35"/>
  <c r="H91" i="35"/>
  <c r="H92" i="35"/>
  <c r="H93" i="35"/>
  <c r="H94" i="35"/>
  <c r="H95" i="35"/>
  <c r="H96" i="35"/>
  <c r="H97" i="35"/>
  <c r="H98" i="35"/>
  <c r="H99" i="35"/>
  <c r="H100" i="35"/>
  <c r="H101" i="35"/>
  <c r="H102" i="35"/>
  <c r="H103" i="35"/>
  <c r="H104" i="35"/>
  <c r="H105" i="35"/>
  <c r="H5" i="35"/>
  <c r="H6" i="34"/>
  <c r="H7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45" i="34"/>
  <c r="H46" i="34"/>
  <c r="H47" i="34"/>
  <c r="H48" i="34"/>
  <c r="H49" i="34"/>
  <c r="H50" i="34"/>
  <c r="H51" i="34"/>
  <c r="H52" i="34"/>
  <c r="H53" i="34"/>
  <c r="H54" i="34"/>
  <c r="H55" i="34"/>
  <c r="H56" i="34"/>
  <c r="H57" i="34"/>
  <c r="H58" i="34"/>
  <c r="H59" i="34"/>
  <c r="H60" i="34"/>
  <c r="H61" i="34"/>
  <c r="H62" i="34"/>
  <c r="H63" i="34"/>
  <c r="H64" i="34"/>
  <c r="H65" i="34"/>
  <c r="H66" i="34"/>
  <c r="H67" i="34"/>
  <c r="H68" i="34"/>
  <c r="H69" i="34"/>
  <c r="H70" i="34"/>
  <c r="H71" i="34"/>
  <c r="H72" i="34"/>
  <c r="H73" i="34"/>
  <c r="H74" i="34"/>
  <c r="H75" i="34"/>
  <c r="H76" i="34"/>
  <c r="H77" i="34"/>
  <c r="H78" i="34"/>
  <c r="H79" i="34"/>
  <c r="H80" i="34"/>
  <c r="H81" i="34"/>
  <c r="H82" i="34"/>
  <c r="H83" i="34"/>
  <c r="H84" i="34"/>
  <c r="H85" i="34"/>
  <c r="H86" i="34"/>
  <c r="H87" i="34"/>
  <c r="H88" i="34"/>
  <c r="H89" i="34"/>
  <c r="H90" i="34"/>
  <c r="H91" i="34"/>
  <c r="H92" i="34"/>
  <c r="H93" i="34"/>
  <c r="H94" i="34"/>
  <c r="H95" i="34"/>
  <c r="H96" i="34"/>
  <c r="H97" i="34"/>
  <c r="H98" i="34"/>
  <c r="H99" i="34"/>
  <c r="H100" i="34"/>
  <c r="H101" i="34"/>
  <c r="H102" i="34"/>
  <c r="H103" i="34"/>
  <c r="H104" i="34"/>
  <c r="H5" i="34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A53" i="32"/>
  <c r="A54" i="32"/>
  <c r="A55" i="32"/>
  <c r="A56" i="32"/>
  <c r="A57" i="32"/>
  <c r="A58" i="32"/>
  <c r="A59" i="32"/>
  <c r="A60" i="32"/>
  <c r="A61" i="32"/>
  <c r="A62" i="32"/>
  <c r="A63" i="32"/>
  <c r="A64" i="32"/>
  <c r="A65" i="32"/>
  <c r="A66" i="32"/>
  <c r="A67" i="32"/>
  <c r="A68" i="32"/>
  <c r="A69" i="32"/>
  <c r="A70" i="32"/>
  <c r="A71" i="32"/>
  <c r="A72" i="32"/>
  <c r="A73" i="32"/>
  <c r="A74" i="32"/>
  <c r="A75" i="32"/>
  <c r="A76" i="32"/>
  <c r="A77" i="32"/>
  <c r="A78" i="32"/>
  <c r="A79" i="32"/>
  <c r="A80" i="32"/>
  <c r="A81" i="32"/>
  <c r="A82" i="32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4" i="32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4" i="25"/>
  <c r="D4" i="33"/>
  <c r="D4" i="13"/>
  <c r="K5" i="35" l="1"/>
  <c r="E6" i="32"/>
  <c r="K5" i="34"/>
  <c r="Q5" i="34"/>
  <c r="E7" i="32"/>
  <c r="K8" i="34"/>
  <c r="Q8" i="34"/>
  <c r="Q8" i="35"/>
  <c r="Q5" i="35"/>
  <c r="K8" i="35"/>
  <c r="E4" i="32"/>
  <c r="E9" i="32"/>
  <c r="E5" i="32"/>
  <c r="F5" i="32" s="1"/>
  <c r="F6" i="32" l="1"/>
  <c r="L5" i="35"/>
  <c r="R5" i="35"/>
  <c r="L5" i="34"/>
  <c r="R5" i="34"/>
  <c r="F4" i="32"/>
  <c r="E10" i="32" s="1"/>
  <c r="F7" i="32"/>
  <c r="R47" i="31"/>
  <c r="Q47" i="31"/>
  <c r="P47" i="31"/>
  <c r="J47" i="31"/>
  <c r="N47" i="31" s="1"/>
  <c r="I47" i="31"/>
  <c r="M47" i="31" s="1"/>
  <c r="H47" i="31"/>
  <c r="L47" i="31" s="1"/>
  <c r="G47" i="31"/>
  <c r="F47" i="31"/>
  <c r="E47" i="31"/>
  <c r="C47" i="31"/>
  <c r="B47" i="31"/>
  <c r="A47" i="31"/>
  <c r="R46" i="31"/>
  <c r="Q46" i="31"/>
  <c r="P46" i="31"/>
  <c r="J46" i="31"/>
  <c r="N46" i="31" s="1"/>
  <c r="I46" i="31"/>
  <c r="M46" i="31" s="1"/>
  <c r="H46" i="31"/>
  <c r="L46" i="31" s="1"/>
  <c r="G46" i="31"/>
  <c r="F46" i="31"/>
  <c r="E46" i="31"/>
  <c r="C46" i="31"/>
  <c r="B46" i="31"/>
  <c r="A46" i="31"/>
  <c r="R45" i="31"/>
  <c r="Q45" i="31"/>
  <c r="P45" i="31"/>
  <c r="J45" i="31"/>
  <c r="N45" i="31" s="1"/>
  <c r="I45" i="31"/>
  <c r="M45" i="31" s="1"/>
  <c r="H45" i="31"/>
  <c r="L45" i="31" s="1"/>
  <c r="G45" i="31"/>
  <c r="F45" i="31"/>
  <c r="E45" i="31"/>
  <c r="C45" i="31"/>
  <c r="B45" i="31"/>
  <c r="A45" i="31"/>
  <c r="R44" i="31"/>
  <c r="Q44" i="31"/>
  <c r="P44" i="31"/>
  <c r="J44" i="31"/>
  <c r="N44" i="31" s="1"/>
  <c r="I44" i="31"/>
  <c r="M44" i="31" s="1"/>
  <c r="H44" i="31"/>
  <c r="L44" i="31" s="1"/>
  <c r="G44" i="31"/>
  <c r="F44" i="31"/>
  <c r="E44" i="31"/>
  <c r="C44" i="31"/>
  <c r="B44" i="31"/>
  <c r="A44" i="31"/>
  <c r="R43" i="31"/>
  <c r="Q43" i="31"/>
  <c r="P43" i="31"/>
  <c r="J43" i="31"/>
  <c r="N43" i="31" s="1"/>
  <c r="I43" i="31"/>
  <c r="M43" i="31" s="1"/>
  <c r="H43" i="31"/>
  <c r="L43" i="31" s="1"/>
  <c r="G43" i="31"/>
  <c r="F43" i="31"/>
  <c r="E43" i="31"/>
  <c r="C43" i="31"/>
  <c r="B43" i="31"/>
  <c r="A43" i="31"/>
  <c r="R42" i="31"/>
  <c r="Q42" i="31"/>
  <c r="P42" i="31"/>
  <c r="J42" i="31"/>
  <c r="N42" i="31" s="1"/>
  <c r="I42" i="31"/>
  <c r="M42" i="31" s="1"/>
  <c r="H42" i="31"/>
  <c r="L42" i="31" s="1"/>
  <c r="G42" i="31"/>
  <c r="F42" i="31"/>
  <c r="E42" i="31"/>
  <c r="C42" i="31"/>
  <c r="B42" i="31"/>
  <c r="A42" i="31"/>
  <c r="R41" i="31"/>
  <c r="Q41" i="31"/>
  <c r="P41" i="31"/>
  <c r="J41" i="31"/>
  <c r="N41" i="31" s="1"/>
  <c r="I41" i="31"/>
  <c r="M41" i="31" s="1"/>
  <c r="H41" i="31"/>
  <c r="L41" i="31" s="1"/>
  <c r="G41" i="31"/>
  <c r="F41" i="31"/>
  <c r="E41" i="31"/>
  <c r="C41" i="31"/>
  <c r="B41" i="31"/>
  <c r="A41" i="31"/>
  <c r="R40" i="31"/>
  <c r="Q40" i="31"/>
  <c r="P40" i="31"/>
  <c r="J40" i="31"/>
  <c r="N40" i="31" s="1"/>
  <c r="I40" i="31"/>
  <c r="M40" i="31" s="1"/>
  <c r="H40" i="31"/>
  <c r="L40" i="31" s="1"/>
  <c r="G40" i="31"/>
  <c r="F40" i="31"/>
  <c r="E40" i="31"/>
  <c r="C40" i="31"/>
  <c r="B40" i="31"/>
  <c r="A40" i="31"/>
  <c r="R39" i="31"/>
  <c r="Q39" i="31"/>
  <c r="P39" i="31"/>
  <c r="J39" i="31"/>
  <c r="N39" i="31" s="1"/>
  <c r="I39" i="31"/>
  <c r="M39" i="31" s="1"/>
  <c r="H39" i="31"/>
  <c r="L39" i="31" s="1"/>
  <c r="G39" i="31"/>
  <c r="F39" i="31"/>
  <c r="E39" i="31"/>
  <c r="C39" i="31"/>
  <c r="B39" i="31"/>
  <c r="A39" i="31"/>
  <c r="R38" i="31"/>
  <c r="Q38" i="31"/>
  <c r="P38" i="31"/>
  <c r="J38" i="31"/>
  <c r="N38" i="31" s="1"/>
  <c r="I38" i="31"/>
  <c r="M38" i="31" s="1"/>
  <c r="H38" i="31"/>
  <c r="L38" i="31" s="1"/>
  <c r="G38" i="31"/>
  <c r="F38" i="31"/>
  <c r="E38" i="31"/>
  <c r="C38" i="31"/>
  <c r="B38" i="31"/>
  <c r="A38" i="31"/>
  <c r="R37" i="31"/>
  <c r="Q37" i="31"/>
  <c r="P37" i="31"/>
  <c r="J37" i="31"/>
  <c r="N37" i="31" s="1"/>
  <c r="I37" i="31"/>
  <c r="M37" i="31" s="1"/>
  <c r="H37" i="31"/>
  <c r="L37" i="31" s="1"/>
  <c r="G37" i="31"/>
  <c r="F37" i="31"/>
  <c r="E37" i="31"/>
  <c r="C37" i="31"/>
  <c r="B37" i="31"/>
  <c r="A37" i="31"/>
  <c r="R36" i="31"/>
  <c r="Q36" i="31"/>
  <c r="P36" i="31"/>
  <c r="J36" i="31"/>
  <c r="N36" i="31" s="1"/>
  <c r="I36" i="31"/>
  <c r="M36" i="31" s="1"/>
  <c r="H36" i="31"/>
  <c r="L36" i="31" s="1"/>
  <c r="G36" i="31"/>
  <c r="F36" i="31"/>
  <c r="E36" i="31"/>
  <c r="C36" i="31"/>
  <c r="B36" i="31"/>
  <c r="A36" i="31"/>
  <c r="R35" i="31"/>
  <c r="Q35" i="31"/>
  <c r="P35" i="31"/>
  <c r="J35" i="31"/>
  <c r="N35" i="31" s="1"/>
  <c r="I35" i="31"/>
  <c r="M35" i="31" s="1"/>
  <c r="H35" i="31"/>
  <c r="L35" i="31" s="1"/>
  <c r="G35" i="31"/>
  <c r="F35" i="31"/>
  <c r="E35" i="31"/>
  <c r="C35" i="31"/>
  <c r="B35" i="31"/>
  <c r="A35" i="31"/>
  <c r="R34" i="31"/>
  <c r="Q34" i="31"/>
  <c r="P34" i="31"/>
  <c r="J34" i="31"/>
  <c r="N34" i="31" s="1"/>
  <c r="I34" i="31"/>
  <c r="M34" i="31" s="1"/>
  <c r="H34" i="31"/>
  <c r="L34" i="31" s="1"/>
  <c r="G34" i="31"/>
  <c r="F34" i="31"/>
  <c r="E34" i="31"/>
  <c r="C34" i="31"/>
  <c r="B34" i="31"/>
  <c r="A34" i="31"/>
  <c r="R33" i="31"/>
  <c r="Q33" i="31"/>
  <c r="P33" i="31"/>
  <c r="J33" i="31"/>
  <c r="N33" i="31" s="1"/>
  <c r="I33" i="31"/>
  <c r="M33" i="31" s="1"/>
  <c r="H33" i="31"/>
  <c r="L33" i="31" s="1"/>
  <c r="G33" i="31"/>
  <c r="F33" i="31"/>
  <c r="E33" i="31"/>
  <c r="C33" i="31"/>
  <c r="B33" i="31"/>
  <c r="A33" i="31"/>
  <c r="R32" i="31"/>
  <c r="Q32" i="31"/>
  <c r="P32" i="31"/>
  <c r="J32" i="31"/>
  <c r="N32" i="31" s="1"/>
  <c r="I32" i="31"/>
  <c r="M32" i="31" s="1"/>
  <c r="H32" i="31"/>
  <c r="L32" i="31" s="1"/>
  <c r="G32" i="31"/>
  <c r="F32" i="31"/>
  <c r="E32" i="31"/>
  <c r="C32" i="31"/>
  <c r="B32" i="31"/>
  <c r="A32" i="31"/>
  <c r="R31" i="31"/>
  <c r="Q31" i="31"/>
  <c r="P31" i="31"/>
  <c r="J31" i="31"/>
  <c r="N31" i="31" s="1"/>
  <c r="I31" i="31"/>
  <c r="M31" i="31" s="1"/>
  <c r="H31" i="31"/>
  <c r="L31" i="31" s="1"/>
  <c r="G31" i="31"/>
  <c r="F31" i="31"/>
  <c r="E31" i="31"/>
  <c r="C31" i="31"/>
  <c r="B31" i="31"/>
  <c r="A31" i="31"/>
  <c r="R30" i="31"/>
  <c r="Q30" i="31"/>
  <c r="P30" i="31"/>
  <c r="J30" i="31"/>
  <c r="N30" i="31" s="1"/>
  <c r="I30" i="31"/>
  <c r="M30" i="31" s="1"/>
  <c r="H30" i="31"/>
  <c r="L30" i="31" s="1"/>
  <c r="G30" i="31"/>
  <c r="F30" i="31"/>
  <c r="E30" i="31"/>
  <c r="C30" i="31"/>
  <c r="B30" i="31"/>
  <c r="A30" i="31"/>
  <c r="R29" i="31"/>
  <c r="Q29" i="31"/>
  <c r="P29" i="31"/>
  <c r="J29" i="31"/>
  <c r="N29" i="31" s="1"/>
  <c r="I29" i="31"/>
  <c r="M29" i="31" s="1"/>
  <c r="H29" i="31"/>
  <c r="L29" i="31" s="1"/>
  <c r="G29" i="31"/>
  <c r="F29" i="31"/>
  <c r="E29" i="31"/>
  <c r="C29" i="31"/>
  <c r="B29" i="31"/>
  <c r="A29" i="31"/>
  <c r="R28" i="31"/>
  <c r="Q28" i="31"/>
  <c r="P28" i="31"/>
  <c r="J28" i="31"/>
  <c r="N28" i="31" s="1"/>
  <c r="I28" i="31"/>
  <c r="M28" i="31" s="1"/>
  <c r="H28" i="31"/>
  <c r="L28" i="31" s="1"/>
  <c r="G28" i="31"/>
  <c r="F28" i="31"/>
  <c r="E28" i="31"/>
  <c r="C28" i="31"/>
  <c r="B28" i="31"/>
  <c r="A28" i="31"/>
  <c r="R27" i="31"/>
  <c r="Q27" i="31"/>
  <c r="P27" i="31"/>
  <c r="J27" i="31"/>
  <c r="N27" i="31" s="1"/>
  <c r="I27" i="31"/>
  <c r="M27" i="31" s="1"/>
  <c r="H27" i="31"/>
  <c r="L27" i="31" s="1"/>
  <c r="G27" i="31"/>
  <c r="F27" i="31"/>
  <c r="E27" i="31"/>
  <c r="C27" i="31"/>
  <c r="B27" i="31"/>
  <c r="A27" i="31"/>
  <c r="R26" i="31"/>
  <c r="Q26" i="31"/>
  <c r="P26" i="31"/>
  <c r="J26" i="31"/>
  <c r="N26" i="31" s="1"/>
  <c r="I26" i="31"/>
  <c r="M26" i="31" s="1"/>
  <c r="H26" i="31"/>
  <c r="L26" i="31" s="1"/>
  <c r="G26" i="31"/>
  <c r="F26" i="31"/>
  <c r="E26" i="31"/>
  <c r="C26" i="31"/>
  <c r="B26" i="31"/>
  <c r="A26" i="31"/>
  <c r="R25" i="31"/>
  <c r="Q25" i="31"/>
  <c r="P25" i="31"/>
  <c r="J25" i="31"/>
  <c r="N25" i="31" s="1"/>
  <c r="I25" i="31"/>
  <c r="M25" i="31" s="1"/>
  <c r="H25" i="31"/>
  <c r="L25" i="31" s="1"/>
  <c r="G25" i="31"/>
  <c r="F25" i="31"/>
  <c r="E25" i="31"/>
  <c r="C25" i="31"/>
  <c r="B25" i="31"/>
  <c r="A25" i="31"/>
  <c r="R24" i="31"/>
  <c r="Q24" i="31"/>
  <c r="P24" i="31"/>
  <c r="J24" i="31"/>
  <c r="N24" i="31" s="1"/>
  <c r="I24" i="31"/>
  <c r="M24" i="31" s="1"/>
  <c r="H24" i="31"/>
  <c r="L24" i="31" s="1"/>
  <c r="G24" i="31"/>
  <c r="F24" i="31"/>
  <c r="E24" i="31"/>
  <c r="C24" i="31"/>
  <c r="B24" i="31"/>
  <c r="A24" i="31"/>
  <c r="R23" i="31"/>
  <c r="Q23" i="31"/>
  <c r="P23" i="31"/>
  <c r="J23" i="31"/>
  <c r="N23" i="31" s="1"/>
  <c r="I23" i="31"/>
  <c r="M23" i="31" s="1"/>
  <c r="H23" i="31"/>
  <c r="L23" i="31" s="1"/>
  <c r="G23" i="31"/>
  <c r="F23" i="31"/>
  <c r="E23" i="31"/>
  <c r="C23" i="31"/>
  <c r="B23" i="31"/>
  <c r="A23" i="31"/>
  <c r="R22" i="31"/>
  <c r="Q22" i="31"/>
  <c r="P22" i="31"/>
  <c r="J22" i="31"/>
  <c r="N22" i="31" s="1"/>
  <c r="I22" i="31"/>
  <c r="M22" i="31" s="1"/>
  <c r="H22" i="31"/>
  <c r="L22" i="31" s="1"/>
  <c r="G22" i="31"/>
  <c r="F22" i="31"/>
  <c r="E22" i="31"/>
  <c r="C22" i="31"/>
  <c r="B22" i="31"/>
  <c r="A22" i="31"/>
  <c r="R21" i="31"/>
  <c r="Q21" i="31"/>
  <c r="P21" i="31"/>
  <c r="J21" i="31"/>
  <c r="N21" i="31" s="1"/>
  <c r="I21" i="31"/>
  <c r="M21" i="31" s="1"/>
  <c r="H21" i="31"/>
  <c r="L21" i="31" s="1"/>
  <c r="G21" i="31"/>
  <c r="F21" i="31"/>
  <c r="E21" i="31"/>
  <c r="C21" i="31"/>
  <c r="B21" i="31"/>
  <c r="A21" i="31"/>
  <c r="R20" i="31"/>
  <c r="Q20" i="31"/>
  <c r="P20" i="31"/>
  <c r="J20" i="31"/>
  <c r="N20" i="31" s="1"/>
  <c r="I20" i="31"/>
  <c r="M20" i="31" s="1"/>
  <c r="H20" i="31"/>
  <c r="L20" i="31" s="1"/>
  <c r="G20" i="31"/>
  <c r="F20" i="31"/>
  <c r="E20" i="31"/>
  <c r="C20" i="31"/>
  <c r="B20" i="31"/>
  <c r="A20" i="31"/>
  <c r="R19" i="31"/>
  <c r="Q19" i="31"/>
  <c r="P19" i="31"/>
  <c r="J19" i="31"/>
  <c r="N19" i="31" s="1"/>
  <c r="I19" i="31"/>
  <c r="M19" i="31" s="1"/>
  <c r="H19" i="31"/>
  <c r="L19" i="31" s="1"/>
  <c r="G19" i="31"/>
  <c r="F19" i="31"/>
  <c r="E19" i="31"/>
  <c r="C19" i="31"/>
  <c r="B19" i="31"/>
  <c r="A19" i="31"/>
  <c r="R18" i="31"/>
  <c r="Q18" i="31"/>
  <c r="P18" i="31"/>
  <c r="J18" i="31"/>
  <c r="N18" i="31" s="1"/>
  <c r="I18" i="31"/>
  <c r="M18" i="31" s="1"/>
  <c r="H18" i="31"/>
  <c r="L18" i="31" s="1"/>
  <c r="G18" i="31"/>
  <c r="F18" i="31"/>
  <c r="E18" i="31"/>
  <c r="C18" i="31"/>
  <c r="B18" i="31"/>
  <c r="A18" i="31"/>
  <c r="R17" i="31"/>
  <c r="Q17" i="31"/>
  <c r="P17" i="31"/>
  <c r="J17" i="31"/>
  <c r="N17" i="31" s="1"/>
  <c r="I17" i="31"/>
  <c r="M17" i="31" s="1"/>
  <c r="H17" i="31"/>
  <c r="L17" i="31" s="1"/>
  <c r="G17" i="31"/>
  <c r="F17" i="31"/>
  <c r="E17" i="31"/>
  <c r="C17" i="31"/>
  <c r="B17" i="31"/>
  <c r="A17" i="31"/>
  <c r="R16" i="31"/>
  <c r="Q16" i="31"/>
  <c r="P16" i="31"/>
  <c r="J16" i="31"/>
  <c r="N16" i="31" s="1"/>
  <c r="I16" i="31"/>
  <c r="M16" i="31" s="1"/>
  <c r="H16" i="31"/>
  <c r="L16" i="31" s="1"/>
  <c r="G16" i="31"/>
  <c r="F16" i="31"/>
  <c r="E16" i="31"/>
  <c r="C16" i="31"/>
  <c r="B16" i="31"/>
  <c r="A16" i="31"/>
  <c r="R15" i="31"/>
  <c r="Q15" i="31"/>
  <c r="P15" i="31"/>
  <c r="J15" i="31"/>
  <c r="N15" i="31" s="1"/>
  <c r="I15" i="31"/>
  <c r="M15" i="31" s="1"/>
  <c r="H15" i="31"/>
  <c r="L15" i="31" s="1"/>
  <c r="G15" i="31"/>
  <c r="F15" i="31"/>
  <c r="E15" i="31"/>
  <c r="C15" i="31"/>
  <c r="B15" i="31"/>
  <c r="A15" i="31"/>
  <c r="R14" i="31"/>
  <c r="Q14" i="31"/>
  <c r="P14" i="31"/>
  <c r="J14" i="31"/>
  <c r="N14" i="31" s="1"/>
  <c r="I14" i="31"/>
  <c r="M14" i="31" s="1"/>
  <c r="H14" i="31"/>
  <c r="L14" i="31" s="1"/>
  <c r="G14" i="31"/>
  <c r="F14" i="31"/>
  <c r="E14" i="31"/>
  <c r="C14" i="31"/>
  <c r="B14" i="31"/>
  <c r="A14" i="31"/>
  <c r="R13" i="31"/>
  <c r="Q13" i="31"/>
  <c r="P13" i="31"/>
  <c r="J13" i="31"/>
  <c r="N13" i="31" s="1"/>
  <c r="I13" i="31"/>
  <c r="M13" i="31" s="1"/>
  <c r="H13" i="31"/>
  <c r="L13" i="31" s="1"/>
  <c r="G13" i="31"/>
  <c r="F13" i="31"/>
  <c r="E13" i="31"/>
  <c r="C13" i="31"/>
  <c r="B13" i="31"/>
  <c r="A13" i="31"/>
  <c r="R12" i="31"/>
  <c r="Q12" i="31"/>
  <c r="P12" i="31"/>
  <c r="J12" i="31"/>
  <c r="N12" i="31" s="1"/>
  <c r="I12" i="31"/>
  <c r="M12" i="31" s="1"/>
  <c r="H12" i="31"/>
  <c r="L12" i="31" s="1"/>
  <c r="G12" i="31"/>
  <c r="F12" i="31"/>
  <c r="E12" i="31"/>
  <c r="C12" i="31"/>
  <c r="B12" i="31"/>
  <c r="A12" i="31"/>
  <c r="R11" i="31"/>
  <c r="Q11" i="31"/>
  <c r="P11" i="31"/>
  <c r="J11" i="31"/>
  <c r="N11" i="31" s="1"/>
  <c r="I11" i="31"/>
  <c r="M11" i="31" s="1"/>
  <c r="H11" i="31"/>
  <c r="L11" i="31" s="1"/>
  <c r="G11" i="31"/>
  <c r="F11" i="31"/>
  <c r="E11" i="31"/>
  <c r="C11" i="31"/>
  <c r="B11" i="31"/>
  <c r="A11" i="31"/>
  <c r="R10" i="31"/>
  <c r="Q10" i="31"/>
  <c r="P10" i="31"/>
  <c r="J10" i="31"/>
  <c r="N10" i="31" s="1"/>
  <c r="I10" i="31"/>
  <c r="M10" i="31" s="1"/>
  <c r="H10" i="31"/>
  <c r="L10" i="31" s="1"/>
  <c r="G10" i="31"/>
  <c r="F10" i="31"/>
  <c r="E10" i="31"/>
  <c r="C10" i="31"/>
  <c r="B10" i="31"/>
  <c r="A10" i="31"/>
  <c r="R9" i="31"/>
  <c r="Q9" i="31"/>
  <c r="P9" i="31"/>
  <c r="J9" i="31"/>
  <c r="N9" i="31" s="1"/>
  <c r="I9" i="31"/>
  <c r="M9" i="31" s="1"/>
  <c r="H9" i="31"/>
  <c r="L9" i="31" s="1"/>
  <c r="G9" i="31"/>
  <c r="F9" i="31"/>
  <c r="E9" i="31"/>
  <c r="C9" i="31"/>
  <c r="B9" i="31"/>
  <c r="A9" i="31"/>
  <c r="R8" i="31"/>
  <c r="Q8" i="31"/>
  <c r="P8" i="31"/>
  <c r="J8" i="31"/>
  <c r="N8" i="31" s="1"/>
  <c r="I8" i="31"/>
  <c r="M8" i="31" s="1"/>
  <c r="H8" i="31"/>
  <c r="L8" i="31" s="1"/>
  <c r="G8" i="31"/>
  <c r="F8" i="31"/>
  <c r="E8" i="31"/>
  <c r="C8" i="31"/>
  <c r="B8" i="31"/>
  <c r="A8" i="31"/>
  <c r="R7" i="31"/>
  <c r="Q7" i="31"/>
  <c r="P7" i="31"/>
  <c r="J7" i="31"/>
  <c r="N7" i="31" s="1"/>
  <c r="I7" i="31"/>
  <c r="M7" i="31" s="1"/>
  <c r="H7" i="31"/>
  <c r="L7" i="31" s="1"/>
  <c r="G7" i="31"/>
  <c r="F7" i="31"/>
  <c r="E7" i="31"/>
  <c r="C7" i="31"/>
  <c r="B7" i="31"/>
  <c r="A7" i="31"/>
  <c r="R6" i="31"/>
  <c r="Q6" i="31"/>
  <c r="P6" i="31"/>
  <c r="J6" i="31"/>
  <c r="N6" i="31" s="1"/>
  <c r="I6" i="31"/>
  <c r="M6" i="31" s="1"/>
  <c r="H6" i="31"/>
  <c r="L6" i="31" s="1"/>
  <c r="G6" i="31"/>
  <c r="F6" i="31"/>
  <c r="E6" i="31"/>
  <c r="C6" i="31"/>
  <c r="B6" i="31"/>
  <c r="A6" i="31"/>
  <c r="R5" i="31"/>
  <c r="Q5" i="31"/>
  <c r="P5" i="31"/>
  <c r="J5" i="31"/>
  <c r="N5" i="31" s="1"/>
  <c r="I5" i="31"/>
  <c r="M5" i="31" s="1"/>
  <c r="H5" i="31"/>
  <c r="L5" i="31" s="1"/>
  <c r="G5" i="31"/>
  <c r="F5" i="31"/>
  <c r="E5" i="31"/>
  <c r="C5" i="31"/>
  <c r="B5" i="31"/>
  <c r="A5" i="31"/>
  <c r="R4" i="31"/>
  <c r="Q4" i="31"/>
  <c r="P4" i="31"/>
  <c r="J4" i="31"/>
  <c r="N4" i="31" s="1"/>
  <c r="I4" i="31"/>
  <c r="M4" i="31" s="1"/>
  <c r="H4" i="31"/>
  <c r="L4" i="31" s="1"/>
  <c r="G4" i="31"/>
  <c r="F4" i="31"/>
  <c r="E4" i="31"/>
  <c r="C4" i="31"/>
  <c r="B4" i="31"/>
  <c r="A4" i="31"/>
  <c r="R3" i="31"/>
  <c r="Q3" i="31"/>
  <c r="P3" i="31"/>
  <c r="J3" i="31"/>
  <c r="N3" i="31" s="1"/>
  <c r="I3" i="31"/>
  <c r="M3" i="31" s="1"/>
  <c r="H3" i="31"/>
  <c r="G3" i="31"/>
  <c r="F3" i="31"/>
  <c r="E3" i="31"/>
  <c r="C3" i="31"/>
  <c r="B3" i="31"/>
  <c r="A3" i="31"/>
  <c r="N46" i="30"/>
  <c r="M46" i="30"/>
  <c r="J46" i="30"/>
  <c r="I46" i="30"/>
  <c r="F46" i="30"/>
  <c r="E46" i="30"/>
  <c r="D46" i="30"/>
  <c r="C46" i="30"/>
  <c r="B46" i="30"/>
  <c r="A46" i="30"/>
  <c r="N45" i="30"/>
  <c r="M45" i="30"/>
  <c r="J45" i="30"/>
  <c r="I45" i="30"/>
  <c r="F45" i="30"/>
  <c r="E45" i="30"/>
  <c r="D45" i="30"/>
  <c r="C45" i="30"/>
  <c r="B45" i="30"/>
  <c r="A45" i="30"/>
  <c r="N44" i="30"/>
  <c r="M44" i="30"/>
  <c r="J44" i="30"/>
  <c r="I44" i="30"/>
  <c r="F44" i="30"/>
  <c r="E44" i="30"/>
  <c r="D44" i="30"/>
  <c r="C44" i="30"/>
  <c r="B44" i="30"/>
  <c r="A44" i="30"/>
  <c r="N43" i="30"/>
  <c r="M43" i="30"/>
  <c r="J43" i="30"/>
  <c r="I43" i="30"/>
  <c r="F43" i="30"/>
  <c r="E43" i="30"/>
  <c r="D43" i="30"/>
  <c r="C43" i="30"/>
  <c r="B43" i="30"/>
  <c r="A43" i="30"/>
  <c r="N42" i="30"/>
  <c r="M42" i="30"/>
  <c r="J42" i="30"/>
  <c r="I42" i="30"/>
  <c r="F42" i="30"/>
  <c r="E42" i="30"/>
  <c r="D42" i="30"/>
  <c r="C42" i="30"/>
  <c r="B42" i="30"/>
  <c r="A42" i="30"/>
  <c r="N41" i="30"/>
  <c r="M41" i="30"/>
  <c r="J41" i="30"/>
  <c r="I41" i="30"/>
  <c r="F41" i="30"/>
  <c r="E41" i="30"/>
  <c r="D41" i="30"/>
  <c r="C41" i="30"/>
  <c r="B41" i="30"/>
  <c r="A41" i="30"/>
  <c r="N40" i="30"/>
  <c r="M40" i="30"/>
  <c r="J40" i="30"/>
  <c r="I40" i="30"/>
  <c r="F40" i="30"/>
  <c r="E40" i="30"/>
  <c r="D40" i="30"/>
  <c r="C40" i="30"/>
  <c r="B40" i="30"/>
  <c r="A40" i="30"/>
  <c r="N39" i="30"/>
  <c r="M39" i="30"/>
  <c r="J39" i="30"/>
  <c r="I39" i="30"/>
  <c r="F39" i="30"/>
  <c r="E39" i="30"/>
  <c r="D39" i="30"/>
  <c r="C39" i="30"/>
  <c r="B39" i="30"/>
  <c r="A39" i="30"/>
  <c r="N38" i="30"/>
  <c r="M38" i="30"/>
  <c r="J38" i="30"/>
  <c r="I38" i="30"/>
  <c r="F38" i="30"/>
  <c r="E38" i="30"/>
  <c r="D38" i="30"/>
  <c r="C38" i="30"/>
  <c r="B38" i="30"/>
  <c r="A38" i="30"/>
  <c r="N37" i="30"/>
  <c r="M37" i="30"/>
  <c r="J37" i="30"/>
  <c r="I37" i="30"/>
  <c r="F37" i="30"/>
  <c r="E37" i="30"/>
  <c r="D37" i="30"/>
  <c r="C37" i="30"/>
  <c r="B37" i="30"/>
  <c r="A37" i="30"/>
  <c r="N36" i="30"/>
  <c r="M36" i="30"/>
  <c r="J36" i="30"/>
  <c r="I36" i="30"/>
  <c r="F36" i="30"/>
  <c r="E36" i="30"/>
  <c r="D36" i="30"/>
  <c r="C36" i="30"/>
  <c r="B36" i="30"/>
  <c r="A36" i="30"/>
  <c r="N35" i="30"/>
  <c r="M35" i="30"/>
  <c r="J35" i="30"/>
  <c r="I35" i="30"/>
  <c r="F35" i="30"/>
  <c r="E35" i="30"/>
  <c r="D35" i="30"/>
  <c r="C35" i="30"/>
  <c r="B35" i="30"/>
  <c r="A35" i="30"/>
  <c r="N34" i="30"/>
  <c r="M34" i="30"/>
  <c r="J34" i="30"/>
  <c r="I34" i="30"/>
  <c r="F34" i="30"/>
  <c r="E34" i="30"/>
  <c r="D34" i="30"/>
  <c r="C34" i="30"/>
  <c r="B34" i="30"/>
  <c r="A34" i="30"/>
  <c r="N33" i="30"/>
  <c r="M33" i="30"/>
  <c r="J33" i="30"/>
  <c r="I33" i="30"/>
  <c r="F33" i="30"/>
  <c r="E33" i="30"/>
  <c r="D33" i="30"/>
  <c r="C33" i="30"/>
  <c r="B33" i="30"/>
  <c r="A33" i="30"/>
  <c r="N32" i="30"/>
  <c r="M32" i="30"/>
  <c r="J32" i="30"/>
  <c r="I32" i="30"/>
  <c r="F32" i="30"/>
  <c r="E32" i="30"/>
  <c r="D32" i="30"/>
  <c r="C32" i="30"/>
  <c r="B32" i="30"/>
  <c r="A32" i="30"/>
  <c r="N31" i="30"/>
  <c r="M31" i="30"/>
  <c r="J31" i="30"/>
  <c r="I31" i="30"/>
  <c r="F31" i="30"/>
  <c r="E31" i="30"/>
  <c r="D31" i="30"/>
  <c r="C31" i="30"/>
  <c r="B31" i="30"/>
  <c r="A31" i="30"/>
  <c r="N30" i="30"/>
  <c r="M30" i="30"/>
  <c r="J30" i="30"/>
  <c r="I30" i="30"/>
  <c r="F30" i="30"/>
  <c r="E30" i="30"/>
  <c r="D30" i="30"/>
  <c r="C30" i="30"/>
  <c r="B30" i="30"/>
  <c r="A30" i="30"/>
  <c r="N29" i="30"/>
  <c r="M29" i="30"/>
  <c r="J29" i="30"/>
  <c r="I29" i="30"/>
  <c r="F29" i="30"/>
  <c r="E29" i="30"/>
  <c r="D29" i="30"/>
  <c r="C29" i="30"/>
  <c r="B29" i="30"/>
  <c r="A29" i="30"/>
  <c r="N28" i="30"/>
  <c r="M28" i="30"/>
  <c r="J28" i="30"/>
  <c r="I28" i="30"/>
  <c r="F28" i="30"/>
  <c r="E28" i="30"/>
  <c r="D28" i="30"/>
  <c r="C28" i="30"/>
  <c r="B28" i="30"/>
  <c r="A28" i="30"/>
  <c r="N27" i="30"/>
  <c r="M27" i="30"/>
  <c r="J27" i="30"/>
  <c r="I27" i="30"/>
  <c r="F27" i="30"/>
  <c r="E27" i="30"/>
  <c r="D27" i="30"/>
  <c r="C27" i="30"/>
  <c r="B27" i="30"/>
  <c r="A27" i="30"/>
  <c r="N26" i="30"/>
  <c r="M26" i="30"/>
  <c r="J26" i="30"/>
  <c r="I26" i="30"/>
  <c r="F26" i="30"/>
  <c r="E26" i="30"/>
  <c r="D26" i="30"/>
  <c r="C26" i="30"/>
  <c r="B26" i="30"/>
  <c r="A26" i="30"/>
  <c r="N25" i="30"/>
  <c r="M25" i="30"/>
  <c r="J25" i="30"/>
  <c r="I25" i="30"/>
  <c r="F25" i="30"/>
  <c r="E25" i="30"/>
  <c r="D25" i="30"/>
  <c r="C25" i="30"/>
  <c r="B25" i="30"/>
  <c r="A25" i="30"/>
  <c r="N24" i="30"/>
  <c r="M24" i="30"/>
  <c r="J24" i="30"/>
  <c r="I24" i="30"/>
  <c r="F24" i="30"/>
  <c r="E24" i="30"/>
  <c r="D24" i="30"/>
  <c r="C24" i="30"/>
  <c r="B24" i="30"/>
  <c r="A24" i="30"/>
  <c r="N23" i="30"/>
  <c r="M23" i="30"/>
  <c r="J23" i="30"/>
  <c r="I23" i="30"/>
  <c r="F23" i="30"/>
  <c r="E23" i="30"/>
  <c r="D23" i="30"/>
  <c r="C23" i="30"/>
  <c r="B23" i="30"/>
  <c r="A23" i="30"/>
  <c r="N22" i="30"/>
  <c r="M22" i="30"/>
  <c r="J22" i="30"/>
  <c r="I22" i="30"/>
  <c r="F22" i="30"/>
  <c r="E22" i="30"/>
  <c r="D22" i="30"/>
  <c r="C22" i="30"/>
  <c r="B22" i="30"/>
  <c r="A22" i="30"/>
  <c r="N21" i="30"/>
  <c r="M21" i="30"/>
  <c r="J21" i="30"/>
  <c r="I21" i="30"/>
  <c r="F21" i="30"/>
  <c r="E21" i="30"/>
  <c r="D21" i="30"/>
  <c r="C21" i="30"/>
  <c r="B21" i="30"/>
  <c r="A21" i="30"/>
  <c r="N20" i="30"/>
  <c r="M20" i="30"/>
  <c r="J20" i="30"/>
  <c r="I20" i="30"/>
  <c r="F20" i="30"/>
  <c r="E20" i="30"/>
  <c r="D20" i="30"/>
  <c r="C20" i="30"/>
  <c r="B20" i="30"/>
  <c r="A20" i="30"/>
  <c r="N19" i="30"/>
  <c r="M19" i="30"/>
  <c r="J19" i="30"/>
  <c r="I19" i="30"/>
  <c r="F19" i="30"/>
  <c r="E19" i="30"/>
  <c r="D19" i="30"/>
  <c r="C19" i="30"/>
  <c r="B19" i="30"/>
  <c r="A19" i="30"/>
  <c r="N18" i="30"/>
  <c r="M18" i="30"/>
  <c r="J18" i="30"/>
  <c r="I18" i="30"/>
  <c r="F18" i="30"/>
  <c r="E18" i="30"/>
  <c r="D18" i="30"/>
  <c r="C18" i="30"/>
  <c r="B18" i="30"/>
  <c r="A18" i="30"/>
  <c r="N17" i="30"/>
  <c r="M17" i="30"/>
  <c r="J17" i="30"/>
  <c r="I17" i="30"/>
  <c r="F17" i="30"/>
  <c r="E17" i="30"/>
  <c r="D17" i="30"/>
  <c r="C17" i="30"/>
  <c r="B17" i="30"/>
  <c r="A17" i="30"/>
  <c r="N16" i="30"/>
  <c r="M16" i="30"/>
  <c r="J16" i="30"/>
  <c r="I16" i="30"/>
  <c r="F16" i="30"/>
  <c r="E16" i="30"/>
  <c r="D16" i="30"/>
  <c r="C16" i="30"/>
  <c r="B16" i="30"/>
  <c r="A16" i="30"/>
  <c r="N15" i="30"/>
  <c r="M15" i="30"/>
  <c r="J15" i="30"/>
  <c r="I15" i="30"/>
  <c r="F15" i="30"/>
  <c r="E15" i="30"/>
  <c r="D15" i="30"/>
  <c r="C15" i="30"/>
  <c r="B15" i="30"/>
  <c r="A15" i="30"/>
  <c r="N14" i="30"/>
  <c r="M14" i="30"/>
  <c r="J14" i="30"/>
  <c r="I14" i="30"/>
  <c r="F14" i="30"/>
  <c r="E14" i="30"/>
  <c r="D14" i="30"/>
  <c r="C14" i="30"/>
  <c r="B14" i="30"/>
  <c r="A14" i="30"/>
  <c r="N13" i="30"/>
  <c r="M13" i="30"/>
  <c r="J13" i="30"/>
  <c r="I13" i="30"/>
  <c r="F13" i="30"/>
  <c r="E13" i="30"/>
  <c r="D13" i="30"/>
  <c r="C13" i="30"/>
  <c r="B13" i="30"/>
  <c r="A13" i="30"/>
  <c r="N12" i="30"/>
  <c r="M12" i="30"/>
  <c r="J12" i="30"/>
  <c r="I12" i="30"/>
  <c r="F12" i="30"/>
  <c r="E12" i="30"/>
  <c r="D12" i="30"/>
  <c r="C12" i="30"/>
  <c r="B12" i="30"/>
  <c r="A12" i="30"/>
  <c r="N11" i="30"/>
  <c r="M11" i="30"/>
  <c r="J11" i="30"/>
  <c r="I11" i="30"/>
  <c r="F11" i="30"/>
  <c r="E11" i="30"/>
  <c r="D11" i="30"/>
  <c r="C11" i="30"/>
  <c r="B11" i="30"/>
  <c r="A11" i="30"/>
  <c r="N10" i="30"/>
  <c r="M10" i="30"/>
  <c r="J10" i="30"/>
  <c r="I10" i="30"/>
  <c r="F10" i="30"/>
  <c r="E10" i="30"/>
  <c r="D10" i="30"/>
  <c r="C10" i="30"/>
  <c r="B10" i="30"/>
  <c r="A10" i="30"/>
  <c r="N9" i="30"/>
  <c r="M9" i="30"/>
  <c r="J9" i="30"/>
  <c r="I9" i="30"/>
  <c r="F9" i="30"/>
  <c r="E9" i="30"/>
  <c r="D9" i="30"/>
  <c r="C9" i="30"/>
  <c r="B9" i="30"/>
  <c r="A9" i="30"/>
  <c r="N8" i="30"/>
  <c r="M8" i="30"/>
  <c r="J8" i="30"/>
  <c r="I8" i="30"/>
  <c r="F8" i="30"/>
  <c r="E8" i="30"/>
  <c r="D8" i="30"/>
  <c r="C8" i="30"/>
  <c r="B8" i="30"/>
  <c r="A8" i="30"/>
  <c r="N7" i="30"/>
  <c r="M7" i="30"/>
  <c r="J7" i="30"/>
  <c r="I7" i="30"/>
  <c r="F7" i="30"/>
  <c r="E7" i="30"/>
  <c r="D7" i="30"/>
  <c r="C7" i="30"/>
  <c r="B7" i="30"/>
  <c r="A7" i="30"/>
  <c r="N6" i="30"/>
  <c r="M6" i="30"/>
  <c r="J6" i="30"/>
  <c r="I6" i="30"/>
  <c r="F6" i="30"/>
  <c r="E6" i="30"/>
  <c r="D6" i="30"/>
  <c r="C6" i="30"/>
  <c r="B6" i="30"/>
  <c r="A6" i="30"/>
  <c r="N5" i="30"/>
  <c r="M5" i="30"/>
  <c r="J5" i="30"/>
  <c r="I5" i="30"/>
  <c r="F5" i="30"/>
  <c r="E5" i="30"/>
  <c r="D5" i="30"/>
  <c r="C5" i="30"/>
  <c r="B5" i="30"/>
  <c r="A5" i="30"/>
  <c r="N4" i="30"/>
  <c r="M4" i="30"/>
  <c r="J4" i="30"/>
  <c r="I4" i="30"/>
  <c r="F4" i="30"/>
  <c r="E4" i="30"/>
  <c r="D4" i="30"/>
  <c r="C4" i="30"/>
  <c r="B4" i="30"/>
  <c r="A4" i="30"/>
  <c r="N3" i="30"/>
  <c r="M3" i="30"/>
  <c r="J3" i="30"/>
  <c r="I3" i="30"/>
  <c r="F3" i="30"/>
  <c r="E3" i="30"/>
  <c r="D3" i="30"/>
  <c r="C3" i="30"/>
  <c r="B3" i="30"/>
  <c r="A3" i="30"/>
  <c r="N2" i="30"/>
  <c r="M2" i="30"/>
  <c r="J2" i="30"/>
  <c r="I2" i="30"/>
  <c r="F2" i="30"/>
  <c r="E2" i="30"/>
  <c r="D2" i="30"/>
  <c r="C2" i="30"/>
  <c r="B2" i="30"/>
  <c r="A2" i="30"/>
  <c r="AL46" i="29"/>
  <c r="AK46" i="29"/>
  <c r="AJ46" i="29"/>
  <c r="AI46" i="29"/>
  <c r="AM46" i="29" s="1"/>
  <c r="AH46" i="29"/>
  <c r="AL45" i="29"/>
  <c r="AM45" i="29" s="1"/>
  <c r="AK45" i="29"/>
  <c r="AJ45" i="29"/>
  <c r="AI45" i="29"/>
  <c r="AH45" i="29"/>
  <c r="AL44" i="29"/>
  <c r="AK44" i="29"/>
  <c r="AJ44" i="29"/>
  <c r="AI44" i="29"/>
  <c r="AM44" i="29" s="1"/>
  <c r="AH44" i="29"/>
  <c r="AL43" i="29"/>
  <c r="AK43" i="29"/>
  <c r="AJ43" i="29"/>
  <c r="AI43" i="29"/>
  <c r="AM43" i="29" s="1"/>
  <c r="AH43" i="29"/>
  <c r="AL42" i="29"/>
  <c r="AK42" i="29"/>
  <c r="AJ42" i="29"/>
  <c r="AM42" i="29" s="1"/>
  <c r="AI42" i="29"/>
  <c r="AH42" i="29"/>
  <c r="AL41" i="29"/>
  <c r="AM41" i="29" s="1"/>
  <c r="AK41" i="29"/>
  <c r="AJ41" i="29"/>
  <c r="AI41" i="29"/>
  <c r="AH41" i="29"/>
  <c r="AL40" i="29"/>
  <c r="AK40" i="29"/>
  <c r="AJ40" i="29"/>
  <c r="AI40" i="29"/>
  <c r="AM40" i="29" s="1"/>
  <c r="AH40" i="29"/>
  <c r="AL39" i="29"/>
  <c r="AK39" i="29"/>
  <c r="AJ39" i="29"/>
  <c r="AI39" i="29"/>
  <c r="AM39" i="29" s="1"/>
  <c r="AH39" i="29"/>
  <c r="AL38" i="29"/>
  <c r="AK38" i="29"/>
  <c r="AJ38" i="29"/>
  <c r="AI38" i="29"/>
  <c r="AM38" i="29" s="1"/>
  <c r="AH38" i="29"/>
  <c r="AL37" i="29"/>
  <c r="AM37" i="29" s="1"/>
  <c r="AK37" i="29"/>
  <c r="AJ37" i="29"/>
  <c r="AI37" i="29"/>
  <c r="AH37" i="29"/>
  <c r="AL36" i="29"/>
  <c r="AK36" i="29"/>
  <c r="AJ36" i="29"/>
  <c r="AI36" i="29"/>
  <c r="AM36" i="29" s="1"/>
  <c r="AH36" i="29"/>
  <c r="AL35" i="29"/>
  <c r="AK35" i="29"/>
  <c r="AJ35" i="29"/>
  <c r="AI35" i="29"/>
  <c r="AM35" i="29" s="1"/>
  <c r="AH35" i="29"/>
  <c r="AL34" i="29"/>
  <c r="AK34" i="29"/>
  <c r="AJ34" i="29"/>
  <c r="AI34" i="29"/>
  <c r="AM34" i="29" s="1"/>
  <c r="AH34" i="29"/>
  <c r="AL33" i="29"/>
  <c r="AM33" i="29" s="1"/>
  <c r="AK33" i="29"/>
  <c r="AJ33" i="29"/>
  <c r="AI33" i="29"/>
  <c r="AH33" i="29"/>
  <c r="AL32" i="29"/>
  <c r="AK32" i="29"/>
  <c r="AJ32" i="29"/>
  <c r="AI32" i="29"/>
  <c r="AM32" i="29" s="1"/>
  <c r="AH32" i="29"/>
  <c r="AL31" i="29"/>
  <c r="AK31" i="29"/>
  <c r="AJ31" i="29"/>
  <c r="AI31" i="29"/>
  <c r="AM31" i="29" s="1"/>
  <c r="AH31" i="29"/>
  <c r="AL30" i="29"/>
  <c r="AK30" i="29"/>
  <c r="AJ30" i="29"/>
  <c r="AI30" i="29"/>
  <c r="AM30" i="29" s="1"/>
  <c r="AH30" i="29"/>
  <c r="AL29" i="29"/>
  <c r="AM29" i="29" s="1"/>
  <c r="AK29" i="29"/>
  <c r="AJ29" i="29"/>
  <c r="AI29" i="29"/>
  <c r="AH29" i="29"/>
  <c r="AL28" i="29"/>
  <c r="AK28" i="29"/>
  <c r="AJ28" i="29"/>
  <c r="AI28" i="29"/>
  <c r="AM28" i="29" s="1"/>
  <c r="AH28" i="29"/>
  <c r="AL27" i="29"/>
  <c r="AK27" i="29"/>
  <c r="AJ27" i="29"/>
  <c r="AI27" i="29"/>
  <c r="AM27" i="29" s="1"/>
  <c r="AH27" i="29"/>
  <c r="AL26" i="29"/>
  <c r="AK26" i="29"/>
  <c r="AJ26" i="29"/>
  <c r="AI26" i="29"/>
  <c r="AM26" i="29" s="1"/>
  <c r="AH26" i="29"/>
  <c r="AL25" i="29"/>
  <c r="AM25" i="29" s="1"/>
  <c r="AK25" i="29"/>
  <c r="AJ25" i="29"/>
  <c r="AI25" i="29"/>
  <c r="AH25" i="29"/>
  <c r="AL24" i="29"/>
  <c r="AK24" i="29"/>
  <c r="AJ24" i="29"/>
  <c r="AI24" i="29"/>
  <c r="AM24" i="29" s="1"/>
  <c r="AH24" i="29"/>
  <c r="AL23" i="29"/>
  <c r="AK23" i="29"/>
  <c r="AJ23" i="29"/>
  <c r="AI23" i="29"/>
  <c r="AM23" i="29" s="1"/>
  <c r="AH23" i="29"/>
  <c r="AL22" i="29"/>
  <c r="AK22" i="29"/>
  <c r="AJ22" i="29"/>
  <c r="AI22" i="29"/>
  <c r="AM22" i="29" s="1"/>
  <c r="AH22" i="29"/>
  <c r="AL21" i="29"/>
  <c r="AM21" i="29" s="1"/>
  <c r="AK21" i="29"/>
  <c r="AJ21" i="29"/>
  <c r="AI21" i="29"/>
  <c r="AH21" i="29"/>
  <c r="AL20" i="29"/>
  <c r="AK20" i="29"/>
  <c r="AJ20" i="29"/>
  <c r="AI20" i="29"/>
  <c r="AM20" i="29" s="1"/>
  <c r="AH20" i="29"/>
  <c r="AL19" i="29"/>
  <c r="AK19" i="29"/>
  <c r="AJ19" i="29"/>
  <c r="AI19" i="29"/>
  <c r="AM19" i="29" s="1"/>
  <c r="AH19" i="29"/>
  <c r="AL18" i="29"/>
  <c r="AK18" i="29"/>
  <c r="AJ18" i="29"/>
  <c r="AI18" i="29"/>
  <c r="AM18" i="29" s="1"/>
  <c r="AH18" i="29"/>
  <c r="AL17" i="29"/>
  <c r="AM17" i="29" s="1"/>
  <c r="AK17" i="29"/>
  <c r="AJ17" i="29"/>
  <c r="AI17" i="29"/>
  <c r="AH17" i="29"/>
  <c r="AL16" i="29"/>
  <c r="AK16" i="29"/>
  <c r="AJ16" i="29"/>
  <c r="AI16" i="29"/>
  <c r="AM16" i="29" s="1"/>
  <c r="AH16" i="29"/>
  <c r="AL15" i="29"/>
  <c r="AK15" i="29"/>
  <c r="AJ15" i="29"/>
  <c r="AI15" i="29"/>
  <c r="AM15" i="29" s="1"/>
  <c r="AH15" i="29"/>
  <c r="AL14" i="29"/>
  <c r="AK14" i="29"/>
  <c r="AJ14" i="29"/>
  <c r="AI14" i="29"/>
  <c r="AM14" i="29" s="1"/>
  <c r="AH14" i="29"/>
  <c r="AL13" i="29"/>
  <c r="AM13" i="29" s="1"/>
  <c r="AK13" i="29"/>
  <c r="AJ13" i="29"/>
  <c r="AI13" i="29"/>
  <c r="AH13" i="29"/>
  <c r="AL12" i="29"/>
  <c r="AK12" i="29"/>
  <c r="AJ12" i="29"/>
  <c r="AI12" i="29"/>
  <c r="AM12" i="29" s="1"/>
  <c r="AH12" i="29"/>
  <c r="AL11" i="29"/>
  <c r="AK11" i="29"/>
  <c r="AJ11" i="29"/>
  <c r="AI11" i="29"/>
  <c r="AM11" i="29" s="1"/>
  <c r="AH11" i="29"/>
  <c r="AL10" i="29"/>
  <c r="AK10" i="29"/>
  <c r="AJ10" i="29"/>
  <c r="AI10" i="29"/>
  <c r="AM10" i="29" s="1"/>
  <c r="AH10" i="29"/>
  <c r="AL9" i="29"/>
  <c r="AM9" i="29" s="1"/>
  <c r="AK9" i="29"/>
  <c r="AJ9" i="29"/>
  <c r="AI9" i="29"/>
  <c r="AH9" i="29"/>
  <c r="AL8" i="29"/>
  <c r="AK8" i="29"/>
  <c r="AJ8" i="29"/>
  <c r="AI8" i="29"/>
  <c r="AM8" i="29" s="1"/>
  <c r="AH8" i="29"/>
  <c r="AL7" i="29"/>
  <c r="AK7" i="29"/>
  <c r="AJ7" i="29"/>
  <c r="AI7" i="29"/>
  <c r="AM7" i="29" s="1"/>
  <c r="AH7" i="29"/>
  <c r="AL6" i="29"/>
  <c r="AK6" i="29"/>
  <c r="AJ6" i="29"/>
  <c r="AI6" i="29"/>
  <c r="AM6" i="29" s="1"/>
  <c r="AH6" i="29"/>
  <c r="AL5" i="29"/>
  <c r="AM5" i="29" s="1"/>
  <c r="AK5" i="29"/>
  <c r="AJ5" i="29"/>
  <c r="AI5" i="29"/>
  <c r="AH5" i="29"/>
  <c r="AL4" i="29"/>
  <c r="AK4" i="29"/>
  <c r="AJ4" i="29"/>
  <c r="AI4" i="29"/>
  <c r="AM4" i="29" s="1"/>
  <c r="AH4" i="29"/>
  <c r="AL3" i="29"/>
  <c r="AK3" i="29"/>
  <c r="AJ3" i="29"/>
  <c r="AI3" i="29"/>
  <c r="AM3" i="29" s="1"/>
  <c r="AH3" i="29"/>
  <c r="AL2" i="29"/>
  <c r="AK2" i="29"/>
  <c r="AJ2" i="29"/>
  <c r="AI2" i="29"/>
  <c r="AM2" i="29" s="1"/>
  <c r="AH2" i="29"/>
  <c r="AL46" i="28"/>
  <c r="AM46" i="28" s="1"/>
  <c r="AK46" i="28"/>
  <c r="AJ46" i="28"/>
  <c r="AI46" i="28"/>
  <c r="AH46" i="28"/>
  <c r="AM45" i="28"/>
  <c r="AL45" i="28"/>
  <c r="AK45" i="28"/>
  <c r="AJ45" i="28"/>
  <c r="AI45" i="28"/>
  <c r="AH45" i="28"/>
  <c r="AL44" i="28"/>
  <c r="AK44" i="28"/>
  <c r="AJ44" i="28"/>
  <c r="AI44" i="28"/>
  <c r="AM44" i="28" s="1"/>
  <c r="AH44" i="28"/>
  <c r="AL43" i="28"/>
  <c r="AK43" i="28"/>
  <c r="AJ43" i="28"/>
  <c r="AI43" i="28"/>
  <c r="AM43" i="28" s="1"/>
  <c r="AH43" i="28"/>
  <c r="AL42" i="28"/>
  <c r="AM42" i="28" s="1"/>
  <c r="AK42" i="28"/>
  <c r="AJ42" i="28"/>
  <c r="AI42" i="28"/>
  <c r="AH42" i="28"/>
  <c r="AM41" i="28"/>
  <c r="AL41" i="28"/>
  <c r="AK41" i="28"/>
  <c r="AJ41" i="28"/>
  <c r="AI41" i="28"/>
  <c r="AH41" i="28"/>
  <c r="AL40" i="28"/>
  <c r="AK40" i="28"/>
  <c r="AJ40" i="28"/>
  <c r="AI40" i="28"/>
  <c r="AM40" i="28" s="1"/>
  <c r="AH40" i="28"/>
  <c r="AL39" i="28"/>
  <c r="AK39" i="28"/>
  <c r="AJ39" i="28"/>
  <c r="AI39" i="28"/>
  <c r="AM39" i="28" s="1"/>
  <c r="AH39" i="28"/>
  <c r="AL38" i="28"/>
  <c r="AM38" i="28" s="1"/>
  <c r="AK38" i="28"/>
  <c r="AJ38" i="28"/>
  <c r="AI38" i="28"/>
  <c r="AH38" i="28"/>
  <c r="AM37" i="28"/>
  <c r="AL37" i="28"/>
  <c r="AK37" i="28"/>
  <c r="AJ37" i="28"/>
  <c r="AI37" i="28"/>
  <c r="AH37" i="28"/>
  <c r="AL36" i="28"/>
  <c r="AK36" i="28"/>
  <c r="AJ36" i="28"/>
  <c r="AI36" i="28"/>
  <c r="AM36" i="28" s="1"/>
  <c r="AH36" i="28"/>
  <c r="AL35" i="28"/>
  <c r="AK35" i="28"/>
  <c r="AJ35" i="28"/>
  <c r="AI35" i="28"/>
  <c r="AM35" i="28" s="1"/>
  <c r="AH35" i="28"/>
  <c r="AL34" i="28"/>
  <c r="AM34" i="28" s="1"/>
  <c r="AK34" i="28"/>
  <c r="AJ34" i="28"/>
  <c r="AI34" i="28"/>
  <c r="AH34" i="28"/>
  <c r="AM33" i="28"/>
  <c r="AL33" i="28"/>
  <c r="AK33" i="28"/>
  <c r="AJ33" i="28"/>
  <c r="AI33" i="28"/>
  <c r="AH33" i="28"/>
  <c r="AL32" i="28"/>
  <c r="AK32" i="28"/>
  <c r="AJ32" i="28"/>
  <c r="AI32" i="28"/>
  <c r="AM32" i="28" s="1"/>
  <c r="AH32" i="28"/>
  <c r="AL31" i="28"/>
  <c r="AK31" i="28"/>
  <c r="AJ31" i="28"/>
  <c r="AI31" i="28"/>
  <c r="AM31" i="28" s="1"/>
  <c r="AH31" i="28"/>
  <c r="AM30" i="28"/>
  <c r="AL30" i="28"/>
  <c r="AK30" i="28"/>
  <c r="AJ30" i="28"/>
  <c r="AI30" i="28"/>
  <c r="AH30" i="28"/>
  <c r="AM29" i="28"/>
  <c r="AL29" i="28"/>
  <c r="AK29" i="28"/>
  <c r="AJ29" i="28"/>
  <c r="AI29" i="28"/>
  <c r="AH29" i="28"/>
  <c r="AL28" i="28"/>
  <c r="AK28" i="28"/>
  <c r="AJ28" i="28"/>
  <c r="AI28" i="28"/>
  <c r="AM28" i="28" s="1"/>
  <c r="AH28" i="28"/>
  <c r="AL27" i="28"/>
  <c r="AK27" i="28"/>
  <c r="AJ27" i="28"/>
  <c r="AI27" i="28"/>
  <c r="AM27" i="28" s="1"/>
  <c r="AH27" i="28"/>
  <c r="AL26" i="28"/>
  <c r="AM26" i="28" s="1"/>
  <c r="AK26" i="28"/>
  <c r="AJ26" i="28"/>
  <c r="AI26" i="28"/>
  <c r="AH26" i="28"/>
  <c r="AM25" i="28"/>
  <c r="AL25" i="28"/>
  <c r="AK25" i="28"/>
  <c r="AJ25" i="28"/>
  <c r="AI25" i="28"/>
  <c r="AH25" i="28"/>
  <c r="AL24" i="28"/>
  <c r="AK24" i="28"/>
  <c r="AJ24" i="28"/>
  <c r="AI24" i="28"/>
  <c r="AM24" i="28" s="1"/>
  <c r="AH24" i="28"/>
  <c r="AL23" i="28"/>
  <c r="AK23" i="28"/>
  <c r="AJ23" i="28"/>
  <c r="AI23" i="28"/>
  <c r="AM23" i="28" s="1"/>
  <c r="AH23" i="28"/>
  <c r="AL22" i="28"/>
  <c r="AM22" i="28" s="1"/>
  <c r="AK22" i="28"/>
  <c r="AJ22" i="28"/>
  <c r="AI22" i="28"/>
  <c r="AH22" i="28"/>
  <c r="AM21" i="28"/>
  <c r="AL21" i="28"/>
  <c r="AK21" i="28"/>
  <c r="AJ21" i="28"/>
  <c r="AI21" i="28"/>
  <c r="AH21" i="28"/>
  <c r="AL20" i="28"/>
  <c r="AK20" i="28"/>
  <c r="AJ20" i="28"/>
  <c r="AI20" i="28"/>
  <c r="AM20" i="28" s="1"/>
  <c r="AH20" i="28"/>
  <c r="AL19" i="28"/>
  <c r="AK19" i="28"/>
  <c r="AJ19" i="28"/>
  <c r="AI19" i="28"/>
  <c r="AM19" i="28" s="1"/>
  <c r="AH19" i="28"/>
  <c r="AL18" i="28"/>
  <c r="AM18" i="28" s="1"/>
  <c r="AK18" i="28"/>
  <c r="AJ18" i="28"/>
  <c r="AI18" i="28"/>
  <c r="AH18" i="28"/>
  <c r="AM17" i="28"/>
  <c r="AL17" i="28"/>
  <c r="AK17" i="28"/>
  <c r="AJ17" i="28"/>
  <c r="AI17" i="28"/>
  <c r="AH17" i="28"/>
  <c r="AL16" i="28"/>
  <c r="AK16" i="28"/>
  <c r="AJ16" i="28"/>
  <c r="AI16" i="28"/>
  <c r="AM16" i="28" s="1"/>
  <c r="AH16" i="28"/>
  <c r="AL15" i="28"/>
  <c r="AK15" i="28"/>
  <c r="AJ15" i="28"/>
  <c r="AI15" i="28"/>
  <c r="AM15" i="28" s="1"/>
  <c r="AH15" i="28"/>
  <c r="AL14" i="28"/>
  <c r="AM14" i="28" s="1"/>
  <c r="AK14" i="28"/>
  <c r="AJ14" i="28"/>
  <c r="AI14" i="28"/>
  <c r="AH14" i="28"/>
  <c r="AM13" i="28"/>
  <c r="AL13" i="28"/>
  <c r="AK13" i="28"/>
  <c r="AJ13" i="28"/>
  <c r="AI13" i="28"/>
  <c r="AH13" i="28"/>
  <c r="AL12" i="28"/>
  <c r="AK12" i="28"/>
  <c r="AJ12" i="28"/>
  <c r="AI12" i="28"/>
  <c r="AM12" i="28" s="1"/>
  <c r="AH12" i="28"/>
  <c r="AL11" i="28"/>
  <c r="AK11" i="28"/>
  <c r="AJ11" i="28"/>
  <c r="AI11" i="28"/>
  <c r="AM11" i="28" s="1"/>
  <c r="AH11" i="28"/>
  <c r="AL10" i="28"/>
  <c r="AM10" i="28" s="1"/>
  <c r="AK10" i="28"/>
  <c r="AJ10" i="28"/>
  <c r="AI10" i="28"/>
  <c r="AH10" i="28"/>
  <c r="AM9" i="28"/>
  <c r="AL9" i="28"/>
  <c r="AK9" i="28"/>
  <c r="AJ9" i="28"/>
  <c r="AI9" i="28"/>
  <c r="AH9" i="28"/>
  <c r="AL8" i="28"/>
  <c r="AK8" i="28"/>
  <c r="AJ8" i="28"/>
  <c r="AI8" i="28"/>
  <c r="AM8" i="28" s="1"/>
  <c r="AH8" i="28"/>
  <c r="AL7" i="28"/>
  <c r="AK7" i="28"/>
  <c r="AJ7" i="28"/>
  <c r="AI7" i="28"/>
  <c r="AM7" i="28" s="1"/>
  <c r="AH7" i="28"/>
  <c r="AL6" i="28"/>
  <c r="AM6" i="28" s="1"/>
  <c r="AK6" i="28"/>
  <c r="AJ6" i="28"/>
  <c r="AI6" i="28"/>
  <c r="AH6" i="28"/>
  <c r="AM5" i="28"/>
  <c r="AL5" i="28"/>
  <c r="AK5" i="28"/>
  <c r="AJ5" i="28"/>
  <c r="AI5" i="28"/>
  <c r="AH5" i="28"/>
  <c r="AL4" i="28"/>
  <c r="AK4" i="28"/>
  <c r="AJ4" i="28"/>
  <c r="AI4" i="28"/>
  <c r="AM4" i="28" s="1"/>
  <c r="AH4" i="28"/>
  <c r="AL3" i="28"/>
  <c r="AK3" i="28"/>
  <c r="AJ3" i="28"/>
  <c r="AI3" i="28"/>
  <c r="AM3" i="28" s="1"/>
  <c r="AH3" i="28"/>
  <c r="AL2" i="28"/>
  <c r="AM2" i="28" s="1"/>
  <c r="AK2" i="28"/>
  <c r="AJ2" i="28"/>
  <c r="AI2" i="28"/>
  <c r="AH2" i="28"/>
  <c r="AL46" i="27"/>
  <c r="AK46" i="27"/>
  <c r="AJ46" i="27"/>
  <c r="AI46" i="27"/>
  <c r="AM46" i="27" s="1"/>
  <c r="AH46" i="27"/>
  <c r="AL45" i="27"/>
  <c r="AM45" i="27" s="1"/>
  <c r="AK45" i="27"/>
  <c r="AJ45" i="27"/>
  <c r="AI45" i="27"/>
  <c r="AH45" i="27"/>
  <c r="AL44" i="27"/>
  <c r="AK44" i="27"/>
  <c r="AJ44" i="27"/>
  <c r="AI44" i="27"/>
  <c r="AM44" i="27" s="1"/>
  <c r="AH44" i="27"/>
  <c r="AL43" i="27"/>
  <c r="AK43" i="27"/>
  <c r="AJ43" i="27"/>
  <c r="AI43" i="27"/>
  <c r="AM43" i="27" s="1"/>
  <c r="AH43" i="27"/>
  <c r="AL42" i="27"/>
  <c r="AK42" i="27"/>
  <c r="AJ42" i="27"/>
  <c r="AI42" i="27"/>
  <c r="AM42" i="27" s="1"/>
  <c r="AH42" i="27"/>
  <c r="AL41" i="27"/>
  <c r="AM41" i="27" s="1"/>
  <c r="AK41" i="27"/>
  <c r="AJ41" i="27"/>
  <c r="AI41" i="27"/>
  <c r="AH41" i="27"/>
  <c r="AL40" i="27"/>
  <c r="AK40" i="27"/>
  <c r="AJ40" i="27"/>
  <c r="AM40" i="27" s="1"/>
  <c r="AI40" i="27"/>
  <c r="AH40" i="27"/>
  <c r="AL39" i="27"/>
  <c r="AK39" i="27"/>
  <c r="AJ39" i="27"/>
  <c r="AI39" i="27"/>
  <c r="AM39" i="27" s="1"/>
  <c r="AH39" i="27"/>
  <c r="AL38" i="27"/>
  <c r="AK38" i="27"/>
  <c r="AJ38" i="27"/>
  <c r="AI38" i="27"/>
  <c r="AM38" i="27" s="1"/>
  <c r="AH38" i="27"/>
  <c r="AL37" i="27"/>
  <c r="AM37" i="27" s="1"/>
  <c r="AK37" i="27"/>
  <c r="AJ37" i="27"/>
  <c r="AI37" i="27"/>
  <c r="AH37" i="27"/>
  <c r="AL36" i="27"/>
  <c r="AK36" i="27"/>
  <c r="AJ36" i="27"/>
  <c r="AI36" i="27"/>
  <c r="AM36" i="27" s="1"/>
  <c r="AH36" i="27"/>
  <c r="AL35" i="27"/>
  <c r="AK35" i="27"/>
  <c r="AJ35" i="27"/>
  <c r="AI35" i="27"/>
  <c r="AM35" i="27" s="1"/>
  <c r="AH35" i="27"/>
  <c r="AL34" i="27"/>
  <c r="AK34" i="27"/>
  <c r="AJ34" i="27"/>
  <c r="AI34" i="27"/>
  <c r="AM34" i="27" s="1"/>
  <c r="AH34" i="27"/>
  <c r="AL33" i="27"/>
  <c r="AM33" i="27" s="1"/>
  <c r="AK33" i="27"/>
  <c r="AJ33" i="27"/>
  <c r="AI33" i="27"/>
  <c r="AH33" i="27"/>
  <c r="AL32" i="27"/>
  <c r="AK32" i="27"/>
  <c r="AJ32" i="27"/>
  <c r="AI32" i="27"/>
  <c r="AM32" i="27" s="1"/>
  <c r="AH32" i="27"/>
  <c r="AL31" i="27"/>
  <c r="AK31" i="27"/>
  <c r="AJ31" i="27"/>
  <c r="AI31" i="27"/>
  <c r="AM31" i="27" s="1"/>
  <c r="AH31" i="27"/>
  <c r="AL30" i="27"/>
  <c r="AK30" i="27"/>
  <c r="AJ30" i="27"/>
  <c r="AI30" i="27"/>
  <c r="AM30" i="27" s="1"/>
  <c r="AH30" i="27"/>
  <c r="AL29" i="27"/>
  <c r="AM29" i="27" s="1"/>
  <c r="AK29" i="27"/>
  <c r="AJ29" i="27"/>
  <c r="AI29" i="27"/>
  <c r="AH29" i="27"/>
  <c r="AL28" i="27"/>
  <c r="AK28" i="27"/>
  <c r="AJ28" i="27"/>
  <c r="AI28" i="27"/>
  <c r="AM28" i="27" s="1"/>
  <c r="AH28" i="27"/>
  <c r="AL27" i="27"/>
  <c r="AK27" i="27"/>
  <c r="AJ27" i="27"/>
  <c r="AI27" i="27"/>
  <c r="AM27" i="27" s="1"/>
  <c r="AH27" i="27"/>
  <c r="AL26" i="27"/>
  <c r="AK26" i="27"/>
  <c r="AJ26" i="27"/>
  <c r="AI26" i="27"/>
  <c r="AM26" i="27" s="1"/>
  <c r="AH26" i="27"/>
  <c r="AL25" i="27"/>
  <c r="AM25" i="27" s="1"/>
  <c r="AK25" i="27"/>
  <c r="AJ25" i="27"/>
  <c r="AI25" i="27"/>
  <c r="AH25" i="27"/>
  <c r="AL24" i="27"/>
  <c r="AK24" i="27"/>
  <c r="AJ24" i="27"/>
  <c r="AI24" i="27"/>
  <c r="AM24" i="27" s="1"/>
  <c r="AH24" i="27"/>
  <c r="AL23" i="27"/>
  <c r="AK23" i="27"/>
  <c r="AJ23" i="27"/>
  <c r="AI23" i="27"/>
  <c r="AM23" i="27" s="1"/>
  <c r="AH23" i="27"/>
  <c r="AL22" i="27"/>
  <c r="AK22" i="27"/>
  <c r="AJ22" i="27"/>
  <c r="AI22" i="27"/>
  <c r="AM22" i="27" s="1"/>
  <c r="AH22" i="27"/>
  <c r="AL21" i="27"/>
  <c r="AM21" i="27" s="1"/>
  <c r="AK21" i="27"/>
  <c r="AJ21" i="27"/>
  <c r="AI21" i="27"/>
  <c r="AH21" i="27"/>
  <c r="AL20" i="27"/>
  <c r="AK20" i="27"/>
  <c r="AJ20" i="27"/>
  <c r="AI20" i="27"/>
  <c r="AM20" i="27" s="1"/>
  <c r="AH20" i="27"/>
  <c r="AL19" i="27"/>
  <c r="AK19" i="27"/>
  <c r="AJ19" i="27"/>
  <c r="AI19" i="27"/>
  <c r="AM19" i="27" s="1"/>
  <c r="AH19" i="27"/>
  <c r="AL18" i="27"/>
  <c r="AK18" i="27"/>
  <c r="AJ18" i="27"/>
  <c r="AI18" i="27"/>
  <c r="AM18" i="27" s="1"/>
  <c r="AH18" i="27"/>
  <c r="AL17" i="27"/>
  <c r="AM17" i="27" s="1"/>
  <c r="AK17" i="27"/>
  <c r="AJ17" i="27"/>
  <c r="AI17" i="27"/>
  <c r="AH17" i="27"/>
  <c r="AL16" i="27"/>
  <c r="AK16" i="27"/>
  <c r="AJ16" i="27"/>
  <c r="AI16" i="27"/>
  <c r="AM16" i="27" s="1"/>
  <c r="AH16" i="27"/>
  <c r="AL15" i="27"/>
  <c r="AK15" i="27"/>
  <c r="AJ15" i="27"/>
  <c r="AI15" i="27"/>
  <c r="AM15" i="27" s="1"/>
  <c r="AH15" i="27"/>
  <c r="AL14" i="27"/>
  <c r="AK14" i="27"/>
  <c r="AJ14" i="27"/>
  <c r="AI14" i="27"/>
  <c r="AM14" i="27" s="1"/>
  <c r="AH14" i="27"/>
  <c r="AL13" i="27"/>
  <c r="AM13" i="27" s="1"/>
  <c r="AK13" i="27"/>
  <c r="AJ13" i="27"/>
  <c r="AI13" i="27"/>
  <c r="AH13" i="27"/>
  <c r="AL12" i="27"/>
  <c r="AK12" i="27"/>
  <c r="AJ12" i="27"/>
  <c r="AI12" i="27"/>
  <c r="AM12" i="27" s="1"/>
  <c r="AH12" i="27"/>
  <c r="AL11" i="27"/>
  <c r="AK11" i="27"/>
  <c r="AJ11" i="27"/>
  <c r="AI11" i="27"/>
  <c r="AM11" i="27" s="1"/>
  <c r="AH11" i="27"/>
  <c r="AL10" i="27"/>
  <c r="AK10" i="27"/>
  <c r="AJ10" i="27"/>
  <c r="AI10" i="27"/>
  <c r="AM10" i="27" s="1"/>
  <c r="AH10" i="27"/>
  <c r="AL9" i="27"/>
  <c r="AM9" i="27" s="1"/>
  <c r="AK9" i="27"/>
  <c r="AJ9" i="27"/>
  <c r="AI9" i="27"/>
  <c r="AH9" i="27"/>
  <c r="AL8" i="27"/>
  <c r="AK8" i="27"/>
  <c r="AJ8" i="27"/>
  <c r="AI8" i="27"/>
  <c r="AM8" i="27" s="1"/>
  <c r="AH8" i="27"/>
  <c r="AL7" i="27"/>
  <c r="AK7" i="27"/>
  <c r="AJ7" i="27"/>
  <c r="AI7" i="27"/>
  <c r="AM7" i="27" s="1"/>
  <c r="AH7" i="27"/>
  <c r="AL6" i="27"/>
  <c r="AK6" i="27"/>
  <c r="AJ6" i="27"/>
  <c r="AI6" i="27"/>
  <c r="AM6" i="27" s="1"/>
  <c r="AH6" i="27"/>
  <c r="AL5" i="27"/>
  <c r="AM5" i="27" s="1"/>
  <c r="AK5" i="27"/>
  <c r="AJ5" i="27"/>
  <c r="AI5" i="27"/>
  <c r="AH5" i="27"/>
  <c r="AL4" i="27"/>
  <c r="AK4" i="27"/>
  <c r="AJ4" i="27"/>
  <c r="AI4" i="27"/>
  <c r="AM4" i="27" s="1"/>
  <c r="AH4" i="27"/>
  <c r="AL3" i="27"/>
  <c r="AK3" i="27"/>
  <c r="AJ3" i="27"/>
  <c r="AI3" i="27"/>
  <c r="AM3" i="27" s="1"/>
  <c r="AH3" i="27"/>
  <c r="AL2" i="27"/>
  <c r="AK2" i="27"/>
  <c r="AJ2" i="27"/>
  <c r="AI2" i="27"/>
  <c r="AM2" i="27" s="1"/>
  <c r="AH2" i="27"/>
  <c r="BA46" i="26"/>
  <c r="AZ46" i="26"/>
  <c r="AY46" i="26"/>
  <c r="AX46" i="26"/>
  <c r="BB46" i="26" s="1"/>
  <c r="AW46" i="26"/>
  <c r="BA45" i="26"/>
  <c r="AZ45" i="26"/>
  <c r="AY45" i="26"/>
  <c r="AX45" i="26"/>
  <c r="BB45" i="26" s="1"/>
  <c r="AW45" i="26"/>
  <c r="BB44" i="26"/>
  <c r="BA44" i="26"/>
  <c r="AZ44" i="26"/>
  <c r="AY44" i="26"/>
  <c r="AX44" i="26"/>
  <c r="AW44" i="26"/>
  <c r="BA43" i="26"/>
  <c r="AZ43" i="26"/>
  <c r="AY43" i="26"/>
  <c r="AX43" i="26"/>
  <c r="BB43" i="26" s="1"/>
  <c r="AW43" i="26"/>
  <c r="BA42" i="26"/>
  <c r="AZ42" i="26"/>
  <c r="AY42" i="26"/>
  <c r="AX42" i="26"/>
  <c r="BB42" i="26" s="1"/>
  <c r="AW42" i="26"/>
  <c r="BA41" i="26"/>
  <c r="AZ41" i="26"/>
  <c r="AY41" i="26"/>
  <c r="AX41" i="26"/>
  <c r="BB41" i="26" s="1"/>
  <c r="AW41" i="26"/>
  <c r="BA40" i="26"/>
  <c r="AZ40" i="26"/>
  <c r="AY40" i="26"/>
  <c r="BB40" i="26" s="1"/>
  <c r="AX40" i="26"/>
  <c r="AW40" i="26"/>
  <c r="BA39" i="26"/>
  <c r="AZ39" i="26"/>
  <c r="AY39" i="26"/>
  <c r="AX39" i="26"/>
  <c r="BB39" i="26" s="1"/>
  <c r="AW39" i="26"/>
  <c r="BA38" i="26"/>
  <c r="AZ38" i="26"/>
  <c r="AY38" i="26"/>
  <c r="AX38" i="26"/>
  <c r="BB38" i="26" s="1"/>
  <c r="AW38" i="26"/>
  <c r="BA37" i="26"/>
  <c r="AZ37" i="26"/>
  <c r="AY37" i="26"/>
  <c r="AX37" i="26"/>
  <c r="BB37" i="26" s="1"/>
  <c r="AW37" i="26"/>
  <c r="BA36" i="26"/>
  <c r="AZ36" i="26"/>
  <c r="AY36" i="26"/>
  <c r="BB36" i="26" s="1"/>
  <c r="AX36" i="26"/>
  <c r="AW36" i="26"/>
  <c r="BA35" i="26"/>
  <c r="AZ35" i="26"/>
  <c r="AY35" i="26"/>
  <c r="AX35" i="26"/>
  <c r="BB35" i="26" s="1"/>
  <c r="AW35" i="26"/>
  <c r="BA34" i="26"/>
  <c r="AZ34" i="26"/>
  <c r="AY34" i="26"/>
  <c r="AX34" i="26"/>
  <c r="BB34" i="26" s="1"/>
  <c r="AW34" i="26"/>
  <c r="BA33" i="26"/>
  <c r="AZ33" i="26"/>
  <c r="AY33" i="26"/>
  <c r="AX33" i="26"/>
  <c r="BB33" i="26" s="1"/>
  <c r="AW33" i="26"/>
  <c r="BA32" i="26"/>
  <c r="AZ32" i="26"/>
  <c r="AY32" i="26"/>
  <c r="BB32" i="26" s="1"/>
  <c r="AX32" i="26"/>
  <c r="AW32" i="26"/>
  <c r="BA31" i="26"/>
  <c r="AZ31" i="26"/>
  <c r="AY31" i="26"/>
  <c r="AX31" i="26"/>
  <c r="BB31" i="26" s="1"/>
  <c r="AW31" i="26"/>
  <c r="BA30" i="26"/>
  <c r="AZ30" i="26"/>
  <c r="AY30" i="26"/>
  <c r="AX30" i="26"/>
  <c r="BB30" i="26" s="1"/>
  <c r="AW30" i="26"/>
  <c r="BA29" i="26"/>
  <c r="AZ29" i="26"/>
  <c r="AY29" i="26"/>
  <c r="AX29" i="26"/>
  <c r="BB29" i="26" s="1"/>
  <c r="AW29" i="26"/>
  <c r="BA28" i="26"/>
  <c r="AZ28" i="26"/>
  <c r="AY28" i="26"/>
  <c r="BB28" i="26" s="1"/>
  <c r="AX28" i="26"/>
  <c r="AW28" i="26"/>
  <c r="BA27" i="26"/>
  <c r="AZ27" i="26"/>
  <c r="AY27" i="26"/>
  <c r="AX27" i="26"/>
  <c r="BB27" i="26" s="1"/>
  <c r="AW27" i="26"/>
  <c r="BA26" i="26"/>
  <c r="AZ26" i="26"/>
  <c r="AY26" i="26"/>
  <c r="AX26" i="26"/>
  <c r="BB26" i="26" s="1"/>
  <c r="AW26" i="26"/>
  <c r="BA25" i="26"/>
  <c r="AZ25" i="26"/>
  <c r="AY25" i="26"/>
  <c r="AX25" i="26"/>
  <c r="BB25" i="26" s="1"/>
  <c r="AW25" i="26"/>
  <c r="BA24" i="26"/>
  <c r="AZ24" i="26"/>
  <c r="AY24" i="26"/>
  <c r="BB24" i="26" s="1"/>
  <c r="AX24" i="26"/>
  <c r="AW24" i="26"/>
  <c r="BA23" i="26"/>
  <c r="AZ23" i="26"/>
  <c r="AY23" i="26"/>
  <c r="AX23" i="26"/>
  <c r="BB23" i="26" s="1"/>
  <c r="AW23" i="26"/>
  <c r="BA22" i="26"/>
  <c r="AZ22" i="26"/>
  <c r="AY22" i="26"/>
  <c r="AX22" i="26"/>
  <c r="BB22" i="26" s="1"/>
  <c r="AW22" i="26"/>
  <c r="BA21" i="26"/>
  <c r="AZ21" i="26"/>
  <c r="AY21" i="26"/>
  <c r="AX21" i="26"/>
  <c r="BB21" i="26" s="1"/>
  <c r="AW21" i="26"/>
  <c r="BA20" i="26"/>
  <c r="AZ20" i="26"/>
  <c r="AY20" i="26"/>
  <c r="BB20" i="26" s="1"/>
  <c r="AX20" i="26"/>
  <c r="AW20" i="26"/>
  <c r="BA19" i="26"/>
  <c r="AZ19" i="26"/>
  <c r="BB19" i="26" s="1"/>
  <c r="AY19" i="26"/>
  <c r="AX19" i="26"/>
  <c r="AW19" i="26"/>
  <c r="BA18" i="26"/>
  <c r="AZ18" i="26"/>
  <c r="AY18" i="26"/>
  <c r="AX18" i="26"/>
  <c r="BB18" i="26" s="1"/>
  <c r="AW18" i="26"/>
  <c r="BA17" i="26"/>
  <c r="AZ17" i="26"/>
  <c r="AY17" i="26"/>
  <c r="AX17" i="26"/>
  <c r="BB17" i="26" s="1"/>
  <c r="AW17" i="26"/>
  <c r="BA16" i="26"/>
  <c r="AZ16" i="26"/>
  <c r="AY16" i="26"/>
  <c r="BB16" i="26" s="1"/>
  <c r="AX16" i="26"/>
  <c r="AW16" i="26"/>
  <c r="BA15" i="26"/>
  <c r="AZ15" i="26"/>
  <c r="BB15" i="26" s="1"/>
  <c r="AY15" i="26"/>
  <c r="AX15" i="26"/>
  <c r="AW15" i="26"/>
  <c r="BA14" i="26"/>
  <c r="AZ14" i="26"/>
  <c r="AY14" i="26"/>
  <c r="AX14" i="26"/>
  <c r="BB14" i="26" s="1"/>
  <c r="AW14" i="26"/>
  <c r="BA13" i="26"/>
  <c r="AZ13" i="26"/>
  <c r="AY13" i="26"/>
  <c r="AX13" i="26"/>
  <c r="BB13" i="26" s="1"/>
  <c r="AW13" i="26"/>
  <c r="BA12" i="26"/>
  <c r="AZ12" i="26"/>
  <c r="AY12" i="26"/>
  <c r="BB12" i="26" s="1"/>
  <c r="AX12" i="26"/>
  <c r="AW12" i="26"/>
  <c r="BA11" i="26"/>
  <c r="AZ11" i="26"/>
  <c r="BB11" i="26" s="1"/>
  <c r="AY11" i="26"/>
  <c r="AX11" i="26"/>
  <c r="AW11" i="26"/>
  <c r="BA10" i="26"/>
  <c r="AZ10" i="26"/>
  <c r="AY10" i="26"/>
  <c r="AX10" i="26"/>
  <c r="BB10" i="26" s="1"/>
  <c r="AW10" i="26"/>
  <c r="BA9" i="26"/>
  <c r="AZ9" i="26"/>
  <c r="AY9" i="26"/>
  <c r="AX9" i="26"/>
  <c r="BB9" i="26" s="1"/>
  <c r="AW9" i="26"/>
  <c r="BA8" i="26"/>
  <c r="AZ8" i="26"/>
  <c r="AY8" i="26"/>
  <c r="BB8" i="26" s="1"/>
  <c r="AX8" i="26"/>
  <c r="AW8" i="26"/>
  <c r="BA7" i="26"/>
  <c r="AZ7" i="26"/>
  <c r="BB7" i="26" s="1"/>
  <c r="AY7" i="26"/>
  <c r="AX7" i="26"/>
  <c r="AW7" i="26"/>
  <c r="BA6" i="26"/>
  <c r="AZ6" i="26"/>
  <c r="AY6" i="26"/>
  <c r="AX6" i="26"/>
  <c r="BB6" i="26" s="1"/>
  <c r="AW6" i="26"/>
  <c r="BA5" i="26"/>
  <c r="AZ5" i="26"/>
  <c r="AY5" i="26"/>
  <c r="AX5" i="26"/>
  <c r="BB5" i="26" s="1"/>
  <c r="AW5" i="26"/>
  <c r="BA4" i="26"/>
  <c r="AZ4" i="26"/>
  <c r="AY4" i="26"/>
  <c r="BB4" i="26" s="1"/>
  <c r="AX4" i="26"/>
  <c r="AW4" i="26"/>
  <c r="BA3" i="26"/>
  <c r="AZ3" i="26"/>
  <c r="BB3" i="26" s="1"/>
  <c r="AY3" i="26"/>
  <c r="AX3" i="26"/>
  <c r="AW3" i="26"/>
  <c r="BA2" i="26"/>
  <c r="AZ2" i="26"/>
  <c r="AY2" i="26"/>
  <c r="AX2" i="26"/>
  <c r="BB2" i="26" s="1"/>
  <c r="AW2" i="26"/>
  <c r="E6" i="25"/>
  <c r="E5" i="25"/>
  <c r="E4" i="25"/>
  <c r="S57" i="24"/>
  <c r="R57" i="24"/>
  <c r="Q57" i="24"/>
  <c r="K57" i="24"/>
  <c r="O57" i="24" s="1"/>
  <c r="J57" i="24"/>
  <c r="N57" i="24" s="1"/>
  <c r="I57" i="24"/>
  <c r="M57" i="24" s="1"/>
  <c r="H57" i="24"/>
  <c r="G57" i="24"/>
  <c r="F57" i="24"/>
  <c r="D57" i="24"/>
  <c r="C57" i="24"/>
  <c r="B57" i="24"/>
  <c r="A57" i="24"/>
  <c r="S56" i="24"/>
  <c r="R56" i="24"/>
  <c r="Q56" i="24"/>
  <c r="K56" i="24"/>
  <c r="O56" i="24" s="1"/>
  <c r="J56" i="24"/>
  <c r="N56" i="24" s="1"/>
  <c r="I56" i="24"/>
  <c r="M56" i="24" s="1"/>
  <c r="H56" i="24"/>
  <c r="G56" i="24"/>
  <c r="F56" i="24"/>
  <c r="D56" i="24"/>
  <c r="C56" i="24"/>
  <c r="B56" i="24"/>
  <c r="A56" i="24"/>
  <c r="S55" i="24"/>
  <c r="R55" i="24"/>
  <c r="Q55" i="24"/>
  <c r="K55" i="24"/>
  <c r="O55" i="24" s="1"/>
  <c r="J55" i="24"/>
  <c r="N55" i="24" s="1"/>
  <c r="I55" i="24"/>
  <c r="M55" i="24" s="1"/>
  <c r="H55" i="24"/>
  <c r="G55" i="24"/>
  <c r="F55" i="24"/>
  <c r="D55" i="24"/>
  <c r="C55" i="24"/>
  <c r="B55" i="24"/>
  <c r="A55" i="24"/>
  <c r="S54" i="24"/>
  <c r="R54" i="24"/>
  <c r="Q54" i="24"/>
  <c r="K54" i="24"/>
  <c r="O54" i="24" s="1"/>
  <c r="J54" i="24"/>
  <c r="N54" i="24" s="1"/>
  <c r="I54" i="24"/>
  <c r="M54" i="24" s="1"/>
  <c r="H54" i="24"/>
  <c r="G54" i="24"/>
  <c r="F54" i="24"/>
  <c r="D54" i="24"/>
  <c r="C54" i="24"/>
  <c r="B54" i="24"/>
  <c r="A54" i="24"/>
  <c r="S53" i="24"/>
  <c r="R53" i="24"/>
  <c r="Q53" i="24"/>
  <c r="K53" i="24"/>
  <c r="O53" i="24" s="1"/>
  <c r="J53" i="24"/>
  <c r="N53" i="24" s="1"/>
  <c r="I53" i="24"/>
  <c r="M53" i="24" s="1"/>
  <c r="H53" i="24"/>
  <c r="G53" i="24"/>
  <c r="F53" i="24"/>
  <c r="D53" i="24"/>
  <c r="C53" i="24"/>
  <c r="B53" i="24"/>
  <c r="A53" i="24"/>
  <c r="S52" i="24"/>
  <c r="R52" i="24"/>
  <c r="Q52" i="24"/>
  <c r="K52" i="24"/>
  <c r="O52" i="24" s="1"/>
  <c r="J52" i="24"/>
  <c r="N52" i="24" s="1"/>
  <c r="I52" i="24"/>
  <c r="M52" i="24" s="1"/>
  <c r="H52" i="24"/>
  <c r="G52" i="24"/>
  <c r="F52" i="24"/>
  <c r="D52" i="24"/>
  <c r="C52" i="24"/>
  <c r="B52" i="24"/>
  <c r="A52" i="24"/>
  <c r="S51" i="24"/>
  <c r="R51" i="24"/>
  <c r="Q51" i="24"/>
  <c r="K51" i="24"/>
  <c r="O51" i="24" s="1"/>
  <c r="J51" i="24"/>
  <c r="N51" i="24" s="1"/>
  <c r="I51" i="24"/>
  <c r="M51" i="24" s="1"/>
  <c r="H51" i="24"/>
  <c r="G51" i="24"/>
  <c r="F51" i="24"/>
  <c r="D51" i="24"/>
  <c r="C51" i="24"/>
  <c r="B51" i="24"/>
  <c r="A51" i="24"/>
  <c r="S50" i="24"/>
  <c r="R50" i="24"/>
  <c r="Q50" i="24"/>
  <c r="K50" i="24"/>
  <c r="O50" i="24" s="1"/>
  <c r="J50" i="24"/>
  <c r="N50" i="24" s="1"/>
  <c r="I50" i="24"/>
  <c r="M50" i="24" s="1"/>
  <c r="H50" i="24"/>
  <c r="G50" i="24"/>
  <c r="F50" i="24"/>
  <c r="D50" i="24"/>
  <c r="C50" i="24"/>
  <c r="B50" i="24"/>
  <c r="A50" i="24"/>
  <c r="S49" i="24"/>
  <c r="R49" i="24"/>
  <c r="Q49" i="24"/>
  <c r="K49" i="24"/>
  <c r="O49" i="24" s="1"/>
  <c r="J49" i="24"/>
  <c r="N49" i="24" s="1"/>
  <c r="I49" i="24"/>
  <c r="M49" i="24" s="1"/>
  <c r="H49" i="24"/>
  <c r="G49" i="24"/>
  <c r="F49" i="24"/>
  <c r="D49" i="24"/>
  <c r="C49" i="24"/>
  <c r="B49" i="24"/>
  <c r="A49" i="24"/>
  <c r="S48" i="24"/>
  <c r="R48" i="24"/>
  <c r="Q48" i="24"/>
  <c r="K48" i="24"/>
  <c r="O48" i="24" s="1"/>
  <c r="J48" i="24"/>
  <c r="N48" i="24" s="1"/>
  <c r="I48" i="24"/>
  <c r="M48" i="24" s="1"/>
  <c r="H48" i="24"/>
  <c r="G48" i="24"/>
  <c r="F48" i="24"/>
  <c r="D48" i="24"/>
  <c r="C48" i="24"/>
  <c r="B48" i="24"/>
  <c r="A48" i="24"/>
  <c r="S47" i="24"/>
  <c r="R47" i="24"/>
  <c r="Q47" i="24"/>
  <c r="K47" i="24"/>
  <c r="O47" i="24" s="1"/>
  <c r="J47" i="24"/>
  <c r="N47" i="24" s="1"/>
  <c r="I47" i="24"/>
  <c r="M47" i="24" s="1"/>
  <c r="H47" i="24"/>
  <c r="G47" i="24"/>
  <c r="F47" i="24"/>
  <c r="D47" i="24"/>
  <c r="C47" i="24"/>
  <c r="B47" i="24"/>
  <c r="A47" i="24"/>
  <c r="S46" i="24"/>
  <c r="R46" i="24"/>
  <c r="Q46" i="24"/>
  <c r="K46" i="24"/>
  <c r="O46" i="24" s="1"/>
  <c r="J46" i="24"/>
  <c r="N46" i="24" s="1"/>
  <c r="I46" i="24"/>
  <c r="M46" i="24" s="1"/>
  <c r="H46" i="24"/>
  <c r="G46" i="24"/>
  <c r="V46" i="24" s="1"/>
  <c r="AL46" i="24" s="1"/>
  <c r="F46" i="24"/>
  <c r="D46" i="24"/>
  <c r="C46" i="24"/>
  <c r="B46" i="24"/>
  <c r="A46" i="24"/>
  <c r="S45" i="24"/>
  <c r="R45" i="24"/>
  <c r="Q45" i="24"/>
  <c r="K45" i="24"/>
  <c r="O45" i="24" s="1"/>
  <c r="J45" i="24"/>
  <c r="N45" i="24" s="1"/>
  <c r="I45" i="24"/>
  <c r="M45" i="24" s="1"/>
  <c r="H45" i="24"/>
  <c r="G45" i="24"/>
  <c r="F45" i="24"/>
  <c r="D45" i="24"/>
  <c r="C45" i="24"/>
  <c r="B45" i="24"/>
  <c r="A45" i="24"/>
  <c r="S44" i="24"/>
  <c r="R44" i="24"/>
  <c r="Q44" i="24"/>
  <c r="K44" i="24"/>
  <c r="O44" i="24" s="1"/>
  <c r="J44" i="24"/>
  <c r="N44" i="24" s="1"/>
  <c r="I44" i="24"/>
  <c r="M44" i="24" s="1"/>
  <c r="H44" i="24"/>
  <c r="G44" i="24"/>
  <c r="F44" i="24"/>
  <c r="D44" i="24"/>
  <c r="C44" i="24"/>
  <c r="B44" i="24"/>
  <c r="A44" i="24"/>
  <c r="S43" i="24"/>
  <c r="R43" i="24"/>
  <c r="Q43" i="24"/>
  <c r="K43" i="24"/>
  <c r="O43" i="24" s="1"/>
  <c r="J43" i="24"/>
  <c r="N43" i="24" s="1"/>
  <c r="I43" i="24"/>
  <c r="M43" i="24" s="1"/>
  <c r="H43" i="24"/>
  <c r="G43" i="24"/>
  <c r="F43" i="24"/>
  <c r="D43" i="24"/>
  <c r="C43" i="24"/>
  <c r="B43" i="24"/>
  <c r="A43" i="24"/>
  <c r="S42" i="24"/>
  <c r="R42" i="24"/>
  <c r="Q42" i="24"/>
  <c r="K42" i="24"/>
  <c r="O42" i="24" s="1"/>
  <c r="J42" i="24"/>
  <c r="N42" i="24" s="1"/>
  <c r="I42" i="24"/>
  <c r="M42" i="24" s="1"/>
  <c r="H42" i="24"/>
  <c r="G42" i="24"/>
  <c r="F42" i="24"/>
  <c r="D42" i="24"/>
  <c r="C42" i="24"/>
  <c r="B42" i="24"/>
  <c r="A42" i="24"/>
  <c r="S41" i="24"/>
  <c r="R41" i="24"/>
  <c r="Q41" i="24"/>
  <c r="K41" i="24"/>
  <c r="O41" i="24" s="1"/>
  <c r="J41" i="24"/>
  <c r="N41" i="24" s="1"/>
  <c r="I41" i="24"/>
  <c r="M41" i="24" s="1"/>
  <c r="H41" i="24"/>
  <c r="G41" i="24"/>
  <c r="F41" i="24"/>
  <c r="D41" i="24"/>
  <c r="C41" i="24"/>
  <c r="B41" i="24"/>
  <c r="A41" i="24"/>
  <c r="S40" i="24"/>
  <c r="R40" i="24"/>
  <c r="Q40" i="24"/>
  <c r="K40" i="24"/>
  <c r="O40" i="24" s="1"/>
  <c r="J40" i="24"/>
  <c r="N40" i="24" s="1"/>
  <c r="I40" i="24"/>
  <c r="M40" i="24" s="1"/>
  <c r="H40" i="24"/>
  <c r="G40" i="24"/>
  <c r="F40" i="24"/>
  <c r="D40" i="24"/>
  <c r="C40" i="24"/>
  <c r="B40" i="24"/>
  <c r="A40" i="24"/>
  <c r="S39" i="24"/>
  <c r="R39" i="24"/>
  <c r="Q39" i="24"/>
  <c r="K39" i="24"/>
  <c r="O39" i="24" s="1"/>
  <c r="J39" i="24"/>
  <c r="N39" i="24" s="1"/>
  <c r="I39" i="24"/>
  <c r="M39" i="24" s="1"/>
  <c r="H39" i="24"/>
  <c r="G39" i="24"/>
  <c r="F39" i="24"/>
  <c r="D39" i="24"/>
  <c r="C39" i="24"/>
  <c r="B39" i="24"/>
  <c r="A39" i="24"/>
  <c r="S38" i="24"/>
  <c r="R38" i="24"/>
  <c r="Q38" i="24"/>
  <c r="K38" i="24"/>
  <c r="O38" i="24" s="1"/>
  <c r="J38" i="24"/>
  <c r="N38" i="24" s="1"/>
  <c r="I38" i="24"/>
  <c r="M38" i="24" s="1"/>
  <c r="H38" i="24"/>
  <c r="G38" i="24"/>
  <c r="F38" i="24"/>
  <c r="D38" i="24"/>
  <c r="C38" i="24"/>
  <c r="B38" i="24"/>
  <c r="A38" i="24"/>
  <c r="S37" i="24"/>
  <c r="R37" i="24"/>
  <c r="Q37" i="24"/>
  <c r="K37" i="24"/>
  <c r="O37" i="24" s="1"/>
  <c r="J37" i="24"/>
  <c r="N37" i="24" s="1"/>
  <c r="I37" i="24"/>
  <c r="M37" i="24" s="1"/>
  <c r="H37" i="24"/>
  <c r="G37" i="24"/>
  <c r="F37" i="24"/>
  <c r="D37" i="24"/>
  <c r="C37" i="24"/>
  <c r="B37" i="24"/>
  <c r="A37" i="24"/>
  <c r="S36" i="24"/>
  <c r="R36" i="24"/>
  <c r="Q36" i="24"/>
  <c r="K36" i="24"/>
  <c r="O36" i="24" s="1"/>
  <c r="J36" i="24"/>
  <c r="N36" i="24" s="1"/>
  <c r="I36" i="24"/>
  <c r="M36" i="24" s="1"/>
  <c r="H36" i="24"/>
  <c r="G36" i="24"/>
  <c r="F36" i="24"/>
  <c r="D36" i="24"/>
  <c r="C36" i="24"/>
  <c r="B36" i="24"/>
  <c r="A36" i="24"/>
  <c r="S35" i="24"/>
  <c r="R35" i="24"/>
  <c r="Q35" i="24"/>
  <c r="K35" i="24"/>
  <c r="O35" i="24" s="1"/>
  <c r="J35" i="24"/>
  <c r="N35" i="24" s="1"/>
  <c r="I35" i="24"/>
  <c r="M35" i="24" s="1"/>
  <c r="H35" i="24"/>
  <c r="G35" i="24"/>
  <c r="F35" i="24"/>
  <c r="D35" i="24"/>
  <c r="C35" i="24"/>
  <c r="B35" i="24"/>
  <c r="A35" i="24"/>
  <c r="S34" i="24"/>
  <c r="R34" i="24"/>
  <c r="Q34" i="24"/>
  <c r="K34" i="24"/>
  <c r="O34" i="24" s="1"/>
  <c r="J34" i="24"/>
  <c r="N34" i="24" s="1"/>
  <c r="I34" i="24"/>
  <c r="M34" i="24" s="1"/>
  <c r="H34" i="24"/>
  <c r="G34" i="24"/>
  <c r="F34" i="24"/>
  <c r="D34" i="24"/>
  <c r="C34" i="24"/>
  <c r="B34" i="24"/>
  <c r="A34" i="24"/>
  <c r="S33" i="24"/>
  <c r="R33" i="24"/>
  <c r="Q33" i="24"/>
  <c r="K33" i="24"/>
  <c r="O33" i="24" s="1"/>
  <c r="J33" i="24"/>
  <c r="N33" i="24" s="1"/>
  <c r="I33" i="24"/>
  <c r="M33" i="24" s="1"/>
  <c r="H33" i="24"/>
  <c r="G33" i="24"/>
  <c r="F33" i="24"/>
  <c r="D33" i="24"/>
  <c r="C33" i="24"/>
  <c r="B33" i="24"/>
  <c r="A33" i="24"/>
  <c r="S32" i="24"/>
  <c r="R32" i="24"/>
  <c r="Q32" i="24"/>
  <c r="K32" i="24"/>
  <c r="O32" i="24" s="1"/>
  <c r="J32" i="24"/>
  <c r="N32" i="24" s="1"/>
  <c r="I32" i="24"/>
  <c r="M32" i="24" s="1"/>
  <c r="H32" i="24"/>
  <c r="G32" i="24"/>
  <c r="F32" i="24"/>
  <c r="D32" i="24"/>
  <c r="C32" i="24"/>
  <c r="B32" i="24"/>
  <c r="A32" i="24"/>
  <c r="S31" i="24"/>
  <c r="R31" i="24"/>
  <c r="Q31" i="24"/>
  <c r="K31" i="24"/>
  <c r="O31" i="24" s="1"/>
  <c r="J31" i="24"/>
  <c r="N31" i="24" s="1"/>
  <c r="I31" i="24"/>
  <c r="M31" i="24" s="1"/>
  <c r="H31" i="24"/>
  <c r="G31" i="24"/>
  <c r="F31" i="24"/>
  <c r="D31" i="24"/>
  <c r="C31" i="24"/>
  <c r="B31" i="24"/>
  <c r="A31" i="24"/>
  <c r="S30" i="24"/>
  <c r="R30" i="24"/>
  <c r="Q30" i="24"/>
  <c r="K30" i="24"/>
  <c r="O30" i="24" s="1"/>
  <c r="J30" i="24"/>
  <c r="N30" i="24" s="1"/>
  <c r="I30" i="24"/>
  <c r="M30" i="24" s="1"/>
  <c r="H30" i="24"/>
  <c r="G30" i="24"/>
  <c r="F30" i="24"/>
  <c r="D30" i="24"/>
  <c r="C30" i="24"/>
  <c r="B30" i="24"/>
  <c r="A30" i="24"/>
  <c r="S29" i="24"/>
  <c r="R29" i="24"/>
  <c r="Q29" i="24"/>
  <c r="K29" i="24"/>
  <c r="O29" i="24" s="1"/>
  <c r="J29" i="24"/>
  <c r="N29" i="24" s="1"/>
  <c r="I29" i="24"/>
  <c r="M29" i="24" s="1"/>
  <c r="H29" i="24"/>
  <c r="G29" i="24"/>
  <c r="F29" i="24"/>
  <c r="D29" i="24"/>
  <c r="C29" i="24"/>
  <c r="B29" i="24"/>
  <c r="A29" i="24"/>
  <c r="S28" i="24"/>
  <c r="R28" i="24"/>
  <c r="Q28" i="24"/>
  <c r="K28" i="24"/>
  <c r="O28" i="24" s="1"/>
  <c r="J28" i="24"/>
  <c r="N28" i="24" s="1"/>
  <c r="I28" i="24"/>
  <c r="M28" i="24" s="1"/>
  <c r="H28" i="24"/>
  <c r="G28" i="24"/>
  <c r="F28" i="24"/>
  <c r="D28" i="24"/>
  <c r="C28" i="24"/>
  <c r="B28" i="24"/>
  <c r="A28" i="24"/>
  <c r="S27" i="24"/>
  <c r="R27" i="24"/>
  <c r="Q27" i="24"/>
  <c r="K27" i="24"/>
  <c r="O27" i="24" s="1"/>
  <c r="J27" i="24"/>
  <c r="N27" i="24" s="1"/>
  <c r="I27" i="24"/>
  <c r="M27" i="24" s="1"/>
  <c r="H27" i="24"/>
  <c r="G27" i="24"/>
  <c r="F27" i="24"/>
  <c r="D27" i="24"/>
  <c r="C27" i="24"/>
  <c r="B27" i="24"/>
  <c r="A27" i="24"/>
  <c r="S26" i="24"/>
  <c r="R26" i="24"/>
  <c r="Q26" i="24"/>
  <c r="K26" i="24"/>
  <c r="O26" i="24" s="1"/>
  <c r="J26" i="24"/>
  <c r="N26" i="24" s="1"/>
  <c r="I26" i="24"/>
  <c r="M26" i="24" s="1"/>
  <c r="H26" i="24"/>
  <c r="G26" i="24"/>
  <c r="F26" i="24"/>
  <c r="D26" i="24"/>
  <c r="C26" i="24"/>
  <c r="B26" i="24"/>
  <c r="A26" i="24"/>
  <c r="S25" i="24"/>
  <c r="R25" i="24"/>
  <c r="Q25" i="24"/>
  <c r="K25" i="24"/>
  <c r="O25" i="24" s="1"/>
  <c r="J25" i="24"/>
  <c r="N25" i="24" s="1"/>
  <c r="I25" i="24"/>
  <c r="M25" i="24" s="1"/>
  <c r="H25" i="24"/>
  <c r="G25" i="24"/>
  <c r="F25" i="24"/>
  <c r="D25" i="24"/>
  <c r="C25" i="24"/>
  <c r="B25" i="24"/>
  <c r="A25" i="24"/>
  <c r="S24" i="24"/>
  <c r="R24" i="24"/>
  <c r="Q24" i="24"/>
  <c r="K24" i="24"/>
  <c r="O24" i="24" s="1"/>
  <c r="J24" i="24"/>
  <c r="N24" i="24" s="1"/>
  <c r="I24" i="24"/>
  <c r="M24" i="24" s="1"/>
  <c r="H24" i="24"/>
  <c r="G24" i="24"/>
  <c r="F24" i="24"/>
  <c r="D24" i="24"/>
  <c r="C24" i="24"/>
  <c r="B24" i="24"/>
  <c r="A24" i="24"/>
  <c r="S23" i="24"/>
  <c r="R23" i="24"/>
  <c r="Q23" i="24"/>
  <c r="K23" i="24"/>
  <c r="O23" i="24" s="1"/>
  <c r="J23" i="24"/>
  <c r="N23" i="24" s="1"/>
  <c r="I23" i="24"/>
  <c r="M23" i="24" s="1"/>
  <c r="H23" i="24"/>
  <c r="G23" i="24"/>
  <c r="F23" i="24"/>
  <c r="D23" i="24"/>
  <c r="C23" i="24"/>
  <c r="B23" i="24"/>
  <c r="A23" i="24"/>
  <c r="S22" i="24"/>
  <c r="R22" i="24"/>
  <c r="Q22" i="24"/>
  <c r="K22" i="24"/>
  <c r="O22" i="24" s="1"/>
  <c r="J22" i="24"/>
  <c r="N22" i="24" s="1"/>
  <c r="I22" i="24"/>
  <c r="M22" i="24" s="1"/>
  <c r="H22" i="24"/>
  <c r="G22" i="24"/>
  <c r="F22" i="24"/>
  <c r="D22" i="24"/>
  <c r="C22" i="24"/>
  <c r="B22" i="24"/>
  <c r="A22" i="24"/>
  <c r="S21" i="24"/>
  <c r="R21" i="24"/>
  <c r="Q21" i="24"/>
  <c r="K21" i="24"/>
  <c r="O21" i="24" s="1"/>
  <c r="J21" i="24"/>
  <c r="N21" i="24" s="1"/>
  <c r="I21" i="24"/>
  <c r="M21" i="24" s="1"/>
  <c r="H21" i="24"/>
  <c r="G21" i="24"/>
  <c r="F21" i="24"/>
  <c r="D21" i="24"/>
  <c r="C21" i="24"/>
  <c r="B21" i="24"/>
  <c r="A21" i="24"/>
  <c r="S20" i="24"/>
  <c r="R20" i="24"/>
  <c r="Q20" i="24"/>
  <c r="K20" i="24"/>
  <c r="O20" i="24" s="1"/>
  <c r="J20" i="24"/>
  <c r="N20" i="24" s="1"/>
  <c r="I20" i="24"/>
  <c r="M20" i="24" s="1"/>
  <c r="H20" i="24"/>
  <c r="G20" i="24"/>
  <c r="F20" i="24"/>
  <c r="D20" i="24"/>
  <c r="C20" i="24"/>
  <c r="B20" i="24"/>
  <c r="A20" i="24"/>
  <c r="S19" i="24"/>
  <c r="R19" i="24"/>
  <c r="Q19" i="24"/>
  <c r="K19" i="24"/>
  <c r="O19" i="24" s="1"/>
  <c r="J19" i="24"/>
  <c r="N19" i="24" s="1"/>
  <c r="I19" i="24"/>
  <c r="M19" i="24" s="1"/>
  <c r="H19" i="24"/>
  <c r="G19" i="24"/>
  <c r="F19" i="24"/>
  <c r="D19" i="24"/>
  <c r="C19" i="24"/>
  <c r="B19" i="24"/>
  <c r="A19" i="24"/>
  <c r="S18" i="24"/>
  <c r="R18" i="24"/>
  <c r="Q18" i="24"/>
  <c r="K18" i="24"/>
  <c r="O18" i="24" s="1"/>
  <c r="J18" i="24"/>
  <c r="N18" i="24" s="1"/>
  <c r="I18" i="24"/>
  <c r="M18" i="24" s="1"/>
  <c r="H18" i="24"/>
  <c r="G18" i="24"/>
  <c r="F18" i="24"/>
  <c r="D18" i="24"/>
  <c r="C18" i="24"/>
  <c r="B18" i="24"/>
  <c r="A18" i="24"/>
  <c r="S17" i="24"/>
  <c r="R17" i="24"/>
  <c r="Q17" i="24"/>
  <c r="K17" i="24"/>
  <c r="O17" i="24" s="1"/>
  <c r="J17" i="24"/>
  <c r="N17" i="24" s="1"/>
  <c r="I17" i="24"/>
  <c r="M17" i="24" s="1"/>
  <c r="H17" i="24"/>
  <c r="W17" i="24" s="1"/>
  <c r="AM17" i="24" s="1"/>
  <c r="G17" i="24"/>
  <c r="F17" i="24"/>
  <c r="D17" i="24"/>
  <c r="C17" i="24"/>
  <c r="B17" i="24"/>
  <c r="A17" i="24"/>
  <c r="S16" i="24"/>
  <c r="R16" i="24"/>
  <c r="Q16" i="24"/>
  <c r="K16" i="24"/>
  <c r="O16" i="24" s="1"/>
  <c r="J16" i="24"/>
  <c r="N16" i="24" s="1"/>
  <c r="I16" i="24"/>
  <c r="M16" i="24" s="1"/>
  <c r="H16" i="24"/>
  <c r="G16" i="24"/>
  <c r="F16" i="24"/>
  <c r="D16" i="24"/>
  <c r="C16" i="24"/>
  <c r="B16" i="24"/>
  <c r="A16" i="24"/>
  <c r="S15" i="24"/>
  <c r="R15" i="24"/>
  <c r="Q15" i="24"/>
  <c r="K15" i="24"/>
  <c r="O15" i="24" s="1"/>
  <c r="J15" i="24"/>
  <c r="N15" i="24" s="1"/>
  <c r="I15" i="24"/>
  <c r="M15" i="24" s="1"/>
  <c r="H15" i="24"/>
  <c r="G15" i="24"/>
  <c r="F15" i="24"/>
  <c r="D15" i="24"/>
  <c r="C15" i="24"/>
  <c r="B15" i="24"/>
  <c r="A15" i="24"/>
  <c r="S14" i="24"/>
  <c r="R14" i="24"/>
  <c r="Q14" i="24"/>
  <c r="K14" i="24"/>
  <c r="O14" i="24" s="1"/>
  <c r="J14" i="24"/>
  <c r="N14" i="24" s="1"/>
  <c r="I14" i="24"/>
  <c r="M14" i="24" s="1"/>
  <c r="H14" i="24"/>
  <c r="G14" i="24"/>
  <c r="V14" i="24" s="1"/>
  <c r="AL14" i="24" s="1"/>
  <c r="F14" i="24"/>
  <c r="D14" i="24"/>
  <c r="C14" i="24"/>
  <c r="B14" i="24"/>
  <c r="A14" i="24"/>
  <c r="S13" i="24"/>
  <c r="R13" i="24"/>
  <c r="Q13" i="24"/>
  <c r="K13" i="24"/>
  <c r="O13" i="24" s="1"/>
  <c r="J13" i="24"/>
  <c r="N13" i="24" s="1"/>
  <c r="I13" i="24"/>
  <c r="M13" i="24" s="1"/>
  <c r="H13" i="24"/>
  <c r="G13" i="24"/>
  <c r="F13" i="24"/>
  <c r="D13" i="24"/>
  <c r="C13" i="24"/>
  <c r="B13" i="24"/>
  <c r="A13" i="24"/>
  <c r="S12" i="24"/>
  <c r="R12" i="24"/>
  <c r="Q12" i="24"/>
  <c r="K12" i="24"/>
  <c r="O12" i="24" s="1"/>
  <c r="J12" i="24"/>
  <c r="N12" i="24" s="1"/>
  <c r="I12" i="24"/>
  <c r="M12" i="24" s="1"/>
  <c r="H12" i="24"/>
  <c r="G12" i="24"/>
  <c r="F12" i="24"/>
  <c r="D12" i="24"/>
  <c r="C12" i="24"/>
  <c r="B12" i="24"/>
  <c r="A12" i="24"/>
  <c r="S11" i="24"/>
  <c r="R11" i="24"/>
  <c r="Q11" i="24"/>
  <c r="K11" i="24"/>
  <c r="O11" i="24" s="1"/>
  <c r="J11" i="24"/>
  <c r="N11" i="24" s="1"/>
  <c r="I11" i="24"/>
  <c r="M11" i="24" s="1"/>
  <c r="H11" i="24"/>
  <c r="G11" i="24"/>
  <c r="F11" i="24"/>
  <c r="D11" i="24"/>
  <c r="C11" i="24"/>
  <c r="B11" i="24"/>
  <c r="A11" i="24"/>
  <c r="S10" i="24"/>
  <c r="R10" i="24"/>
  <c r="Q10" i="24"/>
  <c r="K10" i="24"/>
  <c r="O10" i="24" s="1"/>
  <c r="J10" i="24"/>
  <c r="N10" i="24" s="1"/>
  <c r="I10" i="24"/>
  <c r="M10" i="24" s="1"/>
  <c r="H10" i="24"/>
  <c r="G10" i="24"/>
  <c r="F10" i="24"/>
  <c r="D10" i="24"/>
  <c r="C10" i="24"/>
  <c r="B10" i="24"/>
  <c r="A10" i="24"/>
  <c r="S9" i="24"/>
  <c r="R9" i="24"/>
  <c r="Q9" i="24"/>
  <c r="K9" i="24"/>
  <c r="O9" i="24" s="1"/>
  <c r="J9" i="24"/>
  <c r="N9" i="24" s="1"/>
  <c r="I9" i="24"/>
  <c r="M9" i="24" s="1"/>
  <c r="H9" i="24"/>
  <c r="G9" i="24"/>
  <c r="F9" i="24"/>
  <c r="D9" i="24"/>
  <c r="C9" i="24"/>
  <c r="B9" i="24"/>
  <c r="A9" i="24"/>
  <c r="S8" i="24"/>
  <c r="R8" i="24"/>
  <c r="Q8" i="24"/>
  <c r="K8" i="24"/>
  <c r="O8" i="24" s="1"/>
  <c r="J8" i="24"/>
  <c r="N8" i="24" s="1"/>
  <c r="I8" i="24"/>
  <c r="M8" i="24" s="1"/>
  <c r="H8" i="24"/>
  <c r="G8" i="24"/>
  <c r="F8" i="24"/>
  <c r="D8" i="24"/>
  <c r="C8" i="24"/>
  <c r="B8" i="24"/>
  <c r="A8" i="24"/>
  <c r="S7" i="24"/>
  <c r="R7" i="24"/>
  <c r="Q7" i="24"/>
  <c r="K7" i="24"/>
  <c r="O7" i="24" s="1"/>
  <c r="J7" i="24"/>
  <c r="N7" i="24" s="1"/>
  <c r="I7" i="24"/>
  <c r="M7" i="24" s="1"/>
  <c r="H7" i="24"/>
  <c r="G7" i="24"/>
  <c r="F7" i="24"/>
  <c r="D7" i="24"/>
  <c r="C7" i="24"/>
  <c r="B7" i="24"/>
  <c r="A7" i="24"/>
  <c r="S6" i="24"/>
  <c r="R6" i="24"/>
  <c r="Q6" i="24"/>
  <c r="K6" i="24"/>
  <c r="O6" i="24" s="1"/>
  <c r="J6" i="24"/>
  <c r="N6" i="24" s="1"/>
  <c r="I6" i="24"/>
  <c r="M6" i="24" s="1"/>
  <c r="H6" i="24"/>
  <c r="G6" i="24"/>
  <c r="F6" i="24"/>
  <c r="D6" i="24"/>
  <c r="C6" i="24"/>
  <c r="B6" i="24"/>
  <c r="A6" i="24"/>
  <c r="S5" i="24"/>
  <c r="R5" i="24"/>
  <c r="Q5" i="24"/>
  <c r="K5" i="24"/>
  <c r="O5" i="24" s="1"/>
  <c r="J5" i="24"/>
  <c r="N5" i="24" s="1"/>
  <c r="I5" i="24"/>
  <c r="M5" i="24" s="1"/>
  <c r="H5" i="24"/>
  <c r="G5" i="24"/>
  <c r="F5" i="24"/>
  <c r="D5" i="24"/>
  <c r="C5" i="24"/>
  <c r="B5" i="24"/>
  <c r="A5" i="24"/>
  <c r="S4" i="24"/>
  <c r="R4" i="24"/>
  <c r="Q4" i="24"/>
  <c r="K4" i="24"/>
  <c r="O4" i="24" s="1"/>
  <c r="J4" i="24"/>
  <c r="N4" i="24" s="1"/>
  <c r="I4" i="24"/>
  <c r="M4" i="24" s="1"/>
  <c r="H4" i="24"/>
  <c r="G4" i="24"/>
  <c r="F4" i="24"/>
  <c r="D4" i="24"/>
  <c r="C4" i="24"/>
  <c r="B4" i="24"/>
  <c r="A4" i="24"/>
  <c r="S3" i="24"/>
  <c r="R3" i="24"/>
  <c r="Q3" i="24"/>
  <c r="K3" i="24"/>
  <c r="O3" i="24" s="1"/>
  <c r="J3" i="24"/>
  <c r="N3" i="24" s="1"/>
  <c r="I3" i="24"/>
  <c r="M3" i="24" s="1"/>
  <c r="H3" i="24"/>
  <c r="G3" i="24"/>
  <c r="V3" i="24" s="1"/>
  <c r="AL3" i="24" s="1"/>
  <c r="F3" i="24"/>
  <c r="U3" i="24" s="1"/>
  <c r="D3" i="24"/>
  <c r="C3" i="24"/>
  <c r="B3" i="24"/>
  <c r="A3" i="24"/>
  <c r="B2" i="24"/>
  <c r="U8" i="24" l="1"/>
  <c r="AK8" i="24" s="1"/>
  <c r="W14" i="24"/>
  <c r="AM14" i="24" s="1"/>
  <c r="AA9" i="24"/>
  <c r="AE9" i="24" s="1"/>
  <c r="H44" i="30"/>
  <c r="K44" i="30" s="1"/>
  <c r="V32" i="24"/>
  <c r="AL32" i="24" s="1"/>
  <c r="W35" i="24"/>
  <c r="AM35" i="24" s="1"/>
  <c r="U45" i="24"/>
  <c r="W51" i="24"/>
  <c r="AM51" i="24" s="1"/>
  <c r="T44" i="31"/>
  <c r="X40" i="31"/>
  <c r="X44" i="31"/>
  <c r="AB44" i="31" s="1"/>
  <c r="G18" i="30"/>
  <c r="G30" i="30"/>
  <c r="U4" i="31"/>
  <c r="AK4" i="31" s="1"/>
  <c r="V5" i="24"/>
  <c r="AL5" i="24" s="1"/>
  <c r="V21" i="24"/>
  <c r="AL21" i="24" s="1"/>
  <c r="W24" i="24"/>
  <c r="AM24" i="24" s="1"/>
  <c r="Y27" i="24"/>
  <c r="AC27" i="24" s="1"/>
  <c r="AA33" i="24"/>
  <c r="AE33" i="24" s="1"/>
  <c r="U42" i="24"/>
  <c r="AK42" i="24" s="1"/>
  <c r="U50" i="24"/>
  <c r="AK50" i="24" s="1"/>
  <c r="H11" i="30"/>
  <c r="K11" i="30" s="1"/>
  <c r="T5" i="31"/>
  <c r="Y10" i="31"/>
  <c r="AC10" i="31" s="1"/>
  <c r="Y16" i="31"/>
  <c r="AC16" i="31" s="1"/>
  <c r="T17" i="31"/>
  <c r="AJ17" i="31" s="1"/>
  <c r="T37" i="31"/>
  <c r="AJ37" i="31" s="1"/>
  <c r="Y38" i="31"/>
  <c r="AC38" i="31" s="1"/>
  <c r="V10" i="24"/>
  <c r="AL10" i="24" s="1"/>
  <c r="W13" i="24"/>
  <c r="AM13" i="24" s="1"/>
  <c r="T17" i="24"/>
  <c r="V42" i="24"/>
  <c r="AL42" i="24" s="1"/>
  <c r="T49" i="24"/>
  <c r="V50" i="24"/>
  <c r="AL50" i="24" s="1"/>
  <c r="U3" i="31"/>
  <c r="AK3" i="31" s="1"/>
  <c r="U11" i="31"/>
  <c r="AK11" i="31" s="1"/>
  <c r="AA42" i="24"/>
  <c r="L23" i="30"/>
  <c r="O23" i="30" s="1"/>
  <c r="H24" i="30"/>
  <c r="S42" i="31"/>
  <c r="AA4" i="24"/>
  <c r="U46" i="24"/>
  <c r="AK46" i="24" s="1"/>
  <c r="AO46" i="24" s="1"/>
  <c r="H9" i="30"/>
  <c r="K9" i="30" s="1"/>
  <c r="T4" i="31"/>
  <c r="AJ4" i="31" s="1"/>
  <c r="Z29" i="31"/>
  <c r="F5" i="25"/>
  <c r="L44" i="30"/>
  <c r="O44" i="30" s="1"/>
  <c r="W7" i="24"/>
  <c r="AM7" i="24" s="1"/>
  <c r="V12" i="24"/>
  <c r="AL12" i="24" s="1"/>
  <c r="AE42" i="24"/>
  <c r="V47" i="24"/>
  <c r="AL47" i="24" s="1"/>
  <c r="T54" i="24"/>
  <c r="L35" i="30"/>
  <c r="H36" i="30"/>
  <c r="K36" i="30" s="1"/>
  <c r="L39" i="30"/>
  <c r="O39" i="30" s="1"/>
  <c r="T3" i="24"/>
  <c r="W12" i="24"/>
  <c r="AM12" i="24" s="1"/>
  <c r="V20" i="24"/>
  <c r="AL20" i="24" s="1"/>
  <c r="Y26" i="24"/>
  <c r="AC26" i="24" s="1"/>
  <c r="T27" i="24"/>
  <c r="V28" i="24"/>
  <c r="AL28" i="24" s="1"/>
  <c r="Z29" i="24"/>
  <c r="AD29" i="24" s="1"/>
  <c r="W31" i="24"/>
  <c r="AM31" i="24" s="1"/>
  <c r="W39" i="24"/>
  <c r="AM39" i="24" s="1"/>
  <c r="W55" i="24"/>
  <c r="AM55" i="24" s="1"/>
  <c r="X35" i="31"/>
  <c r="V43" i="31"/>
  <c r="AL43" i="31" s="1"/>
  <c r="Y23" i="24"/>
  <c r="AC23" i="24" s="1"/>
  <c r="Y27" i="31"/>
  <c r="AC27" i="31" s="1"/>
  <c r="Y16" i="24"/>
  <c r="AC16" i="24" s="1"/>
  <c r="U19" i="24"/>
  <c r="AK19" i="24" s="1"/>
  <c r="Y31" i="24"/>
  <c r="T7" i="24"/>
  <c r="V35" i="24"/>
  <c r="AL35" i="24" s="1"/>
  <c r="V51" i="24"/>
  <c r="AL51" i="24" s="1"/>
  <c r="W54" i="24"/>
  <c r="AM54" i="24" s="1"/>
  <c r="L5" i="30"/>
  <c r="O5" i="30" s="1"/>
  <c r="H18" i="30"/>
  <c r="K18" i="30" s="1"/>
  <c r="G46" i="30"/>
  <c r="T4" i="24"/>
  <c r="U53" i="24"/>
  <c r="S45" i="31"/>
  <c r="W5" i="24"/>
  <c r="AM5" i="24" s="1"/>
  <c r="Z6" i="24"/>
  <c r="AD6" i="24" s="1"/>
  <c r="U18" i="24"/>
  <c r="AA26" i="24"/>
  <c r="AE26" i="24" s="1"/>
  <c r="T45" i="24"/>
  <c r="Y56" i="24"/>
  <c r="V13" i="24"/>
  <c r="AL13" i="24" s="1"/>
  <c r="Y25" i="24"/>
  <c r="AC25" i="24" s="1"/>
  <c r="Y41" i="24"/>
  <c r="AC41" i="24" s="1"/>
  <c r="S6" i="31"/>
  <c r="V7" i="31"/>
  <c r="AL7" i="31" s="1"/>
  <c r="S8" i="31"/>
  <c r="V11" i="31"/>
  <c r="AL11" i="31" s="1"/>
  <c r="T40" i="24"/>
  <c r="Z41" i="24"/>
  <c r="AA45" i="24"/>
  <c r="AE45" i="24" s="1"/>
  <c r="T53" i="24"/>
  <c r="G17" i="30"/>
  <c r="X9" i="31"/>
  <c r="AB9" i="31" s="1"/>
  <c r="Y44" i="31"/>
  <c r="AC44" i="31" s="1"/>
  <c r="Y46" i="31"/>
  <c r="AC46" i="31" s="1"/>
  <c r="W26" i="24"/>
  <c r="AM26" i="24" s="1"/>
  <c r="Y37" i="24"/>
  <c r="AC37" i="24" s="1"/>
  <c r="G34" i="30"/>
  <c r="G42" i="30"/>
  <c r="Z3" i="31"/>
  <c r="AD3" i="31" s="1"/>
  <c r="Z21" i="31"/>
  <c r="AD21" i="31" s="1"/>
  <c r="Y24" i="31"/>
  <c r="AC24" i="31" s="1"/>
  <c r="AD29" i="31"/>
  <c r="X34" i="31"/>
  <c r="AB34" i="31" s="1"/>
  <c r="Y35" i="31"/>
  <c r="W11" i="24"/>
  <c r="AM11" i="24" s="1"/>
  <c r="H6" i="30"/>
  <c r="K6" i="30" s="1"/>
  <c r="V8" i="31"/>
  <c r="AL8" i="31" s="1"/>
  <c r="S9" i="31"/>
  <c r="S13" i="31"/>
  <c r="T15" i="31"/>
  <c r="AJ15" i="31" s="1"/>
  <c r="V19" i="24"/>
  <c r="AL19" i="24" s="1"/>
  <c r="W22" i="24"/>
  <c r="AM22" i="24" s="1"/>
  <c r="Y36" i="24"/>
  <c r="V39" i="24"/>
  <c r="AL39" i="24" s="1"/>
  <c r="W47" i="24"/>
  <c r="AM47" i="24" s="1"/>
  <c r="U49" i="24"/>
  <c r="AK49" i="24" s="1"/>
  <c r="G3" i="30"/>
  <c r="G11" i="30"/>
  <c r="G23" i="30"/>
  <c r="G27" i="30"/>
  <c r="H42" i="30"/>
  <c r="K42" i="30" s="1"/>
  <c r="Z34" i="31"/>
  <c r="AD34" i="31" s="1"/>
  <c r="S37" i="31"/>
  <c r="U38" i="31"/>
  <c r="AK38" i="31" s="1"/>
  <c r="Y33" i="24"/>
  <c r="AC33" i="24" s="1"/>
  <c r="Y40" i="24"/>
  <c r="W46" i="24"/>
  <c r="AM46" i="24" s="1"/>
  <c r="T8" i="24"/>
  <c r="T19" i="24"/>
  <c r="U23" i="24"/>
  <c r="AK23" i="24" s="1"/>
  <c r="V24" i="24"/>
  <c r="AL24" i="24" s="1"/>
  <c r="U27" i="24"/>
  <c r="AK27" i="24" s="1"/>
  <c r="V27" i="24"/>
  <c r="AL27" i="24" s="1"/>
  <c r="W28" i="24"/>
  <c r="AM28" i="24" s="1"/>
  <c r="U30" i="24"/>
  <c r="W30" i="24"/>
  <c r="AM30" i="24" s="1"/>
  <c r="V34" i="24"/>
  <c r="AL34" i="24" s="1"/>
  <c r="T36" i="24"/>
  <c r="T41" i="24"/>
  <c r="L12" i="30"/>
  <c r="O12" i="30" s="1"/>
  <c r="H17" i="30"/>
  <c r="G25" i="30"/>
  <c r="L31" i="30"/>
  <c r="O31" i="30" s="1"/>
  <c r="G41" i="30"/>
  <c r="V55" i="24"/>
  <c r="AL55" i="24" s="1"/>
  <c r="H29" i="30"/>
  <c r="K29" i="30" s="1"/>
  <c r="H33" i="30"/>
  <c r="K33" i="30" s="1"/>
  <c r="H37" i="30"/>
  <c r="K37" i="30" s="1"/>
  <c r="L40" i="30"/>
  <c r="O40" i="30" s="1"/>
  <c r="X28" i="31"/>
  <c r="AB28" i="31" s="1"/>
  <c r="U47" i="31"/>
  <c r="AK47" i="31" s="1"/>
  <c r="U7" i="31"/>
  <c r="AK7" i="31" s="1"/>
  <c r="T13" i="31"/>
  <c r="AJ13" i="31" s="1"/>
  <c r="V18" i="31"/>
  <c r="AL18" i="31" s="1"/>
  <c r="S34" i="31"/>
  <c r="T36" i="31"/>
  <c r="AJ36" i="31" s="1"/>
  <c r="T43" i="31"/>
  <c r="AJ43" i="31" s="1"/>
  <c r="V45" i="31"/>
  <c r="AL45" i="31" s="1"/>
  <c r="T22" i="24"/>
  <c r="Y7" i="24"/>
  <c r="V11" i="24"/>
  <c r="AL11" i="24" s="1"/>
  <c r="U15" i="24"/>
  <c r="AK15" i="24" s="1"/>
  <c r="U26" i="24"/>
  <c r="AK26" i="24" s="1"/>
  <c r="AA28" i="24"/>
  <c r="AE28" i="24" s="1"/>
  <c r="Y29" i="24"/>
  <c r="AC29" i="24" s="1"/>
  <c r="Y30" i="24"/>
  <c r="AC30" i="24" s="1"/>
  <c r="U32" i="24"/>
  <c r="AK32" i="24" s="1"/>
  <c r="T39" i="24"/>
  <c r="T42" i="24"/>
  <c r="V44" i="24"/>
  <c r="AL44" i="24" s="1"/>
  <c r="T46" i="24"/>
  <c r="AA49" i="24"/>
  <c r="AE49" i="24" s="1"/>
  <c r="G26" i="30"/>
  <c r="H34" i="30"/>
  <c r="K34" i="30" s="1"/>
  <c r="X5" i="31"/>
  <c r="AB5" i="31" s="1"/>
  <c r="Z14" i="31"/>
  <c r="AD14" i="31" s="1"/>
  <c r="S15" i="31"/>
  <c r="Z46" i="31"/>
  <c r="AD46" i="31" s="1"/>
  <c r="W27" i="24"/>
  <c r="AM27" i="24" s="1"/>
  <c r="V7" i="24"/>
  <c r="AL7" i="24" s="1"/>
  <c r="W8" i="24"/>
  <c r="AM8" i="24" s="1"/>
  <c r="Z9" i="24"/>
  <c r="AD9" i="24" s="1"/>
  <c r="Z18" i="24"/>
  <c r="AD18" i="24" s="1"/>
  <c r="T18" i="24"/>
  <c r="AA19" i="24"/>
  <c r="AE19" i="24" s="1"/>
  <c r="T31" i="24"/>
  <c r="Z40" i="24"/>
  <c r="AD40" i="24" s="1"/>
  <c r="T47" i="24"/>
  <c r="V53" i="24"/>
  <c r="AL53" i="24" s="1"/>
  <c r="Z56" i="24"/>
  <c r="AD56" i="24" s="1"/>
  <c r="AA5" i="24"/>
  <c r="AE5" i="24" s="1"/>
  <c r="T6" i="24"/>
  <c r="T5" i="24"/>
  <c r="U7" i="24"/>
  <c r="AK7" i="24" s="1"/>
  <c r="AA18" i="24"/>
  <c r="AE18" i="24" s="1"/>
  <c r="Z20" i="24"/>
  <c r="AD20" i="24" s="1"/>
  <c r="AA22" i="24"/>
  <c r="AE22" i="24" s="1"/>
  <c r="AA30" i="24"/>
  <c r="AE30" i="24" s="1"/>
  <c r="U31" i="24"/>
  <c r="AK31" i="24" s="1"/>
  <c r="V31" i="24"/>
  <c r="AL31" i="24" s="1"/>
  <c r="W32" i="24"/>
  <c r="AM32" i="24" s="1"/>
  <c r="AN32" i="24" s="1"/>
  <c r="AA41" i="24"/>
  <c r="AE41" i="24" s="1"/>
  <c r="V43" i="24"/>
  <c r="AL43" i="24" s="1"/>
  <c r="AA53" i="24"/>
  <c r="AE53" i="24" s="1"/>
  <c r="H4" i="30"/>
  <c r="K4" i="30" s="1"/>
  <c r="L7" i="30"/>
  <c r="O7" i="30" s="1"/>
  <c r="H8" i="30"/>
  <c r="K8" i="30" s="1"/>
  <c r="H15" i="30"/>
  <c r="K15" i="30" s="1"/>
  <c r="L18" i="30"/>
  <c r="O18" i="30" s="1"/>
  <c r="H19" i="30"/>
  <c r="K19" i="30" s="1"/>
  <c r="H27" i="30"/>
  <c r="K27" i="30" s="1"/>
  <c r="L30" i="30"/>
  <c r="O30" i="30" s="1"/>
  <c r="H31" i="30"/>
  <c r="K31" i="30" s="1"/>
  <c r="G43" i="30"/>
  <c r="V4" i="31"/>
  <c r="AL4" i="31" s="1"/>
  <c r="X13" i="31"/>
  <c r="AB13" i="31" s="1"/>
  <c r="U19" i="31"/>
  <c r="AK19" i="31" s="1"/>
  <c r="T27" i="31"/>
  <c r="AJ27" i="31" s="1"/>
  <c r="Y28" i="31"/>
  <c r="AC28" i="31" s="1"/>
  <c r="Y5" i="24"/>
  <c r="Z25" i="24"/>
  <c r="AD25" i="24" s="1"/>
  <c r="T34" i="24"/>
  <c r="T51" i="24"/>
  <c r="T55" i="24"/>
  <c r="G5" i="30"/>
  <c r="H12" i="30"/>
  <c r="K12" i="30" s="1"/>
  <c r="G24" i="30"/>
  <c r="G28" i="30"/>
  <c r="G32" i="30"/>
  <c r="X4" i="31"/>
  <c r="AB4" i="31" s="1"/>
  <c r="Y13" i="31"/>
  <c r="AC13" i="31" s="1"/>
  <c r="S18" i="31"/>
  <c r="V19" i="31"/>
  <c r="AL19" i="31" s="1"/>
  <c r="V21" i="31"/>
  <c r="AL21" i="31" s="1"/>
  <c r="U27" i="31"/>
  <c r="AK27" i="31" s="1"/>
  <c r="Z39" i="31"/>
  <c r="AD39" i="31" s="1"/>
  <c r="Y40" i="31"/>
  <c r="AC40" i="31" s="1"/>
  <c r="Z41" i="31"/>
  <c r="AD41" i="31" s="1"/>
  <c r="S7" i="31"/>
  <c r="Z11" i="31"/>
  <c r="AD11" i="31" s="1"/>
  <c r="S28" i="31"/>
  <c r="T39" i="31"/>
  <c r="AJ39" i="31" s="1"/>
  <c r="Z42" i="31"/>
  <c r="AD42" i="31" s="1"/>
  <c r="U46" i="31"/>
  <c r="AK46" i="31" s="1"/>
  <c r="L33" i="30"/>
  <c r="O33" i="30" s="1"/>
  <c r="G37" i="30"/>
  <c r="L42" i="30"/>
  <c r="O42" i="30" s="1"/>
  <c r="H43" i="30"/>
  <c r="H46" i="30"/>
  <c r="K46" i="30" s="1"/>
  <c r="T3" i="31"/>
  <c r="AJ3" i="31" s="1"/>
  <c r="T6" i="31"/>
  <c r="AJ6" i="31" s="1"/>
  <c r="T9" i="31"/>
  <c r="AJ9" i="31" s="1"/>
  <c r="V20" i="31"/>
  <c r="AL20" i="31" s="1"/>
  <c r="S21" i="31"/>
  <c r="U26" i="31"/>
  <c r="AK26" i="31" s="1"/>
  <c r="T45" i="31"/>
  <c r="AJ45" i="31" s="1"/>
  <c r="H23" i="30"/>
  <c r="K23" i="30" s="1"/>
  <c r="L19" i="30"/>
  <c r="O19" i="30" s="1"/>
  <c r="G38" i="30"/>
  <c r="Z4" i="31"/>
  <c r="AD4" i="31" s="1"/>
  <c r="V6" i="31"/>
  <c r="AL6" i="31" s="1"/>
  <c r="V12" i="31"/>
  <c r="AL12" i="31" s="1"/>
  <c r="U16" i="31"/>
  <c r="AK16" i="31" s="1"/>
  <c r="T21" i="31"/>
  <c r="AJ21" i="31" s="1"/>
  <c r="X24" i="31"/>
  <c r="AB24" i="31" s="1"/>
  <c r="S27" i="31"/>
  <c r="U28" i="31"/>
  <c r="AK28" i="31" s="1"/>
  <c r="X36" i="31"/>
  <c r="AB36" i="31" s="1"/>
  <c r="Y43" i="31"/>
  <c r="AC43" i="31" s="1"/>
  <c r="T47" i="31"/>
  <c r="V10" i="31"/>
  <c r="AL10" i="31" s="1"/>
  <c r="V29" i="31"/>
  <c r="AL29" i="31" s="1"/>
  <c r="V26" i="31"/>
  <c r="AL26" i="31" s="1"/>
  <c r="Y31" i="31"/>
  <c r="AC31" i="31" s="1"/>
  <c r="L13" i="30"/>
  <c r="O13" i="30" s="1"/>
  <c r="L20" i="30"/>
  <c r="O20" i="30" s="1"/>
  <c r="G35" i="30"/>
  <c r="L37" i="30"/>
  <c r="O37" i="30" s="1"/>
  <c r="H38" i="30"/>
  <c r="K38" i="30" s="1"/>
  <c r="X6" i="31"/>
  <c r="AB6" i="31" s="1"/>
  <c r="T8" i="31"/>
  <c r="AJ8" i="31" s="1"/>
  <c r="Y17" i="31"/>
  <c r="AC17" i="31" s="1"/>
  <c r="X19" i="31"/>
  <c r="Y21" i="31"/>
  <c r="AC21" i="31" s="1"/>
  <c r="T23" i="31"/>
  <c r="AJ23" i="31" s="1"/>
  <c r="Y26" i="31"/>
  <c r="AC26" i="31" s="1"/>
  <c r="T35" i="31"/>
  <c r="AJ35" i="31" s="1"/>
  <c r="Y39" i="31"/>
  <c r="AC39" i="31" s="1"/>
  <c r="Y47" i="31"/>
  <c r="AC47" i="31" s="1"/>
  <c r="U22" i="31"/>
  <c r="AK22" i="31" s="1"/>
  <c r="U14" i="31"/>
  <c r="AK14" i="31" s="1"/>
  <c r="X20" i="31"/>
  <c r="AB20" i="31" s="1"/>
  <c r="X43" i="31"/>
  <c r="L6" i="30"/>
  <c r="O6" i="30" s="1"/>
  <c r="L24" i="30"/>
  <c r="O24" i="30" s="1"/>
  <c r="H25" i="30"/>
  <c r="K25" i="30" s="1"/>
  <c r="H28" i="30"/>
  <c r="K28" i="30" s="1"/>
  <c r="L34" i="30"/>
  <c r="O34" i="30" s="1"/>
  <c r="H35" i="30"/>
  <c r="K35" i="30" s="1"/>
  <c r="S10" i="31"/>
  <c r="Z16" i="31"/>
  <c r="AD16" i="31" s="1"/>
  <c r="Y18" i="31"/>
  <c r="AC18" i="31" s="1"/>
  <c r="S20" i="31"/>
  <c r="Z22" i="31"/>
  <c r="AD22" i="31" s="1"/>
  <c r="Z26" i="31"/>
  <c r="AD26" i="31" s="1"/>
  <c r="S29" i="31"/>
  <c r="Z30" i="31"/>
  <c r="AD30" i="31" s="1"/>
  <c r="L15" i="30"/>
  <c r="O15" i="30" s="1"/>
  <c r="H5" i="30"/>
  <c r="K5" i="30" s="1"/>
  <c r="S3" i="31"/>
  <c r="G8" i="30"/>
  <c r="H22" i="30"/>
  <c r="K22" i="30" s="1"/>
  <c r="G33" i="30"/>
  <c r="G36" i="30"/>
  <c r="L38" i="30"/>
  <c r="O38" i="30" s="1"/>
  <c r="H39" i="30"/>
  <c r="K39" i="30" s="1"/>
  <c r="Z5" i="31"/>
  <c r="AD5" i="31" s="1"/>
  <c r="Z6" i="31"/>
  <c r="AD6" i="31" s="1"/>
  <c r="S22" i="31"/>
  <c r="X29" i="31"/>
  <c r="AB29" i="31" s="1"/>
  <c r="X39" i="31"/>
  <c r="AB39" i="31" s="1"/>
  <c r="T40" i="31"/>
  <c r="AJ40" i="31" s="1"/>
  <c r="V41" i="31"/>
  <c r="AL41" i="31" s="1"/>
  <c r="Z45" i="31"/>
  <c r="AD45" i="31" s="1"/>
  <c r="Y4" i="24"/>
  <c r="AC4" i="24" s="1"/>
  <c r="V8" i="24"/>
  <c r="AL8" i="24" s="1"/>
  <c r="Z10" i="24"/>
  <c r="AD10" i="24" s="1"/>
  <c r="T16" i="24"/>
  <c r="G19" i="30"/>
  <c r="L32" i="30"/>
  <c r="O32" i="30" s="1"/>
  <c r="G40" i="30"/>
  <c r="H16" i="30"/>
  <c r="K16" i="30" s="1"/>
  <c r="G16" i="30"/>
  <c r="U6" i="24"/>
  <c r="AA50" i="24"/>
  <c r="AE50" i="24" s="1"/>
  <c r="W50" i="24"/>
  <c r="AM50" i="24" s="1"/>
  <c r="AO50" i="24" s="1"/>
  <c r="T10" i="24"/>
  <c r="T20" i="24"/>
  <c r="T43" i="24"/>
  <c r="Y54" i="24"/>
  <c r="AC54" i="24" s="1"/>
  <c r="U54" i="24"/>
  <c r="L9" i="30"/>
  <c r="O9" i="30" s="1"/>
  <c r="H10" i="30"/>
  <c r="K10" i="30" s="1"/>
  <c r="G10" i="30"/>
  <c r="H13" i="30"/>
  <c r="K13" i="30" s="1"/>
  <c r="U4" i="24"/>
  <c r="AK4" i="24" s="1"/>
  <c r="AA6" i="24"/>
  <c r="AE6" i="24" s="1"/>
  <c r="Z7" i="24"/>
  <c r="AD7" i="24" s="1"/>
  <c r="AA8" i="24"/>
  <c r="AE8" i="24" s="1"/>
  <c r="T9" i="24"/>
  <c r="Y10" i="24"/>
  <c r="AC10" i="24" s="1"/>
  <c r="U10" i="24"/>
  <c r="AK10" i="24" s="1"/>
  <c r="T38" i="24"/>
  <c r="Z54" i="24"/>
  <c r="AD54" i="24" s="1"/>
  <c r="V54" i="24"/>
  <c r="AL54" i="24" s="1"/>
  <c r="W4" i="24"/>
  <c r="AM4" i="24" s="1"/>
  <c r="Y6" i="24"/>
  <c r="AA7" i="24"/>
  <c r="AE7" i="24" s="1"/>
  <c r="Z11" i="24"/>
  <c r="AD11" i="24" s="1"/>
  <c r="Y38" i="24"/>
  <c r="AC38" i="24" s="1"/>
  <c r="U38" i="24"/>
  <c r="AK38" i="24" s="1"/>
  <c r="T11" i="24"/>
  <c r="H7" i="30"/>
  <c r="K7" i="30" s="1"/>
  <c r="Y23" i="31"/>
  <c r="AC23" i="31" s="1"/>
  <c r="Y11" i="24"/>
  <c r="AC11" i="24" s="1"/>
  <c r="U11" i="24"/>
  <c r="AK11" i="24" s="1"/>
  <c r="AA17" i="24"/>
  <c r="AE17" i="24" s="1"/>
  <c r="Y9" i="24"/>
  <c r="AC9" i="24" s="1"/>
  <c r="Z38" i="24"/>
  <c r="AD38" i="24" s="1"/>
  <c r="V38" i="24"/>
  <c r="AL38" i="24" s="1"/>
  <c r="U9" i="24"/>
  <c r="AK9" i="24" s="1"/>
  <c r="AA20" i="24"/>
  <c r="AE20" i="24" s="1"/>
  <c r="W20" i="24"/>
  <c r="AM20" i="24" s="1"/>
  <c r="U34" i="24"/>
  <c r="AK34" i="24" s="1"/>
  <c r="L21" i="30"/>
  <c r="O21" i="30" s="1"/>
  <c r="X32" i="31"/>
  <c r="AB32" i="31" s="1"/>
  <c r="T28" i="24"/>
  <c r="Z32" i="24"/>
  <c r="AD32" i="24" s="1"/>
  <c r="T33" i="24"/>
  <c r="T35" i="24"/>
  <c r="U36" i="24"/>
  <c r="W37" i="24"/>
  <c r="AM37" i="24" s="1"/>
  <c r="V45" i="24"/>
  <c r="AL45" i="24" s="1"/>
  <c r="Y48" i="24"/>
  <c r="AC48" i="24" s="1"/>
  <c r="AA51" i="24"/>
  <c r="AE51" i="24" s="1"/>
  <c r="W57" i="24"/>
  <c r="AM57" i="24" s="1"/>
  <c r="F4" i="25"/>
  <c r="G2" i="30"/>
  <c r="G9" i="30"/>
  <c r="G15" i="30"/>
  <c r="H20" i="30"/>
  <c r="K20" i="30" s="1"/>
  <c r="L25" i="30"/>
  <c r="O25" i="30" s="1"/>
  <c r="H26" i="30"/>
  <c r="K26" i="30" s="1"/>
  <c r="G29" i="30"/>
  <c r="H41" i="30"/>
  <c r="K41" i="30" s="1"/>
  <c r="L45" i="30"/>
  <c r="O45" i="30" s="1"/>
  <c r="T16" i="31"/>
  <c r="AJ16" i="31" s="1"/>
  <c r="S17" i="31"/>
  <c r="S24" i="31"/>
  <c r="S32" i="31"/>
  <c r="U34" i="31"/>
  <c r="AK34" i="31" s="1"/>
  <c r="V38" i="31"/>
  <c r="AL38" i="31" s="1"/>
  <c r="S41" i="31"/>
  <c r="V42" i="31"/>
  <c r="AL42" i="31" s="1"/>
  <c r="Z23" i="24"/>
  <c r="AD23" i="24" s="1"/>
  <c r="AA24" i="24"/>
  <c r="AE24" i="24" s="1"/>
  <c r="Y46" i="24"/>
  <c r="AC46" i="24" s="1"/>
  <c r="Y52" i="24"/>
  <c r="AC52" i="24" s="1"/>
  <c r="H2" i="30"/>
  <c r="K2" i="30" s="1"/>
  <c r="L8" i="30"/>
  <c r="O8" i="30" s="1"/>
  <c r="L14" i="30"/>
  <c r="O14" i="30" s="1"/>
  <c r="K17" i="30"/>
  <c r="G21" i="30"/>
  <c r="S11" i="31"/>
  <c r="S14" i="31"/>
  <c r="S16" i="31"/>
  <c r="Z25" i="31"/>
  <c r="AD25" i="31" s="1"/>
  <c r="V25" i="31"/>
  <c r="AL25" i="31" s="1"/>
  <c r="S33" i="31"/>
  <c r="V34" i="31"/>
  <c r="AL34" i="31" s="1"/>
  <c r="U35" i="31"/>
  <c r="AK35" i="31" s="1"/>
  <c r="AA11" i="24"/>
  <c r="AE11" i="24" s="1"/>
  <c r="W15" i="24"/>
  <c r="AM15" i="24" s="1"/>
  <c r="AA23" i="24"/>
  <c r="AE23" i="24" s="1"/>
  <c r="T24" i="24"/>
  <c r="T44" i="24"/>
  <c r="Z46" i="24"/>
  <c r="AD46" i="24" s="1"/>
  <c r="Y50" i="24"/>
  <c r="T50" i="24"/>
  <c r="K24" i="30"/>
  <c r="L28" i="30"/>
  <c r="O28" i="30" s="1"/>
  <c r="H32" i="30"/>
  <c r="K32" i="30" s="1"/>
  <c r="O35" i="30"/>
  <c r="G44" i="30"/>
  <c r="L46" i="30"/>
  <c r="O46" i="30" s="1"/>
  <c r="Z4" i="24"/>
  <c r="AD4" i="24" s="1"/>
  <c r="Y8" i="24"/>
  <c r="AC8" i="24" s="1"/>
  <c r="V9" i="24"/>
  <c r="AL9" i="24" s="1"/>
  <c r="AA10" i="24"/>
  <c r="AE10" i="24" s="1"/>
  <c r="Y18" i="24"/>
  <c r="AC18" i="24" s="1"/>
  <c r="V23" i="24"/>
  <c r="AL23" i="24" s="1"/>
  <c r="AA27" i="24"/>
  <c r="AE27" i="24" s="1"/>
  <c r="AA31" i="24"/>
  <c r="AE31" i="24" s="1"/>
  <c r="Y32" i="24"/>
  <c r="AC32" i="24" s="1"/>
  <c r="AA46" i="24"/>
  <c r="AE46" i="24" s="1"/>
  <c r="Z50" i="24"/>
  <c r="AD50" i="24" s="1"/>
  <c r="W53" i="24"/>
  <c r="AM53" i="24" s="1"/>
  <c r="AA55" i="24"/>
  <c r="AE55" i="24" s="1"/>
  <c r="L2" i="30"/>
  <c r="O2" i="30" s="1"/>
  <c r="H3" i="30"/>
  <c r="K3" i="30" s="1"/>
  <c r="G7" i="30"/>
  <c r="L11" i="30"/>
  <c r="O11" i="30" s="1"/>
  <c r="G13" i="30"/>
  <c r="L17" i="30"/>
  <c r="O17" i="30" s="1"/>
  <c r="H21" i="30"/>
  <c r="K21" i="30" s="1"/>
  <c r="L26" i="30"/>
  <c r="O26" i="30" s="1"/>
  <c r="L29" i="30"/>
  <c r="O29" i="30" s="1"/>
  <c r="H30" i="30"/>
  <c r="K30" i="30" s="1"/>
  <c r="L41" i="30"/>
  <c r="O41" i="30" s="1"/>
  <c r="L43" i="30"/>
  <c r="O43" i="30" s="1"/>
  <c r="V3" i="31"/>
  <c r="AL3" i="31" s="1"/>
  <c r="T10" i="31"/>
  <c r="AJ10" i="31" s="1"/>
  <c r="X12" i="31"/>
  <c r="AB12" i="31" s="1"/>
  <c r="U17" i="31"/>
  <c r="AK17" i="31" s="1"/>
  <c r="V22" i="31"/>
  <c r="AL22" i="31" s="1"/>
  <c r="V23" i="31"/>
  <c r="AL23" i="31" s="1"/>
  <c r="U23" i="31"/>
  <c r="AK23" i="31" s="1"/>
  <c r="Y30" i="31"/>
  <c r="AC30" i="31" s="1"/>
  <c r="T31" i="31"/>
  <c r="AJ31" i="31" s="1"/>
  <c r="U31" i="31"/>
  <c r="AK31" i="31" s="1"/>
  <c r="T32" i="31"/>
  <c r="AJ32" i="31" s="1"/>
  <c r="Y36" i="31"/>
  <c r="AC36" i="31" s="1"/>
  <c r="Y42" i="31"/>
  <c r="AC42" i="31" s="1"/>
  <c r="U10" i="31"/>
  <c r="AK10" i="31" s="1"/>
  <c r="Y11" i="31"/>
  <c r="AC11" i="31" s="1"/>
  <c r="V16" i="31"/>
  <c r="AL16" i="31" s="1"/>
  <c r="Z18" i="31"/>
  <c r="AD18" i="31" s="1"/>
  <c r="X23" i="31"/>
  <c r="AB23" i="31" s="1"/>
  <c r="S30" i="31"/>
  <c r="Z33" i="31"/>
  <c r="AD33" i="31" s="1"/>
  <c r="V33" i="31"/>
  <c r="AL33" i="31" s="1"/>
  <c r="Y34" i="31"/>
  <c r="AC34" i="31" s="1"/>
  <c r="Z37" i="31"/>
  <c r="AD37" i="31" s="1"/>
  <c r="X41" i="31"/>
  <c r="AB41" i="31" s="1"/>
  <c r="Y3" i="31"/>
  <c r="AC3" i="31" s="1"/>
  <c r="S4" i="31"/>
  <c r="X7" i="31"/>
  <c r="AB7" i="31" s="1"/>
  <c r="Y9" i="31"/>
  <c r="AC9" i="31" s="1"/>
  <c r="X17" i="31"/>
  <c r="AB17" i="31" s="1"/>
  <c r="S19" i="31"/>
  <c r="X26" i="31"/>
  <c r="U30" i="31"/>
  <c r="AK30" i="31" s="1"/>
  <c r="Z38" i="31"/>
  <c r="AD38" i="31" s="1"/>
  <c r="U39" i="31"/>
  <c r="AK39" i="31" s="1"/>
  <c r="U40" i="31"/>
  <c r="AK40" i="31" s="1"/>
  <c r="V46" i="31"/>
  <c r="AL46" i="31" s="1"/>
  <c r="X47" i="31"/>
  <c r="AB47" i="31" s="1"/>
  <c r="Z34" i="24"/>
  <c r="AD34" i="24" s="1"/>
  <c r="T37" i="24"/>
  <c r="AA43" i="24"/>
  <c r="AE43" i="24" s="1"/>
  <c r="V48" i="24"/>
  <c r="AL48" i="24" s="1"/>
  <c r="T57" i="24"/>
  <c r="L3" i="30"/>
  <c r="O3" i="30" s="1"/>
  <c r="L36" i="30"/>
  <c r="O36" i="30" s="1"/>
  <c r="H40" i="30"/>
  <c r="K40" i="30" s="1"/>
  <c r="H45" i="30"/>
  <c r="K45" i="30" s="1"/>
  <c r="Y8" i="31"/>
  <c r="AC8" i="31" s="1"/>
  <c r="Z9" i="31"/>
  <c r="AD9" i="31" s="1"/>
  <c r="X10" i="31"/>
  <c r="AB10" i="31" s="1"/>
  <c r="Y14" i="31"/>
  <c r="AC14" i="31" s="1"/>
  <c r="Y19" i="31"/>
  <c r="AC19" i="31" s="1"/>
  <c r="S25" i="31"/>
  <c r="S26" i="31"/>
  <c r="Z27" i="31"/>
  <c r="AD27" i="31" s="1"/>
  <c r="V30" i="31"/>
  <c r="AL30" i="31" s="1"/>
  <c r="X31" i="31"/>
  <c r="AB31" i="31" s="1"/>
  <c r="S43" i="31"/>
  <c r="Y45" i="31"/>
  <c r="AC45" i="31" s="1"/>
  <c r="Z3" i="24"/>
  <c r="AD3" i="24" s="1"/>
  <c r="V4" i="24"/>
  <c r="AL4" i="24" s="1"/>
  <c r="V6" i="24"/>
  <c r="AL6" i="24" s="1"/>
  <c r="Z8" i="24"/>
  <c r="AD8" i="24" s="1"/>
  <c r="T12" i="24"/>
  <c r="T13" i="24"/>
  <c r="T14" i="24"/>
  <c r="T15" i="24"/>
  <c r="V16" i="24"/>
  <c r="AL16" i="24" s="1"/>
  <c r="Y21" i="24"/>
  <c r="AC21" i="24" s="1"/>
  <c r="T23" i="24"/>
  <c r="T32" i="24"/>
  <c r="AA34" i="24"/>
  <c r="AE34" i="24" s="1"/>
  <c r="AA37" i="24"/>
  <c r="AE37" i="24" s="1"/>
  <c r="W43" i="24"/>
  <c r="AM43" i="24" s="1"/>
  <c r="Y44" i="24"/>
  <c r="AC44" i="24" s="1"/>
  <c r="AA47" i="24"/>
  <c r="AE47" i="24" s="1"/>
  <c r="AA57" i="24"/>
  <c r="AE57" i="24" s="1"/>
  <c r="L4" i="30"/>
  <c r="O4" i="30" s="1"/>
  <c r="L10" i="30"/>
  <c r="O10" i="30" s="1"/>
  <c r="H14" i="30"/>
  <c r="K14" i="30" s="1"/>
  <c r="L16" i="30"/>
  <c r="O16" i="30" s="1"/>
  <c r="L22" i="30"/>
  <c r="O22" i="30" s="1"/>
  <c r="L27" i="30"/>
  <c r="O27" i="30" s="1"/>
  <c r="S5" i="31"/>
  <c r="Z8" i="31"/>
  <c r="AD8" i="31" s="1"/>
  <c r="U9" i="31"/>
  <c r="AK9" i="31" s="1"/>
  <c r="S12" i="31"/>
  <c r="X15" i="31"/>
  <c r="AB15" i="31" s="1"/>
  <c r="Y37" i="31"/>
  <c r="AC37" i="31" s="1"/>
  <c r="V37" i="31"/>
  <c r="AL37" i="31" s="1"/>
  <c r="X42" i="31"/>
  <c r="U42" i="31"/>
  <c r="AK42" i="31" s="1"/>
  <c r="U43" i="31"/>
  <c r="AK43" i="31" s="1"/>
  <c r="U44" i="31"/>
  <c r="AK44" i="31" s="1"/>
  <c r="Z47" i="31"/>
  <c r="AD47" i="31" s="1"/>
  <c r="R49" i="31"/>
  <c r="R48" i="31"/>
  <c r="U6" i="31"/>
  <c r="AK6" i="31" s="1"/>
  <c r="Y6" i="31"/>
  <c r="AC6" i="31" s="1"/>
  <c r="X8" i="31"/>
  <c r="V17" i="31"/>
  <c r="AL17" i="31" s="1"/>
  <c r="Z17" i="31"/>
  <c r="AD17" i="31" s="1"/>
  <c r="Z19" i="31"/>
  <c r="AD19" i="31" s="1"/>
  <c r="T20" i="31"/>
  <c r="X21" i="31"/>
  <c r="U20" i="31"/>
  <c r="AK20" i="31" s="1"/>
  <c r="Y20" i="31"/>
  <c r="AC20" i="31" s="1"/>
  <c r="Z35" i="31"/>
  <c r="AD35" i="31" s="1"/>
  <c r="V35" i="31"/>
  <c r="AL35" i="31" s="1"/>
  <c r="T38" i="31"/>
  <c r="X38" i="31"/>
  <c r="J49" i="31"/>
  <c r="J48" i="31"/>
  <c r="T11" i="31"/>
  <c r="X11" i="31"/>
  <c r="V31" i="31"/>
  <c r="AL31" i="31" s="1"/>
  <c r="Z31" i="31"/>
  <c r="AD31" i="31" s="1"/>
  <c r="AB40" i="31"/>
  <c r="V44" i="31"/>
  <c r="AL44" i="31" s="1"/>
  <c r="Z44" i="31"/>
  <c r="AD44" i="31" s="1"/>
  <c r="AJ5" i="31"/>
  <c r="Y5" i="31"/>
  <c r="AC5" i="31" s="1"/>
  <c r="Y7" i="31"/>
  <c r="AC7" i="31" s="1"/>
  <c r="Z10" i="31"/>
  <c r="AD10" i="31" s="1"/>
  <c r="T12" i="31"/>
  <c r="X14" i="31"/>
  <c r="Y15" i="31"/>
  <c r="AC15" i="31" s="1"/>
  <c r="AB19" i="31"/>
  <c r="AJ47" i="31"/>
  <c r="G48" i="31"/>
  <c r="G49" i="31"/>
  <c r="T25" i="31"/>
  <c r="X25" i="31"/>
  <c r="L3" i="31"/>
  <c r="Y4" i="31"/>
  <c r="AC4" i="31" s="1"/>
  <c r="Z7" i="31"/>
  <c r="AD7" i="31" s="1"/>
  <c r="U12" i="31"/>
  <c r="AK12" i="31" s="1"/>
  <c r="Y12" i="31"/>
  <c r="AC12" i="31" s="1"/>
  <c r="U13" i="31"/>
  <c r="AK13" i="31" s="1"/>
  <c r="Z15" i="31"/>
  <c r="AD15" i="31" s="1"/>
  <c r="U5" i="31"/>
  <c r="AK5" i="31" s="1"/>
  <c r="V13" i="31"/>
  <c r="AL13" i="31" s="1"/>
  <c r="Z13" i="31"/>
  <c r="AD13" i="31" s="1"/>
  <c r="V14" i="31"/>
  <c r="AL14" i="31" s="1"/>
  <c r="X18" i="31"/>
  <c r="AC35" i="31"/>
  <c r="T19" i="31"/>
  <c r="T30" i="31"/>
  <c r="X30" i="31"/>
  <c r="V36" i="31"/>
  <c r="AL36" i="31" s="1"/>
  <c r="Z36" i="31"/>
  <c r="AD36" i="31" s="1"/>
  <c r="S47" i="31"/>
  <c r="V5" i="31"/>
  <c r="AL5" i="31" s="1"/>
  <c r="T7" i="31"/>
  <c r="U8" i="31"/>
  <c r="AK8" i="31" s="1"/>
  <c r="V9" i="31"/>
  <c r="AL9" i="31" s="1"/>
  <c r="U15" i="31"/>
  <c r="AK15" i="31" s="1"/>
  <c r="T18" i="31"/>
  <c r="U25" i="31"/>
  <c r="AK25" i="31" s="1"/>
  <c r="Y25" i="31"/>
  <c r="AC25" i="31" s="1"/>
  <c r="T33" i="31"/>
  <c r="Z12" i="31"/>
  <c r="AD12" i="31" s="1"/>
  <c r="T14" i="31"/>
  <c r="V15" i="31"/>
  <c r="AL15" i="31" s="1"/>
  <c r="X16" i="31"/>
  <c r="U18" i="31"/>
  <c r="AK18" i="31" s="1"/>
  <c r="Z20" i="31"/>
  <c r="AD20" i="31" s="1"/>
  <c r="U21" i="31"/>
  <c r="AK21" i="31" s="1"/>
  <c r="Z23" i="31"/>
  <c r="AD23" i="31" s="1"/>
  <c r="V27" i="31"/>
  <c r="AL27" i="31" s="1"/>
  <c r="Y29" i="31"/>
  <c r="AC29" i="31" s="1"/>
  <c r="U33" i="31"/>
  <c r="AK33" i="31" s="1"/>
  <c r="Y33" i="31"/>
  <c r="AC33" i="31" s="1"/>
  <c r="X37" i="31"/>
  <c r="T41" i="31"/>
  <c r="AB43" i="31"/>
  <c r="V47" i="31"/>
  <c r="AL47" i="31" s="1"/>
  <c r="U41" i="31"/>
  <c r="AK41" i="31" s="1"/>
  <c r="Y41" i="31"/>
  <c r="AC41" i="31" s="1"/>
  <c r="T22" i="31"/>
  <c r="X22" i="31"/>
  <c r="Z24" i="31"/>
  <c r="AD24" i="31" s="1"/>
  <c r="T24" i="31"/>
  <c r="T29" i="31"/>
  <c r="Y32" i="31"/>
  <c r="AC32" i="31" s="1"/>
  <c r="AB35" i="31"/>
  <c r="S36" i="31"/>
  <c r="V39" i="31"/>
  <c r="AL39" i="31" s="1"/>
  <c r="Z40" i="31"/>
  <c r="AD40" i="31" s="1"/>
  <c r="Y22" i="31"/>
  <c r="AC22" i="31" s="1"/>
  <c r="S23" i="31"/>
  <c r="U24" i="31"/>
  <c r="AK24" i="31" s="1"/>
  <c r="X27" i="31"/>
  <c r="Z32" i="31"/>
  <c r="AD32" i="31" s="1"/>
  <c r="AJ44" i="31"/>
  <c r="V28" i="31"/>
  <c r="AL28" i="31" s="1"/>
  <c r="Z28" i="31"/>
  <c r="AD28" i="31" s="1"/>
  <c r="T28" i="31"/>
  <c r="S31" i="31"/>
  <c r="U32" i="31"/>
  <c r="AK32" i="31" s="1"/>
  <c r="X33" i="31"/>
  <c r="S35" i="31"/>
  <c r="U36" i="31"/>
  <c r="AK36" i="31" s="1"/>
  <c r="Z43" i="31"/>
  <c r="AD43" i="31" s="1"/>
  <c r="X45" i="31"/>
  <c r="T46" i="31"/>
  <c r="X46" i="31"/>
  <c r="V24" i="31"/>
  <c r="AL24" i="31" s="1"/>
  <c r="T26" i="31"/>
  <c r="U29" i="31"/>
  <c r="AK29" i="31" s="1"/>
  <c r="V32" i="31"/>
  <c r="AL32" i="31" s="1"/>
  <c r="T34" i="31"/>
  <c r="U37" i="31"/>
  <c r="AK37" i="31" s="1"/>
  <c r="S39" i="31"/>
  <c r="V40" i="31"/>
  <c r="AL40" i="31" s="1"/>
  <c r="T42" i="31"/>
  <c r="U45" i="31"/>
  <c r="AK45" i="31" s="1"/>
  <c r="S44" i="31"/>
  <c r="S38" i="31"/>
  <c r="S46" i="31"/>
  <c r="S40" i="31"/>
  <c r="G22" i="30"/>
  <c r="G4" i="30"/>
  <c r="G12" i="30"/>
  <c r="G20" i="30"/>
  <c r="G45" i="30"/>
  <c r="G14" i="30"/>
  <c r="K43" i="30"/>
  <c r="G6" i="30"/>
  <c r="G31" i="30"/>
  <c r="G39" i="30"/>
  <c r="AC6" i="24"/>
  <c r="AA3" i="24"/>
  <c r="AE3" i="24" s="1"/>
  <c r="AC5" i="24"/>
  <c r="O59" i="24"/>
  <c r="O58" i="24"/>
  <c r="AK6" i="24"/>
  <c r="U12" i="24"/>
  <c r="Y12" i="24"/>
  <c r="W29" i="24"/>
  <c r="AM29" i="24" s="1"/>
  <c r="AA29" i="24"/>
  <c r="AE29" i="24" s="1"/>
  <c r="AC40" i="24"/>
  <c r="U52" i="24"/>
  <c r="T52" i="24"/>
  <c r="AK30" i="24"/>
  <c r="Z5" i="24"/>
  <c r="AD5" i="24" s="1"/>
  <c r="AA12" i="24"/>
  <c r="AE12" i="24" s="1"/>
  <c r="U14" i="24"/>
  <c r="Y14" i="24"/>
  <c r="Y15" i="24"/>
  <c r="Y19" i="24"/>
  <c r="W25" i="24"/>
  <c r="AM25" i="24" s="1"/>
  <c r="AA25" i="24"/>
  <c r="AE25" i="24" s="1"/>
  <c r="Z30" i="24"/>
  <c r="AD30" i="24" s="1"/>
  <c r="T30" i="24"/>
  <c r="AC56" i="24"/>
  <c r="W3" i="24"/>
  <c r="AM3" i="24" s="1"/>
  <c r="W9" i="24"/>
  <c r="AM9" i="24" s="1"/>
  <c r="W10" i="24"/>
  <c r="AM10" i="24" s="1"/>
  <c r="U16" i="24"/>
  <c r="Z19" i="24"/>
  <c r="AD19" i="24" s="1"/>
  <c r="U24" i="24"/>
  <c r="Y24" i="24"/>
  <c r="U39" i="24"/>
  <c r="Y39" i="24"/>
  <c r="V15" i="24"/>
  <c r="Z15" i="24"/>
  <c r="AD15" i="24" s="1"/>
  <c r="U28" i="24"/>
  <c r="Y28" i="24"/>
  <c r="H58" i="24"/>
  <c r="H59" i="24"/>
  <c r="AA14" i="24"/>
  <c r="AE14" i="24" s="1"/>
  <c r="Z26" i="24"/>
  <c r="AD26" i="24" s="1"/>
  <c r="T26" i="24"/>
  <c r="Z31" i="24"/>
  <c r="AD31" i="24" s="1"/>
  <c r="AH41" i="24"/>
  <c r="AI41" i="24" s="1"/>
  <c r="AK3" i="24"/>
  <c r="AN46" i="24"/>
  <c r="S59" i="24"/>
  <c r="S58" i="24"/>
  <c r="Y3" i="24"/>
  <c r="U5" i="24"/>
  <c r="W6" i="24"/>
  <c r="AM6" i="24" s="1"/>
  <c r="U13" i="24"/>
  <c r="Y13" i="24"/>
  <c r="W16" i="24"/>
  <c r="AM16" i="24" s="1"/>
  <c r="AA16" i="24"/>
  <c r="AE16" i="24" s="1"/>
  <c r="Z16" i="24"/>
  <c r="AD16" i="24" s="1"/>
  <c r="Y17" i="24"/>
  <c r="AK18" i="24"/>
  <c r="W21" i="24"/>
  <c r="AM21" i="24" s="1"/>
  <c r="AA21" i="24"/>
  <c r="AE21" i="24" s="1"/>
  <c r="Z21" i="24"/>
  <c r="AD21" i="24" s="1"/>
  <c r="Y22" i="24"/>
  <c r="U29" i="24"/>
  <c r="T29" i="24"/>
  <c r="AK36" i="24"/>
  <c r="U48" i="24"/>
  <c r="T48" i="24"/>
  <c r="U21" i="24"/>
  <c r="T21" i="24"/>
  <c r="V25" i="24"/>
  <c r="AL25" i="24" s="1"/>
  <c r="Z17" i="24"/>
  <c r="AD17" i="24" s="1"/>
  <c r="U20" i="24"/>
  <c r="Y20" i="24"/>
  <c r="Z22" i="24"/>
  <c r="AD22" i="24" s="1"/>
  <c r="Z27" i="24"/>
  <c r="AD27" i="24" s="1"/>
  <c r="V36" i="24"/>
  <c r="AL36" i="24" s="1"/>
  <c r="Z36" i="24"/>
  <c r="AD36" i="24" s="1"/>
  <c r="AC36" i="24"/>
  <c r="K59" i="24"/>
  <c r="K58" i="24"/>
  <c r="AA13" i="24"/>
  <c r="AE13" i="24" s="1"/>
  <c r="U25" i="24"/>
  <c r="T25" i="24"/>
  <c r="V29" i="24"/>
  <c r="AL29" i="24" s="1"/>
  <c r="AC31" i="24"/>
  <c r="W40" i="24"/>
  <c r="AM40" i="24" s="1"/>
  <c r="AA40" i="24"/>
  <c r="AE40" i="24" s="1"/>
  <c r="U17" i="24"/>
  <c r="V18" i="24"/>
  <c r="AL18" i="24" s="1"/>
  <c r="W19" i="24"/>
  <c r="AM19" i="24" s="1"/>
  <c r="AO19" i="24" s="1"/>
  <c r="U22" i="24"/>
  <c r="W23" i="24"/>
  <c r="AM23" i="24" s="1"/>
  <c r="W36" i="24"/>
  <c r="AM36" i="24" s="1"/>
  <c r="AA36" i="24"/>
  <c r="AE36" i="24" s="1"/>
  <c r="W41" i="24"/>
  <c r="AM41" i="24" s="1"/>
  <c r="Y42" i="24"/>
  <c r="U56" i="24"/>
  <c r="T56" i="24"/>
  <c r="Z12" i="24"/>
  <c r="AD12" i="24" s="1"/>
  <c r="Z13" i="24"/>
  <c r="AD13" i="24" s="1"/>
  <c r="Z14" i="24"/>
  <c r="AD14" i="24" s="1"/>
  <c r="AA15" i="24"/>
  <c r="AE15" i="24" s="1"/>
  <c r="V17" i="24"/>
  <c r="AL17" i="24" s="1"/>
  <c r="W18" i="24"/>
  <c r="AM18" i="24" s="1"/>
  <c r="V22" i="24"/>
  <c r="AL22" i="24" s="1"/>
  <c r="Z24" i="24"/>
  <c r="AD24" i="24" s="1"/>
  <c r="V26" i="24"/>
  <c r="AL26" i="24" s="1"/>
  <c r="Z28" i="24"/>
  <c r="AD28" i="24" s="1"/>
  <c r="V30" i="24"/>
  <c r="AL30" i="24" s="1"/>
  <c r="AA32" i="24"/>
  <c r="AE32" i="24" s="1"/>
  <c r="U35" i="24"/>
  <c r="Y35" i="24"/>
  <c r="Z37" i="24"/>
  <c r="AD37" i="24" s="1"/>
  <c r="AA39" i="24"/>
  <c r="AE39" i="24" s="1"/>
  <c r="Z42" i="24"/>
  <c r="AD42" i="24" s="1"/>
  <c r="U44" i="24"/>
  <c r="AA54" i="24"/>
  <c r="AE54" i="24" s="1"/>
  <c r="V52" i="24"/>
  <c r="AL52" i="24" s="1"/>
  <c r="Z33" i="24"/>
  <c r="AD33" i="24" s="1"/>
  <c r="AA35" i="24"/>
  <c r="AE35" i="24" s="1"/>
  <c r="W44" i="24"/>
  <c r="AM44" i="24" s="1"/>
  <c r="AA44" i="24"/>
  <c r="AE44" i="24" s="1"/>
  <c r="Z44" i="24"/>
  <c r="AD44" i="24" s="1"/>
  <c r="Y45" i="24"/>
  <c r="W48" i="24"/>
  <c r="AM48" i="24" s="1"/>
  <c r="AA48" i="24"/>
  <c r="AE48" i="24" s="1"/>
  <c r="Z48" i="24"/>
  <c r="AD48" i="24" s="1"/>
  <c r="Y49" i="24"/>
  <c r="W52" i="24"/>
  <c r="AM52" i="24" s="1"/>
  <c r="AA52" i="24"/>
  <c r="AE52" i="24" s="1"/>
  <c r="Z52" i="24"/>
  <c r="AD52" i="24" s="1"/>
  <c r="Y53" i="24"/>
  <c r="V56" i="24"/>
  <c r="AL56" i="24" s="1"/>
  <c r="W33" i="24"/>
  <c r="AM33" i="24" s="1"/>
  <c r="Y34" i="24"/>
  <c r="AA38" i="24"/>
  <c r="AE38" i="24" s="1"/>
  <c r="U40" i="24"/>
  <c r="U43" i="24"/>
  <c r="Y43" i="24"/>
  <c r="Z45" i="24"/>
  <c r="AD45" i="24" s="1"/>
  <c r="U47" i="24"/>
  <c r="Y47" i="24"/>
  <c r="Z49" i="24"/>
  <c r="AD49" i="24" s="1"/>
  <c r="U51" i="24"/>
  <c r="Y51" i="24"/>
  <c r="Z53" i="24"/>
  <c r="AD53" i="24" s="1"/>
  <c r="W56" i="24"/>
  <c r="AM56" i="24" s="1"/>
  <c r="AA56" i="24"/>
  <c r="AE56" i="24" s="1"/>
  <c r="Y57" i="24"/>
  <c r="V40" i="24"/>
  <c r="AL40" i="24" s="1"/>
  <c r="W45" i="24"/>
  <c r="AM45" i="24" s="1"/>
  <c r="W49" i="24"/>
  <c r="AM49" i="24" s="1"/>
  <c r="U55" i="24"/>
  <c r="Y55" i="24"/>
  <c r="Z57" i="24"/>
  <c r="AD57" i="24" s="1"/>
  <c r="U33" i="24"/>
  <c r="W34" i="24"/>
  <c r="AM34" i="24" s="1"/>
  <c r="U37" i="24"/>
  <c r="W38" i="24"/>
  <c r="AM38" i="24" s="1"/>
  <c r="AO38" i="24" s="1"/>
  <c r="U41" i="24"/>
  <c r="W42" i="24"/>
  <c r="AM42" i="24" s="1"/>
  <c r="AK45" i="24"/>
  <c r="AK53" i="24"/>
  <c r="U57" i="24"/>
  <c r="V33" i="24"/>
  <c r="AL33" i="24" s="1"/>
  <c r="Z35" i="24"/>
  <c r="AD35" i="24" s="1"/>
  <c r="V37" i="24"/>
  <c r="AL37" i="24" s="1"/>
  <c r="Z39" i="24"/>
  <c r="AD39" i="24" s="1"/>
  <c r="V41" i="24"/>
  <c r="AL41" i="24" s="1"/>
  <c r="Z43" i="24"/>
  <c r="AD43" i="24" s="1"/>
  <c r="Z47" i="24"/>
  <c r="AD47" i="24" s="1"/>
  <c r="V49" i="24"/>
  <c r="AL49" i="24" s="1"/>
  <c r="Z51" i="24"/>
  <c r="AD51" i="24" s="1"/>
  <c r="Z55" i="24"/>
  <c r="AD55" i="24" s="1"/>
  <c r="V57" i="24"/>
  <c r="AL57" i="24" s="1"/>
  <c r="AN11" i="24" l="1"/>
  <c r="AO8" i="24"/>
  <c r="X46" i="24"/>
  <c r="AB31" i="24"/>
  <c r="AF31" i="24"/>
  <c r="AB41" i="24"/>
  <c r="AG41" i="24" s="1"/>
  <c r="AB4" i="24"/>
  <c r="AO32" i="24"/>
  <c r="AO4" i="24"/>
  <c r="AN23" i="24"/>
  <c r="AM21" i="31"/>
  <c r="X32" i="24"/>
  <c r="AD41" i="24"/>
  <c r="AN8" i="24"/>
  <c r="AH50" i="24"/>
  <c r="AI50" i="24" s="1"/>
  <c r="AM35" i="31"/>
  <c r="AE4" i="24"/>
  <c r="X50" i="24"/>
  <c r="X8" i="24"/>
  <c r="AN4" i="24"/>
  <c r="AB33" i="24"/>
  <c r="AN42" i="24"/>
  <c r="X4" i="24"/>
  <c r="AN43" i="31"/>
  <c r="AB10" i="24"/>
  <c r="AA47" i="31"/>
  <c r="AF11" i="24"/>
  <c r="AH6" i="24"/>
  <c r="AI6" i="24" s="1"/>
  <c r="AN27" i="24"/>
  <c r="X7" i="24"/>
  <c r="AA34" i="31"/>
  <c r="AF34" i="31" s="1"/>
  <c r="AF18" i="24"/>
  <c r="E7" i="25"/>
  <c r="AF23" i="24"/>
  <c r="AO11" i="24"/>
  <c r="AO31" i="24"/>
  <c r="AH7" i="24"/>
  <c r="AI7" i="24" s="1"/>
  <c r="AG34" i="31"/>
  <c r="AH34" i="31" s="1"/>
  <c r="AB6" i="24"/>
  <c r="AG6" i="24" s="1"/>
  <c r="AN27" i="31"/>
  <c r="AH23" i="24"/>
  <c r="AI23" i="24" s="1"/>
  <c r="AF27" i="24"/>
  <c r="AC50" i="24"/>
  <c r="AF50" i="24" s="1"/>
  <c r="AB23" i="24"/>
  <c r="X11" i="24"/>
  <c r="AF10" i="24"/>
  <c r="W35" i="31"/>
  <c r="W4" i="31"/>
  <c r="AH10" i="24"/>
  <c r="AI10" i="24" s="1"/>
  <c r="AB50" i="24"/>
  <c r="AG50" i="24" s="1"/>
  <c r="AF46" i="24"/>
  <c r="AO27" i="24"/>
  <c r="AB11" i="24"/>
  <c r="AM43" i="31"/>
  <c r="W16" i="31"/>
  <c r="AA42" i="31"/>
  <c r="AF42" i="31" s="1"/>
  <c r="AG26" i="31"/>
  <c r="AH26" i="31" s="1"/>
  <c r="X27" i="24"/>
  <c r="AN10" i="24"/>
  <c r="AF38" i="24"/>
  <c r="AB37" i="24"/>
  <c r="AH18" i="24"/>
  <c r="AI18" i="24" s="1"/>
  <c r="AO42" i="24"/>
  <c r="AH46" i="24"/>
  <c r="AI46" i="24" s="1"/>
  <c r="AN31" i="24"/>
  <c r="AC7" i="24"/>
  <c r="AF7" i="24" s="1"/>
  <c r="AB9" i="24"/>
  <c r="AG9" i="24" s="1"/>
  <c r="AE34" i="31"/>
  <c r="AF6" i="24"/>
  <c r="AF36" i="24"/>
  <c r="X31" i="24"/>
  <c r="AN50" i="24"/>
  <c r="AB46" i="24"/>
  <c r="AG46" i="24" s="1"/>
  <c r="AB18" i="24"/>
  <c r="AB7" i="24"/>
  <c r="AF9" i="24"/>
  <c r="W44" i="31"/>
  <c r="AN35" i="31"/>
  <c r="AH9" i="24"/>
  <c r="AI9" i="24" s="1"/>
  <c r="AE44" i="31"/>
  <c r="AB27" i="24"/>
  <c r="AG27" i="24" s="1"/>
  <c r="AF33" i="24"/>
  <c r="AA35" i="31"/>
  <c r="AF35" i="31" s="1"/>
  <c r="AF4" i="24"/>
  <c r="AF29" i="24"/>
  <c r="AH11" i="24"/>
  <c r="AI11" i="24" s="1"/>
  <c r="AA44" i="31"/>
  <c r="AF44" i="31" s="1"/>
  <c r="AE32" i="31"/>
  <c r="AB26" i="31"/>
  <c r="AE26" i="31" s="1"/>
  <c r="X23" i="24"/>
  <c r="X3" i="24"/>
  <c r="AH29" i="24"/>
  <c r="AI29" i="24" s="1"/>
  <c r="AB8" i="24"/>
  <c r="AG8" i="24" s="1"/>
  <c r="AH4" i="24"/>
  <c r="AI4" i="24" s="1"/>
  <c r="AG35" i="31"/>
  <c r="AH35" i="31" s="1"/>
  <c r="AH33" i="24"/>
  <c r="AI33" i="24" s="1"/>
  <c r="AH31" i="24"/>
  <c r="AI31" i="24" s="1"/>
  <c r="AB36" i="24"/>
  <c r="AF8" i="24"/>
  <c r="AA19" i="31"/>
  <c r="AF19" i="31" s="1"/>
  <c r="X45" i="24"/>
  <c r="AH27" i="24"/>
  <c r="AI27" i="24" s="1"/>
  <c r="AH8" i="24"/>
  <c r="AI8" i="24" s="1"/>
  <c r="W13" i="31"/>
  <c r="AF41" i="24"/>
  <c r="W43" i="31"/>
  <c r="W23" i="31"/>
  <c r="AB29" i="24"/>
  <c r="AG29" i="24" s="1"/>
  <c r="AE39" i="31"/>
  <c r="AE19" i="31"/>
  <c r="AN37" i="31"/>
  <c r="AA39" i="31"/>
  <c r="AF39" i="31" s="1"/>
  <c r="W21" i="31"/>
  <c r="AE29" i="31"/>
  <c r="AE9" i="31"/>
  <c r="AG9" i="31"/>
  <c r="AH9" i="31" s="1"/>
  <c r="W10" i="31"/>
  <c r="AA26" i="31"/>
  <c r="AF26" i="31" s="1"/>
  <c r="AG39" i="31"/>
  <c r="AH39" i="31" s="1"/>
  <c r="AE47" i="31"/>
  <c r="AG47" i="31"/>
  <c r="AH47" i="31" s="1"/>
  <c r="AG10" i="31"/>
  <c r="AH10" i="31" s="1"/>
  <c r="AA9" i="31"/>
  <c r="W32" i="31"/>
  <c r="AB42" i="31"/>
  <c r="AE42" i="31" s="1"/>
  <c r="AG31" i="31"/>
  <c r="AH31" i="31" s="1"/>
  <c r="W31" i="31"/>
  <c r="AA29" i="31"/>
  <c r="AF29" i="31" s="1"/>
  <c r="AG42" i="31"/>
  <c r="AH42" i="31" s="1"/>
  <c r="X38" i="24"/>
  <c r="AH40" i="24"/>
  <c r="AI40" i="24" s="1"/>
  <c r="AN32" i="31"/>
  <c r="AA43" i="31"/>
  <c r="AF43" i="31" s="1"/>
  <c r="W40" i="31"/>
  <c r="AE15" i="31"/>
  <c r="AE31" i="31"/>
  <c r="AE6" i="31"/>
  <c r="AH16" i="24"/>
  <c r="AI16" i="24" s="1"/>
  <c r="AB30" i="24"/>
  <c r="AG30" i="24" s="1"/>
  <c r="AB40" i="24"/>
  <c r="AG40" i="24" s="1"/>
  <c r="AM37" i="31"/>
  <c r="AG28" i="31"/>
  <c r="AH28" i="31" s="1"/>
  <c r="AF30" i="24"/>
  <c r="AH5" i="24"/>
  <c r="AI5" i="24" s="1"/>
  <c r="AG19" i="31"/>
  <c r="AH19" i="31" s="1"/>
  <c r="AA36" i="31"/>
  <c r="AF36" i="31" s="1"/>
  <c r="AA4" i="31"/>
  <c r="AF4" i="31" s="1"/>
  <c r="X42" i="24"/>
  <c r="AH30" i="24"/>
  <c r="AI30" i="24" s="1"/>
  <c r="AH48" i="24"/>
  <c r="AI48" i="24" s="1"/>
  <c r="AB5" i="24"/>
  <c r="AG5" i="24" s="1"/>
  <c r="AM32" i="31"/>
  <c r="AN15" i="31"/>
  <c r="W3" i="31"/>
  <c r="T27" i="30"/>
  <c r="AE24" i="31"/>
  <c r="X53" i="24"/>
  <c r="AH32" i="24"/>
  <c r="AI32" i="24" s="1"/>
  <c r="AG32" i="31"/>
  <c r="AH32" i="31" s="1"/>
  <c r="AG29" i="31"/>
  <c r="AH29" i="31" s="1"/>
  <c r="AA32" i="31"/>
  <c r="AF32" i="31" s="1"/>
  <c r="AE10" i="31"/>
  <c r="AM15" i="31"/>
  <c r="X54" i="24"/>
  <c r="AK54" i="24"/>
  <c r="AB32" i="24"/>
  <c r="AG32" i="24" s="1"/>
  <c r="X9" i="24"/>
  <c r="AH21" i="24"/>
  <c r="AI21" i="24" s="1"/>
  <c r="AG43" i="31"/>
  <c r="AH43" i="31" s="1"/>
  <c r="AE28" i="31"/>
  <c r="W9" i="31"/>
  <c r="AA6" i="31"/>
  <c r="AF6" i="31" s="1"/>
  <c r="AN8" i="31"/>
  <c r="AM8" i="31"/>
  <c r="AG12" i="31"/>
  <c r="AH12" i="31" s="1"/>
  <c r="AJ11" i="31"/>
  <c r="W11" i="31"/>
  <c r="AB46" i="31"/>
  <c r="AE46" i="31" s="1"/>
  <c r="AA46" i="31"/>
  <c r="AG46" i="31"/>
  <c r="AH46" i="31" s="1"/>
  <c r="AB27" i="31"/>
  <c r="AE27" i="31" s="1"/>
  <c r="AA27" i="31"/>
  <c r="AG27" i="31"/>
  <c r="AH27" i="31" s="1"/>
  <c r="AG44" i="31"/>
  <c r="AH44" i="31" s="1"/>
  <c r="W14" i="31"/>
  <c r="AJ14" i="31"/>
  <c r="AJ33" i="31"/>
  <c r="W33" i="31"/>
  <c r="W19" i="31"/>
  <c r="AJ19" i="31"/>
  <c r="AN21" i="31"/>
  <c r="W5" i="31"/>
  <c r="AG36" i="31"/>
  <c r="AH36" i="31" s="1"/>
  <c r="AE20" i="31"/>
  <c r="AB38" i="31"/>
  <c r="AE38" i="31" s="1"/>
  <c r="AA38" i="31"/>
  <c r="AG38" i="31"/>
  <c r="AH38" i="31" s="1"/>
  <c r="AN9" i="31"/>
  <c r="AM9" i="31"/>
  <c r="AG4" i="31"/>
  <c r="AH4" i="31" s="1"/>
  <c r="AJ46" i="31"/>
  <c r="W46" i="31"/>
  <c r="AN31" i="31"/>
  <c r="AM31" i="31"/>
  <c r="AB22" i="31"/>
  <c r="AE22" i="31" s="1"/>
  <c r="AA22" i="31"/>
  <c r="AG22" i="31"/>
  <c r="AH22" i="31" s="1"/>
  <c r="AM27" i="31"/>
  <c r="AJ22" i="31"/>
  <c r="W22" i="31"/>
  <c r="AA13" i="31"/>
  <c r="AE5" i="31"/>
  <c r="AN47" i="31"/>
  <c r="AM47" i="31"/>
  <c r="AE43" i="31"/>
  <c r="AN40" i="31"/>
  <c r="AM40" i="31"/>
  <c r="AB30" i="31"/>
  <c r="AE30" i="31" s="1"/>
  <c r="AA30" i="31"/>
  <c r="AG30" i="31"/>
  <c r="AH30" i="31" s="1"/>
  <c r="W47" i="31"/>
  <c r="AA15" i="31"/>
  <c r="AE13" i="31"/>
  <c r="AG5" i="31"/>
  <c r="AH5" i="31" s="1"/>
  <c r="AG24" i="31"/>
  <c r="AH24" i="31" s="1"/>
  <c r="AE12" i="31"/>
  <c r="AM3" i="31"/>
  <c r="AN3" i="31"/>
  <c r="AJ38" i="31"/>
  <c r="W38" i="31"/>
  <c r="AA45" i="31"/>
  <c r="AG45" i="31"/>
  <c r="AH45" i="31" s="1"/>
  <c r="AB45" i="31"/>
  <c r="AE45" i="31" s="1"/>
  <c r="AA12" i="31"/>
  <c r="W28" i="31"/>
  <c r="AJ28" i="31"/>
  <c r="AM36" i="31"/>
  <c r="AN36" i="31"/>
  <c r="AN23" i="31"/>
  <c r="AM23" i="31"/>
  <c r="AE35" i="31"/>
  <c r="AF47" i="31"/>
  <c r="W41" i="31"/>
  <c r="AJ41" i="31"/>
  <c r="AN39" i="31"/>
  <c r="AM39" i="31"/>
  <c r="AJ30" i="31"/>
  <c r="W30" i="31"/>
  <c r="AN4" i="31"/>
  <c r="AM4" i="31"/>
  <c r="N49" i="31"/>
  <c r="N48" i="31"/>
  <c r="AN16" i="31"/>
  <c r="AM16" i="31"/>
  <c r="AG15" i="31"/>
  <c r="AH15" i="31" s="1"/>
  <c r="AG40" i="31"/>
  <c r="AH40" i="31" s="1"/>
  <c r="AN10" i="31"/>
  <c r="AM10" i="31"/>
  <c r="AN45" i="31"/>
  <c r="AM45" i="31"/>
  <c r="AA5" i="31"/>
  <c r="AG8" i="31"/>
  <c r="AH8" i="31" s="1"/>
  <c r="AA8" i="31"/>
  <c r="AB8" i="31"/>
  <c r="AE8" i="31" s="1"/>
  <c r="AA24" i="31"/>
  <c r="V48" i="31"/>
  <c r="AB11" i="31"/>
  <c r="AE11" i="31" s="1"/>
  <c r="AA11" i="31"/>
  <c r="AG11" i="31"/>
  <c r="AH11" i="31" s="1"/>
  <c r="W34" i="31"/>
  <c r="AJ34" i="31"/>
  <c r="W42" i="31"/>
  <c r="AJ42" i="31"/>
  <c r="W27" i="31"/>
  <c r="AM17" i="31"/>
  <c r="AN17" i="31"/>
  <c r="AG37" i="31"/>
  <c r="AH37" i="31" s="1"/>
  <c r="AA37" i="31"/>
  <c r="AB37" i="31"/>
  <c r="AE37" i="31" s="1"/>
  <c r="W39" i="31"/>
  <c r="W18" i="31"/>
  <c r="AJ18" i="31"/>
  <c r="AA28" i="31"/>
  <c r="AG41" i="31"/>
  <c r="AH41" i="31" s="1"/>
  <c r="AB25" i="31"/>
  <c r="AE25" i="31" s="1"/>
  <c r="AG25" i="31"/>
  <c r="AH25" i="31" s="1"/>
  <c r="AA25" i="31"/>
  <c r="AG23" i="31"/>
  <c r="AH23" i="31" s="1"/>
  <c r="AF9" i="31"/>
  <c r="AE7" i="31"/>
  <c r="AA40" i="31"/>
  <c r="W8" i="31"/>
  <c r="W45" i="31"/>
  <c r="AG17" i="31"/>
  <c r="AH17" i="31" s="1"/>
  <c r="AG21" i="31"/>
  <c r="AH21" i="31" s="1"/>
  <c r="AB21" i="31"/>
  <c r="AE21" i="31" s="1"/>
  <c r="AA21" i="31"/>
  <c r="W17" i="31"/>
  <c r="AG6" i="31"/>
  <c r="AH6" i="31" s="1"/>
  <c r="V49" i="31"/>
  <c r="W7" i="31"/>
  <c r="AJ7" i="31"/>
  <c r="W26" i="31"/>
  <c r="AJ26" i="31"/>
  <c r="AB33" i="31"/>
  <c r="AE33" i="31" s="1"/>
  <c r="AG33" i="31"/>
  <c r="AH33" i="31" s="1"/>
  <c r="AA33" i="31"/>
  <c r="W29" i="31"/>
  <c r="AJ29" i="31"/>
  <c r="AM13" i="31"/>
  <c r="AN13" i="31"/>
  <c r="AB16" i="31"/>
  <c r="AE16" i="31" s="1"/>
  <c r="AA16" i="31"/>
  <c r="AG16" i="31"/>
  <c r="AH16" i="31" s="1"/>
  <c r="W36" i="31"/>
  <c r="AG18" i="31"/>
  <c r="AH18" i="31" s="1"/>
  <c r="AB18" i="31"/>
  <c r="AE18" i="31" s="1"/>
  <c r="AA18" i="31"/>
  <c r="AA41" i="31"/>
  <c r="AJ25" i="31"/>
  <c r="W25" i="31"/>
  <c r="AA23" i="31"/>
  <c r="AB14" i="31"/>
  <c r="AE14" i="31" s="1"/>
  <c r="AA14" i="31"/>
  <c r="AG14" i="31"/>
  <c r="AH14" i="31" s="1"/>
  <c r="AG7" i="31"/>
  <c r="AH7" i="31" s="1"/>
  <c r="AE40" i="31"/>
  <c r="AG20" i="31"/>
  <c r="AH20" i="31" s="1"/>
  <c r="W37" i="31"/>
  <c r="AA17" i="31"/>
  <c r="AJ20" i="31"/>
  <c r="W20" i="31"/>
  <c r="W6" i="31"/>
  <c r="AG13" i="31"/>
  <c r="AH13" i="31" s="1"/>
  <c r="AN44" i="31"/>
  <c r="AM44" i="31"/>
  <c r="W24" i="31"/>
  <c r="AJ24" i="31"/>
  <c r="W15" i="31"/>
  <c r="AE41" i="31"/>
  <c r="AA10" i="31"/>
  <c r="AE23" i="31"/>
  <c r="AJ12" i="31"/>
  <c r="W12" i="31"/>
  <c r="AA31" i="31"/>
  <c r="AM5" i="31"/>
  <c r="AN5" i="31"/>
  <c r="AE36" i="31"/>
  <c r="AA20" i="31"/>
  <c r="AE17" i="31"/>
  <c r="X3" i="31"/>
  <c r="AM6" i="31"/>
  <c r="AN6" i="31"/>
  <c r="AE4" i="31"/>
  <c r="AA7" i="31"/>
  <c r="X16" i="24"/>
  <c r="AK16" i="24"/>
  <c r="AG18" i="24"/>
  <c r="AK12" i="24"/>
  <c r="X12" i="24"/>
  <c r="AO6" i="24"/>
  <c r="AN6" i="24"/>
  <c r="AG4" i="24"/>
  <c r="AO49" i="24"/>
  <c r="AN49" i="24"/>
  <c r="AB34" i="24"/>
  <c r="AH34" i="24"/>
  <c r="AI34" i="24" s="1"/>
  <c r="AC34" i="24"/>
  <c r="AF34" i="24" s="1"/>
  <c r="AK35" i="24"/>
  <c r="X35" i="24"/>
  <c r="AO18" i="24"/>
  <c r="AN18" i="24"/>
  <c r="W58" i="24"/>
  <c r="AK39" i="24"/>
  <c r="X39" i="24"/>
  <c r="AB48" i="24"/>
  <c r="AC15" i="24"/>
  <c r="AF15" i="24" s="1"/>
  <c r="AB15" i="24"/>
  <c r="AH15" i="24"/>
  <c r="AI15" i="24" s="1"/>
  <c r="AO30" i="24"/>
  <c r="AN30" i="24"/>
  <c r="X6" i="24"/>
  <c r="AO45" i="24"/>
  <c r="AN45" i="24"/>
  <c r="AC55" i="24"/>
  <c r="AF55" i="24" s="1"/>
  <c r="AB55" i="24"/>
  <c r="AH55" i="24"/>
  <c r="AI55" i="24" s="1"/>
  <c r="AG33" i="24"/>
  <c r="AC47" i="24"/>
  <c r="AF47" i="24" s="1"/>
  <c r="AB47" i="24"/>
  <c r="AH47" i="24"/>
  <c r="AI47" i="24" s="1"/>
  <c r="AF37" i="24"/>
  <c r="X17" i="24"/>
  <c r="AK17" i="24"/>
  <c r="AK20" i="24"/>
  <c r="X20" i="24"/>
  <c r="AB52" i="24"/>
  <c r="X29" i="24"/>
  <c r="AK29" i="24"/>
  <c r="AH17" i="24"/>
  <c r="AI17" i="24" s="1"/>
  <c r="AC17" i="24"/>
  <c r="AF17" i="24" s="1"/>
  <c r="AB17" i="24"/>
  <c r="AK5" i="24"/>
  <c r="X5" i="24"/>
  <c r="AF32" i="24"/>
  <c r="AB16" i="24"/>
  <c r="W59" i="24"/>
  <c r="AO34" i="24"/>
  <c r="AN34" i="24"/>
  <c r="AO26" i="24"/>
  <c r="AN26" i="24"/>
  <c r="AF48" i="24"/>
  <c r="AC14" i="24"/>
  <c r="AF14" i="24" s="1"/>
  <c r="AB14" i="24"/>
  <c r="AH14" i="24"/>
  <c r="AI14" i="24" s="1"/>
  <c r="X30" i="24"/>
  <c r="AF40" i="24"/>
  <c r="AB21" i="24"/>
  <c r="AF5" i="24"/>
  <c r="AO10" i="24"/>
  <c r="AO23" i="24"/>
  <c r="AG10" i="24"/>
  <c r="AH52" i="24"/>
  <c r="AI52" i="24" s="1"/>
  <c r="AK55" i="24"/>
  <c r="X55" i="24"/>
  <c r="AH57" i="24"/>
  <c r="AI57" i="24" s="1"/>
  <c r="AC57" i="24"/>
  <c r="AF57" i="24" s="1"/>
  <c r="AB57" i="24"/>
  <c r="AK47" i="24"/>
  <c r="X47" i="24"/>
  <c r="AH37" i="24"/>
  <c r="AI37" i="24" s="1"/>
  <c r="AH56" i="24"/>
  <c r="AI56" i="24" s="1"/>
  <c r="AF52" i="24"/>
  <c r="AA59" i="24"/>
  <c r="AA58" i="24"/>
  <c r="AH3" i="24"/>
  <c r="AI3" i="24" s="1"/>
  <c r="AB3" i="24"/>
  <c r="AC3" i="24"/>
  <c r="AF16" i="24"/>
  <c r="AF54" i="24"/>
  <c r="X34" i="24"/>
  <c r="X26" i="24"/>
  <c r="AK14" i="24"/>
  <c r="X14" i="24"/>
  <c r="X18" i="24"/>
  <c r="AF21" i="24"/>
  <c r="AO53" i="24"/>
  <c r="AN53" i="24"/>
  <c r="AK51" i="24"/>
  <c r="X51" i="24"/>
  <c r="AH49" i="24"/>
  <c r="AI49" i="24" s="1"/>
  <c r="AC49" i="24"/>
  <c r="AF49" i="24" s="1"/>
  <c r="AB49" i="24"/>
  <c r="AC35" i="24"/>
  <c r="AF35" i="24" s="1"/>
  <c r="AB35" i="24"/>
  <c r="AH35" i="24"/>
  <c r="AI35" i="24" s="1"/>
  <c r="AC20" i="24"/>
  <c r="AF20" i="24" s="1"/>
  <c r="AB20" i="24"/>
  <c r="AH20" i="24"/>
  <c r="AI20" i="24" s="1"/>
  <c r="X19" i="24"/>
  <c r="X41" i="24"/>
  <c r="AK41" i="24"/>
  <c r="X49" i="24"/>
  <c r="AH53" i="24"/>
  <c r="AI53" i="24" s="1"/>
  <c r="AC53" i="24"/>
  <c r="AF53" i="24" s="1"/>
  <c r="AB53" i="24"/>
  <c r="AH45" i="24"/>
  <c r="AI45" i="24" s="1"/>
  <c r="AC45" i="24"/>
  <c r="AF45" i="24" s="1"/>
  <c r="AB45" i="24"/>
  <c r="X44" i="24"/>
  <c r="AK44" i="24"/>
  <c r="AH44" i="24"/>
  <c r="AI44" i="24" s="1"/>
  <c r="AG23" i="24"/>
  <c r="AH54" i="24"/>
  <c r="AI54" i="24" s="1"/>
  <c r="AL15" i="24"/>
  <c r="X15" i="24"/>
  <c r="AC24" i="24"/>
  <c r="AF24" i="24" s="1"/>
  <c r="AB24" i="24"/>
  <c r="AH24" i="24"/>
  <c r="AI24" i="24" s="1"/>
  <c r="AB56" i="24"/>
  <c r="AO9" i="24"/>
  <c r="AN9" i="24"/>
  <c r="AH25" i="24"/>
  <c r="AI25" i="24" s="1"/>
  <c r="AB42" i="24"/>
  <c r="AH42" i="24"/>
  <c r="AI42" i="24" s="1"/>
  <c r="AC42" i="24"/>
  <c r="AF42" i="24" s="1"/>
  <c r="AO3" i="24"/>
  <c r="AN3" i="24"/>
  <c r="AC43" i="24"/>
  <c r="AF43" i="24" s="1"/>
  <c r="AB43" i="24"/>
  <c r="AH43" i="24"/>
  <c r="AI43" i="24" s="1"/>
  <c r="AH38" i="24"/>
  <c r="AI38" i="24" s="1"/>
  <c r="AB26" i="24"/>
  <c r="X48" i="24"/>
  <c r="AK48" i="24"/>
  <c r="AH22" i="24"/>
  <c r="AI22" i="24" s="1"/>
  <c r="AC22" i="24"/>
  <c r="AF22" i="24" s="1"/>
  <c r="AB22" i="24"/>
  <c r="AB54" i="24"/>
  <c r="AK24" i="24"/>
  <c r="X24" i="24"/>
  <c r="AF56" i="24"/>
  <c r="AO7" i="24"/>
  <c r="AN7" i="24"/>
  <c r="AN19" i="24"/>
  <c r="AB25" i="24"/>
  <c r="AG11" i="24"/>
  <c r="AK43" i="24"/>
  <c r="X43" i="24"/>
  <c r="AF44" i="24"/>
  <c r="AG31" i="24"/>
  <c r="AF26" i="24"/>
  <c r="X21" i="24"/>
  <c r="AK21" i="24"/>
  <c r="AN36" i="24"/>
  <c r="AO36" i="24"/>
  <c r="AN38" i="24"/>
  <c r="X10" i="24"/>
  <c r="AC28" i="24"/>
  <c r="AF28" i="24" s="1"/>
  <c r="AB28" i="24"/>
  <c r="AH28" i="24"/>
  <c r="AI28" i="24" s="1"/>
  <c r="AF25" i="24"/>
  <c r="X33" i="24"/>
  <c r="AK33" i="24"/>
  <c r="AG37" i="24"/>
  <c r="AG36" i="24"/>
  <c r="AK13" i="24"/>
  <c r="X13" i="24"/>
  <c r="AC39" i="24"/>
  <c r="AF39" i="24" s="1"/>
  <c r="AB39" i="24"/>
  <c r="AH39" i="24"/>
  <c r="AI39" i="24" s="1"/>
  <c r="AB44" i="24"/>
  <c r="X37" i="24"/>
  <c r="AK37" i="24"/>
  <c r="AB38" i="24"/>
  <c r="X57" i="24"/>
  <c r="AK57" i="24"/>
  <c r="AC51" i="24"/>
  <c r="AF51" i="24" s="1"/>
  <c r="AB51" i="24"/>
  <c r="AH51" i="24"/>
  <c r="AI51" i="24" s="1"/>
  <c r="X40" i="24"/>
  <c r="AK40" i="24"/>
  <c r="X56" i="24"/>
  <c r="AK56" i="24"/>
  <c r="X22" i="24"/>
  <c r="AK22" i="24"/>
  <c r="X25" i="24"/>
  <c r="AK25" i="24"/>
  <c r="AH36" i="24"/>
  <c r="AI36" i="24" s="1"/>
  <c r="AH26" i="24"/>
  <c r="AI26" i="24" s="1"/>
  <c r="X36" i="24"/>
  <c r="AC13" i="24"/>
  <c r="AF13" i="24" s="1"/>
  <c r="AB13" i="24"/>
  <c r="AH13" i="24"/>
  <c r="AI13" i="24" s="1"/>
  <c r="AK28" i="24"/>
  <c r="X28" i="24"/>
  <c r="AB19" i="24"/>
  <c r="AH19" i="24"/>
  <c r="AI19" i="24" s="1"/>
  <c r="AC19" i="24"/>
  <c r="AF19" i="24" s="1"/>
  <c r="X52" i="24"/>
  <c r="AK52" i="24"/>
  <c r="AC12" i="24"/>
  <c r="AF12" i="24" s="1"/>
  <c r="AB12" i="24"/>
  <c r="AH12" i="24"/>
  <c r="AI12" i="24" s="1"/>
  <c r="AG7" i="24"/>
  <c r="AO54" i="24" l="1"/>
  <c r="AN54" i="24"/>
  <c r="AL48" i="31"/>
  <c r="AM24" i="31"/>
  <c r="AN24" i="31"/>
  <c r="AF23" i="31"/>
  <c r="AF31" i="31"/>
  <c r="AF16" i="31"/>
  <c r="AF21" i="31"/>
  <c r="AN18" i="31"/>
  <c r="AM18" i="31"/>
  <c r="AF38" i="31"/>
  <c r="AN25" i="31"/>
  <c r="AM25" i="31"/>
  <c r="AN26" i="31"/>
  <c r="AM26" i="31"/>
  <c r="AN42" i="31"/>
  <c r="AM42" i="31"/>
  <c r="AF24" i="31"/>
  <c r="AF12" i="31"/>
  <c r="AN33" i="31"/>
  <c r="AM33" i="31"/>
  <c r="AF46" i="31"/>
  <c r="AF22" i="31"/>
  <c r="AN14" i="31"/>
  <c r="AM14" i="31"/>
  <c r="AN7" i="31"/>
  <c r="AM7" i="31"/>
  <c r="AF11" i="31"/>
  <c r="AF18" i="31"/>
  <c r="AN30" i="31"/>
  <c r="AM30" i="31"/>
  <c r="AF20" i="31"/>
  <c r="AF10" i="31"/>
  <c r="AN29" i="31"/>
  <c r="AM29" i="31"/>
  <c r="AF37" i="31"/>
  <c r="AF45" i="31"/>
  <c r="AN11" i="31"/>
  <c r="AM11" i="31"/>
  <c r="Z49" i="31"/>
  <c r="Z48" i="31"/>
  <c r="AB3" i="31"/>
  <c r="AA3" i="31"/>
  <c r="AG3" i="31"/>
  <c r="AH3" i="31" s="1"/>
  <c r="AM12" i="31"/>
  <c r="AN12" i="31"/>
  <c r="AF41" i="31"/>
  <c r="AF25" i="31"/>
  <c r="AF8" i="31"/>
  <c r="AF30" i="31"/>
  <c r="AN46" i="31"/>
  <c r="AM46" i="31"/>
  <c r="AF14" i="31"/>
  <c r="AF5" i="31"/>
  <c r="AF13" i="31"/>
  <c r="AF7" i="31"/>
  <c r="AM20" i="31"/>
  <c r="AN20" i="31"/>
  <c r="AF33" i="31"/>
  <c r="AF40" i="31"/>
  <c r="AM41" i="31"/>
  <c r="AN41" i="31"/>
  <c r="AN38" i="31"/>
  <c r="AM38" i="31"/>
  <c r="AF15" i="31"/>
  <c r="AN19" i="31"/>
  <c r="AM19" i="31"/>
  <c r="AF27" i="31"/>
  <c r="AF17" i="31"/>
  <c r="AF28" i="31"/>
  <c r="AN34" i="31"/>
  <c r="AM34" i="31"/>
  <c r="AM28" i="31"/>
  <c r="AN28" i="31"/>
  <c r="AN22" i="31"/>
  <c r="AM22" i="31"/>
  <c r="AN52" i="24"/>
  <c r="AO52" i="24"/>
  <c r="AO28" i="24"/>
  <c r="AN28" i="24"/>
  <c r="AG51" i="24"/>
  <c r="AG54" i="24"/>
  <c r="AG42" i="24"/>
  <c r="AG56" i="24"/>
  <c r="AO14" i="24"/>
  <c r="AN14" i="24"/>
  <c r="AG3" i="24"/>
  <c r="AO35" i="24"/>
  <c r="AN35" i="24"/>
  <c r="AO22" i="24"/>
  <c r="AN22" i="24"/>
  <c r="AG25" i="24"/>
  <c r="AO5" i="24"/>
  <c r="AN5" i="24"/>
  <c r="AO20" i="24"/>
  <c r="AN20" i="24"/>
  <c r="AG13" i="24"/>
  <c r="AO57" i="24"/>
  <c r="AN57" i="24"/>
  <c r="AG24" i="24"/>
  <c r="AO51" i="24"/>
  <c r="AN51" i="24"/>
  <c r="AO47" i="24"/>
  <c r="AN47" i="24"/>
  <c r="AG21" i="24"/>
  <c r="AG17" i="24"/>
  <c r="AO17" i="24"/>
  <c r="AN17" i="24"/>
  <c r="AN56" i="24"/>
  <c r="AO56" i="24"/>
  <c r="AG57" i="24"/>
  <c r="AG55" i="24"/>
  <c r="AO39" i="24"/>
  <c r="AN39" i="24"/>
  <c r="AG34" i="24"/>
  <c r="AO12" i="24"/>
  <c r="AN12" i="24"/>
  <c r="AG39" i="24"/>
  <c r="AG28" i="24"/>
  <c r="AG22" i="24"/>
  <c r="AG19" i="24"/>
  <c r="AG38" i="24"/>
  <c r="AO13" i="24"/>
  <c r="AN13" i="24"/>
  <c r="AN48" i="24"/>
  <c r="AO48" i="24"/>
  <c r="AN44" i="24"/>
  <c r="AO44" i="24"/>
  <c r="AG35" i="24"/>
  <c r="AG20" i="24"/>
  <c r="AN40" i="24"/>
  <c r="AO40" i="24"/>
  <c r="AO37" i="24"/>
  <c r="AN37" i="24"/>
  <c r="AM58" i="24"/>
  <c r="AN15" i="24"/>
  <c r="AO15" i="24"/>
  <c r="AO41" i="24"/>
  <c r="AN41" i="24"/>
  <c r="AN29" i="24"/>
  <c r="AO29" i="24"/>
  <c r="AG15" i="24"/>
  <c r="AG53" i="24"/>
  <c r="AG12" i="24"/>
  <c r="AO43" i="24"/>
  <c r="AN43" i="24"/>
  <c r="AG26" i="24"/>
  <c r="AG45" i="24"/>
  <c r="AG49" i="24"/>
  <c r="AG14" i="24"/>
  <c r="AG16" i="24"/>
  <c r="AG47" i="24"/>
  <c r="AN16" i="24"/>
  <c r="AO16" i="24"/>
  <c r="AO33" i="24"/>
  <c r="AN33" i="24"/>
  <c r="AG43" i="24"/>
  <c r="AN25" i="24"/>
  <c r="AO25" i="24"/>
  <c r="AG44" i="24"/>
  <c r="AN21" i="24"/>
  <c r="AO21" i="24"/>
  <c r="AO24" i="24"/>
  <c r="AN24" i="24"/>
  <c r="AE59" i="24"/>
  <c r="AE58" i="24"/>
  <c r="AF3" i="24"/>
  <c r="AO55" i="24"/>
  <c r="AN55" i="24"/>
  <c r="AG52" i="24"/>
  <c r="AG48" i="24"/>
  <c r="AF3" i="31" l="1"/>
  <c r="AU10" i="31" s="1"/>
  <c r="AD49" i="31"/>
  <c r="AD48" i="31"/>
  <c r="AE3" i="31"/>
  <c r="AI59" i="24"/>
  <c r="AI58" i="24"/>
  <c r="AV10" i="24"/>
  <c r="AV8" i="24"/>
  <c r="AV7" i="24"/>
  <c r="AV11" i="24"/>
  <c r="AV9" i="24" l="1"/>
  <c r="AH49" i="31"/>
  <c r="AH48" i="31"/>
  <c r="AU7" i="31"/>
  <c r="AU8" i="31"/>
  <c r="AU11" i="31"/>
  <c r="AV12" i="24"/>
  <c r="AV14" i="24" s="1"/>
  <c r="AU9" i="31" l="1"/>
  <c r="AU12" i="31"/>
  <c r="AU14" i="31" l="1"/>
  <c r="AU13" i="31"/>
  <c r="AI42" i="31"/>
  <c r="AI19" i="31"/>
  <c r="AI30" i="31"/>
  <c r="AI27" i="31"/>
  <c r="AI17" i="31"/>
  <c r="AI33" i="31"/>
  <c r="AJ4" i="24"/>
  <c r="AJ30" i="24"/>
  <c r="AJ29" i="24"/>
  <c r="AJ37" i="24"/>
  <c r="AJ50" i="24"/>
  <c r="AJ36" i="24"/>
  <c r="AJ46" i="24"/>
  <c r="AJ10" i="24"/>
  <c r="AJ41" i="24"/>
  <c r="AJ18" i="24"/>
  <c r="AJ8" i="24"/>
  <c r="AJ7" i="24"/>
  <c r="AJ32" i="24"/>
  <c r="AJ31" i="24"/>
  <c r="AJ6" i="24"/>
  <c r="AJ23" i="24"/>
  <c r="AJ9" i="24"/>
  <c r="AJ27" i="24"/>
  <c r="AJ40" i="24"/>
  <c r="AJ5" i="24"/>
  <c r="AJ33" i="24"/>
  <c r="AJ11" i="24"/>
  <c r="AJ42" i="24"/>
  <c r="AJ28" i="24"/>
  <c r="AJ20" i="24"/>
  <c r="AJ53" i="24"/>
  <c r="AJ45" i="24"/>
  <c r="AJ39" i="24"/>
  <c r="AJ12" i="24"/>
  <c r="AJ44" i="24"/>
  <c r="AJ55" i="24"/>
  <c r="AJ56" i="24"/>
  <c r="AJ13" i="24"/>
  <c r="AJ34" i="24"/>
  <c r="AJ49" i="24"/>
  <c r="AJ26" i="24"/>
  <c r="AJ22" i="24"/>
  <c r="AJ14" i="24"/>
  <c r="AJ35" i="24"/>
  <c r="AJ48" i="24"/>
  <c r="AJ51" i="24"/>
  <c r="AJ25" i="24"/>
  <c r="AJ21" i="24"/>
  <c r="AJ19" i="24"/>
  <c r="AJ52" i="24"/>
  <c r="AJ57" i="24"/>
  <c r="AJ15" i="24"/>
  <c r="AJ16" i="24"/>
  <c r="AJ43" i="24"/>
  <c r="AJ54" i="24"/>
  <c r="AJ24" i="24"/>
  <c r="AJ38" i="24"/>
  <c r="AJ17" i="24"/>
  <c r="AJ47" i="24"/>
  <c r="AI44" i="31" l="1"/>
  <c r="AI37" i="31"/>
  <c r="AI18" i="31"/>
  <c r="AI10" i="31"/>
  <c r="AI47" i="31"/>
  <c r="AI26" i="31"/>
  <c r="AI5" i="31"/>
  <c r="AI25" i="31"/>
  <c r="AI41" i="31"/>
  <c r="AI6" i="31"/>
  <c r="AI3" i="31"/>
  <c r="AI14" i="31"/>
  <c r="AI31" i="31"/>
  <c r="AI11" i="31"/>
  <c r="AI34" i="31"/>
  <c r="AI36" i="31"/>
  <c r="AI45" i="31"/>
  <c r="AI12" i="31"/>
  <c r="AI23" i="31"/>
  <c r="AI46" i="31"/>
  <c r="AI4" i="31"/>
  <c r="AI43" i="31"/>
  <c r="AI20" i="31"/>
  <c r="AI16" i="31"/>
  <c r="AI22" i="31"/>
  <c r="AI7" i="31"/>
  <c r="AI9" i="31"/>
  <c r="AI39" i="31"/>
  <c r="AI21" i="31"/>
  <c r="AI15" i="31"/>
  <c r="AI24" i="31"/>
  <c r="AI40" i="31"/>
  <c r="AI35" i="31"/>
  <c r="AI32" i="31"/>
  <c r="AI28" i="31"/>
  <c r="AI8" i="31"/>
  <c r="AI38" i="31"/>
  <c r="AI13" i="31"/>
  <c r="AI29" i="31"/>
  <c r="AZ9" i="24"/>
  <c r="AZ8" i="24"/>
  <c r="AZ7" i="24"/>
  <c r="AZ15" i="24" s="1"/>
  <c r="AZ16" i="24" s="1"/>
  <c r="AZ17" i="24" s="1"/>
  <c r="E3" i="21" l="1"/>
  <c r="E3" i="36"/>
  <c r="AY9" i="31"/>
  <c r="AY7" i="31"/>
  <c r="AY16" i="31" s="1"/>
  <c r="AY17" i="31" s="1"/>
  <c r="AY8" i="31"/>
  <c r="AZ10" i="24"/>
  <c r="AZ11" i="24" s="1"/>
  <c r="AZ12" i="24" s="1"/>
  <c r="D6" i="33"/>
  <c r="D8" i="33" s="1"/>
  <c r="D9" i="33" s="1"/>
  <c r="D11" i="33" s="1"/>
  <c r="D12" i="33" s="1"/>
  <c r="D5" i="13"/>
  <c r="D5" i="33"/>
  <c r="E3" i="15"/>
  <c r="D6" i="13"/>
  <c r="D8" i="13" s="1"/>
  <c r="D9" i="13" s="1"/>
  <c r="D11" i="13" s="1"/>
  <c r="D12" i="13" s="1"/>
  <c r="E3" i="1"/>
  <c r="E10" i="21" l="1"/>
  <c r="AY10" i="31"/>
  <c r="AY11" i="31" s="1"/>
  <c r="AY12" i="31" s="1"/>
  <c r="E4" i="21"/>
  <c r="N3" i="21" s="1"/>
  <c r="E4" i="36"/>
  <c r="N3" i="36" s="1"/>
  <c r="E6" i="1"/>
  <c r="E7" i="1" s="1"/>
  <c r="J3" i="36"/>
  <c r="J3" i="21"/>
  <c r="AY13" i="24"/>
  <c r="G7" i="14"/>
  <c r="F7" i="14"/>
  <c r="G6" i="14"/>
  <c r="F6" i="14"/>
  <c r="N1101" i="23"/>
  <c r="O1101" i="23" s="1"/>
  <c r="B1101" i="23"/>
  <c r="N1100" i="23"/>
  <c r="B1100" i="23"/>
  <c r="N1099" i="23"/>
  <c r="O1099" i="23" s="1"/>
  <c r="M1099" i="23" s="1"/>
  <c r="B1099" i="23"/>
  <c r="N1098" i="23"/>
  <c r="B1098" i="23"/>
  <c r="N1097" i="23"/>
  <c r="O1097" i="23" s="1"/>
  <c r="M1097" i="23" s="1"/>
  <c r="B1097" i="23"/>
  <c r="N1096" i="23"/>
  <c r="B1096" i="23"/>
  <c r="N1095" i="23"/>
  <c r="O1095" i="23" s="1"/>
  <c r="M1095" i="23" s="1"/>
  <c r="B1095" i="23"/>
  <c r="N1094" i="23"/>
  <c r="O1094" i="23" s="1"/>
  <c r="B1094" i="23"/>
  <c r="N1093" i="23"/>
  <c r="O1093" i="23" s="1"/>
  <c r="M1093" i="23" s="1"/>
  <c r="B1093" i="23"/>
  <c r="N1092" i="23"/>
  <c r="O1092" i="23" s="1"/>
  <c r="M1092" i="23"/>
  <c r="B1092" i="23"/>
  <c r="N1091" i="23"/>
  <c r="O1091" i="23" s="1"/>
  <c r="M1091" i="23" s="1"/>
  <c r="B1091" i="23"/>
  <c r="N1090" i="23"/>
  <c r="O1090" i="23" s="1"/>
  <c r="B1090" i="23"/>
  <c r="N1089" i="23"/>
  <c r="O1089" i="23" s="1"/>
  <c r="M1089" i="23" s="1"/>
  <c r="B1089" i="23"/>
  <c r="N1088" i="23"/>
  <c r="O1088" i="23" s="1"/>
  <c r="B1088" i="23"/>
  <c r="N1087" i="23"/>
  <c r="O1087" i="23" s="1"/>
  <c r="M1087" i="23" s="1"/>
  <c r="B1087" i="23"/>
  <c r="N1086" i="23"/>
  <c r="O1086" i="23" s="1"/>
  <c r="B1086" i="23"/>
  <c r="N1085" i="23"/>
  <c r="O1085" i="23" s="1"/>
  <c r="M1085" i="23" s="1"/>
  <c r="B1085" i="23"/>
  <c r="N1084" i="23"/>
  <c r="O1084" i="23" s="1"/>
  <c r="B1084" i="23"/>
  <c r="N1083" i="23"/>
  <c r="O1083" i="23" s="1"/>
  <c r="M1083" i="23" s="1"/>
  <c r="B1083" i="23"/>
  <c r="N1082" i="23"/>
  <c r="B1082" i="23"/>
  <c r="N1081" i="23"/>
  <c r="O1081" i="23" s="1"/>
  <c r="M1081" i="23" s="1"/>
  <c r="B1081" i="23"/>
  <c r="N1080" i="23"/>
  <c r="B1080" i="23"/>
  <c r="N1079" i="23"/>
  <c r="O1079" i="23" s="1"/>
  <c r="M1079" i="23" s="1"/>
  <c r="B1079" i="23"/>
  <c r="N1078" i="23"/>
  <c r="O1078" i="23" s="1"/>
  <c r="B1078" i="23"/>
  <c r="N1077" i="23"/>
  <c r="O1077" i="23" s="1"/>
  <c r="M1077" i="23" s="1"/>
  <c r="B1077" i="23"/>
  <c r="N1076" i="23"/>
  <c r="O1076" i="23" s="1"/>
  <c r="M1076" i="23"/>
  <c r="B1076" i="23"/>
  <c r="N1075" i="23"/>
  <c r="O1075" i="23" s="1"/>
  <c r="M1075" i="23" s="1"/>
  <c r="B1075" i="23"/>
  <c r="N1074" i="23"/>
  <c r="O1074" i="23" s="1"/>
  <c r="B1074" i="23"/>
  <c r="N1073" i="23"/>
  <c r="O1073" i="23" s="1"/>
  <c r="M1073" i="23" s="1"/>
  <c r="B1073" i="23"/>
  <c r="N1072" i="23"/>
  <c r="O1072" i="23" s="1"/>
  <c r="B1072" i="23"/>
  <c r="N1071" i="23"/>
  <c r="O1071" i="23" s="1"/>
  <c r="M1071" i="23" s="1"/>
  <c r="B1071" i="23"/>
  <c r="N1070" i="23"/>
  <c r="O1070" i="23" s="1"/>
  <c r="B1070" i="23"/>
  <c r="N1069" i="23"/>
  <c r="O1069" i="23" s="1"/>
  <c r="M1069" i="23" s="1"/>
  <c r="B1069" i="23"/>
  <c r="N1068" i="23"/>
  <c r="O1068" i="23" s="1"/>
  <c r="B1068" i="23"/>
  <c r="N1067" i="23"/>
  <c r="O1067" i="23" s="1"/>
  <c r="M1067" i="23" s="1"/>
  <c r="B1067" i="23"/>
  <c r="N1066" i="23"/>
  <c r="B1066" i="23"/>
  <c r="N1065" i="23"/>
  <c r="O1065" i="23" s="1"/>
  <c r="M1065" i="23" s="1"/>
  <c r="B1065" i="23"/>
  <c r="N1064" i="23"/>
  <c r="B1064" i="23"/>
  <c r="N1063" i="23"/>
  <c r="O1063" i="23" s="1"/>
  <c r="M1063" i="23" s="1"/>
  <c r="B1063" i="23"/>
  <c r="N1062" i="23"/>
  <c r="O1062" i="23" s="1"/>
  <c r="B1062" i="23"/>
  <c r="N1061" i="23"/>
  <c r="O1061" i="23" s="1"/>
  <c r="M1061" i="23" s="1"/>
  <c r="B1061" i="23"/>
  <c r="N1060" i="23"/>
  <c r="O1060" i="23" s="1"/>
  <c r="B1060" i="23"/>
  <c r="N1059" i="23"/>
  <c r="O1059" i="23" s="1"/>
  <c r="M1059" i="23" s="1"/>
  <c r="B1059" i="23"/>
  <c r="N1058" i="23"/>
  <c r="O1058" i="23" s="1"/>
  <c r="B1058" i="23"/>
  <c r="N1057" i="23"/>
  <c r="O1057" i="23" s="1"/>
  <c r="M1057" i="23" s="1"/>
  <c r="B1057" i="23"/>
  <c r="N1056" i="23"/>
  <c r="O1056" i="23" s="1"/>
  <c r="B1056" i="23"/>
  <c r="N1055" i="23"/>
  <c r="O1055" i="23" s="1"/>
  <c r="M1055" i="23" s="1"/>
  <c r="B1055" i="23"/>
  <c r="N1054" i="23"/>
  <c r="O1054" i="23" s="1"/>
  <c r="B1054" i="23"/>
  <c r="N1053" i="23"/>
  <c r="O1053" i="23" s="1"/>
  <c r="M1053" i="23" s="1"/>
  <c r="B1053" i="23"/>
  <c r="N1052" i="23"/>
  <c r="O1052" i="23" s="1"/>
  <c r="B1052" i="23"/>
  <c r="N1051" i="23"/>
  <c r="O1051" i="23" s="1"/>
  <c r="M1051" i="23" s="1"/>
  <c r="B1051" i="23"/>
  <c r="N1050" i="23"/>
  <c r="B1050" i="23"/>
  <c r="N1049" i="23"/>
  <c r="O1049" i="23" s="1"/>
  <c r="M1049" i="23" s="1"/>
  <c r="B1049" i="23"/>
  <c r="N1048" i="23"/>
  <c r="B1048" i="23"/>
  <c r="N1047" i="23"/>
  <c r="O1047" i="23" s="1"/>
  <c r="M1047" i="23" s="1"/>
  <c r="B1047" i="23"/>
  <c r="N1046" i="23"/>
  <c r="O1046" i="23" s="1"/>
  <c r="M1046" i="23" s="1"/>
  <c r="B1046" i="23"/>
  <c r="N1045" i="23"/>
  <c r="O1045" i="23" s="1"/>
  <c r="M1045" i="23" s="1"/>
  <c r="B1045" i="23"/>
  <c r="N1044" i="23"/>
  <c r="O1044" i="23" s="1"/>
  <c r="M1044" i="23"/>
  <c r="B1044" i="23"/>
  <c r="N1043" i="23"/>
  <c r="O1043" i="23" s="1"/>
  <c r="M1043" i="23" s="1"/>
  <c r="B1043" i="23"/>
  <c r="N1042" i="23"/>
  <c r="B1042" i="23"/>
  <c r="N1041" i="23"/>
  <c r="O1041" i="23" s="1"/>
  <c r="M1041" i="23" s="1"/>
  <c r="B1041" i="23"/>
  <c r="N1040" i="23"/>
  <c r="O1040" i="23" s="1"/>
  <c r="B1040" i="23"/>
  <c r="N1039" i="23"/>
  <c r="O1039" i="23" s="1"/>
  <c r="M1039" i="23" s="1"/>
  <c r="B1039" i="23"/>
  <c r="N1038" i="23"/>
  <c r="O1038" i="23" s="1"/>
  <c r="B1038" i="23"/>
  <c r="N1037" i="23"/>
  <c r="O1037" i="23" s="1"/>
  <c r="M1037" i="23" s="1"/>
  <c r="B1037" i="23"/>
  <c r="N1036" i="23"/>
  <c r="O1036" i="23" s="1"/>
  <c r="B1036" i="23"/>
  <c r="N1035" i="23"/>
  <c r="O1035" i="23" s="1"/>
  <c r="M1035" i="23" s="1"/>
  <c r="B1035" i="23"/>
  <c r="N1034" i="23"/>
  <c r="B1034" i="23"/>
  <c r="N1033" i="23"/>
  <c r="O1033" i="23" s="1"/>
  <c r="M1033" i="23" s="1"/>
  <c r="B1033" i="23"/>
  <c r="N1032" i="23"/>
  <c r="B1032" i="23"/>
  <c r="N1031" i="23"/>
  <c r="O1031" i="23" s="1"/>
  <c r="M1031" i="23" s="1"/>
  <c r="B1031" i="23"/>
  <c r="N1030" i="23"/>
  <c r="O1030" i="23" s="1"/>
  <c r="M1030" i="23"/>
  <c r="B1030" i="23"/>
  <c r="N1029" i="23"/>
  <c r="O1029" i="23" s="1"/>
  <c r="M1029" i="23" s="1"/>
  <c r="B1029" i="23"/>
  <c r="N1028" i="23"/>
  <c r="B1028" i="23"/>
  <c r="N1027" i="23"/>
  <c r="O1027" i="23" s="1"/>
  <c r="M1027" i="23" s="1"/>
  <c r="B1027" i="23"/>
  <c r="N1026" i="23"/>
  <c r="O1026" i="23" s="1"/>
  <c r="B1026" i="23"/>
  <c r="N1025" i="23"/>
  <c r="O1025" i="23" s="1"/>
  <c r="M1025" i="23" s="1"/>
  <c r="B1025" i="23"/>
  <c r="N1024" i="23"/>
  <c r="O1024" i="23" s="1"/>
  <c r="B1024" i="23"/>
  <c r="N1023" i="23"/>
  <c r="O1023" i="23" s="1"/>
  <c r="M1023" i="23" s="1"/>
  <c r="B1023" i="23"/>
  <c r="N1022" i="23"/>
  <c r="O1022" i="23" s="1"/>
  <c r="M1022" i="23"/>
  <c r="B1022" i="23"/>
  <c r="N1021" i="23"/>
  <c r="O1021" i="23" s="1"/>
  <c r="M1021" i="23" s="1"/>
  <c r="B1021" i="23"/>
  <c r="N1020" i="23"/>
  <c r="O1020" i="23" s="1"/>
  <c r="M1020" i="23" s="1"/>
  <c r="B1020" i="23"/>
  <c r="N1019" i="23"/>
  <c r="O1019" i="23" s="1"/>
  <c r="M1019" i="23" s="1"/>
  <c r="B1019" i="23"/>
  <c r="N1018" i="23"/>
  <c r="B1018" i="23"/>
  <c r="N1017" i="23"/>
  <c r="O1017" i="23" s="1"/>
  <c r="M1017" i="23" s="1"/>
  <c r="B1017" i="23"/>
  <c r="N1016" i="23"/>
  <c r="B1016" i="23"/>
  <c r="N1015" i="23"/>
  <c r="O1015" i="23" s="1"/>
  <c r="M1015" i="23" s="1"/>
  <c r="B1015" i="23"/>
  <c r="N1014" i="23"/>
  <c r="B1014" i="23"/>
  <c r="N1013" i="23"/>
  <c r="O1013" i="23" s="1"/>
  <c r="M1013" i="23" s="1"/>
  <c r="B1013" i="23"/>
  <c r="N1012" i="23"/>
  <c r="O1012" i="23" s="1"/>
  <c r="B1012" i="23"/>
  <c r="N1011" i="23"/>
  <c r="O1011" i="23" s="1"/>
  <c r="M1011" i="23" s="1"/>
  <c r="B1011" i="23"/>
  <c r="N1010" i="23"/>
  <c r="O1010" i="23" s="1"/>
  <c r="B1010" i="23"/>
  <c r="N1009" i="23"/>
  <c r="O1009" i="23" s="1"/>
  <c r="M1009" i="23" s="1"/>
  <c r="B1009" i="23"/>
  <c r="N1008" i="23"/>
  <c r="O1008" i="23" s="1"/>
  <c r="B1008" i="23"/>
  <c r="N1007" i="23"/>
  <c r="O1007" i="23" s="1"/>
  <c r="M1007" i="23" s="1"/>
  <c r="B1007" i="23"/>
  <c r="N1006" i="23"/>
  <c r="O1006" i="23" s="1"/>
  <c r="B1006" i="23"/>
  <c r="N1005" i="23"/>
  <c r="O1005" i="23" s="1"/>
  <c r="M1005" i="23" s="1"/>
  <c r="B1005" i="23"/>
  <c r="N1004" i="23"/>
  <c r="B1004" i="23"/>
  <c r="N1003" i="23"/>
  <c r="O1003" i="23" s="1"/>
  <c r="M1003" i="23" s="1"/>
  <c r="B1003" i="23"/>
  <c r="N1002" i="23"/>
  <c r="B1002" i="23"/>
  <c r="N1001" i="23"/>
  <c r="O1001" i="23" s="1"/>
  <c r="M1001" i="23" s="1"/>
  <c r="B1001" i="23"/>
  <c r="N1000" i="23"/>
  <c r="B1000" i="23"/>
  <c r="N999" i="23"/>
  <c r="O999" i="23" s="1"/>
  <c r="M999" i="23" s="1"/>
  <c r="B999" i="23"/>
  <c r="N998" i="23"/>
  <c r="O998" i="23" s="1"/>
  <c r="B998" i="23"/>
  <c r="N997" i="23"/>
  <c r="O997" i="23" s="1"/>
  <c r="M997" i="23" s="1"/>
  <c r="B997" i="23"/>
  <c r="N996" i="23"/>
  <c r="O996" i="23" s="1"/>
  <c r="B996" i="23"/>
  <c r="N995" i="23"/>
  <c r="O995" i="23" s="1"/>
  <c r="M995" i="23" s="1"/>
  <c r="B995" i="23"/>
  <c r="N994" i="23"/>
  <c r="O994" i="23" s="1"/>
  <c r="M994" i="23" s="1"/>
  <c r="B994" i="23"/>
  <c r="N993" i="23"/>
  <c r="O993" i="23" s="1"/>
  <c r="M993" i="23" s="1"/>
  <c r="B993" i="23"/>
  <c r="N992" i="23"/>
  <c r="O992" i="23" s="1"/>
  <c r="B992" i="23"/>
  <c r="N991" i="23"/>
  <c r="O991" i="23" s="1"/>
  <c r="M991" i="23" s="1"/>
  <c r="B991" i="23"/>
  <c r="N990" i="23"/>
  <c r="B990" i="23"/>
  <c r="N989" i="23"/>
  <c r="O989" i="23" s="1"/>
  <c r="M989" i="23" s="1"/>
  <c r="B989" i="23"/>
  <c r="N988" i="23"/>
  <c r="O988" i="23" s="1"/>
  <c r="B988" i="23"/>
  <c r="N987" i="23"/>
  <c r="B987" i="23"/>
  <c r="N986" i="23"/>
  <c r="O986" i="23" s="1"/>
  <c r="B986" i="23"/>
  <c r="N985" i="23"/>
  <c r="O985" i="23" s="1"/>
  <c r="M985" i="23" s="1"/>
  <c r="B985" i="23"/>
  <c r="N984" i="23"/>
  <c r="B984" i="23"/>
  <c r="N983" i="23"/>
  <c r="O983" i="23" s="1"/>
  <c r="M983" i="23" s="1"/>
  <c r="B983" i="23"/>
  <c r="N982" i="23"/>
  <c r="O982" i="23" s="1"/>
  <c r="B982" i="23"/>
  <c r="N981" i="23"/>
  <c r="O981" i="23" s="1"/>
  <c r="M981" i="23" s="1"/>
  <c r="B981" i="23"/>
  <c r="N980" i="23"/>
  <c r="O980" i="23" s="1"/>
  <c r="M980" i="23"/>
  <c r="B980" i="23"/>
  <c r="N979" i="23"/>
  <c r="O979" i="23" s="1"/>
  <c r="B979" i="23"/>
  <c r="N978" i="23"/>
  <c r="B978" i="23"/>
  <c r="N977" i="23"/>
  <c r="O977" i="23" s="1"/>
  <c r="M977" i="23" s="1"/>
  <c r="B977" i="23"/>
  <c r="N976" i="23"/>
  <c r="B976" i="23"/>
  <c r="N975" i="23"/>
  <c r="O975" i="23" s="1"/>
  <c r="B975" i="23"/>
  <c r="N974" i="23"/>
  <c r="O974" i="23" s="1"/>
  <c r="B974" i="23"/>
  <c r="N973" i="23"/>
  <c r="O973" i="23" s="1"/>
  <c r="M973" i="23" s="1"/>
  <c r="B973" i="23"/>
  <c r="N972" i="23"/>
  <c r="O972" i="23" s="1"/>
  <c r="M972" i="23" s="1"/>
  <c r="B972" i="23"/>
  <c r="N971" i="23"/>
  <c r="O971" i="23" s="1"/>
  <c r="M971" i="23" s="1"/>
  <c r="B971" i="23"/>
  <c r="N970" i="23"/>
  <c r="O970" i="23" s="1"/>
  <c r="B970" i="23"/>
  <c r="N969" i="23"/>
  <c r="O969" i="23" s="1"/>
  <c r="M969" i="23" s="1"/>
  <c r="B969" i="23"/>
  <c r="N968" i="23"/>
  <c r="B968" i="23"/>
  <c r="N967" i="23"/>
  <c r="O967" i="23" s="1"/>
  <c r="M967" i="23"/>
  <c r="B967" i="23"/>
  <c r="N966" i="23"/>
  <c r="O966" i="23" s="1"/>
  <c r="B966" i="23"/>
  <c r="N965" i="23"/>
  <c r="O965" i="23" s="1"/>
  <c r="M965" i="23" s="1"/>
  <c r="B965" i="23"/>
  <c r="N964" i="23"/>
  <c r="O964" i="23" s="1"/>
  <c r="M964" i="23"/>
  <c r="B964" i="23"/>
  <c r="N963" i="23"/>
  <c r="O963" i="23" s="1"/>
  <c r="B963" i="23"/>
  <c r="N962" i="23"/>
  <c r="O962" i="23" s="1"/>
  <c r="M962" i="23" s="1"/>
  <c r="B962" i="23"/>
  <c r="N961" i="23"/>
  <c r="O961" i="23" s="1"/>
  <c r="M961" i="23" s="1"/>
  <c r="B961" i="23"/>
  <c r="N960" i="23"/>
  <c r="B960" i="23"/>
  <c r="N959" i="23"/>
  <c r="B959" i="23"/>
  <c r="N958" i="23"/>
  <c r="O958" i="23" s="1"/>
  <c r="B958" i="23"/>
  <c r="N957" i="23"/>
  <c r="O957" i="23" s="1"/>
  <c r="M957" i="23" s="1"/>
  <c r="B957" i="23"/>
  <c r="N956" i="23"/>
  <c r="B956" i="23"/>
  <c r="N955" i="23"/>
  <c r="O955" i="23" s="1"/>
  <c r="B955" i="23"/>
  <c r="N954" i="23"/>
  <c r="O954" i="23" s="1"/>
  <c r="B954" i="23"/>
  <c r="N953" i="23"/>
  <c r="O953" i="23" s="1"/>
  <c r="M953" i="23" s="1"/>
  <c r="B953" i="23"/>
  <c r="N952" i="23"/>
  <c r="B952" i="23"/>
  <c r="N951" i="23"/>
  <c r="O951" i="23" s="1"/>
  <c r="B951" i="23"/>
  <c r="N950" i="23"/>
  <c r="O950" i="23" s="1"/>
  <c r="B950" i="23"/>
  <c r="N949" i="23"/>
  <c r="O949" i="23" s="1"/>
  <c r="M949" i="23" s="1"/>
  <c r="B949" i="23"/>
  <c r="N948" i="23"/>
  <c r="O948" i="23" s="1"/>
  <c r="B948" i="23"/>
  <c r="N947" i="23"/>
  <c r="O947" i="23" s="1"/>
  <c r="B947" i="23"/>
  <c r="N946" i="23"/>
  <c r="O946" i="23" s="1"/>
  <c r="B946" i="23"/>
  <c r="N945" i="23"/>
  <c r="O945" i="23" s="1"/>
  <c r="M945" i="23" s="1"/>
  <c r="B945" i="23"/>
  <c r="N944" i="23"/>
  <c r="B944" i="23"/>
  <c r="N943" i="23"/>
  <c r="B943" i="23"/>
  <c r="N942" i="23"/>
  <c r="O942" i="23" s="1"/>
  <c r="B942" i="23"/>
  <c r="N941" i="23"/>
  <c r="O941" i="23" s="1"/>
  <c r="M941" i="23" s="1"/>
  <c r="B941" i="23"/>
  <c r="N940" i="23"/>
  <c r="B940" i="23"/>
  <c r="N939" i="23"/>
  <c r="O939" i="23" s="1"/>
  <c r="B939" i="23"/>
  <c r="N938" i="23"/>
  <c r="O938" i="23" s="1"/>
  <c r="B938" i="23"/>
  <c r="N937" i="23"/>
  <c r="O937" i="23" s="1"/>
  <c r="M937" i="23" s="1"/>
  <c r="B937" i="23"/>
  <c r="N936" i="23"/>
  <c r="B936" i="23"/>
  <c r="N935" i="23"/>
  <c r="O935" i="23" s="1"/>
  <c r="B935" i="23"/>
  <c r="N934" i="23"/>
  <c r="O934" i="23" s="1"/>
  <c r="B934" i="23"/>
  <c r="N933" i="23"/>
  <c r="O933" i="23" s="1"/>
  <c r="M933" i="23" s="1"/>
  <c r="B933" i="23"/>
  <c r="N932" i="23"/>
  <c r="B932" i="23"/>
  <c r="N931" i="23"/>
  <c r="O931" i="23" s="1"/>
  <c r="B931" i="23"/>
  <c r="N930" i="23"/>
  <c r="O930" i="23" s="1"/>
  <c r="B930" i="23"/>
  <c r="N929" i="23"/>
  <c r="B929" i="23"/>
  <c r="N928" i="23"/>
  <c r="O928" i="23" s="1"/>
  <c r="M928" i="23"/>
  <c r="B928" i="23"/>
  <c r="N927" i="23"/>
  <c r="B927" i="23"/>
  <c r="N926" i="23"/>
  <c r="O926" i="23" s="1"/>
  <c r="M926" i="23" s="1"/>
  <c r="B926" i="23"/>
  <c r="N925" i="23"/>
  <c r="B925" i="23"/>
  <c r="N924" i="23"/>
  <c r="O924" i="23" s="1"/>
  <c r="M924" i="23"/>
  <c r="B924" i="23"/>
  <c r="N923" i="23"/>
  <c r="B923" i="23"/>
  <c r="N922" i="23"/>
  <c r="O922" i="23" s="1"/>
  <c r="M922" i="23" s="1"/>
  <c r="B922" i="23"/>
  <c r="N921" i="23"/>
  <c r="B921" i="23"/>
  <c r="N920" i="23"/>
  <c r="O920" i="23" s="1"/>
  <c r="B920" i="23"/>
  <c r="N919" i="23"/>
  <c r="B919" i="23"/>
  <c r="N918" i="23"/>
  <c r="O918" i="23" s="1"/>
  <c r="M918" i="23" s="1"/>
  <c r="B918" i="23"/>
  <c r="N917" i="23"/>
  <c r="B917" i="23"/>
  <c r="N916" i="23"/>
  <c r="O916" i="23" s="1"/>
  <c r="M916" i="23" s="1"/>
  <c r="B916" i="23"/>
  <c r="N915" i="23"/>
  <c r="B915" i="23"/>
  <c r="N914" i="23"/>
  <c r="O914" i="23" s="1"/>
  <c r="M914" i="23" s="1"/>
  <c r="B914" i="23"/>
  <c r="N913" i="23"/>
  <c r="B913" i="23"/>
  <c r="N912" i="23"/>
  <c r="O912" i="23" s="1"/>
  <c r="B912" i="23"/>
  <c r="N911" i="23"/>
  <c r="B911" i="23"/>
  <c r="N910" i="23"/>
  <c r="O910" i="23" s="1"/>
  <c r="B910" i="23"/>
  <c r="N909" i="23"/>
  <c r="B909" i="23"/>
  <c r="N908" i="23"/>
  <c r="O908" i="23" s="1"/>
  <c r="B908" i="23"/>
  <c r="N907" i="23"/>
  <c r="B907" i="23"/>
  <c r="N906" i="23"/>
  <c r="O906" i="23" s="1"/>
  <c r="B906" i="23"/>
  <c r="N905" i="23"/>
  <c r="B905" i="23"/>
  <c r="N904" i="23"/>
  <c r="B904" i="23"/>
  <c r="N903" i="23"/>
  <c r="B903" i="23"/>
  <c r="N902" i="23"/>
  <c r="O902" i="23" s="1"/>
  <c r="M902" i="23" s="1"/>
  <c r="B902" i="23"/>
  <c r="N901" i="23"/>
  <c r="B901" i="23"/>
  <c r="N900" i="23"/>
  <c r="O900" i="23" s="1"/>
  <c r="M900" i="23" s="1"/>
  <c r="B900" i="23"/>
  <c r="N899" i="23"/>
  <c r="B899" i="23"/>
  <c r="N898" i="23"/>
  <c r="O898" i="23" s="1"/>
  <c r="B898" i="23"/>
  <c r="N897" i="23"/>
  <c r="B897" i="23"/>
  <c r="N896" i="23"/>
  <c r="O896" i="23" s="1"/>
  <c r="B896" i="23"/>
  <c r="N895" i="23"/>
  <c r="B895" i="23"/>
  <c r="N894" i="23"/>
  <c r="O894" i="23" s="1"/>
  <c r="B894" i="23"/>
  <c r="N893" i="23"/>
  <c r="B893" i="23"/>
  <c r="N892" i="23"/>
  <c r="O892" i="23" s="1"/>
  <c r="M892" i="23"/>
  <c r="B892" i="23"/>
  <c r="N891" i="23"/>
  <c r="B891" i="23"/>
  <c r="N890" i="23"/>
  <c r="O890" i="23" s="1"/>
  <c r="M890" i="23" s="1"/>
  <c r="B890" i="23"/>
  <c r="N889" i="23"/>
  <c r="O889" i="23" s="1"/>
  <c r="M889" i="23" s="1"/>
  <c r="B889" i="23"/>
  <c r="N888" i="23"/>
  <c r="O888" i="23" s="1"/>
  <c r="M888" i="23" s="1"/>
  <c r="B888" i="23"/>
  <c r="N887" i="23"/>
  <c r="O887" i="23" s="1"/>
  <c r="M887" i="23" s="1"/>
  <c r="B887" i="23"/>
  <c r="N886" i="23"/>
  <c r="O886" i="23" s="1"/>
  <c r="M886" i="23" s="1"/>
  <c r="B886" i="23"/>
  <c r="N885" i="23"/>
  <c r="O885" i="23" s="1"/>
  <c r="M885" i="23" s="1"/>
  <c r="B885" i="23"/>
  <c r="N884" i="23"/>
  <c r="O884" i="23" s="1"/>
  <c r="M884" i="23" s="1"/>
  <c r="B884" i="23"/>
  <c r="N883" i="23"/>
  <c r="O883" i="23" s="1"/>
  <c r="M883" i="23" s="1"/>
  <c r="B883" i="23"/>
  <c r="O882" i="23"/>
  <c r="M882" i="23" s="1"/>
  <c r="N882" i="23"/>
  <c r="B882" i="23"/>
  <c r="N881" i="23"/>
  <c r="O881" i="23" s="1"/>
  <c r="M881" i="23" s="1"/>
  <c r="B881" i="23"/>
  <c r="N880" i="23"/>
  <c r="O880" i="23" s="1"/>
  <c r="M880" i="23" s="1"/>
  <c r="B880" i="23"/>
  <c r="N879" i="23"/>
  <c r="O879" i="23" s="1"/>
  <c r="M879" i="23" s="1"/>
  <c r="B879" i="23"/>
  <c r="N878" i="23"/>
  <c r="O878" i="23" s="1"/>
  <c r="M878" i="23" s="1"/>
  <c r="B878" i="23"/>
  <c r="N877" i="23"/>
  <c r="O877" i="23" s="1"/>
  <c r="M877" i="23" s="1"/>
  <c r="B877" i="23"/>
  <c r="N876" i="23"/>
  <c r="O876" i="23" s="1"/>
  <c r="M876" i="23" s="1"/>
  <c r="B876" i="23"/>
  <c r="N875" i="23"/>
  <c r="O875" i="23" s="1"/>
  <c r="M875" i="23" s="1"/>
  <c r="B875" i="23"/>
  <c r="N874" i="23"/>
  <c r="O874" i="23" s="1"/>
  <c r="M874" i="23" s="1"/>
  <c r="B874" i="23"/>
  <c r="N873" i="23"/>
  <c r="O873" i="23" s="1"/>
  <c r="M873" i="23" s="1"/>
  <c r="B873" i="23"/>
  <c r="N872" i="23"/>
  <c r="O872" i="23" s="1"/>
  <c r="M872" i="23" s="1"/>
  <c r="B872" i="23"/>
  <c r="N871" i="23"/>
  <c r="O871" i="23" s="1"/>
  <c r="M871" i="23" s="1"/>
  <c r="B871" i="23"/>
  <c r="N870" i="23"/>
  <c r="O870" i="23" s="1"/>
  <c r="M870" i="23" s="1"/>
  <c r="B870" i="23"/>
  <c r="N869" i="23"/>
  <c r="O869" i="23" s="1"/>
  <c r="M869" i="23" s="1"/>
  <c r="B869" i="23"/>
  <c r="N868" i="23"/>
  <c r="O868" i="23" s="1"/>
  <c r="M868" i="23" s="1"/>
  <c r="B868" i="23"/>
  <c r="N867" i="23"/>
  <c r="O867" i="23" s="1"/>
  <c r="M867" i="23" s="1"/>
  <c r="B867" i="23"/>
  <c r="N866" i="23"/>
  <c r="O866" i="23" s="1"/>
  <c r="M866" i="23" s="1"/>
  <c r="B866" i="23"/>
  <c r="N865" i="23"/>
  <c r="O865" i="23" s="1"/>
  <c r="M865" i="23" s="1"/>
  <c r="B865" i="23"/>
  <c r="N864" i="23"/>
  <c r="O864" i="23" s="1"/>
  <c r="M864" i="23" s="1"/>
  <c r="B864" i="23"/>
  <c r="N863" i="23"/>
  <c r="O863" i="23" s="1"/>
  <c r="M863" i="23" s="1"/>
  <c r="B863" i="23"/>
  <c r="N862" i="23"/>
  <c r="O862" i="23" s="1"/>
  <c r="M862" i="23" s="1"/>
  <c r="B862" i="23"/>
  <c r="N861" i="23"/>
  <c r="O861" i="23" s="1"/>
  <c r="M861" i="23" s="1"/>
  <c r="B861" i="23"/>
  <c r="N860" i="23"/>
  <c r="O860" i="23" s="1"/>
  <c r="M860" i="23" s="1"/>
  <c r="B860" i="23"/>
  <c r="N859" i="23"/>
  <c r="O859" i="23" s="1"/>
  <c r="M859" i="23" s="1"/>
  <c r="B859" i="23"/>
  <c r="N858" i="23"/>
  <c r="O858" i="23" s="1"/>
  <c r="M858" i="23" s="1"/>
  <c r="B858" i="23"/>
  <c r="N857" i="23"/>
  <c r="O857" i="23" s="1"/>
  <c r="M857" i="23" s="1"/>
  <c r="B857" i="23"/>
  <c r="N856" i="23"/>
  <c r="O856" i="23" s="1"/>
  <c r="M856" i="23" s="1"/>
  <c r="B856" i="23"/>
  <c r="N855" i="23"/>
  <c r="O855" i="23" s="1"/>
  <c r="M855" i="23" s="1"/>
  <c r="B855" i="23"/>
  <c r="N854" i="23"/>
  <c r="O854" i="23" s="1"/>
  <c r="M854" i="23" s="1"/>
  <c r="B854" i="23"/>
  <c r="N853" i="23"/>
  <c r="O853" i="23" s="1"/>
  <c r="M853" i="23" s="1"/>
  <c r="B853" i="23"/>
  <c r="N852" i="23"/>
  <c r="O852" i="23" s="1"/>
  <c r="M852" i="23" s="1"/>
  <c r="B852" i="23"/>
  <c r="O851" i="23"/>
  <c r="M851" i="23" s="1"/>
  <c r="N851" i="23"/>
  <c r="B851" i="23"/>
  <c r="N850" i="23"/>
  <c r="O850" i="23" s="1"/>
  <c r="M850" i="23" s="1"/>
  <c r="B850" i="23"/>
  <c r="N849" i="23"/>
  <c r="O849" i="23" s="1"/>
  <c r="M849" i="23" s="1"/>
  <c r="B849" i="23"/>
  <c r="N848" i="23"/>
  <c r="O848" i="23" s="1"/>
  <c r="M848" i="23" s="1"/>
  <c r="B848" i="23"/>
  <c r="O847" i="23"/>
  <c r="M847" i="23" s="1"/>
  <c r="N847" i="23"/>
  <c r="B847" i="23"/>
  <c r="N846" i="23"/>
  <c r="B846" i="23"/>
  <c r="N845" i="23"/>
  <c r="O845" i="23" s="1"/>
  <c r="M845" i="23" s="1"/>
  <c r="B845" i="23"/>
  <c r="N844" i="23"/>
  <c r="O844" i="23" s="1"/>
  <c r="M844" i="23" s="1"/>
  <c r="B844" i="23"/>
  <c r="N843" i="23"/>
  <c r="O843" i="23" s="1"/>
  <c r="M843" i="23" s="1"/>
  <c r="B843" i="23"/>
  <c r="N842" i="23"/>
  <c r="O842" i="23" s="1"/>
  <c r="M842" i="23" s="1"/>
  <c r="B842" i="23"/>
  <c r="N841" i="23"/>
  <c r="O841" i="23" s="1"/>
  <c r="M841" i="23" s="1"/>
  <c r="B841" i="23"/>
  <c r="N840" i="23"/>
  <c r="O840" i="23" s="1"/>
  <c r="M840" i="23" s="1"/>
  <c r="B840" i="23"/>
  <c r="N839" i="23"/>
  <c r="O839" i="23" s="1"/>
  <c r="M839" i="23" s="1"/>
  <c r="B839" i="23"/>
  <c r="N838" i="23"/>
  <c r="O838" i="23" s="1"/>
  <c r="M838" i="23" s="1"/>
  <c r="B838" i="23"/>
  <c r="N837" i="23"/>
  <c r="O837" i="23" s="1"/>
  <c r="M837" i="23" s="1"/>
  <c r="B837" i="23"/>
  <c r="N836" i="23"/>
  <c r="O836" i="23" s="1"/>
  <c r="M836" i="23" s="1"/>
  <c r="B836" i="23"/>
  <c r="N835" i="23"/>
  <c r="O835" i="23" s="1"/>
  <c r="M835" i="23" s="1"/>
  <c r="B835" i="23"/>
  <c r="N834" i="23"/>
  <c r="O834" i="23" s="1"/>
  <c r="M834" i="23" s="1"/>
  <c r="B834" i="23"/>
  <c r="N833" i="23"/>
  <c r="O833" i="23" s="1"/>
  <c r="M833" i="23" s="1"/>
  <c r="B833" i="23"/>
  <c r="N832" i="23"/>
  <c r="O832" i="23" s="1"/>
  <c r="M832" i="23" s="1"/>
  <c r="B832" i="23"/>
  <c r="N831" i="23"/>
  <c r="O831" i="23" s="1"/>
  <c r="M831" i="23" s="1"/>
  <c r="B831" i="23"/>
  <c r="N830" i="23"/>
  <c r="O830" i="23" s="1"/>
  <c r="M830" i="23" s="1"/>
  <c r="B830" i="23"/>
  <c r="N829" i="23"/>
  <c r="O829" i="23" s="1"/>
  <c r="B829" i="23"/>
  <c r="N828" i="23"/>
  <c r="O828" i="23" s="1"/>
  <c r="M828" i="23" s="1"/>
  <c r="B828" i="23"/>
  <c r="N827" i="23"/>
  <c r="O827" i="23" s="1"/>
  <c r="M827" i="23"/>
  <c r="B827" i="23"/>
  <c r="N826" i="23"/>
  <c r="O826" i="23" s="1"/>
  <c r="M826" i="23" s="1"/>
  <c r="B826" i="23"/>
  <c r="N825" i="23"/>
  <c r="O825" i="23" s="1"/>
  <c r="B825" i="23"/>
  <c r="N824" i="23"/>
  <c r="O824" i="23" s="1"/>
  <c r="M824" i="23" s="1"/>
  <c r="B824" i="23"/>
  <c r="N823" i="23"/>
  <c r="O823" i="23" s="1"/>
  <c r="B823" i="23"/>
  <c r="N822" i="23"/>
  <c r="O822" i="23" s="1"/>
  <c r="M822" i="23" s="1"/>
  <c r="B822" i="23"/>
  <c r="N821" i="23"/>
  <c r="O821" i="23" s="1"/>
  <c r="M821" i="23" s="1"/>
  <c r="B821" i="23"/>
  <c r="N820" i="23"/>
  <c r="O820" i="23" s="1"/>
  <c r="B820" i="23"/>
  <c r="N819" i="23"/>
  <c r="O819" i="23" s="1"/>
  <c r="B819" i="23"/>
  <c r="N818" i="23"/>
  <c r="O818" i="23" s="1"/>
  <c r="B818" i="23"/>
  <c r="N817" i="23"/>
  <c r="O817" i="23" s="1"/>
  <c r="M817" i="23" s="1"/>
  <c r="B817" i="23"/>
  <c r="N816" i="23"/>
  <c r="O816" i="23" s="1"/>
  <c r="B816" i="23"/>
  <c r="N815" i="23"/>
  <c r="O815" i="23" s="1"/>
  <c r="M815" i="23" s="1"/>
  <c r="B815" i="23"/>
  <c r="N814" i="23"/>
  <c r="O814" i="23" s="1"/>
  <c r="B814" i="23"/>
  <c r="O813" i="23"/>
  <c r="M813" i="23" s="1"/>
  <c r="N813" i="23"/>
  <c r="B813" i="23"/>
  <c r="N812" i="23"/>
  <c r="O812" i="23" s="1"/>
  <c r="M812" i="23" s="1"/>
  <c r="B812" i="23"/>
  <c r="N811" i="23"/>
  <c r="O811" i="23" s="1"/>
  <c r="B811" i="23"/>
  <c r="N810" i="23"/>
  <c r="O810" i="23" s="1"/>
  <c r="M810" i="23" s="1"/>
  <c r="B810" i="23"/>
  <c r="N809" i="23"/>
  <c r="O809" i="23" s="1"/>
  <c r="B809" i="23"/>
  <c r="N808" i="23"/>
  <c r="O808" i="23" s="1"/>
  <c r="M808" i="23" s="1"/>
  <c r="B808" i="23"/>
  <c r="N807" i="23"/>
  <c r="O807" i="23" s="1"/>
  <c r="M807" i="23" s="1"/>
  <c r="B807" i="23"/>
  <c r="N806" i="23"/>
  <c r="O806" i="23" s="1"/>
  <c r="M806" i="23" s="1"/>
  <c r="B806" i="23"/>
  <c r="N805" i="23"/>
  <c r="O805" i="23" s="1"/>
  <c r="M805" i="23" s="1"/>
  <c r="B805" i="23"/>
  <c r="N804" i="23"/>
  <c r="O804" i="23" s="1"/>
  <c r="M804" i="23" s="1"/>
  <c r="B804" i="23"/>
  <c r="N803" i="23"/>
  <c r="O803" i="23" s="1"/>
  <c r="M803" i="23" s="1"/>
  <c r="B803" i="23"/>
  <c r="N802" i="23"/>
  <c r="O802" i="23" s="1"/>
  <c r="M802" i="23" s="1"/>
  <c r="B802" i="23"/>
  <c r="N801" i="23"/>
  <c r="O801" i="23" s="1"/>
  <c r="M801" i="23" s="1"/>
  <c r="B801" i="23"/>
  <c r="N800" i="23"/>
  <c r="O800" i="23" s="1"/>
  <c r="M800" i="23" s="1"/>
  <c r="B800" i="23"/>
  <c r="N799" i="23"/>
  <c r="O799" i="23" s="1"/>
  <c r="B799" i="23"/>
  <c r="N798" i="23"/>
  <c r="O798" i="23" s="1"/>
  <c r="M798" i="23" s="1"/>
  <c r="B798" i="23"/>
  <c r="N797" i="23"/>
  <c r="O797" i="23" s="1"/>
  <c r="M797" i="23" s="1"/>
  <c r="B797" i="23"/>
  <c r="N796" i="23"/>
  <c r="O796" i="23" s="1"/>
  <c r="M796" i="23" s="1"/>
  <c r="B796" i="23"/>
  <c r="N795" i="23"/>
  <c r="O795" i="23" s="1"/>
  <c r="B795" i="23"/>
  <c r="N794" i="23"/>
  <c r="O794" i="23" s="1"/>
  <c r="M794" i="23" s="1"/>
  <c r="B794" i="23"/>
  <c r="N793" i="23"/>
  <c r="O793" i="23" s="1"/>
  <c r="B793" i="23"/>
  <c r="N792" i="23"/>
  <c r="O792" i="23" s="1"/>
  <c r="M792" i="23" s="1"/>
  <c r="B792" i="23"/>
  <c r="O791" i="23"/>
  <c r="M791" i="23" s="1"/>
  <c r="N791" i="23"/>
  <c r="B791" i="23"/>
  <c r="N790" i="23"/>
  <c r="O790" i="23" s="1"/>
  <c r="M790" i="23" s="1"/>
  <c r="B790" i="23"/>
  <c r="N789" i="23"/>
  <c r="O789" i="23" s="1"/>
  <c r="M789" i="23" s="1"/>
  <c r="B789" i="23"/>
  <c r="N788" i="23"/>
  <c r="O788" i="23" s="1"/>
  <c r="M788" i="23" s="1"/>
  <c r="B788" i="23"/>
  <c r="N787" i="23"/>
  <c r="O787" i="23" s="1"/>
  <c r="M787" i="23" s="1"/>
  <c r="B787" i="23"/>
  <c r="N786" i="23"/>
  <c r="O786" i="23" s="1"/>
  <c r="M786" i="23" s="1"/>
  <c r="B786" i="23"/>
  <c r="N785" i="23"/>
  <c r="O785" i="23" s="1"/>
  <c r="B785" i="23"/>
  <c r="N784" i="23"/>
  <c r="O784" i="23" s="1"/>
  <c r="M784" i="23" s="1"/>
  <c r="B784" i="23"/>
  <c r="N783" i="23"/>
  <c r="O783" i="23" s="1"/>
  <c r="B783" i="23"/>
  <c r="N782" i="23"/>
  <c r="O782" i="23" s="1"/>
  <c r="M782" i="23" s="1"/>
  <c r="B782" i="23"/>
  <c r="N781" i="23"/>
  <c r="O781" i="23" s="1"/>
  <c r="M781" i="23" s="1"/>
  <c r="B781" i="23"/>
  <c r="N780" i="23"/>
  <c r="O780" i="23" s="1"/>
  <c r="M780" i="23" s="1"/>
  <c r="B780" i="23"/>
  <c r="N779" i="23"/>
  <c r="O779" i="23" s="1"/>
  <c r="M779" i="23" s="1"/>
  <c r="B779" i="23"/>
  <c r="N778" i="23"/>
  <c r="O778" i="23" s="1"/>
  <c r="M778" i="23" s="1"/>
  <c r="B778" i="23"/>
  <c r="N777" i="23"/>
  <c r="O777" i="23" s="1"/>
  <c r="M777" i="23" s="1"/>
  <c r="B777" i="23"/>
  <c r="N776" i="23"/>
  <c r="O776" i="23" s="1"/>
  <c r="M776" i="23" s="1"/>
  <c r="B776" i="23"/>
  <c r="N775" i="23"/>
  <c r="O775" i="23" s="1"/>
  <c r="M775" i="23" s="1"/>
  <c r="B775" i="23"/>
  <c r="N774" i="23"/>
  <c r="O774" i="23" s="1"/>
  <c r="M774" i="23" s="1"/>
  <c r="B774" i="23"/>
  <c r="N773" i="23"/>
  <c r="O773" i="23" s="1"/>
  <c r="M773" i="23" s="1"/>
  <c r="B773" i="23"/>
  <c r="N772" i="23"/>
  <c r="O772" i="23" s="1"/>
  <c r="M772" i="23" s="1"/>
  <c r="B772" i="23"/>
  <c r="O771" i="23"/>
  <c r="N771" i="23"/>
  <c r="B771" i="23"/>
  <c r="N770" i="23"/>
  <c r="O770" i="23" s="1"/>
  <c r="M770" i="23" s="1"/>
  <c r="B770" i="23"/>
  <c r="N769" i="23"/>
  <c r="O769" i="23" s="1"/>
  <c r="M769" i="23" s="1"/>
  <c r="B769" i="23"/>
  <c r="N768" i="23"/>
  <c r="O768" i="23" s="1"/>
  <c r="M768" i="23" s="1"/>
  <c r="B768" i="23"/>
  <c r="N767" i="23"/>
  <c r="O767" i="23" s="1"/>
  <c r="M767" i="23" s="1"/>
  <c r="B767" i="23"/>
  <c r="N766" i="23"/>
  <c r="O766" i="23" s="1"/>
  <c r="M766" i="23"/>
  <c r="B766" i="23"/>
  <c r="N765" i="23"/>
  <c r="O765" i="23" s="1"/>
  <c r="M765" i="23" s="1"/>
  <c r="B765" i="23"/>
  <c r="N764" i="23"/>
  <c r="O764" i="23" s="1"/>
  <c r="M764" i="23" s="1"/>
  <c r="B764" i="23"/>
  <c r="N763" i="23"/>
  <c r="O763" i="23" s="1"/>
  <c r="B763" i="23"/>
  <c r="N762" i="23"/>
  <c r="O762" i="23" s="1"/>
  <c r="M762" i="23" s="1"/>
  <c r="B762" i="23"/>
  <c r="N761" i="23"/>
  <c r="O761" i="23" s="1"/>
  <c r="M761" i="23" s="1"/>
  <c r="B761" i="23"/>
  <c r="N760" i="23"/>
  <c r="B760" i="23"/>
  <c r="N759" i="23"/>
  <c r="O759" i="23" s="1"/>
  <c r="M759" i="23" s="1"/>
  <c r="B759" i="23"/>
  <c r="N758" i="23"/>
  <c r="B758" i="23"/>
  <c r="N757" i="23"/>
  <c r="O757" i="23" s="1"/>
  <c r="M757" i="23" s="1"/>
  <c r="B757" i="23"/>
  <c r="N756" i="23"/>
  <c r="B756" i="23"/>
  <c r="N755" i="23"/>
  <c r="O755" i="23" s="1"/>
  <c r="M755" i="23" s="1"/>
  <c r="B755" i="23"/>
  <c r="N754" i="23"/>
  <c r="B754" i="23"/>
  <c r="N753" i="23"/>
  <c r="O753" i="23" s="1"/>
  <c r="M753" i="23" s="1"/>
  <c r="B753" i="23"/>
  <c r="N752" i="23"/>
  <c r="B752" i="23"/>
  <c r="N751" i="23"/>
  <c r="O751" i="23" s="1"/>
  <c r="M751" i="23" s="1"/>
  <c r="B751" i="23"/>
  <c r="N750" i="23"/>
  <c r="B750" i="23"/>
  <c r="O749" i="23"/>
  <c r="M749" i="23" s="1"/>
  <c r="N749" i="23"/>
  <c r="B749" i="23"/>
  <c r="N748" i="23"/>
  <c r="B748" i="23"/>
  <c r="N747" i="23"/>
  <c r="O747" i="23" s="1"/>
  <c r="M747" i="23" s="1"/>
  <c r="B747" i="23"/>
  <c r="N746" i="23"/>
  <c r="B746" i="23"/>
  <c r="N745" i="23"/>
  <c r="O745" i="23" s="1"/>
  <c r="M745" i="23" s="1"/>
  <c r="B745" i="23"/>
  <c r="N744" i="23"/>
  <c r="B744" i="23"/>
  <c r="N743" i="23"/>
  <c r="O743" i="23" s="1"/>
  <c r="M743" i="23" s="1"/>
  <c r="B743" i="23"/>
  <c r="N742" i="23"/>
  <c r="B742" i="23"/>
  <c r="N741" i="23"/>
  <c r="O741" i="23" s="1"/>
  <c r="M741" i="23" s="1"/>
  <c r="B741" i="23"/>
  <c r="N740" i="23"/>
  <c r="B740" i="23"/>
  <c r="N739" i="23"/>
  <c r="O739" i="23" s="1"/>
  <c r="M739" i="23" s="1"/>
  <c r="B739" i="23"/>
  <c r="N738" i="23"/>
  <c r="B738" i="23"/>
  <c r="O737" i="23"/>
  <c r="M737" i="23" s="1"/>
  <c r="N737" i="23"/>
  <c r="B737" i="23"/>
  <c r="N736" i="23"/>
  <c r="B736" i="23"/>
  <c r="N735" i="23"/>
  <c r="O735" i="23" s="1"/>
  <c r="M735" i="23" s="1"/>
  <c r="B735" i="23"/>
  <c r="N734" i="23"/>
  <c r="B734" i="23"/>
  <c r="N733" i="23"/>
  <c r="O733" i="23" s="1"/>
  <c r="M733" i="23" s="1"/>
  <c r="B733" i="23"/>
  <c r="N732" i="23"/>
  <c r="B732" i="23"/>
  <c r="N731" i="23"/>
  <c r="O731" i="23" s="1"/>
  <c r="M731" i="23" s="1"/>
  <c r="B731" i="23"/>
  <c r="N730" i="23"/>
  <c r="B730" i="23"/>
  <c r="N729" i="23"/>
  <c r="O729" i="23" s="1"/>
  <c r="M729" i="23" s="1"/>
  <c r="B729" i="23"/>
  <c r="N728" i="23"/>
  <c r="B728" i="23"/>
  <c r="N727" i="23"/>
  <c r="O727" i="23" s="1"/>
  <c r="M727" i="23" s="1"/>
  <c r="B727" i="23"/>
  <c r="N726" i="23"/>
  <c r="B726" i="23"/>
  <c r="N725" i="23"/>
  <c r="O725" i="23" s="1"/>
  <c r="M725" i="23" s="1"/>
  <c r="B725" i="23"/>
  <c r="N724" i="23"/>
  <c r="B724" i="23"/>
  <c r="N723" i="23"/>
  <c r="O723" i="23" s="1"/>
  <c r="M723" i="23" s="1"/>
  <c r="B723" i="23"/>
  <c r="N722" i="23"/>
  <c r="B722" i="23"/>
  <c r="O721" i="23"/>
  <c r="M721" i="23" s="1"/>
  <c r="N721" i="23"/>
  <c r="B721" i="23"/>
  <c r="N720" i="23"/>
  <c r="B720" i="23"/>
  <c r="N719" i="23"/>
  <c r="O719" i="23" s="1"/>
  <c r="M719" i="23" s="1"/>
  <c r="B719" i="23"/>
  <c r="N718" i="23"/>
  <c r="B718" i="23"/>
  <c r="N717" i="23"/>
  <c r="O717" i="23" s="1"/>
  <c r="M717" i="23" s="1"/>
  <c r="B717" i="23"/>
  <c r="N716" i="23"/>
  <c r="B716" i="23"/>
  <c r="N715" i="23"/>
  <c r="O715" i="23" s="1"/>
  <c r="M715" i="23" s="1"/>
  <c r="B715" i="23"/>
  <c r="N714" i="23"/>
  <c r="B714" i="23"/>
  <c r="N713" i="23"/>
  <c r="O713" i="23" s="1"/>
  <c r="M713" i="23" s="1"/>
  <c r="B713" i="23"/>
  <c r="N712" i="23"/>
  <c r="B712" i="23"/>
  <c r="N711" i="23"/>
  <c r="O711" i="23" s="1"/>
  <c r="M711" i="23" s="1"/>
  <c r="B711" i="23"/>
  <c r="N710" i="23"/>
  <c r="B710" i="23"/>
  <c r="N709" i="23"/>
  <c r="O709" i="23" s="1"/>
  <c r="M709" i="23" s="1"/>
  <c r="B709" i="23"/>
  <c r="N708" i="23"/>
  <c r="B708" i="23"/>
  <c r="N707" i="23"/>
  <c r="O707" i="23" s="1"/>
  <c r="M707" i="23" s="1"/>
  <c r="B707" i="23"/>
  <c r="N706" i="23"/>
  <c r="B706" i="23"/>
  <c r="N705" i="23"/>
  <c r="O705" i="23" s="1"/>
  <c r="M705" i="23" s="1"/>
  <c r="B705" i="23"/>
  <c r="N704" i="23"/>
  <c r="B704" i="23"/>
  <c r="N703" i="23"/>
  <c r="O703" i="23" s="1"/>
  <c r="M703" i="23" s="1"/>
  <c r="B703" i="23"/>
  <c r="N702" i="23"/>
  <c r="B702" i="23"/>
  <c r="N701" i="23"/>
  <c r="O701" i="23" s="1"/>
  <c r="M701" i="23" s="1"/>
  <c r="B701" i="23"/>
  <c r="N700" i="23"/>
  <c r="B700" i="23"/>
  <c r="N699" i="23"/>
  <c r="O699" i="23" s="1"/>
  <c r="M699" i="23" s="1"/>
  <c r="B699" i="23"/>
  <c r="N698" i="23"/>
  <c r="B698" i="23"/>
  <c r="N697" i="23"/>
  <c r="O697" i="23" s="1"/>
  <c r="M697" i="23" s="1"/>
  <c r="B697" i="23"/>
  <c r="N696" i="23"/>
  <c r="B696" i="23"/>
  <c r="N695" i="23"/>
  <c r="O695" i="23" s="1"/>
  <c r="M695" i="23" s="1"/>
  <c r="B695" i="23"/>
  <c r="N694" i="23"/>
  <c r="B694" i="23"/>
  <c r="N693" i="23"/>
  <c r="O693" i="23" s="1"/>
  <c r="M693" i="23" s="1"/>
  <c r="B693" i="23"/>
  <c r="N692" i="23"/>
  <c r="B692" i="23"/>
  <c r="N691" i="23"/>
  <c r="O691" i="23" s="1"/>
  <c r="M691" i="23" s="1"/>
  <c r="B691" i="23"/>
  <c r="N690" i="23"/>
  <c r="B690" i="23"/>
  <c r="N689" i="23"/>
  <c r="O689" i="23" s="1"/>
  <c r="M689" i="23" s="1"/>
  <c r="B689" i="23"/>
  <c r="N688" i="23"/>
  <c r="B688" i="23"/>
  <c r="N687" i="23"/>
  <c r="O687" i="23" s="1"/>
  <c r="M687" i="23" s="1"/>
  <c r="B687" i="23"/>
  <c r="N686" i="23"/>
  <c r="B686" i="23"/>
  <c r="N685" i="23"/>
  <c r="O685" i="23" s="1"/>
  <c r="M685" i="23" s="1"/>
  <c r="B685" i="23"/>
  <c r="N684" i="23"/>
  <c r="B684" i="23"/>
  <c r="N683" i="23"/>
  <c r="O683" i="23" s="1"/>
  <c r="M683" i="23" s="1"/>
  <c r="B683" i="23"/>
  <c r="N682" i="23"/>
  <c r="B682" i="23"/>
  <c r="N681" i="23"/>
  <c r="O681" i="23" s="1"/>
  <c r="M681" i="23" s="1"/>
  <c r="B681" i="23"/>
  <c r="N680" i="23"/>
  <c r="B680" i="23"/>
  <c r="N679" i="23"/>
  <c r="O679" i="23" s="1"/>
  <c r="M679" i="23" s="1"/>
  <c r="B679" i="23"/>
  <c r="N678" i="23"/>
  <c r="B678" i="23"/>
  <c r="N677" i="23"/>
  <c r="O677" i="23" s="1"/>
  <c r="M677" i="23" s="1"/>
  <c r="B677" i="23"/>
  <c r="N676" i="23"/>
  <c r="B676" i="23"/>
  <c r="N675" i="23"/>
  <c r="O675" i="23" s="1"/>
  <c r="M675" i="23" s="1"/>
  <c r="B675" i="23"/>
  <c r="N674" i="23"/>
  <c r="B674" i="23"/>
  <c r="N673" i="23"/>
  <c r="O673" i="23" s="1"/>
  <c r="M673" i="23" s="1"/>
  <c r="B673" i="23"/>
  <c r="N672" i="23"/>
  <c r="B672" i="23"/>
  <c r="O671" i="23"/>
  <c r="M671" i="23" s="1"/>
  <c r="N671" i="23"/>
  <c r="B671" i="23"/>
  <c r="N670" i="23"/>
  <c r="B670" i="23"/>
  <c r="N669" i="23"/>
  <c r="O669" i="23" s="1"/>
  <c r="M669" i="23" s="1"/>
  <c r="B669" i="23"/>
  <c r="N668" i="23"/>
  <c r="B668" i="23"/>
  <c r="N667" i="23"/>
  <c r="O667" i="23" s="1"/>
  <c r="M667" i="23" s="1"/>
  <c r="B667" i="23"/>
  <c r="N666" i="23"/>
  <c r="B666" i="23"/>
  <c r="N665" i="23"/>
  <c r="O665" i="23" s="1"/>
  <c r="M665" i="23" s="1"/>
  <c r="B665" i="23"/>
  <c r="N664" i="23"/>
  <c r="B664" i="23"/>
  <c r="N663" i="23"/>
  <c r="O663" i="23" s="1"/>
  <c r="M663" i="23" s="1"/>
  <c r="B663" i="23"/>
  <c r="N662" i="23"/>
  <c r="B662" i="23"/>
  <c r="N661" i="23"/>
  <c r="O661" i="23" s="1"/>
  <c r="M661" i="23" s="1"/>
  <c r="B661" i="23"/>
  <c r="N660" i="23"/>
  <c r="B660" i="23"/>
  <c r="N659" i="23"/>
  <c r="O659" i="23" s="1"/>
  <c r="M659" i="23" s="1"/>
  <c r="B659" i="23"/>
  <c r="N658" i="23"/>
  <c r="B658" i="23"/>
  <c r="N657" i="23"/>
  <c r="O657" i="23" s="1"/>
  <c r="M657" i="23" s="1"/>
  <c r="B657" i="23"/>
  <c r="N656" i="23"/>
  <c r="B656" i="23"/>
  <c r="N655" i="23"/>
  <c r="O655" i="23" s="1"/>
  <c r="M655" i="23" s="1"/>
  <c r="B655" i="23"/>
  <c r="N654" i="23"/>
  <c r="B654" i="23"/>
  <c r="N653" i="23"/>
  <c r="O653" i="23" s="1"/>
  <c r="M653" i="23" s="1"/>
  <c r="B653" i="23"/>
  <c r="N652" i="23"/>
  <c r="B652" i="23"/>
  <c r="N651" i="23"/>
  <c r="O651" i="23" s="1"/>
  <c r="M651" i="23" s="1"/>
  <c r="B651" i="23"/>
  <c r="N650" i="23"/>
  <c r="B650" i="23"/>
  <c r="N649" i="23"/>
  <c r="O649" i="23" s="1"/>
  <c r="M649" i="23" s="1"/>
  <c r="B649" i="23"/>
  <c r="N648" i="23"/>
  <c r="B648" i="23"/>
  <c r="N647" i="23"/>
  <c r="O647" i="23" s="1"/>
  <c r="M647" i="23" s="1"/>
  <c r="B647" i="23"/>
  <c r="N646" i="23"/>
  <c r="B646" i="23"/>
  <c r="N645" i="23"/>
  <c r="O645" i="23" s="1"/>
  <c r="M645" i="23" s="1"/>
  <c r="B645" i="23"/>
  <c r="N644" i="23"/>
  <c r="B644" i="23"/>
  <c r="N643" i="23"/>
  <c r="O643" i="23" s="1"/>
  <c r="M643" i="23" s="1"/>
  <c r="B643" i="23"/>
  <c r="N642" i="23"/>
  <c r="B642" i="23"/>
  <c r="O641" i="23"/>
  <c r="M641" i="23" s="1"/>
  <c r="N641" i="23"/>
  <c r="B641" i="23"/>
  <c r="N640" i="23"/>
  <c r="B640" i="23"/>
  <c r="N639" i="23"/>
  <c r="O639" i="23" s="1"/>
  <c r="M639" i="23" s="1"/>
  <c r="B639" i="23"/>
  <c r="N638" i="23"/>
  <c r="B638" i="23"/>
  <c r="N637" i="23"/>
  <c r="O637" i="23" s="1"/>
  <c r="M637" i="23" s="1"/>
  <c r="B637" i="23"/>
  <c r="N636" i="23"/>
  <c r="B636" i="23"/>
  <c r="N635" i="23"/>
  <c r="O635" i="23" s="1"/>
  <c r="M635" i="23" s="1"/>
  <c r="B635" i="23"/>
  <c r="N634" i="23"/>
  <c r="B634" i="23"/>
  <c r="N633" i="23"/>
  <c r="O633" i="23" s="1"/>
  <c r="M633" i="23" s="1"/>
  <c r="B633" i="23"/>
  <c r="N632" i="23"/>
  <c r="B632" i="23"/>
  <c r="N631" i="23"/>
  <c r="O631" i="23" s="1"/>
  <c r="M631" i="23" s="1"/>
  <c r="B631" i="23"/>
  <c r="N630" i="23"/>
  <c r="B630" i="23"/>
  <c r="N629" i="23"/>
  <c r="O629" i="23" s="1"/>
  <c r="M629" i="23" s="1"/>
  <c r="B629" i="23"/>
  <c r="N628" i="23"/>
  <c r="O628" i="23" s="1"/>
  <c r="B628" i="23"/>
  <c r="N627" i="23"/>
  <c r="O627" i="23" s="1"/>
  <c r="M627" i="23" s="1"/>
  <c r="B627" i="23"/>
  <c r="N626" i="23"/>
  <c r="O626" i="23" s="1"/>
  <c r="B626" i="23"/>
  <c r="N625" i="23"/>
  <c r="O625" i="23" s="1"/>
  <c r="M625" i="23" s="1"/>
  <c r="B625" i="23"/>
  <c r="N624" i="23"/>
  <c r="B624" i="23"/>
  <c r="N623" i="23"/>
  <c r="O623" i="23" s="1"/>
  <c r="M623" i="23" s="1"/>
  <c r="B623" i="23"/>
  <c r="N622" i="23"/>
  <c r="O622" i="23" s="1"/>
  <c r="B622" i="23"/>
  <c r="N621" i="23"/>
  <c r="B621" i="23"/>
  <c r="N620" i="23"/>
  <c r="B620" i="23"/>
  <c r="N619" i="23"/>
  <c r="O619" i="23" s="1"/>
  <c r="M619" i="23" s="1"/>
  <c r="B619" i="23"/>
  <c r="N618" i="23"/>
  <c r="O618" i="23" s="1"/>
  <c r="B618" i="23"/>
  <c r="N617" i="23"/>
  <c r="O617" i="23" s="1"/>
  <c r="M617" i="23" s="1"/>
  <c r="B617" i="23"/>
  <c r="N616" i="23"/>
  <c r="B616" i="23"/>
  <c r="N615" i="23"/>
  <c r="O615" i="23" s="1"/>
  <c r="B615" i="23"/>
  <c r="N614" i="23"/>
  <c r="O614" i="23" s="1"/>
  <c r="B614" i="23"/>
  <c r="N613" i="23"/>
  <c r="O613" i="23" s="1"/>
  <c r="M613" i="23" s="1"/>
  <c r="B613" i="23"/>
  <c r="N612" i="23"/>
  <c r="O612" i="23" s="1"/>
  <c r="B612" i="23"/>
  <c r="N611" i="23"/>
  <c r="B611" i="23"/>
  <c r="N610" i="23"/>
  <c r="B610" i="23"/>
  <c r="N609" i="23"/>
  <c r="O609" i="23" s="1"/>
  <c r="M609" i="23" s="1"/>
  <c r="B609" i="23"/>
  <c r="N608" i="23"/>
  <c r="B608" i="23"/>
  <c r="N607" i="23"/>
  <c r="O607" i="23" s="1"/>
  <c r="M607" i="23" s="1"/>
  <c r="B607" i="23"/>
  <c r="N606" i="23"/>
  <c r="O606" i="23" s="1"/>
  <c r="B606" i="23"/>
  <c r="N605" i="23"/>
  <c r="O605" i="23" s="1"/>
  <c r="B605" i="23"/>
  <c r="N604" i="23"/>
  <c r="O604" i="23" s="1"/>
  <c r="B604" i="23"/>
  <c r="N603" i="23"/>
  <c r="O603" i="23" s="1"/>
  <c r="M603" i="23" s="1"/>
  <c r="B603" i="23"/>
  <c r="N602" i="23"/>
  <c r="B602" i="23"/>
  <c r="N601" i="23"/>
  <c r="O601" i="23" s="1"/>
  <c r="M601" i="23" s="1"/>
  <c r="B601" i="23"/>
  <c r="N600" i="23"/>
  <c r="B600" i="23"/>
  <c r="N599" i="23"/>
  <c r="O599" i="23" s="1"/>
  <c r="B599" i="23"/>
  <c r="N598" i="23"/>
  <c r="O598" i="23" s="1"/>
  <c r="M598" i="23" s="1"/>
  <c r="B598" i="23"/>
  <c r="N597" i="23"/>
  <c r="B597" i="23"/>
  <c r="N596" i="23"/>
  <c r="O596" i="23" s="1"/>
  <c r="B596" i="23"/>
  <c r="N595" i="23"/>
  <c r="O595" i="23" s="1"/>
  <c r="B595" i="23"/>
  <c r="O594" i="23"/>
  <c r="M594" i="23" s="1"/>
  <c r="N594" i="23"/>
  <c r="B594" i="23"/>
  <c r="N593" i="23"/>
  <c r="B593" i="23"/>
  <c r="N592" i="23"/>
  <c r="O592" i="23" s="1"/>
  <c r="M592" i="23" s="1"/>
  <c r="B592" i="23"/>
  <c r="N591" i="23"/>
  <c r="B591" i="23"/>
  <c r="N590" i="23"/>
  <c r="O590" i="23" s="1"/>
  <c r="M590" i="23" s="1"/>
  <c r="B590" i="23"/>
  <c r="N589" i="23"/>
  <c r="O589" i="23" s="1"/>
  <c r="M589" i="23" s="1"/>
  <c r="B589" i="23"/>
  <c r="N588" i="23"/>
  <c r="O588" i="23" s="1"/>
  <c r="M588" i="23" s="1"/>
  <c r="B588" i="23"/>
  <c r="N587" i="23"/>
  <c r="O587" i="23" s="1"/>
  <c r="M587" i="23" s="1"/>
  <c r="B587" i="23"/>
  <c r="N586" i="23"/>
  <c r="O586" i="23" s="1"/>
  <c r="M586" i="23" s="1"/>
  <c r="B586" i="23"/>
  <c r="N585" i="23"/>
  <c r="O585" i="23" s="1"/>
  <c r="B585" i="23"/>
  <c r="N584" i="23"/>
  <c r="O584" i="23" s="1"/>
  <c r="M584" i="23" s="1"/>
  <c r="B584" i="23"/>
  <c r="N583" i="23"/>
  <c r="B583" i="23"/>
  <c r="N582" i="23"/>
  <c r="O582" i="23" s="1"/>
  <c r="M582" i="23" s="1"/>
  <c r="B582" i="23"/>
  <c r="N581" i="23"/>
  <c r="B581" i="23"/>
  <c r="N580" i="23"/>
  <c r="O580" i="23" s="1"/>
  <c r="M580" i="23" s="1"/>
  <c r="B580" i="23"/>
  <c r="N579" i="23"/>
  <c r="O579" i="23" s="1"/>
  <c r="B579" i="23"/>
  <c r="O578" i="23"/>
  <c r="M578" i="23" s="1"/>
  <c r="N578" i="23"/>
  <c r="B578" i="23"/>
  <c r="N577" i="23"/>
  <c r="O577" i="23" s="1"/>
  <c r="M577" i="23" s="1"/>
  <c r="B577" i="23"/>
  <c r="N576" i="23"/>
  <c r="O576" i="23" s="1"/>
  <c r="M576" i="23" s="1"/>
  <c r="B576" i="23"/>
  <c r="N575" i="23"/>
  <c r="B575" i="23"/>
  <c r="N574" i="23"/>
  <c r="O574" i="23" s="1"/>
  <c r="M574" i="23" s="1"/>
  <c r="B574" i="23"/>
  <c r="N573" i="23"/>
  <c r="O573" i="23" s="1"/>
  <c r="M573" i="23" s="1"/>
  <c r="B573" i="23"/>
  <c r="N572" i="23"/>
  <c r="O572" i="23" s="1"/>
  <c r="M572" i="23" s="1"/>
  <c r="B572" i="23"/>
  <c r="O571" i="23"/>
  <c r="M571" i="23" s="1"/>
  <c r="N571" i="23"/>
  <c r="B571" i="23"/>
  <c r="N570" i="23"/>
  <c r="O570" i="23" s="1"/>
  <c r="M570" i="23" s="1"/>
  <c r="B570" i="23"/>
  <c r="N569" i="23"/>
  <c r="O569" i="23" s="1"/>
  <c r="B569" i="23"/>
  <c r="N568" i="23"/>
  <c r="O568" i="23" s="1"/>
  <c r="M568" i="23" s="1"/>
  <c r="B568" i="23"/>
  <c r="N567" i="23"/>
  <c r="O567" i="23" s="1"/>
  <c r="M567" i="23" s="1"/>
  <c r="B567" i="23"/>
  <c r="N566" i="23"/>
  <c r="O566" i="23" s="1"/>
  <c r="M566" i="23" s="1"/>
  <c r="B566" i="23"/>
  <c r="N565" i="23"/>
  <c r="B565" i="23"/>
  <c r="N564" i="23"/>
  <c r="O564" i="23" s="1"/>
  <c r="M564" i="23" s="1"/>
  <c r="B564" i="23"/>
  <c r="N563" i="23"/>
  <c r="O563" i="23" s="1"/>
  <c r="M563" i="23"/>
  <c r="B563" i="23"/>
  <c r="O562" i="23"/>
  <c r="M562" i="23" s="1"/>
  <c r="N562" i="23"/>
  <c r="B562" i="23"/>
  <c r="N561" i="23"/>
  <c r="O561" i="23" s="1"/>
  <c r="B561" i="23"/>
  <c r="N560" i="23"/>
  <c r="O560" i="23" s="1"/>
  <c r="M560" i="23" s="1"/>
  <c r="B560" i="23"/>
  <c r="N559" i="23"/>
  <c r="B559" i="23"/>
  <c r="N558" i="23"/>
  <c r="O558" i="23" s="1"/>
  <c r="M558" i="23" s="1"/>
  <c r="B558" i="23"/>
  <c r="N557" i="23"/>
  <c r="O557" i="23" s="1"/>
  <c r="M557" i="23" s="1"/>
  <c r="B557" i="23"/>
  <c r="N556" i="23"/>
  <c r="O556" i="23" s="1"/>
  <c r="M556" i="23" s="1"/>
  <c r="B556" i="23"/>
  <c r="N555" i="23"/>
  <c r="O555" i="23" s="1"/>
  <c r="M555" i="23" s="1"/>
  <c r="B555" i="23"/>
  <c r="N554" i="23"/>
  <c r="O554" i="23" s="1"/>
  <c r="M554" i="23" s="1"/>
  <c r="B554" i="23"/>
  <c r="N553" i="23"/>
  <c r="O553" i="23" s="1"/>
  <c r="B553" i="23"/>
  <c r="N552" i="23"/>
  <c r="O552" i="23" s="1"/>
  <c r="M552" i="23" s="1"/>
  <c r="B552" i="23"/>
  <c r="N551" i="23"/>
  <c r="O551" i="23" s="1"/>
  <c r="B551" i="23"/>
  <c r="N550" i="23"/>
  <c r="O550" i="23" s="1"/>
  <c r="M550" i="23" s="1"/>
  <c r="B550" i="23"/>
  <c r="N549" i="23"/>
  <c r="O549" i="23" s="1"/>
  <c r="B549" i="23"/>
  <c r="N548" i="23"/>
  <c r="O548" i="23" s="1"/>
  <c r="M548" i="23" s="1"/>
  <c r="B548" i="23"/>
  <c r="N547" i="23"/>
  <c r="O547" i="23" s="1"/>
  <c r="M547" i="23"/>
  <c r="B547" i="23"/>
  <c r="N546" i="23"/>
  <c r="O546" i="23" s="1"/>
  <c r="M546" i="23" s="1"/>
  <c r="B546" i="23"/>
  <c r="N545" i="23"/>
  <c r="O545" i="23" s="1"/>
  <c r="B545" i="23"/>
  <c r="N544" i="23"/>
  <c r="O544" i="23" s="1"/>
  <c r="M544" i="23" s="1"/>
  <c r="B544" i="23"/>
  <c r="N543" i="23"/>
  <c r="B543" i="23"/>
  <c r="N542" i="23"/>
  <c r="O542" i="23" s="1"/>
  <c r="M542" i="23" s="1"/>
  <c r="B542" i="23"/>
  <c r="N541" i="23"/>
  <c r="O541" i="23" s="1"/>
  <c r="M541" i="23" s="1"/>
  <c r="B541" i="23"/>
  <c r="N540" i="23"/>
  <c r="O540" i="23" s="1"/>
  <c r="M540" i="23" s="1"/>
  <c r="B540" i="23"/>
  <c r="N539" i="23"/>
  <c r="O539" i="23" s="1"/>
  <c r="M539" i="23" s="1"/>
  <c r="B539" i="23"/>
  <c r="N538" i="23"/>
  <c r="O538" i="23" s="1"/>
  <c r="M538" i="23" s="1"/>
  <c r="B538" i="23"/>
  <c r="N537" i="23"/>
  <c r="O537" i="23" s="1"/>
  <c r="B537" i="23"/>
  <c r="N536" i="23"/>
  <c r="O536" i="23" s="1"/>
  <c r="M536" i="23" s="1"/>
  <c r="B536" i="23"/>
  <c r="N535" i="23"/>
  <c r="O535" i="23" s="1"/>
  <c r="B535" i="23"/>
  <c r="N534" i="23"/>
  <c r="O534" i="23" s="1"/>
  <c r="M534" i="23" s="1"/>
  <c r="B534" i="23"/>
  <c r="N533" i="23"/>
  <c r="O533" i="23" s="1"/>
  <c r="B533" i="23"/>
  <c r="N532" i="23"/>
  <c r="O532" i="23" s="1"/>
  <c r="M532" i="23" s="1"/>
  <c r="B532" i="23"/>
  <c r="N531" i="23"/>
  <c r="O531" i="23" s="1"/>
  <c r="B531" i="23"/>
  <c r="O530" i="23"/>
  <c r="M530" i="23" s="1"/>
  <c r="N530" i="23"/>
  <c r="B530" i="23"/>
  <c r="N529" i="23"/>
  <c r="O529" i="23" s="1"/>
  <c r="M529" i="23" s="1"/>
  <c r="B529" i="23"/>
  <c r="N528" i="23"/>
  <c r="O528" i="23" s="1"/>
  <c r="M528" i="23" s="1"/>
  <c r="B528" i="23"/>
  <c r="N527" i="23"/>
  <c r="B527" i="23"/>
  <c r="N526" i="23"/>
  <c r="O526" i="23" s="1"/>
  <c r="M526" i="23" s="1"/>
  <c r="B526" i="23"/>
  <c r="N525" i="23"/>
  <c r="O525" i="23" s="1"/>
  <c r="M525" i="23"/>
  <c r="B525" i="23"/>
  <c r="N524" i="23"/>
  <c r="O524" i="23" s="1"/>
  <c r="M524" i="23" s="1"/>
  <c r="B524" i="23"/>
  <c r="N523" i="23"/>
  <c r="O523" i="23" s="1"/>
  <c r="M523" i="23" s="1"/>
  <c r="B523" i="23"/>
  <c r="N522" i="23"/>
  <c r="O522" i="23" s="1"/>
  <c r="M522" i="23" s="1"/>
  <c r="B522" i="23"/>
  <c r="N521" i="23"/>
  <c r="O521" i="23" s="1"/>
  <c r="B521" i="23"/>
  <c r="N520" i="23"/>
  <c r="O520" i="23" s="1"/>
  <c r="M520" i="23" s="1"/>
  <c r="B520" i="23"/>
  <c r="N519" i="23"/>
  <c r="O519" i="23" s="1"/>
  <c r="B519" i="23"/>
  <c r="N518" i="23"/>
  <c r="O518" i="23" s="1"/>
  <c r="M518" i="23" s="1"/>
  <c r="B518" i="23"/>
  <c r="N517" i="23"/>
  <c r="O517" i="23" s="1"/>
  <c r="B517" i="23"/>
  <c r="N516" i="23"/>
  <c r="O516" i="23" s="1"/>
  <c r="M516" i="23" s="1"/>
  <c r="B516" i="23"/>
  <c r="N515" i="23"/>
  <c r="O515" i="23" s="1"/>
  <c r="B515" i="23"/>
  <c r="O514" i="23"/>
  <c r="M514" i="23" s="1"/>
  <c r="N514" i="23"/>
  <c r="B514" i="23"/>
  <c r="N513" i="23"/>
  <c r="O513" i="23" s="1"/>
  <c r="B513" i="23"/>
  <c r="N512" i="23"/>
  <c r="O512" i="23" s="1"/>
  <c r="M512" i="23" s="1"/>
  <c r="B512" i="23"/>
  <c r="N511" i="23"/>
  <c r="B511" i="23"/>
  <c r="N510" i="23"/>
  <c r="O510" i="23" s="1"/>
  <c r="M510" i="23" s="1"/>
  <c r="B510" i="23"/>
  <c r="N509" i="23"/>
  <c r="O509" i="23" s="1"/>
  <c r="B509" i="23"/>
  <c r="N508" i="23"/>
  <c r="O508" i="23" s="1"/>
  <c r="M508" i="23" s="1"/>
  <c r="B508" i="23"/>
  <c r="N507" i="23"/>
  <c r="O507" i="23" s="1"/>
  <c r="M507" i="23" s="1"/>
  <c r="B507" i="23"/>
  <c r="N506" i="23"/>
  <c r="O506" i="23" s="1"/>
  <c r="M506" i="23" s="1"/>
  <c r="B506" i="23"/>
  <c r="N505" i="23"/>
  <c r="O505" i="23" s="1"/>
  <c r="M505" i="23" s="1"/>
  <c r="B505" i="23"/>
  <c r="N504" i="23"/>
  <c r="O504" i="23" s="1"/>
  <c r="M504" i="23" s="1"/>
  <c r="B504" i="23"/>
  <c r="N503" i="23"/>
  <c r="O503" i="23" s="1"/>
  <c r="B503" i="23"/>
  <c r="N502" i="23"/>
  <c r="O502" i="23" s="1"/>
  <c r="M502" i="23" s="1"/>
  <c r="B502" i="23"/>
  <c r="N501" i="23"/>
  <c r="O501" i="23" s="1"/>
  <c r="B501" i="23"/>
  <c r="O500" i="23"/>
  <c r="M500" i="23" s="1"/>
  <c r="N500" i="23"/>
  <c r="B500" i="23"/>
  <c r="N499" i="23"/>
  <c r="O499" i="23" s="1"/>
  <c r="M499" i="23" s="1"/>
  <c r="B499" i="23"/>
  <c r="N498" i="23"/>
  <c r="O498" i="23" s="1"/>
  <c r="M498" i="23" s="1"/>
  <c r="B498" i="23"/>
  <c r="N497" i="23"/>
  <c r="B497" i="23"/>
  <c r="N496" i="23"/>
  <c r="O496" i="23" s="1"/>
  <c r="M496" i="23" s="1"/>
  <c r="B496" i="23"/>
  <c r="N495" i="23"/>
  <c r="O495" i="23" s="1"/>
  <c r="M495" i="23"/>
  <c r="B495" i="23"/>
  <c r="N494" i="23"/>
  <c r="O494" i="23" s="1"/>
  <c r="M494" i="23" s="1"/>
  <c r="B494" i="23"/>
  <c r="O493" i="23"/>
  <c r="M493" i="23" s="1"/>
  <c r="N493" i="23"/>
  <c r="B493" i="23"/>
  <c r="N492" i="23"/>
  <c r="O492" i="23" s="1"/>
  <c r="M492" i="23" s="1"/>
  <c r="B492" i="23"/>
  <c r="N491" i="23"/>
  <c r="O491" i="23" s="1"/>
  <c r="B491" i="23"/>
  <c r="N490" i="23"/>
  <c r="O490" i="23" s="1"/>
  <c r="M490" i="23" s="1"/>
  <c r="B490" i="23"/>
  <c r="N489" i="23"/>
  <c r="O489" i="23" s="1"/>
  <c r="M489" i="23" s="1"/>
  <c r="B489" i="23"/>
  <c r="N488" i="23"/>
  <c r="O488" i="23" s="1"/>
  <c r="M488" i="23" s="1"/>
  <c r="B488" i="23"/>
  <c r="N487" i="23"/>
  <c r="O487" i="23" s="1"/>
  <c r="B487" i="23"/>
  <c r="N486" i="23"/>
  <c r="O486" i="23" s="1"/>
  <c r="M486" i="23" s="1"/>
  <c r="B486" i="23"/>
  <c r="N485" i="23"/>
  <c r="O485" i="23" s="1"/>
  <c r="B485" i="23"/>
  <c r="O484" i="23"/>
  <c r="M484" i="23" s="1"/>
  <c r="N484" i="23"/>
  <c r="B484" i="23"/>
  <c r="N483" i="23"/>
  <c r="B483" i="23"/>
  <c r="N482" i="23"/>
  <c r="O482" i="23" s="1"/>
  <c r="M482" i="23" s="1"/>
  <c r="B482" i="23"/>
  <c r="N481" i="23"/>
  <c r="B481" i="23"/>
  <c r="N480" i="23"/>
  <c r="O480" i="23" s="1"/>
  <c r="M480" i="23" s="1"/>
  <c r="B480" i="23"/>
  <c r="N479" i="23"/>
  <c r="O479" i="23" s="1"/>
  <c r="B479" i="23"/>
  <c r="N478" i="23"/>
  <c r="O478" i="23" s="1"/>
  <c r="M478" i="23" s="1"/>
  <c r="B478" i="23"/>
  <c r="N477" i="23"/>
  <c r="O477" i="23" s="1"/>
  <c r="M477" i="23" s="1"/>
  <c r="B477" i="23"/>
  <c r="N476" i="23"/>
  <c r="O476" i="23" s="1"/>
  <c r="M476" i="23" s="1"/>
  <c r="B476" i="23"/>
  <c r="N475" i="23"/>
  <c r="O475" i="23" s="1"/>
  <c r="M475" i="23" s="1"/>
  <c r="B475" i="23"/>
  <c r="N474" i="23"/>
  <c r="O474" i="23" s="1"/>
  <c r="M474" i="23" s="1"/>
  <c r="B474" i="23"/>
  <c r="N473" i="23"/>
  <c r="O473" i="23" s="1"/>
  <c r="B473" i="23"/>
  <c r="N472" i="23"/>
  <c r="O472" i="23" s="1"/>
  <c r="M472" i="23" s="1"/>
  <c r="B472" i="23"/>
  <c r="N471" i="23"/>
  <c r="O471" i="23" s="1"/>
  <c r="M471" i="23" s="1"/>
  <c r="B471" i="23"/>
  <c r="N470" i="23"/>
  <c r="O470" i="23" s="1"/>
  <c r="M470" i="23" s="1"/>
  <c r="B470" i="23"/>
  <c r="N469" i="23"/>
  <c r="B469" i="23"/>
  <c r="N468" i="23"/>
  <c r="O468" i="23" s="1"/>
  <c r="M468" i="23" s="1"/>
  <c r="B468" i="23"/>
  <c r="N467" i="23"/>
  <c r="O467" i="23" s="1"/>
  <c r="M467" i="23" s="1"/>
  <c r="B467" i="23"/>
  <c r="N466" i="23"/>
  <c r="O466" i="23" s="1"/>
  <c r="M466" i="23" s="1"/>
  <c r="B466" i="23"/>
  <c r="N465" i="23"/>
  <c r="O465" i="23" s="1"/>
  <c r="M465" i="23" s="1"/>
  <c r="B465" i="23"/>
  <c r="N464" i="23"/>
  <c r="O464" i="23" s="1"/>
  <c r="M464" i="23" s="1"/>
  <c r="B464" i="23"/>
  <c r="N463" i="23"/>
  <c r="O463" i="23" s="1"/>
  <c r="M463" i="23" s="1"/>
  <c r="B463" i="23"/>
  <c r="N462" i="23"/>
  <c r="O462" i="23" s="1"/>
  <c r="M462" i="23" s="1"/>
  <c r="B462" i="23"/>
  <c r="N461" i="23"/>
  <c r="O461" i="23" s="1"/>
  <c r="M461" i="23" s="1"/>
  <c r="B461" i="23"/>
  <c r="N460" i="23"/>
  <c r="O460" i="23" s="1"/>
  <c r="M460" i="23" s="1"/>
  <c r="B460" i="23"/>
  <c r="N459" i="23"/>
  <c r="O459" i="23" s="1"/>
  <c r="M459" i="23" s="1"/>
  <c r="B459" i="23"/>
  <c r="N458" i="23"/>
  <c r="O458" i="23" s="1"/>
  <c r="M458" i="23" s="1"/>
  <c r="B458" i="23"/>
  <c r="N457" i="23"/>
  <c r="O457" i="23" s="1"/>
  <c r="M457" i="23" s="1"/>
  <c r="B457" i="23"/>
  <c r="N456" i="23"/>
  <c r="O456" i="23" s="1"/>
  <c r="M456" i="23" s="1"/>
  <c r="B456" i="23"/>
  <c r="N455" i="23"/>
  <c r="O455" i="23" s="1"/>
  <c r="M455" i="23" s="1"/>
  <c r="B455" i="23"/>
  <c r="N454" i="23"/>
  <c r="O454" i="23" s="1"/>
  <c r="M454" i="23" s="1"/>
  <c r="B454" i="23"/>
  <c r="N453" i="23"/>
  <c r="O453" i="23" s="1"/>
  <c r="B453" i="23"/>
  <c r="N452" i="23"/>
  <c r="O452" i="23" s="1"/>
  <c r="M452" i="23" s="1"/>
  <c r="B452" i="23"/>
  <c r="N451" i="23"/>
  <c r="O451" i="23" s="1"/>
  <c r="B451" i="23"/>
  <c r="O450" i="23"/>
  <c r="M450" i="23" s="1"/>
  <c r="N450" i="23"/>
  <c r="B450" i="23"/>
  <c r="N449" i="23"/>
  <c r="O449" i="23" s="1"/>
  <c r="B449" i="23"/>
  <c r="N448" i="23"/>
  <c r="O448" i="23" s="1"/>
  <c r="M448" i="23" s="1"/>
  <c r="B448" i="23"/>
  <c r="N447" i="23"/>
  <c r="O447" i="23" s="1"/>
  <c r="M447" i="23" s="1"/>
  <c r="B447" i="23"/>
  <c r="N446" i="23"/>
  <c r="O446" i="23" s="1"/>
  <c r="M446" i="23" s="1"/>
  <c r="B446" i="23"/>
  <c r="N445" i="23"/>
  <c r="O445" i="23" s="1"/>
  <c r="M445" i="23" s="1"/>
  <c r="B445" i="23"/>
  <c r="N444" i="23"/>
  <c r="O444" i="23" s="1"/>
  <c r="M444" i="23" s="1"/>
  <c r="B444" i="23"/>
  <c r="O443" i="23"/>
  <c r="M443" i="23" s="1"/>
  <c r="N443" i="23"/>
  <c r="B443" i="23"/>
  <c r="N442" i="23"/>
  <c r="O442" i="23" s="1"/>
  <c r="M442" i="23" s="1"/>
  <c r="B442" i="23"/>
  <c r="N441" i="23"/>
  <c r="O441" i="23" s="1"/>
  <c r="B441" i="23"/>
  <c r="N440" i="23"/>
  <c r="O440" i="23" s="1"/>
  <c r="M440" i="23" s="1"/>
  <c r="B440" i="23"/>
  <c r="N439" i="23"/>
  <c r="O439" i="23" s="1"/>
  <c r="M439" i="23"/>
  <c r="B439" i="23"/>
  <c r="N438" i="23"/>
  <c r="O438" i="23" s="1"/>
  <c r="M438" i="23" s="1"/>
  <c r="B438" i="23"/>
  <c r="O437" i="23"/>
  <c r="M437" i="23" s="1"/>
  <c r="N437" i="23"/>
  <c r="B437" i="23"/>
  <c r="N436" i="23"/>
  <c r="O436" i="23" s="1"/>
  <c r="M436" i="23" s="1"/>
  <c r="B436" i="23"/>
  <c r="N435" i="23"/>
  <c r="B435" i="23"/>
  <c r="N434" i="23"/>
  <c r="O434" i="23" s="1"/>
  <c r="M434" i="23" s="1"/>
  <c r="B434" i="23"/>
  <c r="N433" i="23"/>
  <c r="O433" i="23" s="1"/>
  <c r="M433" i="23"/>
  <c r="B433" i="23"/>
  <c r="N432" i="23"/>
  <c r="O432" i="23" s="1"/>
  <c r="M432" i="23" s="1"/>
  <c r="B432" i="23"/>
  <c r="O431" i="23"/>
  <c r="M431" i="23" s="1"/>
  <c r="N431" i="23"/>
  <c r="B431" i="23"/>
  <c r="N430" i="23"/>
  <c r="O430" i="23" s="1"/>
  <c r="M430" i="23" s="1"/>
  <c r="B430" i="23"/>
  <c r="N429" i="23"/>
  <c r="O429" i="23" s="1"/>
  <c r="B429" i="23"/>
  <c r="N428" i="23"/>
  <c r="O428" i="23" s="1"/>
  <c r="M428" i="23" s="1"/>
  <c r="B428" i="23"/>
  <c r="N427" i="23"/>
  <c r="O427" i="23" s="1"/>
  <c r="M427" i="23" s="1"/>
  <c r="B427" i="23"/>
  <c r="N426" i="23"/>
  <c r="O426" i="23" s="1"/>
  <c r="M426" i="23" s="1"/>
  <c r="B426" i="23"/>
  <c r="O425" i="23"/>
  <c r="N425" i="23"/>
  <c r="B425" i="23"/>
  <c r="N424" i="23"/>
  <c r="O424" i="23" s="1"/>
  <c r="M424" i="23" s="1"/>
  <c r="B424" i="23"/>
  <c r="N423" i="23"/>
  <c r="B423" i="23"/>
  <c r="N422" i="23"/>
  <c r="O422" i="23" s="1"/>
  <c r="M422" i="23"/>
  <c r="B422" i="23"/>
  <c r="N421" i="23"/>
  <c r="O421" i="23" s="1"/>
  <c r="B421" i="23"/>
  <c r="N420" i="23"/>
  <c r="O420" i="23" s="1"/>
  <c r="M420" i="23"/>
  <c r="B420" i="23"/>
  <c r="N419" i="23"/>
  <c r="O419" i="23" s="1"/>
  <c r="B419" i="23"/>
  <c r="N418" i="23"/>
  <c r="O418" i="23" s="1"/>
  <c r="M418" i="23" s="1"/>
  <c r="B418" i="23"/>
  <c r="N417" i="23"/>
  <c r="O417" i="23" s="1"/>
  <c r="M417" i="23" s="1"/>
  <c r="B417" i="23"/>
  <c r="N416" i="23"/>
  <c r="O416" i="23" s="1"/>
  <c r="M416" i="23" s="1"/>
  <c r="B416" i="23"/>
  <c r="N415" i="23"/>
  <c r="O415" i="23" s="1"/>
  <c r="M415" i="23" s="1"/>
  <c r="B415" i="23"/>
  <c r="N414" i="23"/>
  <c r="O414" i="23" s="1"/>
  <c r="M414" i="23" s="1"/>
  <c r="B414" i="23"/>
  <c r="N413" i="23"/>
  <c r="O413" i="23" s="1"/>
  <c r="M413" i="23" s="1"/>
  <c r="B413" i="23"/>
  <c r="N412" i="23"/>
  <c r="O412" i="23" s="1"/>
  <c r="M412" i="23" s="1"/>
  <c r="B412" i="23"/>
  <c r="N411" i="23"/>
  <c r="O411" i="23" s="1"/>
  <c r="M411" i="23" s="1"/>
  <c r="B411" i="23"/>
  <c r="N410" i="23"/>
  <c r="O410" i="23" s="1"/>
  <c r="M410" i="23" s="1"/>
  <c r="B410" i="23"/>
  <c r="N409" i="23"/>
  <c r="O409" i="23" s="1"/>
  <c r="M409" i="23" s="1"/>
  <c r="B409" i="23"/>
  <c r="N408" i="23"/>
  <c r="B408" i="23"/>
  <c r="O407" i="23"/>
  <c r="M407" i="23" s="1"/>
  <c r="N407" i="23"/>
  <c r="B407" i="23"/>
  <c r="N406" i="23"/>
  <c r="O406" i="23" s="1"/>
  <c r="M406" i="23" s="1"/>
  <c r="B406" i="23"/>
  <c r="N405" i="23"/>
  <c r="O405" i="23" s="1"/>
  <c r="M405" i="23" s="1"/>
  <c r="B405" i="23"/>
  <c r="N404" i="23"/>
  <c r="O404" i="23" s="1"/>
  <c r="M404" i="23" s="1"/>
  <c r="B404" i="23"/>
  <c r="N403" i="23"/>
  <c r="O403" i="23" s="1"/>
  <c r="M403" i="23" s="1"/>
  <c r="B403" i="23"/>
  <c r="N402" i="23"/>
  <c r="B402" i="23"/>
  <c r="N401" i="23"/>
  <c r="O401" i="23" s="1"/>
  <c r="B401" i="23"/>
  <c r="N400" i="23"/>
  <c r="O400" i="23" s="1"/>
  <c r="B400" i="23"/>
  <c r="N399" i="23"/>
  <c r="O399" i="23" s="1"/>
  <c r="B399" i="23"/>
  <c r="N398" i="23"/>
  <c r="O398" i="23" s="1"/>
  <c r="B398" i="23"/>
  <c r="N397" i="23"/>
  <c r="O397" i="23" s="1"/>
  <c r="M397" i="23" s="1"/>
  <c r="B397" i="23"/>
  <c r="N396" i="23"/>
  <c r="O396" i="23" s="1"/>
  <c r="B396" i="23"/>
  <c r="N395" i="23"/>
  <c r="O395" i="23" s="1"/>
  <c r="M395" i="23" s="1"/>
  <c r="B395" i="23"/>
  <c r="N394" i="23"/>
  <c r="O394" i="23" s="1"/>
  <c r="B394" i="23"/>
  <c r="O393" i="23"/>
  <c r="M393" i="23" s="1"/>
  <c r="N393" i="23"/>
  <c r="B393" i="23"/>
  <c r="N392" i="23"/>
  <c r="O392" i="23" s="1"/>
  <c r="B392" i="23"/>
  <c r="N391" i="23"/>
  <c r="O391" i="23" s="1"/>
  <c r="M391" i="23" s="1"/>
  <c r="B391" i="23"/>
  <c r="N390" i="23"/>
  <c r="O390" i="23" s="1"/>
  <c r="B390" i="23"/>
  <c r="N389" i="23"/>
  <c r="O389" i="23" s="1"/>
  <c r="M389" i="23" s="1"/>
  <c r="B389" i="23"/>
  <c r="N388" i="23"/>
  <c r="O388" i="23" s="1"/>
  <c r="B388" i="23"/>
  <c r="N387" i="23"/>
  <c r="O387" i="23" s="1"/>
  <c r="M387" i="23" s="1"/>
  <c r="B387" i="23"/>
  <c r="N386" i="23"/>
  <c r="O386" i="23" s="1"/>
  <c r="B386" i="23"/>
  <c r="N385" i="23"/>
  <c r="O385" i="23" s="1"/>
  <c r="M385" i="23" s="1"/>
  <c r="B385" i="23"/>
  <c r="N384" i="23"/>
  <c r="O384" i="23" s="1"/>
  <c r="B384" i="23"/>
  <c r="N383" i="23"/>
  <c r="O383" i="23" s="1"/>
  <c r="M383" i="23" s="1"/>
  <c r="B383" i="23"/>
  <c r="N382" i="23"/>
  <c r="O382" i="23" s="1"/>
  <c r="B382" i="23"/>
  <c r="N381" i="23"/>
  <c r="O381" i="23" s="1"/>
  <c r="M381" i="23" s="1"/>
  <c r="B381" i="23"/>
  <c r="N380" i="23"/>
  <c r="O380" i="23" s="1"/>
  <c r="B380" i="23"/>
  <c r="N379" i="23"/>
  <c r="O379" i="23" s="1"/>
  <c r="M379" i="23" s="1"/>
  <c r="B379" i="23"/>
  <c r="O378" i="23"/>
  <c r="M378" i="23" s="1"/>
  <c r="N378" i="23"/>
  <c r="B378" i="23"/>
  <c r="N377" i="23"/>
  <c r="O377" i="23" s="1"/>
  <c r="M377" i="23" s="1"/>
  <c r="B377" i="23"/>
  <c r="N376" i="23"/>
  <c r="O376" i="23" s="1"/>
  <c r="M376" i="23" s="1"/>
  <c r="B376" i="23"/>
  <c r="N375" i="23"/>
  <c r="B375" i="23"/>
  <c r="N374" i="23"/>
  <c r="O374" i="23" s="1"/>
  <c r="B374" i="23"/>
  <c r="N373" i="23"/>
  <c r="O373" i="23" s="1"/>
  <c r="B373" i="23"/>
  <c r="N372" i="23"/>
  <c r="O372" i="23" s="1"/>
  <c r="B372" i="23"/>
  <c r="N371" i="23"/>
  <c r="O371" i="23" s="1"/>
  <c r="M371" i="23" s="1"/>
  <c r="B371" i="23"/>
  <c r="N370" i="23"/>
  <c r="O370" i="23" s="1"/>
  <c r="M370" i="23" s="1"/>
  <c r="B370" i="23"/>
  <c r="N369" i="23"/>
  <c r="O369" i="23" s="1"/>
  <c r="B369" i="23"/>
  <c r="N368" i="23"/>
  <c r="O368" i="23" s="1"/>
  <c r="M368" i="23" s="1"/>
  <c r="B368" i="23"/>
  <c r="N367" i="23"/>
  <c r="O367" i="23" s="1"/>
  <c r="M367" i="23"/>
  <c r="B367" i="23"/>
  <c r="N366" i="23"/>
  <c r="O366" i="23" s="1"/>
  <c r="M366" i="23" s="1"/>
  <c r="B366" i="23"/>
  <c r="N365" i="23"/>
  <c r="O365" i="23" s="1"/>
  <c r="B365" i="23"/>
  <c r="N364" i="23"/>
  <c r="O364" i="23" s="1"/>
  <c r="M364" i="23" s="1"/>
  <c r="B364" i="23"/>
  <c r="N363" i="23"/>
  <c r="O363" i="23" s="1"/>
  <c r="M363" i="23" s="1"/>
  <c r="B363" i="23"/>
  <c r="N362" i="23"/>
  <c r="O362" i="23" s="1"/>
  <c r="M362" i="23" s="1"/>
  <c r="B362" i="23"/>
  <c r="N361" i="23"/>
  <c r="O361" i="23" s="1"/>
  <c r="M361" i="23" s="1"/>
  <c r="B361" i="23"/>
  <c r="N360" i="23"/>
  <c r="O360" i="23" s="1"/>
  <c r="B360" i="23"/>
  <c r="N359" i="23"/>
  <c r="O359" i="23" s="1"/>
  <c r="M359" i="23" s="1"/>
  <c r="B359" i="23"/>
  <c r="N358" i="23"/>
  <c r="O358" i="23" s="1"/>
  <c r="B358" i="23"/>
  <c r="N357" i="23"/>
  <c r="O357" i="23" s="1"/>
  <c r="M357" i="23" s="1"/>
  <c r="B357" i="23"/>
  <c r="N356" i="23"/>
  <c r="O356" i="23" s="1"/>
  <c r="M356" i="23" s="1"/>
  <c r="B356" i="23"/>
  <c r="N355" i="23"/>
  <c r="O355" i="23" s="1"/>
  <c r="M355" i="23" s="1"/>
  <c r="B355" i="23"/>
  <c r="O354" i="23"/>
  <c r="N354" i="23"/>
  <c r="M354" i="23" s="1"/>
  <c r="B354" i="23"/>
  <c r="N353" i="23"/>
  <c r="O353" i="23" s="1"/>
  <c r="M353" i="23" s="1"/>
  <c r="B353" i="23"/>
  <c r="N352" i="23"/>
  <c r="O352" i="23" s="1"/>
  <c r="M352" i="23" s="1"/>
  <c r="B352" i="23"/>
  <c r="N351" i="23"/>
  <c r="O351" i="23" s="1"/>
  <c r="M351" i="23" s="1"/>
  <c r="B351" i="23"/>
  <c r="N350" i="23"/>
  <c r="O350" i="23" s="1"/>
  <c r="M350" i="23" s="1"/>
  <c r="B350" i="23"/>
  <c r="N349" i="23"/>
  <c r="O349" i="23" s="1"/>
  <c r="M349" i="23" s="1"/>
  <c r="B349" i="23"/>
  <c r="O348" i="23"/>
  <c r="M348" i="23" s="1"/>
  <c r="N348" i="23"/>
  <c r="B348" i="23"/>
  <c r="N347" i="23"/>
  <c r="O347" i="23" s="1"/>
  <c r="M347" i="23" s="1"/>
  <c r="B347" i="23"/>
  <c r="O346" i="23"/>
  <c r="M346" i="23" s="1"/>
  <c r="N346" i="23"/>
  <c r="B346" i="23"/>
  <c r="N345" i="23"/>
  <c r="O345" i="23" s="1"/>
  <c r="M345" i="23" s="1"/>
  <c r="B345" i="23"/>
  <c r="N344" i="23"/>
  <c r="O344" i="23" s="1"/>
  <c r="M344" i="23" s="1"/>
  <c r="B344" i="23"/>
  <c r="N343" i="23"/>
  <c r="O343" i="23" s="1"/>
  <c r="M343" i="23" s="1"/>
  <c r="B343" i="23"/>
  <c r="O342" i="23"/>
  <c r="M342" i="23" s="1"/>
  <c r="N342" i="23"/>
  <c r="B342" i="23"/>
  <c r="N341" i="23"/>
  <c r="O341" i="23" s="1"/>
  <c r="M341" i="23" s="1"/>
  <c r="B341" i="23"/>
  <c r="O340" i="23"/>
  <c r="M340" i="23" s="1"/>
  <c r="N340" i="23"/>
  <c r="B340" i="23"/>
  <c r="N339" i="23"/>
  <c r="O339" i="23" s="1"/>
  <c r="M339" i="23" s="1"/>
  <c r="B339" i="23"/>
  <c r="N338" i="23"/>
  <c r="O338" i="23" s="1"/>
  <c r="M338" i="23" s="1"/>
  <c r="B338" i="23"/>
  <c r="N337" i="23"/>
  <c r="O337" i="23" s="1"/>
  <c r="M337" i="23" s="1"/>
  <c r="B337" i="23"/>
  <c r="O336" i="23"/>
  <c r="M336" i="23" s="1"/>
  <c r="N336" i="23"/>
  <c r="B336" i="23"/>
  <c r="N335" i="23"/>
  <c r="O335" i="23" s="1"/>
  <c r="M335" i="23" s="1"/>
  <c r="B335" i="23"/>
  <c r="O334" i="23"/>
  <c r="M334" i="23" s="1"/>
  <c r="N334" i="23"/>
  <c r="B334" i="23"/>
  <c r="N333" i="23"/>
  <c r="O333" i="23" s="1"/>
  <c r="M333" i="23" s="1"/>
  <c r="B333" i="23"/>
  <c r="N332" i="23"/>
  <c r="O332" i="23" s="1"/>
  <c r="M332" i="23" s="1"/>
  <c r="B332" i="23"/>
  <c r="N331" i="23"/>
  <c r="O331" i="23" s="1"/>
  <c r="M331" i="23" s="1"/>
  <c r="B331" i="23"/>
  <c r="N330" i="23"/>
  <c r="O330" i="23" s="1"/>
  <c r="B330" i="23"/>
  <c r="N329" i="23"/>
  <c r="O329" i="23" s="1"/>
  <c r="M329" i="23" s="1"/>
  <c r="B329" i="23"/>
  <c r="O328" i="23"/>
  <c r="M328" i="23" s="1"/>
  <c r="N328" i="23"/>
  <c r="B328" i="23"/>
  <c r="N327" i="23"/>
  <c r="O327" i="23" s="1"/>
  <c r="M327" i="23" s="1"/>
  <c r="B327" i="23"/>
  <c r="O326" i="23"/>
  <c r="M326" i="23" s="1"/>
  <c r="N326" i="23"/>
  <c r="B326" i="23"/>
  <c r="N325" i="23"/>
  <c r="O325" i="23" s="1"/>
  <c r="M325" i="23" s="1"/>
  <c r="B325" i="23"/>
  <c r="N324" i="23"/>
  <c r="O324" i="23" s="1"/>
  <c r="M324" i="23" s="1"/>
  <c r="B324" i="23"/>
  <c r="N323" i="23"/>
  <c r="O323" i="23" s="1"/>
  <c r="M323" i="23" s="1"/>
  <c r="B323" i="23"/>
  <c r="N322" i="23"/>
  <c r="O322" i="23" s="1"/>
  <c r="B322" i="23"/>
  <c r="N321" i="23"/>
  <c r="O321" i="23" s="1"/>
  <c r="M321" i="23" s="1"/>
  <c r="B321" i="23"/>
  <c r="O320" i="23"/>
  <c r="N320" i="23"/>
  <c r="M320" i="23"/>
  <c r="B320" i="23"/>
  <c r="N319" i="23"/>
  <c r="O319" i="23" s="1"/>
  <c r="M319" i="23" s="1"/>
  <c r="B319" i="23"/>
  <c r="O318" i="23"/>
  <c r="M318" i="23" s="1"/>
  <c r="N318" i="23"/>
  <c r="B318" i="23"/>
  <c r="N317" i="23"/>
  <c r="B317" i="23"/>
  <c r="O316" i="23"/>
  <c r="M316" i="23" s="1"/>
  <c r="N316" i="23"/>
  <c r="B316" i="23"/>
  <c r="N315" i="23"/>
  <c r="B315" i="23"/>
  <c r="N314" i="23"/>
  <c r="O314" i="23" s="1"/>
  <c r="M314" i="23" s="1"/>
  <c r="B314" i="23"/>
  <c r="N313" i="23"/>
  <c r="B313" i="23"/>
  <c r="N312" i="23"/>
  <c r="O312" i="23" s="1"/>
  <c r="B312" i="23"/>
  <c r="N311" i="23"/>
  <c r="B311" i="23"/>
  <c r="N310" i="23"/>
  <c r="O310" i="23" s="1"/>
  <c r="B310" i="23"/>
  <c r="N309" i="23"/>
  <c r="B309" i="23"/>
  <c r="N308" i="23"/>
  <c r="O308" i="23" s="1"/>
  <c r="M308" i="23" s="1"/>
  <c r="B308" i="23"/>
  <c r="N307" i="23"/>
  <c r="B307" i="23"/>
  <c r="N306" i="23"/>
  <c r="O306" i="23" s="1"/>
  <c r="M306" i="23" s="1"/>
  <c r="B306" i="23"/>
  <c r="N305" i="23"/>
  <c r="B305" i="23"/>
  <c r="N304" i="23"/>
  <c r="O304" i="23" s="1"/>
  <c r="B304" i="23"/>
  <c r="N303" i="23"/>
  <c r="B303" i="23"/>
  <c r="O302" i="23"/>
  <c r="M302" i="23" s="1"/>
  <c r="N302" i="23"/>
  <c r="B302" i="23"/>
  <c r="N301" i="23"/>
  <c r="B301" i="23"/>
  <c r="N300" i="23"/>
  <c r="O300" i="23" s="1"/>
  <c r="M300" i="23" s="1"/>
  <c r="B300" i="23"/>
  <c r="N299" i="23"/>
  <c r="B299" i="23"/>
  <c r="N298" i="23"/>
  <c r="O298" i="23" s="1"/>
  <c r="M298" i="23" s="1"/>
  <c r="B298" i="23"/>
  <c r="N297" i="23"/>
  <c r="B297" i="23"/>
  <c r="N296" i="23"/>
  <c r="O296" i="23" s="1"/>
  <c r="B296" i="23"/>
  <c r="N295" i="23"/>
  <c r="B295" i="23"/>
  <c r="N294" i="23"/>
  <c r="O294" i="23" s="1"/>
  <c r="B294" i="23"/>
  <c r="N293" i="23"/>
  <c r="B293" i="23"/>
  <c r="N292" i="23"/>
  <c r="O292" i="23" s="1"/>
  <c r="M292" i="23" s="1"/>
  <c r="B292" i="23"/>
  <c r="N291" i="23"/>
  <c r="B291" i="23"/>
  <c r="N290" i="23"/>
  <c r="O290" i="23" s="1"/>
  <c r="M290" i="23" s="1"/>
  <c r="B290" i="23"/>
  <c r="N289" i="23"/>
  <c r="B289" i="23"/>
  <c r="N288" i="23"/>
  <c r="O288" i="23" s="1"/>
  <c r="B288" i="23"/>
  <c r="N287" i="23"/>
  <c r="B287" i="23"/>
  <c r="N286" i="23"/>
  <c r="B286" i="23"/>
  <c r="N285" i="23"/>
  <c r="B285" i="23"/>
  <c r="N284" i="23"/>
  <c r="O284" i="23" s="1"/>
  <c r="M284" i="23" s="1"/>
  <c r="B284" i="23"/>
  <c r="N283" i="23"/>
  <c r="B283" i="23"/>
  <c r="N282" i="23"/>
  <c r="O282" i="23" s="1"/>
  <c r="M282" i="23" s="1"/>
  <c r="B282" i="23"/>
  <c r="N281" i="23"/>
  <c r="B281" i="23"/>
  <c r="N280" i="23"/>
  <c r="O280" i="23" s="1"/>
  <c r="B280" i="23"/>
  <c r="N279" i="23"/>
  <c r="B279" i="23"/>
  <c r="N278" i="23"/>
  <c r="O278" i="23" s="1"/>
  <c r="B278" i="23"/>
  <c r="N277" i="23"/>
  <c r="B277" i="23"/>
  <c r="N276" i="23"/>
  <c r="O276" i="23" s="1"/>
  <c r="M276" i="23" s="1"/>
  <c r="B276" i="23"/>
  <c r="N275" i="23"/>
  <c r="B275" i="23"/>
  <c r="N274" i="23"/>
  <c r="O274" i="23" s="1"/>
  <c r="M274" i="23" s="1"/>
  <c r="B274" i="23"/>
  <c r="N273" i="23"/>
  <c r="B273" i="23"/>
  <c r="N272" i="23"/>
  <c r="O272" i="23" s="1"/>
  <c r="B272" i="23"/>
  <c r="N271" i="23"/>
  <c r="B271" i="23"/>
  <c r="N270" i="23"/>
  <c r="O270" i="23" s="1"/>
  <c r="B270" i="23"/>
  <c r="N269" i="23"/>
  <c r="B269" i="23"/>
  <c r="O268" i="23"/>
  <c r="M268" i="23" s="1"/>
  <c r="N268" i="23"/>
  <c r="B268" i="23"/>
  <c r="N267" i="23"/>
  <c r="B267" i="23"/>
  <c r="N266" i="23"/>
  <c r="O266" i="23" s="1"/>
  <c r="M266" i="23" s="1"/>
  <c r="B266" i="23"/>
  <c r="N265" i="23"/>
  <c r="B265" i="23"/>
  <c r="N264" i="23"/>
  <c r="O264" i="23" s="1"/>
  <c r="B264" i="23"/>
  <c r="N263" i="23"/>
  <c r="B263" i="23"/>
  <c r="N262" i="23"/>
  <c r="B262" i="23"/>
  <c r="N261" i="23"/>
  <c r="B261" i="23"/>
  <c r="N260" i="23"/>
  <c r="O260" i="23" s="1"/>
  <c r="M260" i="23" s="1"/>
  <c r="B260" i="23"/>
  <c r="N259" i="23"/>
  <c r="B259" i="23"/>
  <c r="N258" i="23"/>
  <c r="O258" i="23" s="1"/>
  <c r="M258" i="23" s="1"/>
  <c r="B258" i="23"/>
  <c r="N257" i="23"/>
  <c r="B257" i="23"/>
  <c r="N256" i="23"/>
  <c r="O256" i="23" s="1"/>
  <c r="M256" i="23" s="1"/>
  <c r="B256" i="23"/>
  <c r="N255" i="23"/>
  <c r="B255" i="23"/>
  <c r="N254" i="23"/>
  <c r="O254" i="23" s="1"/>
  <c r="M254" i="23" s="1"/>
  <c r="B254" i="23"/>
  <c r="N253" i="23"/>
  <c r="B253" i="23"/>
  <c r="N252" i="23"/>
  <c r="O252" i="23" s="1"/>
  <c r="M252" i="23" s="1"/>
  <c r="B252" i="23"/>
  <c r="N251" i="23"/>
  <c r="B251" i="23"/>
  <c r="N250" i="23"/>
  <c r="O250" i="23" s="1"/>
  <c r="M250" i="23" s="1"/>
  <c r="B250" i="23"/>
  <c r="N249" i="23"/>
  <c r="B249" i="23"/>
  <c r="N248" i="23"/>
  <c r="O248" i="23" s="1"/>
  <c r="M248" i="23" s="1"/>
  <c r="B248" i="23"/>
  <c r="N247" i="23"/>
  <c r="B247" i="23"/>
  <c r="N246" i="23"/>
  <c r="O246" i="23" s="1"/>
  <c r="M246" i="23" s="1"/>
  <c r="B246" i="23"/>
  <c r="N245" i="23"/>
  <c r="B245" i="23"/>
  <c r="N244" i="23"/>
  <c r="O244" i="23" s="1"/>
  <c r="M244" i="23" s="1"/>
  <c r="B244" i="23"/>
  <c r="N243" i="23"/>
  <c r="B243" i="23"/>
  <c r="N242" i="23"/>
  <c r="O242" i="23" s="1"/>
  <c r="M242" i="23" s="1"/>
  <c r="B242" i="23"/>
  <c r="N241" i="23"/>
  <c r="B241" i="23"/>
  <c r="N240" i="23"/>
  <c r="O240" i="23" s="1"/>
  <c r="M240" i="23" s="1"/>
  <c r="B240" i="23"/>
  <c r="N239" i="23"/>
  <c r="B239" i="23"/>
  <c r="N238" i="23"/>
  <c r="O238" i="23" s="1"/>
  <c r="M238" i="23" s="1"/>
  <c r="B238" i="23"/>
  <c r="N237" i="23"/>
  <c r="B237" i="23"/>
  <c r="N236" i="23"/>
  <c r="O236" i="23" s="1"/>
  <c r="M236" i="23" s="1"/>
  <c r="B236" i="23"/>
  <c r="N235" i="23"/>
  <c r="B235" i="23"/>
  <c r="N234" i="23"/>
  <c r="O234" i="23" s="1"/>
  <c r="M234" i="23" s="1"/>
  <c r="B234" i="23"/>
  <c r="N233" i="23"/>
  <c r="B233" i="23"/>
  <c r="N232" i="23"/>
  <c r="O232" i="23" s="1"/>
  <c r="M232" i="23" s="1"/>
  <c r="B232" i="23"/>
  <c r="N231" i="23"/>
  <c r="B231" i="23"/>
  <c r="N230" i="23"/>
  <c r="O230" i="23" s="1"/>
  <c r="M230" i="23" s="1"/>
  <c r="B230" i="23"/>
  <c r="N229" i="23"/>
  <c r="B229" i="23"/>
  <c r="N228" i="23"/>
  <c r="O228" i="23" s="1"/>
  <c r="M228" i="23" s="1"/>
  <c r="B228" i="23"/>
  <c r="N227" i="23"/>
  <c r="B227" i="23"/>
  <c r="N226" i="23"/>
  <c r="B226" i="23"/>
  <c r="N225" i="23"/>
  <c r="O225" i="23" s="1"/>
  <c r="M225" i="23" s="1"/>
  <c r="B225" i="23"/>
  <c r="N224" i="23"/>
  <c r="B224" i="23"/>
  <c r="N223" i="23"/>
  <c r="O223" i="23" s="1"/>
  <c r="M223" i="23" s="1"/>
  <c r="B223" i="23"/>
  <c r="N222" i="23"/>
  <c r="B222" i="23"/>
  <c r="N221" i="23"/>
  <c r="O221" i="23" s="1"/>
  <c r="M221" i="23" s="1"/>
  <c r="B221" i="23"/>
  <c r="N220" i="23"/>
  <c r="B220" i="23"/>
  <c r="N219" i="23"/>
  <c r="O219" i="23" s="1"/>
  <c r="M219" i="23" s="1"/>
  <c r="B219" i="23"/>
  <c r="N218" i="23"/>
  <c r="B218" i="23"/>
  <c r="N217" i="23"/>
  <c r="O217" i="23" s="1"/>
  <c r="M217" i="23" s="1"/>
  <c r="B217" i="23"/>
  <c r="N216" i="23"/>
  <c r="B216" i="23"/>
  <c r="N215" i="23"/>
  <c r="O215" i="23" s="1"/>
  <c r="M215" i="23" s="1"/>
  <c r="B215" i="23"/>
  <c r="N214" i="23"/>
  <c r="B214" i="23"/>
  <c r="N213" i="23"/>
  <c r="O213" i="23" s="1"/>
  <c r="M213" i="23" s="1"/>
  <c r="B213" i="23"/>
  <c r="N212" i="23"/>
  <c r="B212" i="23"/>
  <c r="N211" i="23"/>
  <c r="O211" i="23" s="1"/>
  <c r="M211" i="23" s="1"/>
  <c r="B211" i="23"/>
  <c r="N210" i="23"/>
  <c r="B210" i="23"/>
  <c r="N209" i="23"/>
  <c r="O209" i="23" s="1"/>
  <c r="M209" i="23" s="1"/>
  <c r="B209" i="23"/>
  <c r="N208" i="23"/>
  <c r="B208" i="23"/>
  <c r="N207" i="23"/>
  <c r="O207" i="23" s="1"/>
  <c r="M207" i="23" s="1"/>
  <c r="B207" i="23"/>
  <c r="N206" i="23"/>
  <c r="B206" i="23"/>
  <c r="N205" i="23"/>
  <c r="O205" i="23" s="1"/>
  <c r="M205" i="23" s="1"/>
  <c r="B205" i="23"/>
  <c r="N204" i="23"/>
  <c r="B204" i="23"/>
  <c r="N203" i="23"/>
  <c r="O203" i="23" s="1"/>
  <c r="M203" i="23" s="1"/>
  <c r="B203" i="23"/>
  <c r="N202" i="23"/>
  <c r="B202" i="23"/>
  <c r="N201" i="23"/>
  <c r="O201" i="23" s="1"/>
  <c r="M201" i="23" s="1"/>
  <c r="B201" i="23"/>
  <c r="N200" i="23"/>
  <c r="B200" i="23"/>
  <c r="N199" i="23"/>
  <c r="O199" i="23" s="1"/>
  <c r="M199" i="23" s="1"/>
  <c r="B199" i="23"/>
  <c r="N198" i="23"/>
  <c r="B198" i="23"/>
  <c r="N197" i="23"/>
  <c r="O197" i="23" s="1"/>
  <c r="M197" i="23" s="1"/>
  <c r="B197" i="23"/>
  <c r="N196" i="23"/>
  <c r="B196" i="23"/>
  <c r="N195" i="23"/>
  <c r="O195" i="23" s="1"/>
  <c r="M195" i="23" s="1"/>
  <c r="B195" i="23"/>
  <c r="N194" i="23"/>
  <c r="B194" i="23"/>
  <c r="N193" i="23"/>
  <c r="O193" i="23" s="1"/>
  <c r="M193" i="23" s="1"/>
  <c r="B193" i="23"/>
  <c r="N192" i="23"/>
  <c r="B192" i="23"/>
  <c r="N191" i="23"/>
  <c r="O191" i="23" s="1"/>
  <c r="M191" i="23" s="1"/>
  <c r="B191" i="23"/>
  <c r="N190" i="23"/>
  <c r="B190" i="23"/>
  <c r="N189" i="23"/>
  <c r="O189" i="23" s="1"/>
  <c r="M189" i="23" s="1"/>
  <c r="B189" i="23"/>
  <c r="N188" i="23"/>
  <c r="B188" i="23"/>
  <c r="N187" i="23"/>
  <c r="O187" i="23" s="1"/>
  <c r="M187" i="23" s="1"/>
  <c r="B187" i="23"/>
  <c r="N186" i="23"/>
  <c r="B186" i="23"/>
  <c r="N185" i="23"/>
  <c r="O185" i="23" s="1"/>
  <c r="M185" i="23" s="1"/>
  <c r="B185" i="23"/>
  <c r="N184" i="23"/>
  <c r="B184" i="23"/>
  <c r="N183" i="23"/>
  <c r="O183" i="23" s="1"/>
  <c r="M183" i="23" s="1"/>
  <c r="B183" i="23"/>
  <c r="N182" i="23"/>
  <c r="B182" i="23"/>
  <c r="N181" i="23"/>
  <c r="O181" i="23" s="1"/>
  <c r="M181" i="23" s="1"/>
  <c r="B181" i="23"/>
  <c r="N180" i="23"/>
  <c r="B180" i="23"/>
  <c r="N179" i="23"/>
  <c r="O179" i="23" s="1"/>
  <c r="M179" i="23" s="1"/>
  <c r="B179" i="23"/>
  <c r="N178" i="23"/>
  <c r="B178" i="23"/>
  <c r="N177" i="23"/>
  <c r="O177" i="23" s="1"/>
  <c r="M177" i="23" s="1"/>
  <c r="B177" i="23"/>
  <c r="N176" i="23"/>
  <c r="B176" i="23"/>
  <c r="N175" i="23"/>
  <c r="O175" i="23" s="1"/>
  <c r="M175" i="23" s="1"/>
  <c r="B175" i="23"/>
  <c r="N174" i="23"/>
  <c r="B174" i="23"/>
  <c r="N173" i="23"/>
  <c r="O173" i="23" s="1"/>
  <c r="M173" i="23" s="1"/>
  <c r="B173" i="23"/>
  <c r="N172" i="23"/>
  <c r="B172" i="23"/>
  <c r="N171" i="23"/>
  <c r="O171" i="23" s="1"/>
  <c r="M171" i="23" s="1"/>
  <c r="B171" i="23"/>
  <c r="N170" i="23"/>
  <c r="B170" i="23"/>
  <c r="N169" i="23"/>
  <c r="O169" i="23" s="1"/>
  <c r="M169" i="23" s="1"/>
  <c r="B169" i="23"/>
  <c r="N168" i="23"/>
  <c r="B168" i="23"/>
  <c r="N167" i="23"/>
  <c r="O167" i="23" s="1"/>
  <c r="M167" i="23" s="1"/>
  <c r="B167" i="23"/>
  <c r="N166" i="23"/>
  <c r="B166" i="23"/>
  <c r="N165" i="23"/>
  <c r="O165" i="23" s="1"/>
  <c r="M165" i="23" s="1"/>
  <c r="B165" i="23"/>
  <c r="N164" i="23"/>
  <c r="B164" i="23"/>
  <c r="N163" i="23"/>
  <c r="O163" i="23" s="1"/>
  <c r="M163" i="23" s="1"/>
  <c r="B163" i="23"/>
  <c r="N162" i="23"/>
  <c r="B162" i="23"/>
  <c r="N161" i="23"/>
  <c r="O161" i="23" s="1"/>
  <c r="M161" i="23" s="1"/>
  <c r="B161" i="23"/>
  <c r="N160" i="23"/>
  <c r="B160" i="23"/>
  <c r="N159" i="23"/>
  <c r="O159" i="23" s="1"/>
  <c r="M159" i="23" s="1"/>
  <c r="B159" i="23"/>
  <c r="N158" i="23"/>
  <c r="B158" i="23"/>
  <c r="N157" i="23"/>
  <c r="O157" i="23" s="1"/>
  <c r="M157" i="23" s="1"/>
  <c r="B157" i="23"/>
  <c r="N156" i="23"/>
  <c r="B156" i="23"/>
  <c r="N155" i="23"/>
  <c r="O155" i="23" s="1"/>
  <c r="M155" i="23" s="1"/>
  <c r="B155" i="23"/>
  <c r="N154" i="23"/>
  <c r="B154" i="23"/>
  <c r="N153" i="23"/>
  <c r="O153" i="23" s="1"/>
  <c r="M153" i="23" s="1"/>
  <c r="B153" i="23"/>
  <c r="N152" i="23"/>
  <c r="B152" i="23"/>
  <c r="N151" i="23"/>
  <c r="O151" i="23" s="1"/>
  <c r="M151" i="23" s="1"/>
  <c r="B151" i="23"/>
  <c r="N150" i="23"/>
  <c r="B150" i="23"/>
  <c r="N149" i="23"/>
  <c r="O149" i="23" s="1"/>
  <c r="M149" i="23" s="1"/>
  <c r="B149" i="23"/>
  <c r="N148" i="23"/>
  <c r="B148" i="23"/>
  <c r="N147" i="23"/>
  <c r="O147" i="23" s="1"/>
  <c r="M147" i="23" s="1"/>
  <c r="B147" i="23"/>
  <c r="N146" i="23"/>
  <c r="B146" i="23"/>
  <c r="N145" i="23"/>
  <c r="O145" i="23" s="1"/>
  <c r="M145" i="23" s="1"/>
  <c r="B145" i="23"/>
  <c r="N144" i="23"/>
  <c r="B144" i="23"/>
  <c r="N143" i="23"/>
  <c r="O143" i="23" s="1"/>
  <c r="M143" i="23" s="1"/>
  <c r="B143" i="23"/>
  <c r="N142" i="23"/>
  <c r="B142" i="23"/>
  <c r="N141" i="23"/>
  <c r="O141" i="23" s="1"/>
  <c r="M141" i="23" s="1"/>
  <c r="B141" i="23"/>
  <c r="N140" i="23"/>
  <c r="B140" i="23"/>
  <c r="N139" i="23"/>
  <c r="O139" i="23" s="1"/>
  <c r="M139" i="23" s="1"/>
  <c r="B139" i="23"/>
  <c r="N138" i="23"/>
  <c r="B138" i="23"/>
  <c r="N137" i="23"/>
  <c r="O137" i="23" s="1"/>
  <c r="M137" i="23" s="1"/>
  <c r="B137" i="23"/>
  <c r="N136" i="23"/>
  <c r="B136" i="23"/>
  <c r="N135" i="23"/>
  <c r="O135" i="23" s="1"/>
  <c r="M135" i="23" s="1"/>
  <c r="B135" i="23"/>
  <c r="N134" i="23"/>
  <c r="B134" i="23"/>
  <c r="N133" i="23"/>
  <c r="O133" i="23" s="1"/>
  <c r="M133" i="23" s="1"/>
  <c r="B133" i="23"/>
  <c r="N132" i="23"/>
  <c r="B132" i="23"/>
  <c r="N131" i="23"/>
  <c r="O131" i="23" s="1"/>
  <c r="M131" i="23" s="1"/>
  <c r="B131" i="23"/>
  <c r="N130" i="23"/>
  <c r="B130" i="23"/>
  <c r="N129" i="23"/>
  <c r="O129" i="23" s="1"/>
  <c r="M129" i="23" s="1"/>
  <c r="B129" i="23"/>
  <c r="N128" i="23"/>
  <c r="B128" i="23"/>
  <c r="N127" i="23"/>
  <c r="O127" i="23" s="1"/>
  <c r="M127" i="23" s="1"/>
  <c r="B127" i="23"/>
  <c r="N126" i="23"/>
  <c r="B126" i="23"/>
  <c r="N125" i="23"/>
  <c r="O125" i="23" s="1"/>
  <c r="M125" i="23" s="1"/>
  <c r="B125" i="23"/>
  <c r="N124" i="23"/>
  <c r="B124" i="23"/>
  <c r="N123" i="23"/>
  <c r="O123" i="23" s="1"/>
  <c r="M123" i="23" s="1"/>
  <c r="B123" i="23"/>
  <c r="N122" i="23"/>
  <c r="B122" i="23"/>
  <c r="N121" i="23"/>
  <c r="O121" i="23" s="1"/>
  <c r="M121" i="23" s="1"/>
  <c r="B121" i="23"/>
  <c r="N120" i="23"/>
  <c r="O120" i="23" s="1"/>
  <c r="M120" i="23" s="1"/>
  <c r="B120" i="23"/>
  <c r="N119" i="23"/>
  <c r="B119" i="23"/>
  <c r="N118" i="23"/>
  <c r="O118" i="23" s="1"/>
  <c r="M118" i="23" s="1"/>
  <c r="B118" i="23"/>
  <c r="N117" i="23"/>
  <c r="B117" i="23"/>
  <c r="N116" i="23"/>
  <c r="O116" i="23" s="1"/>
  <c r="M116" i="23" s="1"/>
  <c r="B116" i="23"/>
  <c r="N115" i="23"/>
  <c r="O115" i="23" s="1"/>
  <c r="M115" i="23" s="1"/>
  <c r="B115" i="23"/>
  <c r="N114" i="23"/>
  <c r="O114" i="23" s="1"/>
  <c r="M114" i="23" s="1"/>
  <c r="B114" i="23"/>
  <c r="N113" i="23"/>
  <c r="O113" i="23" s="1"/>
  <c r="M113" i="23" s="1"/>
  <c r="B113" i="23"/>
  <c r="N112" i="23"/>
  <c r="O112" i="23" s="1"/>
  <c r="M112" i="23" s="1"/>
  <c r="B112" i="23"/>
  <c r="O111" i="23"/>
  <c r="N111" i="23"/>
  <c r="B111" i="23"/>
  <c r="N110" i="23"/>
  <c r="O110" i="23" s="1"/>
  <c r="M110" i="23" s="1"/>
  <c r="B110" i="23"/>
  <c r="N109" i="23"/>
  <c r="B109" i="23"/>
  <c r="N108" i="23"/>
  <c r="O108" i="23" s="1"/>
  <c r="M108" i="23" s="1"/>
  <c r="B108" i="23"/>
  <c r="N107" i="23"/>
  <c r="O107" i="23" s="1"/>
  <c r="M107" i="23" s="1"/>
  <c r="B107" i="23"/>
  <c r="N106" i="23"/>
  <c r="O106" i="23" s="1"/>
  <c r="M106" i="23" s="1"/>
  <c r="B106" i="23"/>
  <c r="N105" i="23"/>
  <c r="O105" i="23" s="1"/>
  <c r="M105" i="23" s="1"/>
  <c r="B105" i="23"/>
  <c r="N104" i="23"/>
  <c r="O104" i="23" s="1"/>
  <c r="M104" i="23" s="1"/>
  <c r="B104" i="23"/>
  <c r="N103" i="23"/>
  <c r="O103" i="23" s="1"/>
  <c r="M103" i="23" s="1"/>
  <c r="B103" i="23"/>
  <c r="N102" i="23"/>
  <c r="O102" i="23" s="1"/>
  <c r="M102" i="23" s="1"/>
  <c r="B102" i="23"/>
  <c r="N101" i="23"/>
  <c r="B101" i="23"/>
  <c r="N100" i="23"/>
  <c r="O100" i="23" s="1"/>
  <c r="M100" i="23" s="1"/>
  <c r="B100" i="23"/>
  <c r="N99" i="23"/>
  <c r="O99" i="23" s="1"/>
  <c r="M99" i="23" s="1"/>
  <c r="B99" i="23"/>
  <c r="N98" i="23"/>
  <c r="O98" i="23" s="1"/>
  <c r="M98" i="23" s="1"/>
  <c r="B98" i="23"/>
  <c r="N97" i="23"/>
  <c r="O97" i="23" s="1"/>
  <c r="M97" i="23" s="1"/>
  <c r="B97" i="23"/>
  <c r="N96" i="23"/>
  <c r="O96" i="23" s="1"/>
  <c r="M96" i="23" s="1"/>
  <c r="B96" i="23"/>
  <c r="N95" i="23"/>
  <c r="O95" i="23" s="1"/>
  <c r="M95" i="23" s="1"/>
  <c r="B95" i="23"/>
  <c r="N94" i="23"/>
  <c r="O94" i="23" s="1"/>
  <c r="M94" i="23" s="1"/>
  <c r="B94" i="23"/>
  <c r="N93" i="23"/>
  <c r="B93" i="23"/>
  <c r="N92" i="23"/>
  <c r="O92" i="23" s="1"/>
  <c r="M92" i="23" s="1"/>
  <c r="B92" i="23"/>
  <c r="N91" i="23"/>
  <c r="O91" i="23" s="1"/>
  <c r="M91" i="23" s="1"/>
  <c r="B91" i="23"/>
  <c r="N90" i="23"/>
  <c r="O90" i="23" s="1"/>
  <c r="M90" i="23" s="1"/>
  <c r="B90" i="23"/>
  <c r="N89" i="23"/>
  <c r="O89" i="23" s="1"/>
  <c r="B89" i="23"/>
  <c r="N88" i="23"/>
  <c r="O88" i="23" s="1"/>
  <c r="M88" i="23" s="1"/>
  <c r="B88" i="23"/>
  <c r="N87" i="23"/>
  <c r="O87" i="23" s="1"/>
  <c r="M87" i="23" s="1"/>
  <c r="B87" i="23"/>
  <c r="N86" i="23"/>
  <c r="O86" i="23" s="1"/>
  <c r="M86" i="23" s="1"/>
  <c r="B86" i="23"/>
  <c r="N85" i="23"/>
  <c r="B85" i="23"/>
  <c r="N84" i="23"/>
  <c r="O84" i="23" s="1"/>
  <c r="M84" i="23" s="1"/>
  <c r="B84" i="23"/>
  <c r="N83" i="23"/>
  <c r="O83" i="23" s="1"/>
  <c r="M83" i="23" s="1"/>
  <c r="B83" i="23"/>
  <c r="N82" i="23"/>
  <c r="O82" i="23" s="1"/>
  <c r="M82" i="23" s="1"/>
  <c r="B82" i="23"/>
  <c r="O81" i="23"/>
  <c r="M81" i="23" s="1"/>
  <c r="N81" i="23"/>
  <c r="B81" i="23"/>
  <c r="N80" i="23"/>
  <c r="O80" i="23" s="1"/>
  <c r="M80" i="23" s="1"/>
  <c r="B80" i="23"/>
  <c r="N79" i="23"/>
  <c r="O79" i="23" s="1"/>
  <c r="M79" i="23" s="1"/>
  <c r="B79" i="23"/>
  <c r="N78" i="23"/>
  <c r="O78" i="23" s="1"/>
  <c r="M78" i="23" s="1"/>
  <c r="B78" i="23"/>
  <c r="N77" i="23"/>
  <c r="B77" i="23"/>
  <c r="N76" i="23"/>
  <c r="O76" i="23" s="1"/>
  <c r="M76" i="23" s="1"/>
  <c r="B76" i="23"/>
  <c r="N75" i="23"/>
  <c r="O75" i="23" s="1"/>
  <c r="M75" i="23" s="1"/>
  <c r="B75" i="23"/>
  <c r="N74" i="23"/>
  <c r="O74" i="23" s="1"/>
  <c r="M74" i="23" s="1"/>
  <c r="B74" i="23"/>
  <c r="N73" i="23"/>
  <c r="O73" i="23" s="1"/>
  <c r="B73" i="23"/>
  <c r="N72" i="23"/>
  <c r="O72" i="23" s="1"/>
  <c r="M72" i="23" s="1"/>
  <c r="B72" i="23"/>
  <c r="N71" i="23"/>
  <c r="O71" i="23" s="1"/>
  <c r="M71" i="23" s="1"/>
  <c r="B71" i="23"/>
  <c r="N70" i="23"/>
  <c r="O70" i="23" s="1"/>
  <c r="M70" i="23" s="1"/>
  <c r="B70" i="23"/>
  <c r="N69" i="23"/>
  <c r="B69" i="23"/>
  <c r="N68" i="23"/>
  <c r="O68" i="23" s="1"/>
  <c r="M68" i="23" s="1"/>
  <c r="B68" i="23"/>
  <c r="N67" i="23"/>
  <c r="O67" i="23" s="1"/>
  <c r="M67" i="23" s="1"/>
  <c r="B67" i="23"/>
  <c r="N66" i="23"/>
  <c r="O66" i="23" s="1"/>
  <c r="M66" i="23" s="1"/>
  <c r="B66" i="23"/>
  <c r="N65" i="23"/>
  <c r="O65" i="23" s="1"/>
  <c r="M65" i="23" s="1"/>
  <c r="B65" i="23"/>
  <c r="N64" i="23"/>
  <c r="O64" i="23" s="1"/>
  <c r="M64" i="23" s="1"/>
  <c r="B64" i="23"/>
  <c r="N63" i="23"/>
  <c r="O63" i="23" s="1"/>
  <c r="M63" i="23" s="1"/>
  <c r="B63" i="23"/>
  <c r="N62" i="23"/>
  <c r="O62" i="23" s="1"/>
  <c r="M62" i="23" s="1"/>
  <c r="B62" i="23"/>
  <c r="N61" i="23"/>
  <c r="B61" i="23"/>
  <c r="N60" i="23"/>
  <c r="O60" i="23" s="1"/>
  <c r="M60" i="23" s="1"/>
  <c r="B60" i="23"/>
  <c r="N59" i="23"/>
  <c r="O59" i="23" s="1"/>
  <c r="M59" i="23" s="1"/>
  <c r="B59" i="23"/>
  <c r="N58" i="23"/>
  <c r="O58" i="23" s="1"/>
  <c r="M58" i="23" s="1"/>
  <c r="B58" i="23"/>
  <c r="N57" i="23"/>
  <c r="O57" i="23" s="1"/>
  <c r="B57" i="23"/>
  <c r="N56" i="23"/>
  <c r="O56" i="23" s="1"/>
  <c r="M56" i="23" s="1"/>
  <c r="B56" i="23"/>
  <c r="N55" i="23"/>
  <c r="O55" i="23" s="1"/>
  <c r="M55" i="23" s="1"/>
  <c r="B55" i="23"/>
  <c r="N54" i="23"/>
  <c r="O54" i="23" s="1"/>
  <c r="M54" i="23" s="1"/>
  <c r="B54" i="23"/>
  <c r="N53" i="23"/>
  <c r="B53" i="23"/>
  <c r="N52" i="23"/>
  <c r="O52" i="23" s="1"/>
  <c r="M52" i="23" s="1"/>
  <c r="B52" i="23"/>
  <c r="N51" i="23"/>
  <c r="O51" i="23" s="1"/>
  <c r="M51" i="23" s="1"/>
  <c r="B51" i="23"/>
  <c r="N50" i="23"/>
  <c r="O50" i="23" s="1"/>
  <c r="M50" i="23" s="1"/>
  <c r="B50" i="23"/>
  <c r="O49" i="23"/>
  <c r="M49" i="23" s="1"/>
  <c r="N49" i="23"/>
  <c r="B49" i="23"/>
  <c r="N48" i="23"/>
  <c r="O48" i="23" s="1"/>
  <c r="M48" i="23" s="1"/>
  <c r="B48" i="23"/>
  <c r="N47" i="23"/>
  <c r="O47" i="23" s="1"/>
  <c r="M47" i="23" s="1"/>
  <c r="B47" i="23"/>
  <c r="N46" i="23"/>
  <c r="O46" i="23" s="1"/>
  <c r="M46" i="23" s="1"/>
  <c r="B46" i="23"/>
  <c r="N45" i="23"/>
  <c r="B45" i="23"/>
  <c r="N44" i="23"/>
  <c r="O44" i="23" s="1"/>
  <c r="M44" i="23" s="1"/>
  <c r="B44" i="23"/>
  <c r="N43" i="23"/>
  <c r="O43" i="23" s="1"/>
  <c r="M43" i="23" s="1"/>
  <c r="B43" i="23"/>
  <c r="N42" i="23"/>
  <c r="O42" i="23" s="1"/>
  <c r="M42" i="23" s="1"/>
  <c r="B42" i="23"/>
  <c r="N41" i="23"/>
  <c r="O41" i="23" s="1"/>
  <c r="B41" i="23"/>
  <c r="N40" i="23"/>
  <c r="O40" i="23" s="1"/>
  <c r="M40" i="23" s="1"/>
  <c r="B40" i="23"/>
  <c r="N39" i="23"/>
  <c r="O39" i="23" s="1"/>
  <c r="M39" i="23" s="1"/>
  <c r="B39" i="23"/>
  <c r="N38" i="23"/>
  <c r="O38" i="23" s="1"/>
  <c r="M38" i="23" s="1"/>
  <c r="B38" i="23"/>
  <c r="N37" i="23"/>
  <c r="B37" i="23"/>
  <c r="N36" i="23"/>
  <c r="O36" i="23" s="1"/>
  <c r="M36" i="23" s="1"/>
  <c r="B36" i="23"/>
  <c r="N35" i="23"/>
  <c r="O35" i="23" s="1"/>
  <c r="M35" i="23" s="1"/>
  <c r="B35" i="23"/>
  <c r="N34" i="23"/>
  <c r="O34" i="23" s="1"/>
  <c r="M34" i="23" s="1"/>
  <c r="B34" i="23"/>
  <c r="N33" i="23"/>
  <c r="O33" i="23" s="1"/>
  <c r="M33" i="23" s="1"/>
  <c r="B33" i="23"/>
  <c r="N32" i="23"/>
  <c r="O32" i="23" s="1"/>
  <c r="M32" i="23" s="1"/>
  <c r="B32" i="23"/>
  <c r="N31" i="23"/>
  <c r="O31" i="23" s="1"/>
  <c r="M31" i="23" s="1"/>
  <c r="B31" i="23"/>
  <c r="N30" i="23"/>
  <c r="O30" i="23" s="1"/>
  <c r="M30" i="23" s="1"/>
  <c r="B30" i="23"/>
  <c r="N29" i="23"/>
  <c r="B29" i="23"/>
  <c r="N28" i="23"/>
  <c r="O28" i="23" s="1"/>
  <c r="M28" i="23" s="1"/>
  <c r="B28" i="23"/>
  <c r="N27" i="23"/>
  <c r="O27" i="23" s="1"/>
  <c r="M27" i="23" s="1"/>
  <c r="B27" i="23"/>
  <c r="N26" i="23"/>
  <c r="O26" i="23" s="1"/>
  <c r="M26" i="23" s="1"/>
  <c r="B26" i="23"/>
  <c r="N25" i="23"/>
  <c r="O25" i="23" s="1"/>
  <c r="M25" i="23" s="1"/>
  <c r="B25" i="23"/>
  <c r="N24" i="23"/>
  <c r="O24" i="23" s="1"/>
  <c r="M24" i="23" s="1"/>
  <c r="B24" i="23"/>
  <c r="N23" i="23"/>
  <c r="O23" i="23" s="1"/>
  <c r="M23" i="23" s="1"/>
  <c r="B23" i="23"/>
  <c r="N22" i="23"/>
  <c r="O22" i="23" s="1"/>
  <c r="M22" i="23" s="1"/>
  <c r="B22" i="23"/>
  <c r="N21" i="23"/>
  <c r="O21" i="23" s="1"/>
  <c r="M21" i="23" s="1"/>
  <c r="B21" i="23"/>
  <c r="N20" i="23"/>
  <c r="O20" i="23" s="1"/>
  <c r="M20" i="23" s="1"/>
  <c r="B20" i="23"/>
  <c r="N19" i="23"/>
  <c r="O19" i="23" s="1"/>
  <c r="M19" i="23" s="1"/>
  <c r="B19" i="23"/>
  <c r="N18" i="23"/>
  <c r="O18" i="23" s="1"/>
  <c r="M18" i="23" s="1"/>
  <c r="B18" i="23"/>
  <c r="N17" i="23"/>
  <c r="O17" i="23" s="1"/>
  <c r="M17" i="23" s="1"/>
  <c r="B17" i="23"/>
  <c r="N16" i="23"/>
  <c r="O16" i="23" s="1"/>
  <c r="M16" i="23" s="1"/>
  <c r="B16" i="23"/>
  <c r="N15" i="23"/>
  <c r="O15" i="23" s="1"/>
  <c r="M15" i="23" s="1"/>
  <c r="B15" i="23"/>
  <c r="N14" i="23"/>
  <c r="O14" i="23" s="1"/>
  <c r="M14" i="23" s="1"/>
  <c r="B14" i="23"/>
  <c r="N13" i="23"/>
  <c r="O13" i="23" s="1"/>
  <c r="M13" i="23" s="1"/>
  <c r="B13" i="23"/>
  <c r="N12" i="23"/>
  <c r="O12" i="23" s="1"/>
  <c r="M12" i="23" s="1"/>
  <c r="H13" i="23"/>
  <c r="B12" i="23"/>
  <c r="N11" i="23"/>
  <c r="O11" i="23" s="1"/>
  <c r="M11" i="23" s="1"/>
  <c r="H12" i="23"/>
  <c r="B11" i="23"/>
  <c r="N10" i="23"/>
  <c r="O10" i="23" s="1"/>
  <c r="M10" i="23" s="1"/>
  <c r="B10" i="23"/>
  <c r="N9" i="23"/>
  <c r="O9" i="23" s="1"/>
  <c r="M9" i="23" s="1"/>
  <c r="B9" i="23"/>
  <c r="N8" i="23"/>
  <c r="O8" i="23" s="1"/>
  <c r="M8" i="23" s="1"/>
  <c r="B8" i="23"/>
  <c r="N7" i="23"/>
  <c r="O7" i="23" s="1"/>
  <c r="M7" i="23" s="1"/>
  <c r="B7" i="23"/>
  <c r="N6" i="23"/>
  <c r="O6" i="23" s="1"/>
  <c r="M6" i="23" s="1"/>
  <c r="B6" i="23"/>
  <c r="N5" i="23"/>
  <c r="O5" i="23" s="1"/>
  <c r="M5" i="23" s="1"/>
  <c r="B5" i="23"/>
  <c r="N4" i="23"/>
  <c r="O4" i="23" s="1"/>
  <c r="M4" i="23" s="1"/>
  <c r="B4" i="23"/>
  <c r="N3" i="23"/>
  <c r="O3" i="23" s="1"/>
  <c r="M3" i="23" s="1"/>
  <c r="H3" i="23"/>
  <c r="B3" i="23"/>
  <c r="N2" i="23"/>
  <c r="H2" i="23"/>
  <c r="B2" i="23"/>
  <c r="C33" i="15"/>
  <c r="C32" i="15"/>
  <c r="E12" i="15"/>
  <c r="E5" i="36" l="1"/>
  <c r="AX13" i="31"/>
  <c r="E5" i="21"/>
  <c r="N9" i="21"/>
  <c r="E10" i="36"/>
  <c r="O286" i="23"/>
  <c r="M286" i="23" s="1"/>
  <c r="M322" i="23"/>
  <c r="M605" i="23"/>
  <c r="M1052" i="23"/>
  <c r="M1094" i="23"/>
  <c r="M606" i="23"/>
  <c r="M939" i="23"/>
  <c r="M996" i="23"/>
  <c r="M910" i="23"/>
  <c r="M955" i="23"/>
  <c r="M330" i="23"/>
  <c r="M596" i="23"/>
  <c r="M974" i="23"/>
  <c r="M1058" i="23"/>
  <c r="M626" i="23"/>
  <c r="M358" i="23"/>
  <c r="O262" i="23"/>
  <c r="M262" i="23" s="1"/>
  <c r="M310" i="23"/>
  <c r="M382" i="23"/>
  <c r="M388" i="23"/>
  <c r="O483" i="23"/>
  <c r="M483" i="23" s="1"/>
  <c r="M509" i="23"/>
  <c r="O593" i="23"/>
  <c r="M593" i="23" s="1"/>
  <c r="M270" i="23"/>
  <c r="M360" i="23"/>
  <c r="M365" i="23"/>
  <c r="M793" i="23"/>
  <c r="M896" i="23"/>
  <c r="M948" i="23"/>
  <c r="M951" i="23"/>
  <c r="M958" i="23"/>
  <c r="M1062" i="23"/>
  <c r="M294" i="23"/>
  <c r="M374" i="23"/>
  <c r="M380" i="23"/>
  <c r="M401" i="23"/>
  <c r="M449" i="23"/>
  <c r="M513" i="23"/>
  <c r="M519" i="23"/>
  <c r="M545" i="23"/>
  <c r="M975" i="23"/>
  <c r="M908" i="23"/>
  <c r="M935" i="23"/>
  <c r="M942" i="23"/>
  <c r="M986" i="23"/>
  <c r="M1074" i="23"/>
  <c r="M785" i="23"/>
  <c r="H14" i="23"/>
  <c r="M278" i="23"/>
  <c r="M372" i="23"/>
  <c r="M399" i="23"/>
  <c r="M479" i="23"/>
  <c r="M561" i="23"/>
  <c r="O583" i="23"/>
  <c r="M583" i="23" s="1"/>
  <c r="M811" i="23"/>
  <c r="M825" i="23"/>
  <c r="M963" i="23"/>
  <c r="M966" i="23"/>
  <c r="M1060" i="23"/>
  <c r="M912" i="23"/>
  <c r="M1078" i="23"/>
  <c r="M390" i="23"/>
  <c r="M618" i="23"/>
  <c r="M771" i="23"/>
  <c r="M906" i="23"/>
  <c r="M920" i="23"/>
  <c r="M947" i="23"/>
  <c r="M950" i="23"/>
  <c r="M1006" i="23"/>
  <c r="M1036" i="23"/>
  <c r="M1054" i="23"/>
  <c r="M1068" i="23"/>
  <c r="O978" i="23"/>
  <c r="M978" i="23" s="1"/>
  <c r="O565" i="23"/>
  <c r="M565" i="23" s="1"/>
  <c r="O597" i="23"/>
  <c r="M597" i="23" s="1"/>
  <c r="O1004" i="23"/>
  <c r="M1004" i="23" s="1"/>
  <c r="D2" i="23"/>
  <c r="E7" i="14" s="1"/>
  <c r="M41" i="23"/>
  <c r="M57" i="23"/>
  <c r="M73" i="23"/>
  <c r="M89" i="23"/>
  <c r="O119" i="23"/>
  <c r="M119" i="23" s="1"/>
  <c r="M264" i="23"/>
  <c r="M272" i="23"/>
  <c r="M280" i="23"/>
  <c r="M288" i="23"/>
  <c r="M296" i="23"/>
  <c r="M304" i="23"/>
  <c r="M312" i="23"/>
  <c r="M369" i="23"/>
  <c r="M396" i="23"/>
  <c r="M425" i="23"/>
  <c r="M451" i="23"/>
  <c r="M485" i="23"/>
  <c r="O497" i="23"/>
  <c r="M497" i="23" s="1"/>
  <c r="M503" i="23"/>
  <c r="M515" i="23"/>
  <c r="O527" i="23"/>
  <c r="M527" i="23" s="1"/>
  <c r="M533" i="23"/>
  <c r="M551" i="23"/>
  <c r="M595" i="23"/>
  <c r="M894" i="23"/>
  <c r="O1042" i="23"/>
  <c r="M1042" i="23" s="1"/>
  <c r="M1070" i="23"/>
  <c r="M1084" i="23"/>
  <c r="O469" i="23"/>
  <c r="M469" i="23"/>
  <c r="O559" i="23"/>
  <c r="M559" i="23" s="1"/>
  <c r="O575" i="23"/>
  <c r="M575" i="23" s="1"/>
  <c r="O959" i="23"/>
  <c r="M959" i="23" s="1"/>
  <c r="O990" i="23"/>
  <c r="M990" i="23" s="1"/>
  <c r="M783" i="23"/>
  <c r="O904" i="23"/>
  <c r="M904" i="23" s="1"/>
  <c r="O581" i="23"/>
  <c r="M581" i="23" s="1"/>
  <c r="O611" i="23"/>
  <c r="M611" i="23"/>
  <c r="O956" i="23"/>
  <c r="M956" i="23" s="1"/>
  <c r="O1028" i="23"/>
  <c r="M1028" i="23" s="1"/>
  <c r="O620" i="23"/>
  <c r="M620" i="23"/>
  <c r="O375" i="23"/>
  <c r="M375" i="23" s="1"/>
  <c r="M386" i="23"/>
  <c r="M394" i="23"/>
  <c r="O402" i="23"/>
  <c r="M402" i="23" s="1"/>
  <c r="O423" i="23"/>
  <c r="M423" i="23" s="1"/>
  <c r="M501" i="23"/>
  <c r="M531" i="23"/>
  <c r="O543" i="23"/>
  <c r="M543" i="23" s="1"/>
  <c r="M549" i="23"/>
  <c r="O602" i="23"/>
  <c r="M602" i="23"/>
  <c r="O608" i="23"/>
  <c r="M608" i="23" s="1"/>
  <c r="O621" i="23"/>
  <c r="M621" i="23" s="1"/>
  <c r="M819" i="23"/>
  <c r="O943" i="23"/>
  <c r="M943" i="23" s="1"/>
  <c r="O987" i="23"/>
  <c r="M987" i="23" s="1"/>
  <c r="M419" i="23"/>
  <c r="J13" i="36"/>
  <c r="O408" i="23"/>
  <c r="M408" i="23" s="1"/>
  <c r="M373" i="23"/>
  <c r="M400" i="23"/>
  <c r="M421" i="23"/>
  <c r="O435" i="23"/>
  <c r="M435" i="23" s="1"/>
  <c r="M441" i="23"/>
  <c r="M579" i="23"/>
  <c r="M599" i="23"/>
  <c r="M615" i="23"/>
  <c r="M829" i="23"/>
  <c r="O940" i="23"/>
  <c r="M940" i="23" s="1"/>
  <c r="O1014" i="23"/>
  <c r="M1014" i="23" s="1"/>
  <c r="M398" i="23"/>
  <c r="M473" i="23"/>
  <c r="N13" i="21"/>
  <c r="M111" i="23"/>
  <c r="M384" i="23"/>
  <c r="M392" i="23"/>
  <c r="M453" i="23"/>
  <c r="O481" i="23"/>
  <c r="M481" i="23" s="1"/>
  <c r="M487" i="23"/>
  <c r="O511" i="23"/>
  <c r="M511" i="23" s="1"/>
  <c r="M517" i="23"/>
  <c r="M535" i="23"/>
  <c r="O591" i="23"/>
  <c r="M591" i="23" s="1"/>
  <c r="M931" i="23"/>
  <c r="M934" i="23"/>
  <c r="M795" i="23"/>
  <c r="M809" i="23"/>
  <c r="M823" i="23"/>
  <c r="M898" i="23"/>
  <c r="M970" i="23"/>
  <c r="M979" i="23"/>
  <c r="M982" i="23"/>
  <c r="M988" i="23"/>
  <c r="M998" i="23"/>
  <c r="M1012" i="23"/>
  <c r="M1026" i="23"/>
  <c r="O846" i="23"/>
  <c r="M846" i="23" s="1"/>
  <c r="M429" i="23"/>
  <c r="M491" i="23"/>
  <c r="M521" i="23"/>
  <c r="M537" i="23"/>
  <c r="M553" i="23"/>
  <c r="M569" i="23"/>
  <c r="M585" i="23"/>
  <c r="M604" i="23"/>
  <c r="M614" i="23"/>
  <c r="M799" i="23"/>
  <c r="M930" i="23"/>
  <c r="M1010" i="23"/>
  <c r="M1086" i="23"/>
  <c r="M612" i="23"/>
  <c r="M622" i="23"/>
  <c r="M1038" i="23"/>
  <c r="M1090" i="23"/>
  <c r="M237" i="23"/>
  <c r="O610" i="23"/>
  <c r="M610" i="23" s="1"/>
  <c r="O638" i="23"/>
  <c r="M638" i="23" s="1"/>
  <c r="O686" i="23"/>
  <c r="M686" i="23" s="1"/>
  <c r="O718" i="23"/>
  <c r="M718" i="23" s="1"/>
  <c r="O750" i="23"/>
  <c r="M750" i="23" s="1"/>
  <c r="O984" i="23"/>
  <c r="M984" i="23" s="1"/>
  <c r="O1018" i="23"/>
  <c r="M1018" i="23" s="1"/>
  <c r="O29" i="23"/>
  <c r="M29" i="23" s="1"/>
  <c r="O37" i="23"/>
  <c r="M37" i="23" s="1"/>
  <c r="O45" i="23"/>
  <c r="M45" i="23" s="1"/>
  <c r="O53" i="23"/>
  <c r="M53" i="23" s="1"/>
  <c r="O61" i="23"/>
  <c r="M61" i="23" s="1"/>
  <c r="O69" i="23"/>
  <c r="O77" i="23"/>
  <c r="M77" i="23" s="1"/>
  <c r="O85" i="23"/>
  <c r="M85" i="23" s="1"/>
  <c r="O93" i="23"/>
  <c r="M93" i="23" s="1"/>
  <c r="O101" i="23"/>
  <c r="M101" i="23" s="1"/>
  <c r="O109" i="23"/>
  <c r="M109" i="23" s="1"/>
  <c r="O117" i="23"/>
  <c r="M117" i="23" s="1"/>
  <c r="O122" i="23"/>
  <c r="M122" i="23" s="1"/>
  <c r="O124" i="23"/>
  <c r="M124" i="23" s="1"/>
  <c r="O126" i="23"/>
  <c r="M126" i="23" s="1"/>
  <c r="O128" i="23"/>
  <c r="M128" i="23" s="1"/>
  <c r="O130" i="23"/>
  <c r="M130" i="23" s="1"/>
  <c r="O132" i="23"/>
  <c r="M132" i="23" s="1"/>
  <c r="O134" i="23"/>
  <c r="M134" i="23" s="1"/>
  <c r="O136" i="23"/>
  <c r="M136" i="23" s="1"/>
  <c r="O138" i="23"/>
  <c r="M138" i="23" s="1"/>
  <c r="O140" i="23"/>
  <c r="M140" i="23" s="1"/>
  <c r="O142" i="23"/>
  <c r="M142" i="23" s="1"/>
  <c r="O144" i="23"/>
  <c r="M144" i="23" s="1"/>
  <c r="O146" i="23"/>
  <c r="M146" i="23" s="1"/>
  <c r="O148" i="23"/>
  <c r="M148" i="23" s="1"/>
  <c r="O150" i="23"/>
  <c r="M150" i="23" s="1"/>
  <c r="O152" i="23"/>
  <c r="M152" i="23" s="1"/>
  <c r="O154" i="23"/>
  <c r="M154" i="23" s="1"/>
  <c r="O156" i="23"/>
  <c r="M156" i="23" s="1"/>
  <c r="O158" i="23"/>
  <c r="M158" i="23" s="1"/>
  <c r="O160" i="23"/>
  <c r="M160" i="23" s="1"/>
  <c r="O162" i="23"/>
  <c r="M162" i="23" s="1"/>
  <c r="O164" i="23"/>
  <c r="M164" i="23" s="1"/>
  <c r="O166" i="23"/>
  <c r="M166" i="23" s="1"/>
  <c r="O168" i="23"/>
  <c r="M168" i="23" s="1"/>
  <c r="O170" i="23"/>
  <c r="M170" i="23" s="1"/>
  <c r="O172" i="23"/>
  <c r="M172" i="23" s="1"/>
  <c r="O174" i="23"/>
  <c r="M174" i="23" s="1"/>
  <c r="O176" i="23"/>
  <c r="M176" i="23" s="1"/>
  <c r="O178" i="23"/>
  <c r="M178" i="23" s="1"/>
  <c r="O180" i="23"/>
  <c r="M180" i="23" s="1"/>
  <c r="O182" i="23"/>
  <c r="M182" i="23" s="1"/>
  <c r="O184" i="23"/>
  <c r="M184" i="23" s="1"/>
  <c r="O186" i="23"/>
  <c r="M186" i="23" s="1"/>
  <c r="O188" i="23"/>
  <c r="M188" i="23" s="1"/>
  <c r="O190" i="23"/>
  <c r="M190" i="23" s="1"/>
  <c r="O192" i="23"/>
  <c r="M192" i="23" s="1"/>
  <c r="O194" i="23"/>
  <c r="M194" i="23" s="1"/>
  <c r="O196" i="23"/>
  <c r="M196" i="23" s="1"/>
  <c r="O198" i="23"/>
  <c r="M198" i="23" s="1"/>
  <c r="O200" i="23"/>
  <c r="M200" i="23" s="1"/>
  <c r="O202" i="23"/>
  <c r="M202" i="23" s="1"/>
  <c r="O204" i="23"/>
  <c r="M204" i="23" s="1"/>
  <c r="O206" i="23"/>
  <c r="M206" i="23" s="1"/>
  <c r="O208" i="23"/>
  <c r="M208" i="23" s="1"/>
  <c r="O210" i="23"/>
  <c r="M210" i="23" s="1"/>
  <c r="O212" i="23"/>
  <c r="M212" i="23" s="1"/>
  <c r="O214" i="23"/>
  <c r="M214" i="23" s="1"/>
  <c r="O216" i="23"/>
  <c r="M216" i="23" s="1"/>
  <c r="O218" i="23"/>
  <c r="M218" i="23" s="1"/>
  <c r="O220" i="23"/>
  <c r="M220" i="23" s="1"/>
  <c r="O222" i="23"/>
  <c r="M222" i="23" s="1"/>
  <c r="O224" i="23"/>
  <c r="M224" i="23" s="1"/>
  <c r="O226" i="23"/>
  <c r="M226" i="23" s="1"/>
  <c r="O227" i="23"/>
  <c r="M227" i="23" s="1"/>
  <c r="O229" i="23"/>
  <c r="M229" i="23" s="1"/>
  <c r="O231" i="23"/>
  <c r="M231" i="23" s="1"/>
  <c r="O233" i="23"/>
  <c r="M233" i="23" s="1"/>
  <c r="O235" i="23"/>
  <c r="M235" i="23" s="1"/>
  <c r="O237" i="23"/>
  <c r="O239" i="23"/>
  <c r="M239" i="23" s="1"/>
  <c r="O241" i="23"/>
  <c r="M241" i="23" s="1"/>
  <c r="O243" i="23"/>
  <c r="M243" i="23" s="1"/>
  <c r="O245" i="23"/>
  <c r="M245" i="23" s="1"/>
  <c r="O247" i="23"/>
  <c r="M247" i="23" s="1"/>
  <c r="O249" i="23"/>
  <c r="M249" i="23" s="1"/>
  <c r="O251" i="23"/>
  <c r="M251" i="23" s="1"/>
  <c r="O253" i="23"/>
  <c r="M253" i="23" s="1"/>
  <c r="O255" i="23"/>
  <c r="M255" i="23" s="1"/>
  <c r="O257" i="23"/>
  <c r="M257" i="23" s="1"/>
  <c r="O259" i="23"/>
  <c r="M259" i="23" s="1"/>
  <c r="O261" i="23"/>
  <c r="M261" i="23" s="1"/>
  <c r="O263" i="23"/>
  <c r="M263" i="23" s="1"/>
  <c r="O265" i="23"/>
  <c r="M265" i="23" s="1"/>
  <c r="O267" i="23"/>
  <c r="M267" i="23" s="1"/>
  <c r="O269" i="23"/>
  <c r="M269" i="23" s="1"/>
  <c r="O271" i="23"/>
  <c r="M271" i="23" s="1"/>
  <c r="O273" i="23"/>
  <c r="M273" i="23" s="1"/>
  <c r="O275" i="23"/>
  <c r="M275" i="23" s="1"/>
  <c r="O277" i="23"/>
  <c r="M277" i="23" s="1"/>
  <c r="O279" i="23"/>
  <c r="M279" i="23" s="1"/>
  <c r="O281" i="23"/>
  <c r="M281" i="23" s="1"/>
  <c r="O283" i="23"/>
  <c r="M283" i="23" s="1"/>
  <c r="O285" i="23"/>
  <c r="M285" i="23" s="1"/>
  <c r="O287" i="23"/>
  <c r="M287" i="23" s="1"/>
  <c r="O289" i="23"/>
  <c r="M289" i="23" s="1"/>
  <c r="O291" i="23"/>
  <c r="M291" i="23" s="1"/>
  <c r="O293" i="23"/>
  <c r="M293" i="23" s="1"/>
  <c r="O295" i="23"/>
  <c r="M295" i="23" s="1"/>
  <c r="O297" i="23"/>
  <c r="M297" i="23" s="1"/>
  <c r="O299" i="23"/>
  <c r="M299" i="23" s="1"/>
  <c r="O301" i="23"/>
  <c r="M301" i="23" s="1"/>
  <c r="O303" i="23"/>
  <c r="M303" i="23" s="1"/>
  <c r="O305" i="23"/>
  <c r="M305" i="23" s="1"/>
  <c r="O307" i="23"/>
  <c r="M307" i="23" s="1"/>
  <c r="O309" i="23"/>
  <c r="M309" i="23" s="1"/>
  <c r="O311" i="23"/>
  <c r="M311" i="23" s="1"/>
  <c r="O313" i="23"/>
  <c r="M313" i="23" s="1"/>
  <c r="O315" i="23"/>
  <c r="M315" i="23" s="1"/>
  <c r="O317" i="23"/>
  <c r="M317" i="23" s="1"/>
  <c r="O654" i="23"/>
  <c r="M654" i="23" s="1"/>
  <c r="O670" i="23"/>
  <c r="M670" i="23"/>
  <c r="O702" i="23"/>
  <c r="M702" i="23" s="1"/>
  <c r="O734" i="23"/>
  <c r="M734" i="23" s="1"/>
  <c r="O897" i="23"/>
  <c r="M897" i="23" s="1"/>
  <c r="O1080" i="23"/>
  <c r="M1080" i="23" s="1"/>
  <c r="O600" i="23"/>
  <c r="M600" i="23"/>
  <c r="O636" i="23"/>
  <c r="M636" i="23" s="1"/>
  <c r="O652" i="23"/>
  <c r="M652" i="23" s="1"/>
  <c r="O668" i="23"/>
  <c r="M668" i="23" s="1"/>
  <c r="O684" i="23"/>
  <c r="M684" i="23" s="1"/>
  <c r="O700" i="23"/>
  <c r="M700" i="23" s="1"/>
  <c r="O716" i="23"/>
  <c r="M716" i="23"/>
  <c r="O732" i="23"/>
  <c r="M732" i="23" s="1"/>
  <c r="O748" i="23"/>
  <c r="M748" i="23" s="1"/>
  <c r="O929" i="23"/>
  <c r="M929" i="23" s="1"/>
  <c r="O932" i="23"/>
  <c r="M932" i="23" s="1"/>
  <c r="O976" i="23"/>
  <c r="M976" i="23"/>
  <c r="O1002" i="23"/>
  <c r="M1002" i="23" s="1"/>
  <c r="O1064" i="23"/>
  <c r="M1064" i="23" s="1"/>
  <c r="H9" i="23"/>
  <c r="O616" i="23"/>
  <c r="M616" i="23" s="1"/>
  <c r="O624" i="23"/>
  <c r="M624" i="23" s="1"/>
  <c r="O2" i="23"/>
  <c r="M2" i="23" s="1"/>
  <c r="O632" i="23"/>
  <c r="M632" i="23" s="1"/>
  <c r="O648" i="23"/>
  <c r="M648" i="23" s="1"/>
  <c r="O664" i="23"/>
  <c r="M664" i="23" s="1"/>
  <c r="O680" i="23"/>
  <c r="M680" i="23" s="1"/>
  <c r="O696" i="23"/>
  <c r="M696" i="23" s="1"/>
  <c r="O712" i="23"/>
  <c r="M712" i="23" s="1"/>
  <c r="O728" i="23"/>
  <c r="M728" i="23" s="1"/>
  <c r="O744" i="23"/>
  <c r="M744" i="23" s="1"/>
  <c r="O760" i="23"/>
  <c r="M760" i="23" s="1"/>
  <c r="O642" i="23"/>
  <c r="M642" i="23" s="1"/>
  <c r="O658" i="23"/>
  <c r="M658" i="23" s="1"/>
  <c r="O674" i="23"/>
  <c r="M674" i="23" s="1"/>
  <c r="O690" i="23"/>
  <c r="M690" i="23" s="1"/>
  <c r="O706" i="23"/>
  <c r="M706" i="23" s="1"/>
  <c r="O722" i="23"/>
  <c r="M722" i="23" s="1"/>
  <c r="O738" i="23"/>
  <c r="M738" i="23" s="1"/>
  <c r="O754" i="23"/>
  <c r="M754" i="23"/>
  <c r="O915" i="23"/>
  <c r="M915" i="23" s="1"/>
  <c r="O630" i="23"/>
  <c r="M630" i="23" s="1"/>
  <c r="O646" i="23"/>
  <c r="M646" i="23" s="1"/>
  <c r="O662" i="23"/>
  <c r="M662" i="23" s="1"/>
  <c r="O678" i="23"/>
  <c r="M678" i="23" s="1"/>
  <c r="O694" i="23"/>
  <c r="M694" i="23"/>
  <c r="O710" i="23"/>
  <c r="M710" i="23" s="1"/>
  <c r="O726" i="23"/>
  <c r="M726" i="23" s="1"/>
  <c r="O742" i="23"/>
  <c r="M742" i="23" s="1"/>
  <c r="O758" i="23"/>
  <c r="M758" i="23" s="1"/>
  <c r="O640" i="23"/>
  <c r="M640" i="23" s="1"/>
  <c r="O656" i="23"/>
  <c r="M656" i="23" s="1"/>
  <c r="O672" i="23"/>
  <c r="M672" i="23" s="1"/>
  <c r="O688" i="23"/>
  <c r="M688" i="23" s="1"/>
  <c r="O704" i="23"/>
  <c r="M704" i="23" s="1"/>
  <c r="O720" i="23"/>
  <c r="M720" i="23" s="1"/>
  <c r="O736" i="23"/>
  <c r="M736" i="23" s="1"/>
  <c r="O752" i="23"/>
  <c r="M752" i="23"/>
  <c r="O899" i="23"/>
  <c r="M899" i="23" s="1"/>
  <c r="M628" i="23"/>
  <c r="O634" i="23"/>
  <c r="M634" i="23" s="1"/>
  <c r="O650" i="23"/>
  <c r="M650" i="23" s="1"/>
  <c r="O666" i="23"/>
  <c r="M666" i="23" s="1"/>
  <c r="O682" i="23"/>
  <c r="M682" i="23" s="1"/>
  <c r="O698" i="23"/>
  <c r="M698" i="23" s="1"/>
  <c r="O714" i="23"/>
  <c r="M714" i="23" s="1"/>
  <c r="O730" i="23"/>
  <c r="M730" i="23" s="1"/>
  <c r="O746" i="23"/>
  <c r="M746" i="23" s="1"/>
  <c r="O913" i="23"/>
  <c r="M913" i="23" s="1"/>
  <c r="O644" i="23"/>
  <c r="M644" i="23" s="1"/>
  <c r="O660" i="23"/>
  <c r="M660" i="23" s="1"/>
  <c r="O676" i="23"/>
  <c r="M676" i="23" s="1"/>
  <c r="O692" i="23"/>
  <c r="M692" i="23" s="1"/>
  <c r="O708" i="23"/>
  <c r="M708" i="23" s="1"/>
  <c r="O724" i="23"/>
  <c r="M724" i="23" s="1"/>
  <c r="O740" i="23"/>
  <c r="M740" i="23" s="1"/>
  <c r="O756" i="23"/>
  <c r="M756" i="23" s="1"/>
  <c r="O893" i="23"/>
  <c r="M893" i="23" s="1"/>
  <c r="O909" i="23"/>
  <c r="M909" i="23" s="1"/>
  <c r="O925" i="23"/>
  <c r="M925" i="23" s="1"/>
  <c r="O1032" i="23"/>
  <c r="M1032" i="23" s="1"/>
  <c r="O1098" i="23"/>
  <c r="M1098" i="23" s="1"/>
  <c r="O903" i="23"/>
  <c r="M903" i="23" s="1"/>
  <c r="O919" i="23"/>
  <c r="M919" i="23" s="1"/>
  <c r="O944" i="23"/>
  <c r="M944" i="23" s="1"/>
  <c r="O960" i="23"/>
  <c r="M960" i="23" s="1"/>
  <c r="O1050" i="23"/>
  <c r="M1050" i="23" s="1"/>
  <c r="O891" i="23"/>
  <c r="M891" i="23" s="1"/>
  <c r="O907" i="23"/>
  <c r="M907" i="23" s="1"/>
  <c r="O923" i="23"/>
  <c r="M923" i="23" s="1"/>
  <c r="O1016" i="23"/>
  <c r="M1016" i="23" s="1"/>
  <c r="O1082" i="23"/>
  <c r="M1082" i="23" s="1"/>
  <c r="M763" i="23"/>
  <c r="O901" i="23"/>
  <c r="M901" i="23" s="1"/>
  <c r="O917" i="23"/>
  <c r="M917" i="23" s="1"/>
  <c r="O1034" i="23"/>
  <c r="M1034" i="23" s="1"/>
  <c r="O1096" i="23"/>
  <c r="M1096" i="23" s="1"/>
  <c r="O895" i="23"/>
  <c r="M895" i="23" s="1"/>
  <c r="O911" i="23"/>
  <c r="M911" i="23" s="1"/>
  <c r="O927" i="23"/>
  <c r="M927" i="23" s="1"/>
  <c r="O936" i="23"/>
  <c r="M936" i="23" s="1"/>
  <c r="O952" i="23"/>
  <c r="M952" i="23" s="1"/>
  <c r="O968" i="23"/>
  <c r="M968" i="23" s="1"/>
  <c r="O1048" i="23"/>
  <c r="M1048" i="23" s="1"/>
  <c r="O905" i="23"/>
  <c r="M905" i="23" s="1"/>
  <c r="O921" i="23"/>
  <c r="M921" i="23" s="1"/>
  <c r="O1000" i="23"/>
  <c r="M1000" i="23" s="1"/>
  <c r="O1066" i="23"/>
  <c r="M1066" i="23" s="1"/>
  <c r="M814" i="23"/>
  <c r="M816" i="23"/>
  <c r="M818" i="23"/>
  <c r="M820" i="23"/>
  <c r="M938" i="23"/>
  <c r="M946" i="23"/>
  <c r="M954" i="23"/>
  <c r="O1100" i="23"/>
  <c r="M1100" i="23" s="1"/>
  <c r="M992" i="23"/>
  <c r="M1008" i="23"/>
  <c r="M1024" i="23"/>
  <c r="M1040" i="23"/>
  <c r="M1056" i="23"/>
  <c r="M1072" i="23"/>
  <c r="M1088" i="23"/>
  <c r="M1101" i="23"/>
  <c r="J9" i="21"/>
  <c r="J9" i="36"/>
  <c r="E14" i="15"/>
  <c r="E9" i="36" s="1"/>
  <c r="E15" i="1"/>
  <c r="D19" i="1" s="1"/>
  <c r="J8" i="36" l="1"/>
  <c r="J10" i="36" s="1"/>
  <c r="J12" i="36" s="1"/>
  <c r="J15" i="36" s="1"/>
  <c r="N8" i="36"/>
  <c r="N10" i="36" s="1"/>
  <c r="N12" i="36" s="1"/>
  <c r="N15" i="36" s="1"/>
  <c r="E11" i="36"/>
  <c r="E15" i="36" s="1"/>
  <c r="I14" i="23"/>
  <c r="E6" i="14"/>
  <c r="N13" i="36"/>
  <c r="J13" i="21"/>
  <c r="P2" i="23"/>
  <c r="M69" i="23"/>
  <c r="Q2" i="23" s="1"/>
  <c r="E18" i="36" l="1"/>
  <c r="E20" i="36" s="1"/>
  <c r="J17" i="36"/>
  <c r="N17" i="36"/>
  <c r="C33" i="1"/>
  <c r="C32" i="1"/>
  <c r="J22" i="36" l="1"/>
  <c r="H7" i="14" s="1"/>
  <c r="E9" i="21"/>
  <c r="J24" i="36" l="1"/>
  <c r="J23" i="36"/>
  <c r="N8" i="21"/>
  <c r="N10" i="21" s="1"/>
  <c r="N17" i="21" s="1"/>
  <c r="E11" i="21"/>
  <c r="E18" i="21" s="1"/>
  <c r="E20" i="21" s="1"/>
  <c r="E16" i="1"/>
  <c r="D20" i="1" s="1"/>
  <c r="D27" i="1" s="1"/>
  <c r="J8" i="21"/>
  <c r="J10" i="21" s="1"/>
  <c r="J17" i="21" s="1"/>
  <c r="E15" i="21"/>
  <c r="E6" i="15"/>
  <c r="K24" i="36" l="1"/>
  <c r="N12" i="21"/>
  <c r="N15" i="21" s="1"/>
  <c r="D30" i="1"/>
  <c r="D31" i="1"/>
  <c r="D28" i="1"/>
  <c r="D29" i="1"/>
  <c r="D33" i="1" s="1"/>
  <c r="J12" i="21"/>
  <c r="J15" i="21" s="1"/>
  <c r="J22" i="21"/>
  <c r="E7" i="15"/>
  <c r="E16" i="15"/>
  <c r="D20" i="15" s="1"/>
  <c r="E15" i="15"/>
  <c r="D19" i="15" s="1"/>
  <c r="E19" i="15" l="1"/>
  <c r="D32" i="1"/>
  <c r="J23" i="21"/>
  <c r="J24" i="21"/>
  <c r="H6" i="14"/>
  <c r="D28" i="15"/>
  <c r="E28" i="15" s="1"/>
  <c r="F28" i="15" s="1"/>
  <c r="D29" i="15"/>
  <c r="E29" i="15" s="1"/>
  <c r="F29" i="15" s="1"/>
  <c r="D30" i="15"/>
  <c r="E30" i="15" s="1"/>
  <c r="F30" i="15" s="1"/>
  <c r="D31" i="15"/>
  <c r="E31" i="15" s="1"/>
  <c r="F31" i="15" s="1"/>
  <c r="D27" i="15"/>
  <c r="K24" i="21" l="1"/>
  <c r="D33" i="15"/>
  <c r="D32" i="15"/>
  <c r="E27" i="15"/>
  <c r="F27" i="15" s="1"/>
  <c r="F32" i="15" s="1"/>
  <c r="E27" i="1"/>
  <c r="F27" i="1" s="1"/>
  <c r="E29" i="1"/>
  <c r="F29" i="1" s="1"/>
  <c r="E28" i="1"/>
  <c r="F28" i="1" s="1"/>
  <c r="E31" i="1"/>
  <c r="F31" i="1" s="1"/>
  <c r="E30" i="1"/>
  <c r="F30" i="1" s="1"/>
  <c r="E32" i="15" l="1"/>
  <c r="E33" i="15"/>
  <c r="F33" i="15"/>
  <c r="H9" i="14"/>
  <c r="F33" i="1"/>
  <c r="F32" i="1"/>
  <c r="E32" i="1"/>
  <c r="E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tc={63DE55EB-5C08-4018-9FC0-5FBDE293F085}</author>
    <author>Edwin Cogho</author>
  </authors>
  <commentList>
    <comment ref="G4" authorId="0" shapeId="0" xr:uid="{63DE55EB-5C08-4018-9FC0-5FBDE293F085}">
      <text>
        <t>[Threaded comment]
Your version of Excel allows you to read this threaded comment; however, any edits to it will get removed if the file is opened in a newer version of Excel. Learn more: https://go.microsoft.com/fwlink/?linkid=870924
Comment:
    2006 IPCC Guidelines for National Greenhouse Gas Inventories, Chapter 2: Stationary Combustion, Table 2.5 - Residential Source Emission Factors</t>
      </text>
    </comment>
    <comment ref="E9" authorId="1" shapeId="0" xr:uid="{118560B3-55B5-4C8E-B503-FCBAA4D74523}">
      <text>
        <r>
          <rPr>
            <b/>
            <sz val="9"/>
            <color indexed="81"/>
            <rFont val="Tahoma"/>
            <family val="2"/>
          </rPr>
          <t>Edwin Cogho:</t>
        </r>
        <r>
          <rPr>
            <sz val="9"/>
            <color indexed="81"/>
            <rFont val="Tahoma"/>
            <family val="2"/>
          </rPr>
          <t xml:space="preserve">
Table 1.2 Default Net Calorific Values and Lower and Upper Limits of the 95% Confidence Intervals. Chapter 1. 2006 IPCC Guideline for National Greenhouse Gas Inventories</t>
        </r>
      </text>
    </comment>
  </commentList>
</comments>
</file>

<file path=xl/sharedStrings.xml><?xml version="1.0" encoding="utf-8"?>
<sst xmlns="http://schemas.openxmlformats.org/spreadsheetml/2006/main" count="3145" uniqueCount="1143">
  <si>
    <r>
      <t>B</t>
    </r>
    <r>
      <rPr>
        <i/>
        <sz val="8"/>
        <color indexed="8"/>
        <rFont val="Calibri"/>
        <family val="2"/>
        <scheme val="minor"/>
      </rPr>
      <t>old.i</t>
    </r>
  </si>
  <si>
    <t>t/annum</t>
  </si>
  <si>
    <t>Baseline study</t>
  </si>
  <si>
    <r>
      <t>η</t>
    </r>
    <r>
      <rPr>
        <i/>
        <sz val="8"/>
        <color theme="1"/>
        <rFont val="Arial"/>
        <family val="2"/>
      </rPr>
      <t>old,i.j</t>
    </r>
  </si>
  <si>
    <t>fraction</t>
  </si>
  <si>
    <t>Methodology default</t>
  </si>
  <si>
    <r>
      <t>η</t>
    </r>
    <r>
      <rPr>
        <vertAlign val="subscript"/>
        <sz val="11"/>
        <color indexed="8"/>
        <rFont val="Calibri"/>
        <family val="2"/>
        <scheme val="minor"/>
      </rPr>
      <t>new</t>
    </r>
  </si>
  <si>
    <t>Sample efficiency test</t>
  </si>
  <si>
    <r>
      <t>B</t>
    </r>
    <r>
      <rPr>
        <vertAlign val="subscript"/>
        <sz val="11"/>
        <color indexed="8"/>
        <rFont val="Calibri"/>
        <family val="2"/>
        <scheme val="minor"/>
      </rPr>
      <t>y,savings</t>
    </r>
  </si>
  <si>
    <t>Calculated</t>
  </si>
  <si>
    <r>
      <t>ƒ</t>
    </r>
    <r>
      <rPr>
        <vertAlign val="subscript"/>
        <sz val="11"/>
        <color indexed="8"/>
        <rFont val="Calibri"/>
        <family val="2"/>
        <scheme val="minor"/>
      </rPr>
      <t xml:space="preserve">NRB, y </t>
    </r>
  </si>
  <si>
    <r>
      <t>NCV</t>
    </r>
    <r>
      <rPr>
        <vertAlign val="subscript"/>
        <sz val="11"/>
        <color indexed="8"/>
        <rFont val="Calibri"/>
        <family val="2"/>
        <scheme val="minor"/>
      </rPr>
      <t>biomass (TJ/t)</t>
    </r>
  </si>
  <si>
    <t>TJ/t</t>
  </si>
  <si>
    <r>
      <t>tCO</t>
    </r>
    <r>
      <rPr>
        <vertAlign val="subscript"/>
        <sz val="12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/TJ</t>
    </r>
  </si>
  <si>
    <t>IPCC default</t>
  </si>
  <si>
    <t>IPCC defaults (CH4)</t>
  </si>
  <si>
    <t>IPCC defaults (N2O)</t>
  </si>
  <si>
    <t>Ex-ante ERs</t>
  </si>
  <si>
    <t>ICS</t>
  </si>
  <si>
    <t>per VPA</t>
  </si>
  <si>
    <r>
      <t>N</t>
    </r>
    <r>
      <rPr>
        <vertAlign val="subscript"/>
        <sz val="11"/>
        <color theme="1"/>
        <rFont val="Avenir Book"/>
      </rPr>
      <t>p,y</t>
    </r>
  </si>
  <si>
    <t>number of ICS days</t>
  </si>
  <si>
    <r>
      <t>LE</t>
    </r>
    <r>
      <rPr>
        <sz val="9"/>
        <color rgb="FF000000"/>
        <rFont val="Calibri"/>
        <family val="2"/>
        <scheme val="minor"/>
      </rPr>
      <t>p,y</t>
    </r>
  </si>
  <si>
    <t>Years</t>
  </si>
  <si>
    <t>Project Emissions (PEy)</t>
  </si>
  <si>
    <t>Baseline Emissions (BEy)</t>
  </si>
  <si>
    <t>Leakage Emissions (LEy)</t>
  </si>
  <si>
    <t>Emisions Reductions (ERy)</t>
  </si>
  <si>
    <t>Total</t>
  </si>
  <si>
    <t>Average</t>
  </si>
  <si>
    <t>tonnes</t>
  </si>
  <si>
    <r>
      <t>B</t>
    </r>
    <r>
      <rPr>
        <vertAlign val="subscript"/>
        <sz val="11"/>
        <color theme="1"/>
        <rFont val="Avenir Book"/>
      </rPr>
      <t>p,y,i</t>
    </r>
  </si>
  <si>
    <t>days</t>
  </si>
  <si>
    <t>Assumption</t>
  </si>
  <si>
    <t>Emission Reductions</t>
  </si>
  <si>
    <t>IPCC default 2006, volume 2, chapter 1 (Table 1.2)</t>
  </si>
  <si>
    <t>Conversion factor </t>
  </si>
  <si>
    <t>TJ/kWh </t>
  </si>
  <si>
    <t>1 kWh = 0,0000036 TJ (Conversion Factor) </t>
  </si>
  <si>
    <t>NCV Biomass (kWh/t)</t>
  </si>
  <si>
    <t>kWh/t</t>
  </si>
  <si>
    <t>Calculated </t>
  </si>
  <si>
    <r>
      <t>B</t>
    </r>
    <r>
      <rPr>
        <vertAlign val="subscript"/>
        <sz val="10"/>
        <color rgb="FF000000"/>
        <rFont val="Arial Narrow"/>
        <family val="2"/>
        <charset val="1"/>
      </rPr>
      <t>old</t>
    </r>
  </si>
  <si>
    <t>t/HH/y</t>
  </si>
  <si>
    <t>Calculated value </t>
  </si>
  <si>
    <t>Project fuel savings per HH </t>
  </si>
  <si>
    <t>No of stoves </t>
  </si>
  <si>
    <t>N° </t>
  </si>
  <si>
    <t>Fuel savings per stove </t>
  </si>
  <si>
    <t>t/stove/y</t>
  </si>
  <si>
    <t>Energy savings per stove (kWh/stove/year) </t>
  </si>
  <si>
    <t>kWh/stove/year</t>
  </si>
  <si>
    <t>GWh/kWh</t>
  </si>
  <si>
    <t>Energy savings per stove (GWh/stove/year) </t>
  </si>
  <si>
    <t>GWh/stove/year</t>
  </si>
  <si>
    <t>Number of Days</t>
  </si>
  <si>
    <t>Total Tech Days</t>
  </si>
  <si>
    <t>Start Date</t>
  </si>
  <si>
    <t>End Date</t>
  </si>
  <si>
    <t>Tech Days</t>
  </si>
  <si>
    <t>Nr of People (Adult eq)</t>
  </si>
  <si>
    <t>Daily Energy use (MJ)</t>
  </si>
  <si>
    <t>1. Interviewer Name</t>
  </si>
  <si>
    <t>5. Name of Interviewee</t>
  </si>
  <si>
    <t>6. Surname of Interviewee</t>
  </si>
  <si>
    <t>Used (0-1)</t>
  </si>
  <si>
    <t>Used (1-2)</t>
  </si>
  <si>
    <t>Used (2-3)</t>
  </si>
  <si>
    <t>Day 0</t>
  </si>
  <si>
    <t>Day 1</t>
  </si>
  <si>
    <t>Day 2</t>
  </si>
  <si>
    <t>Day 3</t>
  </si>
  <si>
    <t>Avg</t>
  </si>
  <si>
    <t>SD</t>
  </si>
  <si>
    <t>CI (95%)</t>
  </si>
  <si>
    <r>
      <t>NCV</t>
    </r>
    <r>
      <rPr>
        <b/>
        <vertAlign val="subscript"/>
        <sz val="11"/>
        <color theme="1"/>
        <rFont val="Calibri"/>
        <family val="2"/>
        <scheme val="minor"/>
      </rPr>
      <t>KPT</t>
    </r>
  </si>
  <si>
    <t>MJ/kg</t>
  </si>
  <si>
    <t>OUTLIER IDENTIFICATION</t>
  </si>
  <si>
    <t>RELIABILITY CALCULATIONS</t>
  </si>
  <si>
    <t>Mean</t>
  </si>
  <si>
    <t>Sample Mean</t>
  </si>
  <si>
    <t>Standard Deviation</t>
  </si>
  <si>
    <t>Sample Size (valid count)</t>
  </si>
  <si>
    <t>COV</t>
  </si>
  <si>
    <t>Upper Quartile</t>
  </si>
  <si>
    <t>Standard error</t>
  </si>
  <si>
    <t>Lower Quartile</t>
  </si>
  <si>
    <t>What is the precision attained?</t>
  </si>
  <si>
    <t>Interquartile Range</t>
  </si>
  <si>
    <t>Does the result satisfy the 90/10 rule?</t>
  </si>
  <si>
    <t>Outlier Threshold (Upper)</t>
  </si>
  <si>
    <t>Fuel consumption</t>
  </si>
  <si>
    <t>Outlier Threshold (Lower)</t>
  </si>
  <si>
    <t>Mean value</t>
  </si>
  <si>
    <t xml:space="preserve">Average </t>
  </si>
  <si>
    <t>Std Dev</t>
  </si>
  <si>
    <t>Corrected for outliers</t>
  </si>
  <si>
    <t>kg/per hh/day</t>
  </si>
  <si>
    <t>N2O</t>
  </si>
  <si>
    <t>CH4</t>
  </si>
  <si>
    <t>GWP</t>
  </si>
  <si>
    <t>Estimated KPT value</t>
  </si>
  <si>
    <t>VPA</t>
  </si>
  <si>
    <t>Start</t>
  </si>
  <si>
    <t>End</t>
  </si>
  <si>
    <t>GS ID</t>
  </si>
  <si>
    <t>Total ER's</t>
  </si>
  <si>
    <t>Number of Devices</t>
  </si>
  <si>
    <t>Number of ICS*Monitoring period days</t>
  </si>
  <si>
    <t>SDG 3 - Percentage of Households Reporting a Reduction in Smoke/PM emissions while cooking on the project ICS vs. the baseline stove</t>
  </si>
  <si>
    <t>Column Number in Habit Survey</t>
  </si>
  <si>
    <t>%</t>
  </si>
  <si>
    <t>Number (Better)</t>
  </si>
  <si>
    <t>Yes</t>
  </si>
  <si>
    <t>StoveUseFreq</t>
  </si>
  <si>
    <t>Everyday</t>
  </si>
  <si>
    <t>Several_times_a_week</t>
  </si>
  <si>
    <r>
      <t>U</t>
    </r>
    <r>
      <rPr>
        <vertAlign val="subscript"/>
        <sz val="11"/>
        <color theme="1"/>
        <rFont val="Calibri"/>
        <family val="2"/>
        <scheme val="minor"/>
      </rPr>
      <t>p,y</t>
    </r>
  </si>
  <si>
    <t>Percentage</t>
  </si>
  <si>
    <t>Assumed ex-ante</t>
  </si>
  <si>
    <t>Ex-Post ER's for VPA 4</t>
  </si>
  <si>
    <t>GS11604</t>
  </si>
  <si>
    <t>EffectiveDate</t>
  </si>
  <si>
    <t>Vintage</t>
  </si>
  <si>
    <t>MP2</t>
  </si>
  <si>
    <t>Charcoal used in past 24h (kgs) [wet]</t>
  </si>
  <si>
    <t xml:space="preserve">Charcoal moisture (avg % - Dry basis Instrument Reading) </t>
  </si>
  <si>
    <t>Charcoal moisture (avg % - Wet-Basis)</t>
  </si>
  <si>
    <t>Wet charcoal per capita (kg/cap)</t>
  </si>
  <si>
    <t>Dry charcoal Weight (kg)</t>
  </si>
  <si>
    <t>Dry charcoal per Capita (kg/cap)</t>
  </si>
  <si>
    <t>Daily Fuel use (kg) (dry charcoal)</t>
  </si>
  <si>
    <t>Name of Interviewee</t>
  </si>
  <si>
    <t>Surname of Interviewee</t>
  </si>
  <si>
    <t>kg/per hh/year</t>
  </si>
  <si>
    <t>t/per hh/year</t>
  </si>
  <si>
    <t>C4 Ecosolutions study</t>
  </si>
  <si>
    <t>Stove_Use</t>
  </si>
  <si>
    <t>Nr of Responses</t>
  </si>
  <si>
    <r>
      <t>U</t>
    </r>
    <r>
      <rPr>
        <vertAlign val="subscript"/>
        <sz val="11"/>
        <color theme="1"/>
        <rFont val="Calibri"/>
        <family val="2"/>
        <scheme val="minor"/>
      </rPr>
      <t>py</t>
    </r>
  </si>
  <si>
    <r>
      <t>U</t>
    </r>
    <r>
      <rPr>
        <vertAlign val="subscript"/>
        <sz val="11"/>
        <color theme="1"/>
        <rFont val="Calibri"/>
        <family val="2"/>
        <scheme val="minor"/>
      </rPr>
      <t>py</t>
    </r>
    <r>
      <rPr>
        <sz val="11"/>
        <color theme="1"/>
        <rFont val="Calibri"/>
        <family val="2"/>
        <scheme val="minor"/>
      </rPr>
      <t xml:space="preserve"> (Mandatory Monitoring)</t>
    </r>
  </si>
  <si>
    <t>Cookstove ID</t>
  </si>
  <si>
    <t>Day_Of_Test</t>
  </si>
  <si>
    <t>Name/First_Name_of_Interviewee</t>
  </si>
  <si>
    <t>Name/Last_Name_of_Interviewee</t>
  </si>
  <si>
    <t>Name/Head_of_Household_NRC1</t>
  </si>
  <si>
    <t>Name/Phone_Number</t>
  </si>
  <si>
    <t>Prov_Dist/Province</t>
  </si>
  <si>
    <t>Village</t>
  </si>
  <si>
    <t>Stove_Location</t>
  </si>
  <si>
    <t>_Stove_Location_latitude</t>
  </si>
  <si>
    <t>_Stove_Location_longitude</t>
  </si>
  <si>
    <t>_Stove_Location_altitude</t>
  </si>
  <si>
    <t>_Stove_Location_precision</t>
  </si>
  <si>
    <t>Date_Measurement</t>
  </si>
  <si>
    <t>Scale_Tare</t>
  </si>
  <si>
    <t>three_day_charcoal_weight</t>
  </si>
  <si>
    <t>untitled23/Charcoal_1_Moisture_1</t>
  </si>
  <si>
    <t>untitled23/Charcoal_1_Moisture_2</t>
  </si>
  <si>
    <t>untitled23/Charcoal_1_Moisture_3</t>
  </si>
  <si>
    <t>untitled27/Charcoal_2_Moisture_1</t>
  </si>
  <si>
    <t>untitled27/Charcoal_2_Moisture_2</t>
  </si>
  <si>
    <t>untitled27/Charcoal_2_Moisture_3</t>
  </si>
  <si>
    <t>untitled31/Charcoal_3_Moisture_1</t>
  </si>
  <si>
    <t>untitled31/Charcoal_3_Moisture_2</t>
  </si>
  <si>
    <t>untitled31/Charcoal_3_Moisture_3</t>
  </si>
  <si>
    <t>untitled35/Children_0-14_years</t>
  </si>
  <si>
    <t>untitled35/Females_older_14_years</t>
  </si>
  <si>
    <t>untitled35/Males_15-59_years</t>
  </si>
  <si>
    <t>untitled35/Males_older_than_59_years</t>
  </si>
  <si>
    <t>Charcoal_Supply</t>
  </si>
  <si>
    <t>Charcoal_added</t>
  </si>
  <si>
    <t>Enumerator_Name</t>
  </si>
  <si>
    <t>Auto_DATE</t>
  </si>
  <si>
    <t>meta/instanceID</t>
  </si>
  <si>
    <t>_id</t>
  </si>
  <si>
    <t>_uuid</t>
  </si>
  <si>
    <t>_submission_time</t>
  </si>
  <si>
    <t>_date_modified</t>
  </si>
  <si>
    <t>_tags</t>
  </si>
  <si>
    <t>_notes</t>
  </si>
  <si>
    <t>_version</t>
  </si>
  <si>
    <t>_duration</t>
  </si>
  <si>
    <t>_submitted_by</t>
  </si>
  <si>
    <t>_total_media</t>
  </si>
  <si>
    <t>_media_count</t>
  </si>
  <si>
    <t>_media_all_received</t>
  </si>
  <si>
    <t>_xform_id</t>
  </si>
  <si>
    <t>Avg. Moisture</t>
  </si>
  <si>
    <t>Adult eq [0-14]</t>
  </si>
  <si>
    <t>Adult eq [Females &gt;14]</t>
  </si>
  <si>
    <t>Adult eq. [Males 15-59]</t>
  </si>
  <si>
    <t>Adult eq. [Males &gt;59]</t>
  </si>
  <si>
    <t>Total Adult Eq.</t>
  </si>
  <si>
    <t>148535831</t>
  </si>
  <si>
    <t>0</t>
  </si>
  <si>
    <t>Exinoviah</t>
  </si>
  <si>
    <t>Chitangala</t>
  </si>
  <si>
    <t>303096241</t>
  </si>
  <si>
    <t>0760650065</t>
  </si>
  <si>
    <t>Solwezi</t>
  </si>
  <si>
    <t>Zambia Compound</t>
  </si>
  <si>
    <t>-12.162543333333334 26.39097 1353.0 4.0</t>
  </si>
  <si>
    <t>2022-05-16T12:30:00.000+02:00</t>
  </si>
  <si>
    <t>reubenkambango</t>
  </si>
  <si>
    <t>uuid:821f0b02-ef77-4bbd-8d72-4a455f5e4492</t>
  </si>
  <si>
    <t>821f0b02-ef77-4bbd-8d72-4a455f5e4492</t>
  </si>
  <si>
    <t>202205121227</t>
  </si>
  <si>
    <t>148536193</t>
  </si>
  <si>
    <t>Sikwama</t>
  </si>
  <si>
    <t>Sandra</t>
  </si>
  <si>
    <t>136603781</t>
  </si>
  <si>
    <t>0966510212</t>
  </si>
  <si>
    <t xml:space="preserve">Kabitaka </t>
  </si>
  <si>
    <t>-12.1913998 26.4826832 1402.4000244140625 4.78</t>
  </si>
  <si>
    <t>2022-05-16T10:18:00.000+02:00</t>
  </si>
  <si>
    <t>petershamabanse</t>
  </si>
  <si>
    <t>uuid:67223a5a-ce78-402e-8641-1675a2119af0</t>
  </si>
  <si>
    <t>67223a5a-ce78-402e-8641-1675a2119af0</t>
  </si>
  <si>
    <t>148537615</t>
  </si>
  <si>
    <t>Nimrod</t>
  </si>
  <si>
    <t>Natutu</t>
  </si>
  <si>
    <t>935732111</t>
  </si>
  <si>
    <t>0966833191</t>
  </si>
  <si>
    <t>Kabikata</t>
  </si>
  <si>
    <t>-12.1895329 26.4731002 1334.4 4.56</t>
  </si>
  <si>
    <t>2022-05-16T08:54:00.000+02:00</t>
  </si>
  <si>
    <t>pilirachirwa</t>
  </si>
  <si>
    <t>uuid:1702de4c-7bef-40da-8afe-96f1d065469e</t>
  </si>
  <si>
    <t>1702de4c-7bef-40da-8afe-96f1d065469e</t>
  </si>
  <si>
    <t>148546256</t>
  </si>
  <si>
    <t>Tamala</t>
  </si>
  <si>
    <t>Mwetela</t>
  </si>
  <si>
    <t>463196251</t>
  </si>
  <si>
    <t>0979480567</t>
  </si>
  <si>
    <t>-12.1890534 26.4713381 1333.1000000000001 4.54</t>
  </si>
  <si>
    <t>2022-05-16T10:11:00.000+02:00</t>
  </si>
  <si>
    <t>uuid:162a4c45-1a06-4966-b696-09634b82d589</t>
  </si>
  <si>
    <t>162a4c45-1a06-4966-b696-09634b82d589</t>
  </si>
  <si>
    <t>148550044</t>
  </si>
  <si>
    <t>Kasongo</t>
  </si>
  <si>
    <t>Hamwenda</t>
  </si>
  <si>
    <t>364789621</t>
  </si>
  <si>
    <t>0965004889</t>
  </si>
  <si>
    <t>Kabitaka</t>
  </si>
  <si>
    <t>-12.1842478 26.4688294 1392.8 4.98</t>
  </si>
  <si>
    <t>2022-05-16T13:16:00.000+02:00</t>
  </si>
  <si>
    <t>uuid:b7cc18ae-7c1c-4ad9-a2fb-1423b4b18f84</t>
  </si>
  <si>
    <t>b7cc18ae-7c1c-4ad9-a2fb-1423b4b18f84</t>
  </si>
  <si>
    <t>148550267</t>
  </si>
  <si>
    <t>Anthony</t>
  </si>
  <si>
    <t>Mulamata</t>
  </si>
  <si>
    <t>242736231</t>
  </si>
  <si>
    <t>0966759543</t>
  </si>
  <si>
    <t>-12.1886239 26.4704809 1381.4 4.94</t>
  </si>
  <si>
    <t>2022-05-16T09:48:00.000+02:00</t>
  </si>
  <si>
    <t>uuid:6936eb5f-2177-42d7-bb15-1f5d5ace22bf</t>
  </si>
  <si>
    <t>6936eb5f-2177-42d7-bb15-1f5d5ace22bf</t>
  </si>
  <si>
    <t>148551405</t>
  </si>
  <si>
    <t>Eunice</t>
  </si>
  <si>
    <t>Kayana</t>
  </si>
  <si>
    <t>182688651</t>
  </si>
  <si>
    <t>0760165244</t>
  </si>
  <si>
    <t>-12.1919443 26.4784807 1381.0 4.76</t>
  </si>
  <si>
    <t>2022-05-16T11:11:00.000+02:00</t>
  </si>
  <si>
    <t>uuid:0b8bf201-7f8f-45a9-90a9-9255b2f117f0</t>
  </si>
  <si>
    <t>0b8bf201-7f8f-45a9-90a9-9255b2f117f0</t>
  </si>
  <si>
    <t>148554125</t>
  </si>
  <si>
    <t>Hellen</t>
  </si>
  <si>
    <t>Mukuka</t>
  </si>
  <si>
    <t>416676671</t>
  </si>
  <si>
    <t>0966012617</t>
  </si>
  <si>
    <t>-12.19228 26.4768483 1376.8 4.96</t>
  </si>
  <si>
    <t>2022-05-16T10:53:00.000+02:00</t>
  </si>
  <si>
    <t>uuid:b0785ad5-1582-46b1-a00b-ae2a772856bf</t>
  </si>
  <si>
    <t>b0785ad5-1582-46b1-a00b-ae2a772856bf</t>
  </si>
  <si>
    <t>148557708</t>
  </si>
  <si>
    <t>Kamata</t>
  </si>
  <si>
    <t>Lupupa</t>
  </si>
  <si>
    <t>189587631</t>
  </si>
  <si>
    <t>0964683747</t>
  </si>
  <si>
    <t>-12.1891479 26.4812014 1392.3999999999999 3.6</t>
  </si>
  <si>
    <t>2022-05-16T10:45:00.000+02:00</t>
  </si>
  <si>
    <t>uuid:2f7b5556-506b-4734-9006-32189059150c</t>
  </si>
  <si>
    <t>2f7b5556-506b-4734-9006-32189059150c</t>
  </si>
  <si>
    <t>148558354</t>
  </si>
  <si>
    <t>Beauty</t>
  </si>
  <si>
    <t>Kafwila</t>
  </si>
  <si>
    <t>223460241</t>
  </si>
  <si>
    <t>0961510153</t>
  </si>
  <si>
    <t>Mushitala</t>
  </si>
  <si>
    <t>-12.16004 26.428473333333333 1376.6000000000001 4.8</t>
  </si>
  <si>
    <t>2022-05-16T08:46:00.000+02:00</t>
  </si>
  <si>
    <t>uuid:e1094917-eced-44cb-b15f-764289e5adde</t>
  </si>
  <si>
    <t>e1094917-eced-44cb-b15f-764289e5adde</t>
  </si>
  <si>
    <t>148559634</t>
  </si>
  <si>
    <t>Katalayi</t>
  </si>
  <si>
    <t>Carolina</t>
  </si>
  <si>
    <t>256687241</t>
  </si>
  <si>
    <t>0762511143</t>
  </si>
  <si>
    <t>-12.1596133 26.4204943 1388.8 4.46</t>
  </si>
  <si>
    <t>2022-05-16T10:25:00.000+02:00</t>
  </si>
  <si>
    <t>mathewsbanda</t>
  </si>
  <si>
    <t>uuid:7529f1e8-6053-4aa6-a213-0ddb97a8d59c</t>
  </si>
  <si>
    <t>7529f1e8-6053-4aa6-a213-0ddb97a8d59c</t>
  </si>
  <si>
    <t>148560112</t>
  </si>
  <si>
    <t>Pamela</t>
  </si>
  <si>
    <t>Muma</t>
  </si>
  <si>
    <t>480833611</t>
  </si>
  <si>
    <t>0968142821</t>
  </si>
  <si>
    <t>-12.154324999999998 26.431531666666668 1353.9 3.9</t>
  </si>
  <si>
    <t>2022-05-16T10:03:00.000+02:00</t>
  </si>
  <si>
    <t>uuid:c978c25c-7a85-4a85-b6fa-6cc61e402885</t>
  </si>
  <si>
    <t>c978c25c-7a85-4a85-b6fa-6cc61e402885</t>
  </si>
  <si>
    <t>148561011</t>
  </si>
  <si>
    <t>Shang'omo</t>
  </si>
  <si>
    <t>Potipher</t>
  </si>
  <si>
    <t>217309651</t>
  </si>
  <si>
    <t>0964343432</t>
  </si>
  <si>
    <t>-12.1912852 26.4841206 1396.1999999999998 4.54</t>
  </si>
  <si>
    <t>2022-05-16T10:58:00.000+02:00</t>
  </si>
  <si>
    <t>uuid:60c57133-b74f-46cf-a5b3-005a5dd89eab</t>
  </si>
  <si>
    <t>60c57133-b74f-46cf-a5b3-005a5dd89eab</t>
  </si>
  <si>
    <t>148561316</t>
  </si>
  <si>
    <t>Natasha</t>
  </si>
  <si>
    <t>Mukwemba</t>
  </si>
  <si>
    <t>356596241</t>
  </si>
  <si>
    <t>0965741770</t>
  </si>
  <si>
    <t>-12.1538841 26.4343718 1359.7 4.84</t>
  </si>
  <si>
    <t>2022-05-16T08:21:00.000+02:00</t>
  </si>
  <si>
    <t>uuid:bfbca85e-9035-43f1-beec-ddd2ffe90699</t>
  </si>
  <si>
    <t>bfbca85e-9035-43f1-beec-ddd2ffe90699</t>
  </si>
  <si>
    <t>148563872</t>
  </si>
  <si>
    <t>Lukama</t>
  </si>
  <si>
    <t>Mukama</t>
  </si>
  <si>
    <t>111255271</t>
  </si>
  <si>
    <t>0760058585</t>
  </si>
  <si>
    <t>-12.154243333333334 26.431796666666667 1329.2 3.9</t>
  </si>
  <si>
    <t>2022-05-16T10:19:00.000+02:00</t>
  </si>
  <si>
    <t>uuid:9381ba40-5918-4715-9cf7-479c38197e29</t>
  </si>
  <si>
    <t>9381ba40-5918-4715-9cf7-479c38197e29</t>
  </si>
  <si>
    <t>148565043</t>
  </si>
  <si>
    <t>Dylen</t>
  </si>
  <si>
    <t>Chinyima</t>
  </si>
  <si>
    <t>238353241</t>
  </si>
  <si>
    <t>0963688306</t>
  </si>
  <si>
    <t>-12.1862979 26.4685433 1348.2 4.72</t>
  </si>
  <si>
    <t>2022-05-16T12:50:00.000+02:00</t>
  </si>
  <si>
    <t>uuid:f237c6cb-15ba-48d6-9ed9-eea39fa05e01</t>
  </si>
  <si>
    <t>f237c6cb-15ba-48d6-9ed9-eea39fa05e01</t>
  </si>
  <si>
    <t>148573120</t>
  </si>
  <si>
    <t>Manda</t>
  </si>
  <si>
    <t>Raymond</t>
  </si>
  <si>
    <t>285580241</t>
  </si>
  <si>
    <t>0963342945</t>
  </si>
  <si>
    <t>-12.1509938 26.4272457 1382.1 4.88</t>
  </si>
  <si>
    <t>2022-05-16T12:09:00.000+02:00</t>
  </si>
  <si>
    <t>uuid:ca1e9fee-cec2-45ac-817e-ac28caedea95</t>
  </si>
  <si>
    <t>ca1e9fee-cec2-45ac-817e-ac28caedea95</t>
  </si>
  <si>
    <t>148573729</t>
  </si>
  <si>
    <t>Mwelumuka</t>
  </si>
  <si>
    <t>Luwi</t>
  </si>
  <si>
    <t>260860241</t>
  </si>
  <si>
    <t>0967291443</t>
  </si>
  <si>
    <t>-12.1902529 26.4745996 1394.6000000000001 4.6</t>
  </si>
  <si>
    <t>2022-05-16T10:35:00.000+02:00</t>
  </si>
  <si>
    <t>uuid:559a2cda-1bfd-4870-9010-25d1a8a4e5ba</t>
  </si>
  <si>
    <t>559a2cda-1bfd-4870-9010-25d1a8a4e5ba</t>
  </si>
  <si>
    <t>148574839</t>
  </si>
  <si>
    <t>Sichilongo</t>
  </si>
  <si>
    <t>Eddy</t>
  </si>
  <si>
    <t>120382951</t>
  </si>
  <si>
    <t>0964895640</t>
  </si>
  <si>
    <t>-12.1902158 26.4817379 1395.1999999999998 4.324</t>
  </si>
  <si>
    <t>2022-05-16T09:39:00.000+02:00</t>
  </si>
  <si>
    <t>uuid:d93fd380-0cc6-4582-9170-fc24ca6db14b</t>
  </si>
  <si>
    <t>d93fd380-0cc6-4582-9170-fc24ca6db14b</t>
  </si>
  <si>
    <t>148580900</t>
  </si>
  <si>
    <t>Racheal</t>
  </si>
  <si>
    <t>Tanganyika</t>
  </si>
  <si>
    <t>325771241</t>
  </si>
  <si>
    <t>0765058750</t>
  </si>
  <si>
    <t>-12.152624 26.4200422 1377.9 4.4</t>
  </si>
  <si>
    <t>2022-05-16T09:04:00.000+02:00</t>
  </si>
  <si>
    <t>uuid:00ceb25a-8a1b-45d5-a910-fca942e834c9</t>
  </si>
  <si>
    <t>00ceb25a-8a1b-45d5-a910-fca942e834c9</t>
  </si>
  <si>
    <t>148581254</t>
  </si>
  <si>
    <t>Mulusa</t>
  </si>
  <si>
    <t xml:space="preserve">Joseph </t>
  </si>
  <si>
    <t>181071231</t>
  </si>
  <si>
    <t>0964887186</t>
  </si>
  <si>
    <t xml:space="preserve">Wisdom </t>
  </si>
  <si>
    <t>-12.1902526 26.3718875 1360.8 4.44</t>
  </si>
  <si>
    <t>2022-05-16T12:37:00.000+02:00</t>
  </si>
  <si>
    <t>uuid:446ea73e-32ac-4e9f-af6b-6fd89d033043</t>
  </si>
  <si>
    <t>446ea73e-32ac-4e9f-af6b-6fd89d033043</t>
  </si>
  <si>
    <t>148583384</t>
  </si>
  <si>
    <t>Doreen</t>
  </si>
  <si>
    <t>Chanda</t>
  </si>
  <si>
    <t>289382681</t>
  </si>
  <si>
    <t>0967503706</t>
  </si>
  <si>
    <t>-12.14758 26.4090383 1365.4 4.7</t>
  </si>
  <si>
    <t>2022-05-16T09:32:00.000+02:00</t>
  </si>
  <si>
    <t>uuid:b8a2dc1b-6b9b-4571-8b21-6d14f21dc593</t>
  </si>
  <si>
    <t>b8a2dc1b-6b9b-4571-8b21-6d14f21dc593</t>
  </si>
  <si>
    <t>148584379</t>
  </si>
  <si>
    <t>Mercy</t>
  </si>
  <si>
    <t>Mukonge</t>
  </si>
  <si>
    <t>351474241</t>
  </si>
  <si>
    <t>0966041042</t>
  </si>
  <si>
    <t>-12.1498733 26.4131557 1377.5 4.5</t>
  </si>
  <si>
    <t>2022-05-16T09:45:00.000+02:00</t>
  </si>
  <si>
    <t>uuid:32a194c6-79e0-43ed-8366-05e2f4eb4ae4</t>
  </si>
  <si>
    <t>32a194c6-79e0-43ed-8366-05e2f4eb4ae4</t>
  </si>
  <si>
    <t>148584990</t>
  </si>
  <si>
    <t>Leonard</t>
  </si>
  <si>
    <t>Chilebela</t>
  </si>
  <si>
    <t>345389241</t>
  </si>
  <si>
    <t>0973973058</t>
  </si>
  <si>
    <t>-12.162226666666667 26.429835000000004 1377.2 3.0</t>
  </si>
  <si>
    <t>2022-05-16T08:00:00.000+02:00</t>
  </si>
  <si>
    <t>uuid:45faa118-7034-4694-a7b2-b6ff0281196f</t>
  </si>
  <si>
    <t>45faa118-7034-4694-a7b2-b6ff0281196f</t>
  </si>
  <si>
    <t>148590724</t>
  </si>
  <si>
    <t>Elizabeth</t>
  </si>
  <si>
    <t>Banda</t>
  </si>
  <si>
    <t>331784671</t>
  </si>
  <si>
    <t>0968236456</t>
  </si>
  <si>
    <t>-12.160398333333335 26.430281666666662 1377.6000000000001 3.1</t>
  </si>
  <si>
    <t>2022-05-16T08:23:00.000+02:00</t>
  </si>
  <si>
    <t>uuid:7f82fef5-96d2-43a7-a78e-6cdbba71f96f</t>
  </si>
  <si>
    <t>7f82fef5-96d2-43a7-a78e-6cdbba71f96f</t>
  </si>
  <si>
    <t>148591664</t>
  </si>
  <si>
    <t>Chileshe</t>
  </si>
  <si>
    <t>Dorica</t>
  </si>
  <si>
    <t>383146161</t>
  </si>
  <si>
    <t>0961523877</t>
  </si>
  <si>
    <t>-12.1886703 26.4797106 1392.1 4.618</t>
  </si>
  <si>
    <t>2022-05-16T11:35:00.000+02:00</t>
  </si>
  <si>
    <t>No</t>
  </si>
  <si>
    <t>uuid:52c37cdf-0712-4154-b692-bce5878234e0</t>
  </si>
  <si>
    <t>52c37cdf-0712-4154-b692-bce5878234e0</t>
  </si>
  <si>
    <t>148592840</t>
  </si>
  <si>
    <t>Gift</t>
  </si>
  <si>
    <t>Mwene</t>
  </si>
  <si>
    <t>306908241</t>
  </si>
  <si>
    <t>0969811931</t>
  </si>
  <si>
    <t>-12.1682665 26.4065094 1310.0 4.68</t>
  </si>
  <si>
    <t>2022-05-16T11:16:00.000+02:00</t>
  </si>
  <si>
    <t>uuid:6851894d-27c6-45e5-91c1-652a73b96897</t>
  </si>
  <si>
    <t>6851894d-27c6-45e5-91c1-652a73b96897</t>
  </si>
  <si>
    <t>148595587</t>
  </si>
  <si>
    <t>Ngulube</t>
  </si>
  <si>
    <t>Abraham</t>
  </si>
  <si>
    <t>169180651</t>
  </si>
  <si>
    <t>0977615070</t>
  </si>
  <si>
    <t>-12.1894572 26.4797824 1389.6000000000001 4.518</t>
  </si>
  <si>
    <t>2022-05-16T11:47:00.000+02:00</t>
  </si>
  <si>
    <t>uuid:beca058d-bf9b-4325-b040-42a61f0df4a3</t>
  </si>
  <si>
    <t>beca058d-bf9b-4325-b040-42a61f0df4a3</t>
  </si>
  <si>
    <t>148600688</t>
  </si>
  <si>
    <t>Brenda</t>
  </si>
  <si>
    <t>Nalomba</t>
  </si>
  <si>
    <t>242538641</t>
  </si>
  <si>
    <t>0964693017</t>
  </si>
  <si>
    <t>-12.14839 26.424456666666668 1387.3 2.9</t>
  </si>
  <si>
    <t>2022-05-16T11:58:00.000+02:00</t>
  </si>
  <si>
    <t>uuid:0fcc5437-d5c3-42ce-9777-eec93742c34f</t>
  </si>
  <si>
    <t>0fcc5437-d5c3-42ce-9777-eec93742c34f</t>
  </si>
  <si>
    <t>148602885</t>
  </si>
  <si>
    <t>Violet</t>
  </si>
  <si>
    <t>Munyuka</t>
  </si>
  <si>
    <t>226999241</t>
  </si>
  <si>
    <t>0961348978</t>
  </si>
  <si>
    <t>-12.152516666666667 26.435283333333338 1358.6 4.3</t>
  </si>
  <si>
    <t>2022-05-16T10:55:00.000+02:00</t>
  </si>
  <si>
    <t>uuid:bbc7f0cc-8952-4a22-a4e9-9c4714188f67</t>
  </si>
  <si>
    <t>bbc7f0cc-8952-4a22-a4e9-9c4714188f67</t>
  </si>
  <si>
    <t>148605379</t>
  </si>
  <si>
    <t>Hilda</t>
  </si>
  <si>
    <t>Musonda</t>
  </si>
  <si>
    <t>325761241</t>
  </si>
  <si>
    <t>0763311977</t>
  </si>
  <si>
    <t>-12.1474793 26.412615 1361.7 4.75</t>
  </si>
  <si>
    <t>2022-05-16T10:05:00.000+02:00</t>
  </si>
  <si>
    <t>uuid:c17d52f9-f4c4-4eb2-b0f2-82886f2e9e5e</t>
  </si>
  <si>
    <t>c17d52f9-f4c4-4eb2-b0f2-82886f2e9e5e</t>
  </si>
  <si>
    <t>148607875</t>
  </si>
  <si>
    <t>Florence</t>
  </si>
  <si>
    <t>Kanyembo</t>
  </si>
  <si>
    <t>232856241</t>
  </si>
  <si>
    <t>9999999999</t>
  </si>
  <si>
    <t>-12.1610225 26.4079035 1368.0 4.85</t>
  </si>
  <si>
    <t>2022-05-16T10:52:00.000+02:00</t>
  </si>
  <si>
    <t>uuid:0cda8a2b-4250-420c-9c5c-dcef00f80645</t>
  </si>
  <si>
    <t>0cda8a2b-4250-420c-9c5c-dcef00f80645</t>
  </si>
  <si>
    <t>148608257</t>
  </si>
  <si>
    <t>Andrew</t>
  </si>
  <si>
    <t>Malenga</t>
  </si>
  <si>
    <t>299172241</t>
  </si>
  <si>
    <t>0963826288</t>
  </si>
  <si>
    <t>-12.1610087 26.4118828 1369.5 3.9</t>
  </si>
  <si>
    <t>2022-05-16T10:42:00.000+02:00</t>
  </si>
  <si>
    <t>uuid:a7b4a9ee-3caf-4ce4-9169-87ffabb47410</t>
  </si>
  <si>
    <t>a7b4a9ee-3caf-4ce4-9169-87ffabb47410</t>
  </si>
  <si>
    <t>148620569</t>
  </si>
  <si>
    <t>Mukosha</t>
  </si>
  <si>
    <t>Chulu</t>
  </si>
  <si>
    <t>370598611</t>
  </si>
  <si>
    <t>0966203334</t>
  </si>
  <si>
    <t>-12.1871694 26.4786473 1396.9000244140625 3.14</t>
  </si>
  <si>
    <t>2022-05-16T09:09:00.000+02:00</t>
  </si>
  <si>
    <t>uuid:24e34823-bb25-42a4-9e1d-ebb6cfe33608</t>
  </si>
  <si>
    <t>24e34823-bb25-42a4-9e1d-ebb6cfe33608</t>
  </si>
  <si>
    <t>148622499</t>
  </si>
  <si>
    <t>Cleopatra</t>
  </si>
  <si>
    <t>Kapena</t>
  </si>
  <si>
    <t>166815191</t>
  </si>
  <si>
    <t>0978474569</t>
  </si>
  <si>
    <t>-12.1938429 26.4799284 1361.5 4.616</t>
  </si>
  <si>
    <t>2022-05-16T11:34:00.000+02:00</t>
  </si>
  <si>
    <t>uuid:3eb5f031-7936-418f-bac8-2fcfcc7f0c31</t>
  </si>
  <si>
    <t>3eb5f031-7936-418f-bac8-2fcfcc7f0c31</t>
  </si>
  <si>
    <t>148625158</t>
  </si>
  <si>
    <t>Liswaniso</t>
  </si>
  <si>
    <t>Namakando</t>
  </si>
  <si>
    <t>102020631</t>
  </si>
  <si>
    <t>0760633218</t>
  </si>
  <si>
    <t>-12.1587099 26.4058563 1366.8 4.18</t>
  </si>
  <si>
    <t>2022-05-16T11:44:00.000+02:00</t>
  </si>
  <si>
    <t>uuid:850f9e2a-89a4-4f09-bcb6-69282c7658b0</t>
  </si>
  <si>
    <t>850f9e2a-89a4-4f09-bcb6-69282c7658b0</t>
  </si>
  <si>
    <t>148625190</t>
  </si>
  <si>
    <t>Ellen</t>
  </si>
  <si>
    <t>Sampa</t>
  </si>
  <si>
    <t>612922111</t>
  </si>
  <si>
    <t>0969457853</t>
  </si>
  <si>
    <t>-12.1861572 26.4773556 1384.3999999999999 4.9</t>
  </si>
  <si>
    <t>2022-05-16T12:28:00.000+02:00</t>
  </si>
  <si>
    <t>uuid:0f88cae6-fb04-4fe3-b9af-028bd76d9659</t>
  </si>
  <si>
    <t>0f88cae6-fb04-4fe3-b9af-028bd76d9659</t>
  </si>
  <si>
    <t>148627789</t>
  </si>
  <si>
    <t>Jessy</t>
  </si>
  <si>
    <t>Kaputula</t>
  </si>
  <si>
    <t>114570231</t>
  </si>
  <si>
    <t>0964932431</t>
  </si>
  <si>
    <t>-12.159041666666667 26.428223333333335 1365.3 4.6</t>
  </si>
  <si>
    <t>2022-05-16T09:23:00.000+02:00</t>
  </si>
  <si>
    <t>uuid:03086a13-39c5-4aee-a14b-8ec6ad62c442</t>
  </si>
  <si>
    <t>03086a13-39c5-4aee-a14b-8ec6ad62c442</t>
  </si>
  <si>
    <t>148629405</t>
  </si>
  <si>
    <t>Chile</t>
  </si>
  <si>
    <t>Chiyesu</t>
  </si>
  <si>
    <t>240771241</t>
  </si>
  <si>
    <t>0965808070</t>
  </si>
  <si>
    <t>-12.1904652 26.4819602 1388.3999999999999 3.35</t>
  </si>
  <si>
    <t>2022-05-16T09:59:00.000+02:00</t>
  </si>
  <si>
    <t>uuid:422c43c5-d0d8-469d-ad4f-cf0724651758</t>
  </si>
  <si>
    <t>422c43c5-d0d8-469d-ad4f-cf0724651758</t>
  </si>
  <si>
    <t>148635046</t>
  </si>
  <si>
    <t>Mutale</t>
  </si>
  <si>
    <t>276010641</t>
  </si>
  <si>
    <t>0969213558</t>
  </si>
  <si>
    <t>-12.1930682 26.4801446 1406.4 4.86</t>
  </si>
  <si>
    <t>2022-05-16T11:52:00.000+02:00</t>
  </si>
  <si>
    <t>uuid:e3fa2c11-d70c-4f24-9d74-ab7d79aefd59</t>
  </si>
  <si>
    <t>e3fa2c11-d70c-4f24-9d74-ab7d79aefd59</t>
  </si>
  <si>
    <t>148635053</t>
  </si>
  <si>
    <t>Susan</t>
  </si>
  <si>
    <t>Mumbi</t>
  </si>
  <si>
    <t>242312641</t>
  </si>
  <si>
    <t>0964282903</t>
  </si>
  <si>
    <t>-12.1867872 26.4683218 1359.4 4.8</t>
  </si>
  <si>
    <t>uuid:e98c369c-2768-4bf1-a8b5-54adedceb34f</t>
  </si>
  <si>
    <t>e98c369c-2768-4bf1-a8b5-54adedceb34f</t>
  </si>
  <si>
    <t>148638090</t>
  </si>
  <si>
    <t>Nanyangwe</t>
  </si>
  <si>
    <t>Mwiche</t>
  </si>
  <si>
    <t>152825101</t>
  </si>
  <si>
    <t>0963732874</t>
  </si>
  <si>
    <t>-12.192043 26.4841531 1374.1999999999998 4.5</t>
  </si>
  <si>
    <t>2022-05-16T11:12:00.000+02:00</t>
  </si>
  <si>
    <t>uuid:73f8d23c-1bd4-4c7f-823e-a1550ed81b26</t>
  </si>
  <si>
    <t>73f8d23c-1bd4-4c7f-823e-a1550ed81b26</t>
  </si>
  <si>
    <t>148639676</t>
  </si>
  <si>
    <t>Precious</t>
  </si>
  <si>
    <t>Chumbo</t>
  </si>
  <si>
    <t>580889611</t>
  </si>
  <si>
    <t>0760146686</t>
  </si>
  <si>
    <t>-12.148478333333333 26.4245 1378.3 2.7</t>
  </si>
  <si>
    <t>uuid:c2853da9-1e05-42e6-a270-0511fc8647f5</t>
  </si>
  <si>
    <t>c2853da9-1e05-42e6-a270-0511fc8647f5</t>
  </si>
  <si>
    <t>148642549</t>
  </si>
  <si>
    <t>Mwale</t>
  </si>
  <si>
    <t>Ekelesi</t>
  </si>
  <si>
    <t>191887651</t>
  </si>
  <si>
    <t>0965392619</t>
  </si>
  <si>
    <t>-12.1875425 26.4750985 1395.0999755859375 4.845</t>
  </si>
  <si>
    <t>2022-05-16T08:48:00.000+02:00</t>
  </si>
  <si>
    <t>uuid:c209520d-64cd-4af4-a429-18d876be0371</t>
  </si>
  <si>
    <t>c209520d-64cd-4af4-a429-18d876be0371</t>
  </si>
  <si>
    <t>148643823</t>
  </si>
  <si>
    <t>Emeldah</t>
  </si>
  <si>
    <t>Labani</t>
  </si>
  <si>
    <t>349714611</t>
  </si>
  <si>
    <t>0969857941</t>
  </si>
  <si>
    <t>-12.153554999999999 26.434845000000003 1349.5 4.3</t>
  </si>
  <si>
    <t>2022-05-16T11:15:00.000+02:00</t>
  </si>
  <si>
    <t>uuid:c8cea79a-6da6-4860-8262-ffc592200e4e</t>
  </si>
  <si>
    <t>c8cea79a-6da6-4860-8262-ffc592200e4e</t>
  </si>
  <si>
    <t>Day</t>
  </si>
  <si>
    <t>leftover_charcoal_weight</t>
  </si>
  <si>
    <t>Column1</t>
  </si>
  <si>
    <t>1</t>
  </si>
  <si>
    <t>-12.162468333333333 26.390901666666664 1348.8 3.5</t>
  </si>
  <si>
    <t>2022-05-17T12:26:00.000+02:00</t>
  </si>
  <si>
    <t>uuid:7c63abf7-6ba0-4f25-85a2-3ef33d43a905</t>
  </si>
  <si>
    <t>-12.1914417 26.4828217 1382.1000000000001 0.9</t>
  </si>
  <si>
    <t>2022-05-17T09:30:00.000+02:00</t>
  </si>
  <si>
    <t>uuid:ccb6157e-98b5-4f2f-842c-fa8532f9f7c2</t>
  </si>
  <si>
    <t>-12.1894379 26.473111 1357.5 4.78</t>
  </si>
  <si>
    <t>2022-05-17T08:56:00.000+02:00</t>
  </si>
  <si>
    <t>uuid:5069eed3-84d8-4a3d-a377-a2cef873c067</t>
  </si>
  <si>
    <t>-12.1890218 26.4713293 1325.9 4.866</t>
  </si>
  <si>
    <t>2022-05-17T10:30:00.000+02:00</t>
  </si>
  <si>
    <t>uuid:4465a6f1-abd2-4bcd-b9d3-a96247d27c10</t>
  </si>
  <si>
    <t>-12.1842505 26.4690111 1386.0 4.88</t>
  </si>
  <si>
    <t>2022-05-17T13:20:00.000+02:00</t>
  </si>
  <si>
    <t>uuid:bfcfdb95-ab3e-4bd2-ba27-fcd581b8d11b</t>
  </si>
  <si>
    <t>-12.1887061 26.4704816 1355.6000000000001 4.833</t>
  </si>
  <si>
    <t>2022-05-17T09:50:00.000+02:00</t>
  </si>
  <si>
    <t>uuid:1e6ddbdb-1aaa-4621-a510-ec5e64fb3da0</t>
  </si>
  <si>
    <t>-12.191963 26.4785345 1387.3 4.9</t>
  </si>
  <si>
    <t>2022-05-17T11:30:00.000+02:00</t>
  </si>
  <si>
    <t>uuid:de8de524-2863-4d79-8596-a5a142739cac</t>
  </si>
  <si>
    <t>-12.1921581 26.4769712 1366.4 3.88</t>
  </si>
  <si>
    <t>2022-05-17T11:10:00.000+02:00</t>
  </si>
  <si>
    <t>uuid:33c9a32a-93cf-40f8-ad41-5ccd6442b2a0</t>
  </si>
  <si>
    <t>-12.1891909 26.4812133 1382.3 3.52</t>
  </si>
  <si>
    <t>2022-05-17T09:46:00.000+02:00</t>
  </si>
  <si>
    <t>uuid:d301629a-db65-4744-a1c1-5605ddae4b1e</t>
  </si>
  <si>
    <t>-12.160050000000002 26.428478333333334 1371.2 4.4</t>
  </si>
  <si>
    <t>2022-05-17T08:45:00.000+02:00</t>
  </si>
  <si>
    <t>uuid:47cdb27c-b100-43d1-81b6-f2f82f0edbf7</t>
  </si>
  <si>
    <t>-12.1597258 26.42051 1385.7 4.683</t>
  </si>
  <si>
    <t>2022-05-17T10:25:00.000+02:00</t>
  </si>
  <si>
    <t>uuid:b974bb4d-1604-4b50-8aaa-77164644783b</t>
  </si>
  <si>
    <t>-12.154390000000001 26.431480000000004 1353.4 4.3</t>
  </si>
  <si>
    <t>2022-05-17T10:06:00.000+02:00</t>
  </si>
  <si>
    <t>uuid:fd4e0de7-85f1-4338-a0a6-6f9bc2e35122</t>
  </si>
  <si>
    <t>-12.1913217 26.48405 1384.5 1.8</t>
  </si>
  <si>
    <t>2022-05-17T09:57:00.000+02:00</t>
  </si>
  <si>
    <t>uuid:76554e39-e2f0-43fb-8ca9-4e9a708a125a</t>
  </si>
  <si>
    <t>-12.1538689 26.4343723 1361.3 4.866</t>
  </si>
  <si>
    <t>2022-05-17T08:23:00.000+02:00</t>
  </si>
  <si>
    <t>uuid:b4432af6-871a-4f5f-9285-5c65c08e2b4d</t>
  </si>
  <si>
    <t>-12.15414 26.43166833333333 1356.0 4.9</t>
  </si>
  <si>
    <t>2022-05-17T10:20:00.000+02:00</t>
  </si>
  <si>
    <t>uuid:69e4e701-7a60-4a0a-9fd3-a0ea07e4b84c</t>
  </si>
  <si>
    <t>-12.1863785 26.4684727 1377.6000000000001 4.9</t>
  </si>
  <si>
    <t>2022-05-17T12:52:00.000+02:00</t>
  </si>
  <si>
    <t>uuid:bbbce7e6-6d60-42c1-86ff-c803d85fde92</t>
  </si>
  <si>
    <t>-12.1509744 26.4273852 1391.9 4.38</t>
  </si>
  <si>
    <t>2022-05-17T12:10:00.000+02:00</t>
  </si>
  <si>
    <t>uuid:38faa010-c10e-43bb-925c-d6c95b2cb7f7</t>
  </si>
  <si>
    <t>-12.1902402 26.4745793 1352.6000000000001 4.94</t>
  </si>
  <si>
    <t>2022-05-17T10:58:00.000+02:00</t>
  </si>
  <si>
    <t>uuid:200103a4-a279-4a1c-8113-78fa6ef5be23</t>
  </si>
  <si>
    <t>-12.1902323 26.4817366 1390.3 4.933</t>
  </si>
  <si>
    <t>2022-05-17T09:04:00.000+02:00</t>
  </si>
  <si>
    <t>uuid:ae97e8e5-3aea-4dbb-a1ff-6aaffa4c592f</t>
  </si>
  <si>
    <t>-12.1525645 26.4200382 1376.0 4.82</t>
  </si>
  <si>
    <t>2022-05-17T09:06:00.000+02:00</t>
  </si>
  <si>
    <t>uuid:b7a8ab8a-3440-4023-9d9f-1bd8a01dff5e</t>
  </si>
  <si>
    <t>-12.1903005 26.3720103 1370.800048828125 4.7</t>
  </si>
  <si>
    <t>2022-05-17T11:32:00.000+02:00</t>
  </si>
  <si>
    <t>uuid:a6727d7a-db1e-44fc-92c3-c7995978dbea</t>
  </si>
  <si>
    <t>-12.1476565 26.4088631 1363.6 3.92</t>
  </si>
  <si>
    <t>2022-05-17T09:32:00.000+02:00</t>
  </si>
  <si>
    <t>uuid:5d1d8228-feac-4792-8c40-42e6d041101c</t>
  </si>
  <si>
    <t>-12.1498053 26.4131607 1361.2 4.46</t>
  </si>
  <si>
    <t>2022-05-17T09:47:00.000+02:00</t>
  </si>
  <si>
    <t>uuid:953dfa4b-69c2-491a-a47c-5a775bb0baa6</t>
  </si>
  <si>
    <t>-12.162238333333335 26.429805 1370.2 5.0</t>
  </si>
  <si>
    <t>2022-05-17T08:00:00.000+02:00</t>
  </si>
  <si>
    <t>uuid:17d9abf0-9f69-45cb-9310-3f34d82f6144</t>
  </si>
  <si>
    <t>-12.160388333333334 26.430286666666667 1361.8 4.9</t>
  </si>
  <si>
    <t>uuid:c0ce39d7-0bf7-4c42-8ab6-ab49b7532433</t>
  </si>
  <si>
    <t>-12.1885782 26.4797751 1393.1999999999998 5.0</t>
  </si>
  <si>
    <t>2022-05-17T10:21:00.000+02:00</t>
  </si>
  <si>
    <t>uuid:9deef382-d781-414a-811d-ed79595edd30</t>
  </si>
  <si>
    <t>-12.1682248 26.4064717 1315.8 4.98</t>
  </si>
  <si>
    <t>2022-05-17T11:18:00.000+02:00</t>
  </si>
  <si>
    <t>uuid:7b12ea14-623e-4490-a936-3548161c1753</t>
  </si>
  <si>
    <t>-12.1893531 26.4798455 1387.9000244140625 3.12</t>
  </si>
  <si>
    <t>2022-05-17T10:40:00.000+02:00</t>
  </si>
  <si>
    <t>uuid:aa4d0762-6d75-41c2-a0e0-577632f93d3d</t>
  </si>
  <si>
    <t>-12.148265 26.424469999999996 1390.1 2.8</t>
  </si>
  <si>
    <t>2022-05-17T11:56:00.000+02:00</t>
  </si>
  <si>
    <t>uuid:c93e48cd-1bed-4cba-bd5c-00ef4f06c13a</t>
  </si>
  <si>
    <t>-12.152443333333334 26.435373333333338 1365.6999999999998 4.9</t>
  </si>
  <si>
    <t>2022-05-17T10:56:00.000+02:00</t>
  </si>
  <si>
    <t>uuid:0946de43-e9a8-4238-89e2-a4427363ddbd</t>
  </si>
  <si>
    <t>-12.1473873 26.4126641 1362.8 4.825</t>
  </si>
  <si>
    <t>uuid:854198c4-eadc-4591-afed-9539a585721f</t>
  </si>
  <si>
    <t>-12.1610859 26.4078823 1371.7 4.616</t>
  </si>
  <si>
    <t>uuid:9797cd7c-58aa-4fef-8cc5-a77e389fa39a</t>
  </si>
  <si>
    <t>-12.160896 26.4119043 1378.7 4.06</t>
  </si>
  <si>
    <t>2022-05-17T10:44:00.000+02:00</t>
  </si>
  <si>
    <t>uuid:a1792e59-aacc-4dca-a472-ebff9e0ce4dc</t>
  </si>
  <si>
    <t>-12.1871667 26.4787091 1396.9000244140625 3.64</t>
  </si>
  <si>
    <t>2022-05-17T08:50:00.000+02:00</t>
  </si>
  <si>
    <t>uuid:606b65b7-a065-4424-91fa-d6de87ac52bd</t>
  </si>
  <si>
    <t>-12.1940078 26.4800694 1388.1000000000001 9.6</t>
  </si>
  <si>
    <t>2022-05-17T11:50:00.000+02:00</t>
  </si>
  <si>
    <t>uuid:b1db7a8b-24ee-4e7c-a82b-2b68c0763176</t>
  </si>
  <si>
    <t>-12.1587317 26.4057333 1354.4 4.3</t>
  </si>
  <si>
    <t>uuid:b97c4bb8-58e8-4756-bed1-62566da4aee2</t>
  </si>
  <si>
    <t>-12.1861449 26.4775341 1384.6 4.56</t>
  </si>
  <si>
    <t>2022-05-17T12:32:00.000+02:00</t>
  </si>
  <si>
    <t>uuid:bb8d1e5b-05be-48c2-9180-1bcc4c8e0b2b</t>
  </si>
  <si>
    <t>-12.158996666666667 26.428236666666667 1367.6000000000001 4.7</t>
  </si>
  <si>
    <t>2022-05-17T09:21:00.000+02:00</t>
  </si>
  <si>
    <t>uuid:4f4c31e9-ab14-483a-b38c-c80832c9dd5c</t>
  </si>
  <si>
    <t>-12.1904502 26.4819382 1375.1 4.4</t>
  </si>
  <si>
    <t>2022-05-17T09:18:00.000+02:00</t>
  </si>
  <si>
    <t>uuid:25c6d131-df00-4e59-8393-9a9ea1e3060e</t>
  </si>
  <si>
    <t>-12.1930683 26.4801351 1383.4 4.8</t>
  </si>
  <si>
    <t>2022-05-17T12:15:00.000+02:00</t>
  </si>
  <si>
    <t>uuid:6bf45de9-f65c-4226-a8ae-2824733efbf7</t>
  </si>
  <si>
    <t>-12.1866315 26.4683091 1345.0 5.0</t>
  </si>
  <si>
    <t>2022-05-17T08:37:00.000+02:00</t>
  </si>
  <si>
    <t>uuid:35a855e3-50d8-4a17-8fed-ea3defea77bd</t>
  </si>
  <si>
    <t>-12.1918798 26.484257 1409.6 4.983</t>
  </si>
  <si>
    <t>2022-05-17T10:07:00.000+02:00</t>
  </si>
  <si>
    <t>uuid:b5713952-be0f-4c28-a87e-f9f5df66d080</t>
  </si>
  <si>
    <t>-12.148498333333334 26.424424999999996 1388.9 4.5</t>
  </si>
  <si>
    <t>2022-05-17T11:43:00.000+02:00</t>
  </si>
  <si>
    <t>uuid:4fb9bbe3-4b8b-4cdf-be61-d7b8b62ea63c</t>
  </si>
  <si>
    <t>-12.1875036 26.4750865 1395.0999755859375 4.84</t>
  </si>
  <si>
    <t>2022-05-17T08:38:00.000+02:00</t>
  </si>
  <si>
    <t>uuid:67ad42b6-41de-4120-a7a6-f4d2ebec12e9</t>
  </si>
  <si>
    <t>-12.153511666666668 26.43489833333333 1350.1999999999998 4.5</t>
  </si>
  <si>
    <t>2022-05-17T11:14:00.000+02:00</t>
  </si>
  <si>
    <t>uuid:7088f2d9-72ac-4250-bfd1-ca2b1ec24872</t>
  </si>
  <si>
    <t>2</t>
  </si>
  <si>
    <t>-12.162473333333333 26.390918333333335 1338.4 2.8</t>
  </si>
  <si>
    <t>2022-05-18T12:29:00.000+02:00</t>
  </si>
  <si>
    <t>uuid:2c7f175a-ea0e-4717-b573-e3c9e3c0b6cf</t>
  </si>
  <si>
    <t>-12.1912376 26.4826641 1369.7 4.72</t>
  </si>
  <si>
    <t>2022-05-18T09:25:00.000+02:00</t>
  </si>
  <si>
    <t>uuid:d6fff67a-bbcc-43c5-b379-1b2b2053f6c5</t>
  </si>
  <si>
    <t>-12.1894101 26.4731061 1362.7 4.88</t>
  </si>
  <si>
    <t>2022-05-18T08:46:00.000+02:00</t>
  </si>
  <si>
    <t>uuid:379f64dd-aa9d-4785-95e4-0104d348c6b1</t>
  </si>
  <si>
    <t>-12.1889579 26.4713608 1331.2 4.82</t>
  </si>
  <si>
    <t>2022-05-18T09:28:00.000+02:00</t>
  </si>
  <si>
    <t>uuid:4f9ff1e3-84d4-4926-bbd8-ab87b4b89810</t>
  </si>
  <si>
    <t>148550049</t>
  </si>
  <si>
    <t>-12.1842126 26.4689937 1385.6000000000001 4.92</t>
  </si>
  <si>
    <t>2022-05-18T12:54:00.000+02:00</t>
  </si>
  <si>
    <t>uuid:c2daa7dd-8ad8-48eb-8a8a-bf80b133b358</t>
  </si>
  <si>
    <t>-12.1885939 26.4704845 1351.5 4.9</t>
  </si>
  <si>
    <t>2022-05-18T09:15:00.000+02:00</t>
  </si>
  <si>
    <t>uuid:8ef3a829-0757-4ae1-a56c-07c57a2aa017</t>
  </si>
  <si>
    <t>-12.1919424 26.478526 1386.7 4.88</t>
  </si>
  <si>
    <t>2022-05-18T10:58:00.000+02:00</t>
  </si>
  <si>
    <t>uuid:ba283d11-04ca-4fb6-8ac9-85d3e319d601</t>
  </si>
  <si>
    <t>-12.1920811 26.4769318 1301.9 4.75</t>
  </si>
  <si>
    <t>2022-05-18T10:37:00.000+02:00</t>
  </si>
  <si>
    <t>uuid:7161e6b0-7508-4222-b08c-550cf231777e</t>
  </si>
  <si>
    <t>-12.1892241 26.4812475 1388.3 4.466</t>
  </si>
  <si>
    <t>2022-05-18T09:36:00.000+02:00</t>
  </si>
  <si>
    <t>uuid:beda1400-6979-4826-aa65-4e30cefb16a8</t>
  </si>
  <si>
    <t>-12.160036666666667 26.428391666666666 1374.0 4.3</t>
  </si>
  <si>
    <t>2022-05-18T08:48:00.000+02:00</t>
  </si>
  <si>
    <t>uuid:d9016c94-25a1-4876-b651-faee4d11495d</t>
  </si>
  <si>
    <t>-12.1596381 26.4205076 1382.6 4.74</t>
  </si>
  <si>
    <t>2022-05-18T10:28:00.000+02:00</t>
  </si>
  <si>
    <t>uuid:761d139e-8c98-4841-b970-b14aad632c0a</t>
  </si>
  <si>
    <t>-12.154306666666665 26.43154666666667 1355.4 4.1</t>
  </si>
  <si>
    <t>2022-05-18T10:05:00.000+02:00</t>
  </si>
  <si>
    <t>uuid:c808b33d-62e6-4e14-b5fd-5ab0b510e97f</t>
  </si>
  <si>
    <t>-12.1914321 26.4841161 1390.3 4.12</t>
  </si>
  <si>
    <t>2022-05-18T09:46:00.000+02:00</t>
  </si>
  <si>
    <t>uuid:fcba1d8d-958d-48e3-8fc9-1d04f5ee3a79</t>
  </si>
  <si>
    <t>-12.1538744 26.4345023 1391.7 5.0</t>
  </si>
  <si>
    <t>2022-05-18T08:21:00.000+02:00</t>
  </si>
  <si>
    <t>uuid:b7662ecd-77af-4e0a-8e06-bad5671b166d</t>
  </si>
  <si>
    <t>-12.154169999999999 26.431718333333333 1337.3 5.0</t>
  </si>
  <si>
    <t>2022-05-18T10:21:00.000+02:00</t>
  </si>
  <si>
    <t>uuid:767d711c-92be-4047-981f-42cc2719396b</t>
  </si>
  <si>
    <t>-12.1863366 26.4682744 1337.5 4.9</t>
  </si>
  <si>
    <t>2022-05-18T12:38:00.000+02:00</t>
  </si>
  <si>
    <t>uuid:e7e469c5-3699-4393-bde3-528885812d06</t>
  </si>
  <si>
    <t>-12.15092 26.4272667 1387.5 4.88</t>
  </si>
  <si>
    <t>2022-05-18T12:10:00.000+02:00</t>
  </si>
  <si>
    <t>uuid:0d36b171-f6c6-4616-99ac-4f13a0f5dab2</t>
  </si>
  <si>
    <t>-12.1902729 26.4746431 1360.9 4.85</t>
  </si>
  <si>
    <t>2022-05-18T10:18:00.000+02:00</t>
  </si>
  <si>
    <t>uuid:f44f95a0-4a6f-4c13-93cf-762af63f950c</t>
  </si>
  <si>
    <t>-12.1902365 26.4817819 1398.0999755859375 4.983</t>
  </si>
  <si>
    <t>2022-05-18T08:59:00.000+02:00</t>
  </si>
  <si>
    <t>uuid:861dabb8-9300-4536-b468-fa96d264d6b7</t>
  </si>
  <si>
    <t>-12.152511 26.4200859 1384.3 4.56</t>
  </si>
  <si>
    <t>2022-05-18T09:05:00.000+02:00</t>
  </si>
  <si>
    <t>uuid:5b012d3f-7851-4aca-90be-bf5e12d6485c</t>
  </si>
  <si>
    <t>Joseph</t>
  </si>
  <si>
    <t>Wisdom</t>
  </si>
  <si>
    <t>-12.1902108 26.3718707 1404.0 4.972</t>
  </si>
  <si>
    <t>2022-05-18T11:25:00.000+02:00</t>
  </si>
  <si>
    <t>uuid:b71e07bc-df22-454a-be39-ed45eb1b965c</t>
  </si>
  <si>
    <t>-12.1476955 26.4088169 1374.0 5.0</t>
  </si>
  <si>
    <t>uuid:827abcc5-2f87-4989-b066-16ab0f85fd3b</t>
  </si>
  <si>
    <t>MercyUs</t>
  </si>
  <si>
    <t>-12.1498323 26.4131917 1363.8 4.82</t>
  </si>
  <si>
    <t>2022-05-18T09:47:00.000+02:00</t>
  </si>
  <si>
    <t>uuid:910d689a-0eb3-49a6-9a73-6574d404505a</t>
  </si>
  <si>
    <t>-12.162195 26.42990166666667 1368.8 4.8</t>
  </si>
  <si>
    <t>2022-05-18T08:02:00.000+02:00</t>
  </si>
  <si>
    <t>uuid:a380df4e-fd3c-4c43-8623-c5f60bc48109</t>
  </si>
  <si>
    <t>-12.160478333333334 26.430356666666665 1376.1000000000001 5.0</t>
  </si>
  <si>
    <t>2022-05-18T08:24:00.000+02:00</t>
  </si>
  <si>
    <t>uuid:1685407f-6311-43f7-8582-db343967d2b4</t>
  </si>
  <si>
    <t>-12.1886697 26.4798369 1384.8999999999999 4.1</t>
  </si>
  <si>
    <t>2022-05-18T10:10:00.000+02:00</t>
  </si>
  <si>
    <t>uuid:f8f123e1-baf9-4113-9b6e-e6dceb7841d4</t>
  </si>
  <si>
    <t>-12.1682479 26.4064722 1326.8 4.6</t>
  </si>
  <si>
    <t>2022-05-18T11:18:00.000+02:00</t>
  </si>
  <si>
    <t>uuid:bb950871-d346-4187-9075-e3c6274c3040</t>
  </si>
  <si>
    <t>-12.1893292 26.4799073 1393.0 4.8</t>
  </si>
  <si>
    <t>uuid:423fc83d-89c6-4c5e-bd0e-701f83d5f507</t>
  </si>
  <si>
    <t>-12.148320000000002 26.424541666666663 1382.1 4.9</t>
  </si>
  <si>
    <t>2022-05-18T12:00:00.000+02:00</t>
  </si>
  <si>
    <t>uuid:01b02333-8fae-4f8f-90f1-3269cecf7fa9</t>
  </si>
  <si>
    <t>-12.152573333333331 26.43528666666667 1359.8 4.9</t>
  </si>
  <si>
    <t>2022-05-18T10:56:00.000+02:00</t>
  </si>
  <si>
    <t>uuid:12b59fb6-4b9d-435d-8f38-beb23551866c</t>
  </si>
  <si>
    <t>-12.1474267 26.4125617 1305.1 4.8</t>
  </si>
  <si>
    <t>2022-05-18T10:07:00.000+02:00</t>
  </si>
  <si>
    <t>uuid:263069e9-eb7c-445e-95ee-4715b6e7b5ca</t>
  </si>
  <si>
    <t>-12.1611034 26.4078044 1369.0 4.95</t>
  </si>
  <si>
    <t>2022-05-18T10:54:00.000+02:00</t>
  </si>
  <si>
    <t>uuid:f4c9ba92-dd20-4b8b-bfec-9d7943d7ca35</t>
  </si>
  <si>
    <t>-12.1610028 26.4118537 1371.4 4.8</t>
  </si>
  <si>
    <t>2022-05-18T10:44:00.000+02:00</t>
  </si>
  <si>
    <t>uuid:3adbfa03-3590-42b2-aca9-089ae48faeda</t>
  </si>
  <si>
    <t xml:space="preserve">Mukosha </t>
  </si>
  <si>
    <t xml:space="preserve">Chulu </t>
  </si>
  <si>
    <t>-12.1869517 26.47879 1398.0 1.416</t>
  </si>
  <si>
    <t>uuid:a9529a26-f50c-4dcd-9bd4-ced8097e412d</t>
  </si>
  <si>
    <t>-12.1937122 26.4801653 1378.1000000000001 4.7</t>
  </si>
  <si>
    <t>2022-05-18T11:10:00.000+02:00</t>
  </si>
  <si>
    <t>uuid:96e1b0f6-d0a0-4513-89fa-1312dabe3506</t>
  </si>
  <si>
    <t>-12.158946 26.4059583 1308.8 4.82</t>
  </si>
  <si>
    <t>2022-05-18T11:46:00.000+02:00</t>
  </si>
  <si>
    <t>uuid:6751fd07-7b38-44fd-9bcf-2a535d2a4c5c</t>
  </si>
  <si>
    <t>-12.1861131 26.47741 1385.8999999999999 4.966</t>
  </si>
  <si>
    <t>2022-05-18T12:22:00.000+02:00</t>
  </si>
  <si>
    <t>uuid:ee0b126d-6ee4-4621-9cfc-bd05ef128eaa</t>
  </si>
  <si>
    <t>-12.159078333333332 26.428224999999998 1375.1000000000001 4.9</t>
  </si>
  <si>
    <t>2022-05-18T09:22:00.000+02:00</t>
  </si>
  <si>
    <t>uuid:9d797eda-623c-48b1-9e4d-ceac3437abb1</t>
  </si>
  <si>
    <t>-12.1903604 26.4819655 1398.0999755859375 4.967</t>
  </si>
  <si>
    <t>2022-05-18T09:09:00.000+02:00</t>
  </si>
  <si>
    <t>uuid:3d08fd45-6174-4244-bab1-39f5ef240f1b</t>
  </si>
  <si>
    <t>-12.1929463 26.4801284 1389.1000000000001 5.0</t>
  </si>
  <si>
    <t>2022-05-18T11:41:00.000+02:00</t>
  </si>
  <si>
    <t>uuid:0d514ebf-09f1-4c2f-97d7-b10bf9da28f2</t>
  </si>
  <si>
    <t>-12.1866439 26.4683244 1371.9 4.9</t>
  </si>
  <si>
    <t>uuid:d228364d-c1c7-4f7d-a998-1e2b906fc9dd</t>
  </si>
  <si>
    <t>-12.1919943 26.4841622 1383.1 4.88</t>
  </si>
  <si>
    <t>2022-05-18T09:57:00.000+02:00</t>
  </si>
  <si>
    <t>uuid:ba819167-397d-4188-9769-f237b84b049d</t>
  </si>
  <si>
    <t>-12.148518333333334 26.424353333333336 1372.9 4.4</t>
  </si>
  <si>
    <t>2022-05-18T11:45:00.000+02:00</t>
  </si>
  <si>
    <t>uuid:32a5821c-439d-4085-a547-b3c0d1435e7e</t>
  </si>
  <si>
    <t>-12.1870158 26.4754552 1394.9000244140625 93.0</t>
  </si>
  <si>
    <t>2022-05-18T08:32:00.000+02:00</t>
  </si>
  <si>
    <t>uuid:2a106ae5-2507-4dbb-abd8-c4a1327e515c</t>
  </si>
  <si>
    <t>-12.153648333333335 26.434938333333335 1363.6999999999998 5.0</t>
  </si>
  <si>
    <t>2022-05-18T11:16:00.000+02:00</t>
  </si>
  <si>
    <t>uuid:9b3c8cde-6f22-4689-a9f1-20fb20e0e43c</t>
  </si>
  <si>
    <t>3</t>
  </si>
  <si>
    <t>-12.162441666666666 26.39082166666667 1323.5 4.6</t>
  </si>
  <si>
    <t>2022-05-19T12:30:00.000+02:00</t>
  </si>
  <si>
    <t>uuid:58349a2c-8726-4ce9-b8e6-5e821496c477</t>
  </si>
  <si>
    <t xml:space="preserve">Sikwama </t>
  </si>
  <si>
    <t xml:space="preserve">Sandra </t>
  </si>
  <si>
    <t>-12.1913817 26.48269 1384.8 4.625</t>
  </si>
  <si>
    <t>2022-05-19T10:06:00.000+02:00</t>
  </si>
  <si>
    <t>uuid:ba3e8664-1800-4eee-bde8-c0a4863f1927</t>
  </si>
  <si>
    <t>-12.1893393 26.4730149 1364.300048828125 4.92</t>
  </si>
  <si>
    <t>2022-05-19T08:52:00.000+02:00</t>
  </si>
  <si>
    <t>uuid:48277524-1d5d-421f-80b9-78045557a69b</t>
  </si>
  <si>
    <t>-12.1889488 26.4714923 1358.0 4.925</t>
  </si>
  <si>
    <t>2022-05-19T09:34:00.000+02:00</t>
  </si>
  <si>
    <t>uuid:842d690d-8124-4f40-b01d-e004efd33556</t>
  </si>
  <si>
    <t>-12.1841688 26.4689766 1384.0999755859375 4.62</t>
  </si>
  <si>
    <t>2022-05-19T13:03:00.000+02:00</t>
  </si>
  <si>
    <t>uuid:296c71f3-9c69-4266-a8be-c735c5a086a8</t>
  </si>
  <si>
    <t>-12.1886099 26.4703783 1358.0999755859375 4.88</t>
  </si>
  <si>
    <t>2022-05-19T09:19:00.000+02:00</t>
  </si>
  <si>
    <t>uuid:2e7ad96a-bd28-4420-8543-3c074e3efcbf</t>
  </si>
  <si>
    <t>-12.191872 26.4785225 1360.5 5.0</t>
  </si>
  <si>
    <t>2022-05-19T10:33:00.000+02:00</t>
  </si>
  <si>
    <t>uuid:d0913af5-6746-42c3-807f-dc3025a7169c</t>
  </si>
  <si>
    <t>-12.1921521 26.476865 1369.1000000000001 4.766</t>
  </si>
  <si>
    <t>2022-05-19T10:14:00.000+02:00</t>
  </si>
  <si>
    <t>uuid:f37ea6a2-2d6e-44e1-a6fa-643d08e4fd5d</t>
  </si>
  <si>
    <t xml:space="preserve">Kamata </t>
  </si>
  <si>
    <t xml:space="preserve">Lupupa </t>
  </si>
  <si>
    <t>-12.1892155 26.4812709 1380.8999999999999 3.38</t>
  </si>
  <si>
    <t>uuid:7f74a096-674b-4274-a785-707db890b78d</t>
  </si>
  <si>
    <t>-12.160086666666666 26.428443333333334 1372.6000000000001 4.1</t>
  </si>
  <si>
    <t>2022-05-19T08:45:00.000+02:00</t>
  </si>
  <si>
    <t>uuid:a64f3cc5-2ba2-440b-bdde-85ccc554455e</t>
  </si>
  <si>
    <t>-12.1596478 26.420506 1384.0 3.9</t>
  </si>
  <si>
    <t>2022-05-19T10:27:00.000+02:00</t>
  </si>
  <si>
    <t>uuid:1627a150-945a-4b8c-87fe-3983d3bb1add</t>
  </si>
  <si>
    <t>-12.154288333333334 26.431493333333332 1365.5 4.4</t>
  </si>
  <si>
    <t>2022-05-19T10:03:00.000+02:00</t>
  </si>
  <si>
    <t>uuid:842752da-38cb-4a39-8acd-089672405c88</t>
  </si>
  <si>
    <t>-12.1913777 26.4840441 1387.1 4.92</t>
  </si>
  <si>
    <t>2022-05-19T10:22:00.000+02:00</t>
  </si>
  <si>
    <t>uuid:47ecd7ec-e787-414a-a3be-964c6016e10c</t>
  </si>
  <si>
    <t>-12.1538367 26.4343533 1363.2 4.6</t>
  </si>
  <si>
    <t>2022-05-19T08:22:00.000+02:00</t>
  </si>
  <si>
    <t>uuid:bd69f40c-cc81-4e30-b618-7c92d03956ad</t>
  </si>
  <si>
    <t>-12.154198333333333 26.431738333333335 1364.9 4.4</t>
  </si>
  <si>
    <t>2022-05-19T10:21:00.000+02:00</t>
  </si>
  <si>
    <t>uuid:66fcdad0-48ad-4fd7-82ca-338d6f0ee2b9</t>
  </si>
  <si>
    <t>-12.1862669 26.4685072 1368.8 4.62</t>
  </si>
  <si>
    <t>2022-05-19T12:27:00.000+02:00</t>
  </si>
  <si>
    <t>uuid:4bfc8227-37c6-483a-9afa-d650658565aa</t>
  </si>
  <si>
    <t>-12.1509355 26.427262 1336.3 4.95</t>
  </si>
  <si>
    <t>2022-05-19T12:13:00.000+02:00</t>
  </si>
  <si>
    <t>uuid:70d62b70-38e3-437f-8d40-e1c72a6e1599</t>
  </si>
  <si>
    <t>-12.1903213 26.474493 1332.4 4.966</t>
  </si>
  <si>
    <t>2022-05-19T09:54:00.000+02:00</t>
  </si>
  <si>
    <t>uuid:b5f03536-8594-42d9-be90-5ed2253bc2eb</t>
  </si>
  <si>
    <t xml:space="preserve">Sichilongo </t>
  </si>
  <si>
    <t xml:space="preserve">Eddy </t>
  </si>
  <si>
    <t>-12.1902676 26.4817982 1378.6 3.52</t>
  </si>
  <si>
    <t>2022-05-19T09:50:00.000+02:00</t>
  </si>
  <si>
    <t>uuid:102c39f1-1f30-4d8b-bb21-9c9c12704b21</t>
  </si>
  <si>
    <t>-12.1525973 26.4201086 1386.5 4.26</t>
  </si>
  <si>
    <t>2022-05-19T09:06:00.000+02:00</t>
  </si>
  <si>
    <t>uuid:2ac75975-9103-48ef-a250-de3d8b6ab8d8</t>
  </si>
  <si>
    <t>-12.1902895 26.372008 1382.0999755859375 4.62</t>
  </si>
  <si>
    <t>2022-05-19T11:57:00.000+02:00</t>
  </si>
  <si>
    <t>uuid:1f946d0a-224a-48de-b8fe-b01f5917e240</t>
  </si>
  <si>
    <t>-12.1478228 26.4088239 1369.8 4.766</t>
  </si>
  <si>
    <t>uuid:67d265fe-e6cb-4792-a1fe-e74f038a130d</t>
  </si>
  <si>
    <t>-12.1497449 26.4131772 1370.4 4.7</t>
  </si>
  <si>
    <t>2022-05-19T09:47:00.000+02:00</t>
  </si>
  <si>
    <t>uuid:a252f236-b1dc-4d5c-898b-ef484d0108f1</t>
  </si>
  <si>
    <t>-12.162135000000001 26.429866666666666 1365.0 4.0</t>
  </si>
  <si>
    <t>2022-05-19T08:02:00.000+02:00</t>
  </si>
  <si>
    <t>uuid:36ca80b5-ab72-4401-a18f-6ca2c1ae47aa</t>
  </si>
  <si>
    <t>-12.160446666666667 26.43024833333333 1348.6000000000001 4.7</t>
  </si>
  <si>
    <t>2022-05-19T08:25:00.000+02:00</t>
  </si>
  <si>
    <t>uuid:fda353e5-6ce0-4a4e-b9bc-bb4ccacd7eec</t>
  </si>
  <si>
    <t xml:space="preserve">Chileshe </t>
  </si>
  <si>
    <t xml:space="preserve">Dorica </t>
  </si>
  <si>
    <t>-12.1886233 26.4798369 1393.8 3.475</t>
  </si>
  <si>
    <t>2022-05-19T10:43:00.000+02:00</t>
  </si>
  <si>
    <t>uuid:64cce350-4031-4a3a-a0d0-cf410bd552a8</t>
  </si>
  <si>
    <t>-12.1682105 26.4064201 1317.2 4.983</t>
  </si>
  <si>
    <t>2022-05-19T11:18:00.000+02:00</t>
  </si>
  <si>
    <t>uuid:151828d1-31a3-4998-b724-d1e4e8de32a7</t>
  </si>
  <si>
    <t xml:space="preserve">Ngulube </t>
  </si>
  <si>
    <t xml:space="preserve">Abraham </t>
  </si>
  <si>
    <t>-12.1894149 26.4796799 1384.7 4.983</t>
  </si>
  <si>
    <t>2022-05-19T11:10:00.000+02:00</t>
  </si>
  <si>
    <t>uuid:b13ccc67-93b7-4451-b22c-2854a408c716</t>
  </si>
  <si>
    <t>-12.148308333333334 26.424439999999997 1383.6999999999998 4.5</t>
  </si>
  <si>
    <t>2022-05-19T11:58:00.000+02:00</t>
  </si>
  <si>
    <t>uuid:3480bfb0-c4ec-4913-83df-93b1c79bb918</t>
  </si>
  <si>
    <t>-12.152566666666667 26.435343333333336 1329.8 4.9</t>
  </si>
  <si>
    <t>2022-05-19T10:55:00.000+02:00</t>
  </si>
  <si>
    <t>uuid:ff59fbc5-4950-449b-b143-fc14cc63bf49</t>
  </si>
  <si>
    <t>-12.1474267 26.4125667 1370.6 4.6</t>
  </si>
  <si>
    <t>uuid:bf8f6a0f-4d9f-45fe-bdf4-9a1c52660921</t>
  </si>
  <si>
    <t>-12.1607831 26.4080059 1388.9 4.68</t>
  </si>
  <si>
    <t>2022-05-19T10:54:00.000+02:00</t>
  </si>
  <si>
    <t>uuid:ea8682a2-5239-45b8-a91e-82746fdedcbf</t>
  </si>
  <si>
    <t>-12.1610552 26.4118336 1378.0 3.9</t>
  </si>
  <si>
    <t>2022-05-19T10:44:00.000+02:00</t>
  </si>
  <si>
    <t>uuid:a27e4805-8504-45c0-93db-ef92ef65bd95</t>
  </si>
  <si>
    <t>-12.1872168 26.4786516 1395.0999755859375 5.0</t>
  </si>
  <si>
    <t>2022-05-19T09:42:00.000+02:00</t>
  </si>
  <si>
    <t>uuid:f668b7c4-0cc4-4c3b-bfc0-a2e1b0008cf0</t>
  </si>
  <si>
    <t>-12.1937693 26.4802027 1375.0 4.8</t>
  </si>
  <si>
    <t>uuid:149430da-88b8-48b9-a8d2-edc1d07e55bd</t>
  </si>
  <si>
    <t>-12.1586665 26.405776 1377.9 4.6</t>
  </si>
  <si>
    <t>2022-05-19T11:45:00.000+02:00</t>
  </si>
  <si>
    <t>uuid:d5cc3074-8c0d-41b3-994a-faf4e6b3115a</t>
  </si>
  <si>
    <t>-12.1861293 26.4774735 1398.0 4.96</t>
  </si>
  <si>
    <t>2022-05-19T11:50:00.000+02:00</t>
  </si>
  <si>
    <t>uuid:b25a79bf-ff1e-414c-b423-35eeed71dc46</t>
  </si>
  <si>
    <t>-12.159089999999999 26.42827333333333 1370.9 4.5</t>
  </si>
  <si>
    <t>2022-05-19T09:24:00.000+02:00</t>
  </si>
  <si>
    <t>uuid:3f895058-8217-4364-aba0-8c53cfb2b3fe</t>
  </si>
  <si>
    <t>-12.1904079 26.4819448 1398.0999755859375 5.0</t>
  </si>
  <si>
    <t>2022-05-19T09:57:00.000+02:00</t>
  </si>
  <si>
    <t>uuid:9cadf795-10bc-4e52-a901-218bda64d4c6</t>
  </si>
  <si>
    <t>-12.1928838 26.4802675 1379.5 4.816</t>
  </si>
  <si>
    <t>2022-05-19T11:22:00.000+02:00</t>
  </si>
  <si>
    <t>uuid:c0e76ed9-5863-4fd1-b592-fa0a70930a6c</t>
  </si>
  <si>
    <t>-12.1865674 26.4683806 1352.4 4.88</t>
  </si>
  <si>
    <t>2022-05-19T08:35:00.000+02:00</t>
  </si>
  <si>
    <t>uuid:a32677c3-4339-4d07-96cf-99fd8e31c5a2</t>
  </si>
  <si>
    <t xml:space="preserve">Nanyangwe </t>
  </si>
  <si>
    <t xml:space="preserve">Mwiche </t>
  </si>
  <si>
    <t>-12.1919749 26.4841014 1380.6999999999998 4.95</t>
  </si>
  <si>
    <t>2022-05-19T10:32:00.000+02:00</t>
  </si>
  <si>
    <t>uuid:e0587335-05c3-42dc-9131-8ae6486bd971</t>
  </si>
  <si>
    <t>-12.148473333333333 26.424339999999997 1384.6000000000001 2.6</t>
  </si>
  <si>
    <t>uuid:de7ab7f6-fc8b-49cd-9784-34dc70079850</t>
  </si>
  <si>
    <t xml:space="preserve">Mwale </t>
  </si>
  <si>
    <t xml:space="preserve">Ekelesi </t>
  </si>
  <si>
    <t>-12.1875002 26.4751178 1378.8 4.98</t>
  </si>
  <si>
    <t>2022-05-19T08:39:00.000+02:00</t>
  </si>
  <si>
    <t>uuid:62ae8884-002c-4d06-902c-c83e6e9ea141</t>
  </si>
  <si>
    <t>-12.153584999999998 26.434888333333333 1324.5 4.2</t>
  </si>
  <si>
    <t>2022-05-19T11:15:00.000+02:00</t>
  </si>
  <si>
    <t>uuid:b900a086-731f-4891-81d9-8bd58c7df9fa</t>
  </si>
  <si>
    <t>Day 0 - Start weight</t>
  </si>
  <si>
    <t>Day 1 - (left over after D0)</t>
  </si>
  <si>
    <t>Day 1 - (new stock added?)</t>
  </si>
  <si>
    <t>Used between D0-D1</t>
  </si>
  <si>
    <t>New start weight, end of D1 (Day 2 Start)</t>
  </si>
  <si>
    <t>Day 2 - (left over after D1)</t>
  </si>
  <si>
    <t>Day 2 - (new stock added?)</t>
  </si>
  <si>
    <t>Used between D1-D2</t>
  </si>
  <si>
    <t>New start weight end of D2 (Day 3 Start)</t>
  </si>
  <si>
    <t>Day 3 - (left after D2)</t>
  </si>
  <si>
    <t>Day 3 - (new stock added?)</t>
  </si>
  <si>
    <t>Used between D2-D3</t>
  </si>
  <si>
    <t>New start weight D3 (Day 4 Start)</t>
  </si>
  <si>
    <t>Day 4 - (left over after D4)</t>
  </si>
  <si>
    <t>Used between D3-D4</t>
  </si>
  <si>
    <t>Wet Charcoal per capita (kg/cap)</t>
  </si>
  <si>
    <t>Dry Charcoal Weight (kg)</t>
  </si>
  <si>
    <t>Dry Charcoal per Capita (kg/cap)</t>
  </si>
  <si>
    <r>
      <t>NCV</t>
    </r>
    <r>
      <rPr>
        <vertAlign val="subscript"/>
        <sz val="10"/>
        <color rgb="FF000000"/>
        <rFont val="Arial Narrow"/>
        <family val="2"/>
        <charset val="1"/>
      </rPr>
      <t>charcoal</t>
    </r>
  </si>
  <si>
    <t>Less_than_weekly</t>
  </si>
  <si>
    <t>Never</t>
  </si>
  <si>
    <r>
      <t>U</t>
    </r>
    <r>
      <rPr>
        <vertAlign val="subscript"/>
        <sz val="12"/>
        <color theme="1"/>
        <rFont val="Calibri"/>
        <family val="2"/>
        <scheme val="minor"/>
      </rPr>
      <t>py</t>
    </r>
  </si>
  <si>
    <t>Stove_Smoke</t>
  </si>
  <si>
    <t>Total Responses</t>
  </si>
  <si>
    <t>CO</t>
  </si>
  <si>
    <t>CF</t>
  </si>
  <si>
    <t>Cooking_Time</t>
  </si>
  <si>
    <t>Number (Less Time)</t>
  </si>
  <si>
    <t>SDG 5 - Percentage of households saving time due to a decrease in cooking time whilst cooking on the project ICS vs. the baseline stove</t>
  </si>
  <si>
    <t>DC</t>
  </si>
  <si>
    <t>CS</t>
  </si>
  <si>
    <t>calculated</t>
  </si>
  <si>
    <r>
      <t>EF</t>
    </r>
    <r>
      <rPr>
        <vertAlign val="subscript"/>
        <sz val="12"/>
        <color theme="1"/>
        <rFont val="Calibri"/>
        <family val="2"/>
        <scheme val="minor"/>
      </rPr>
      <t>b,fuel,CO2</t>
    </r>
  </si>
  <si>
    <r>
      <t>EF</t>
    </r>
    <r>
      <rPr>
        <vertAlign val="sub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,</t>
    </r>
    <r>
      <rPr>
        <vertAlign val="subscript"/>
        <sz val="12"/>
        <color theme="1"/>
        <rFont val="Calibri"/>
        <family val="2"/>
        <scheme val="minor"/>
      </rPr>
      <t>fuel,CO2</t>
    </r>
  </si>
  <si>
    <r>
      <t>EF</t>
    </r>
    <r>
      <rPr>
        <vertAlign val="subscript"/>
        <sz val="12"/>
        <color theme="1"/>
        <rFont val="Calibri"/>
        <family val="2"/>
        <scheme val="minor"/>
      </rPr>
      <t>b,fuel,nonCO2</t>
    </r>
  </si>
  <si>
    <r>
      <t>EF</t>
    </r>
    <r>
      <rPr>
        <vertAlign val="subscript"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,</t>
    </r>
    <r>
      <rPr>
        <vertAlign val="subscript"/>
        <sz val="12"/>
        <color theme="1"/>
        <rFont val="Calibri"/>
        <family val="2"/>
        <scheme val="minor"/>
      </rPr>
      <t>fuel,nonCO2</t>
    </r>
  </si>
  <si>
    <r>
      <t>ER</t>
    </r>
    <r>
      <rPr>
        <vertAlign val="subscript"/>
        <sz val="11"/>
        <color theme="1"/>
        <rFont val="Avenir Book"/>
      </rPr>
      <t>b,p,y,CO2</t>
    </r>
  </si>
  <si>
    <t>t CO2 / annum</t>
  </si>
  <si>
    <r>
      <t>ER</t>
    </r>
    <r>
      <rPr>
        <vertAlign val="subscript"/>
        <sz val="11"/>
        <color theme="1"/>
        <rFont val="Avenir Book"/>
      </rPr>
      <t>b,p,y,nonCO2</t>
    </r>
  </si>
  <si>
    <t>t CO2 / day</t>
  </si>
  <si>
    <r>
      <t>B</t>
    </r>
    <r>
      <rPr>
        <sz val="8"/>
        <color indexed="8"/>
        <rFont val="Calibri"/>
        <family val="2"/>
      </rPr>
      <t xml:space="preserve">old,I </t>
    </r>
  </si>
  <si>
    <t>Monitored bKPT value</t>
  </si>
  <si>
    <t>Monitored KPT value</t>
  </si>
  <si>
    <r>
      <t>B</t>
    </r>
    <r>
      <rPr>
        <vertAlign val="subscript"/>
        <sz val="11"/>
        <color indexed="8"/>
        <rFont val="Calibri"/>
        <family val="2"/>
      </rPr>
      <t>y,savings,i,j</t>
    </r>
  </si>
  <si>
    <t>t/a</t>
  </si>
  <si>
    <r>
      <t>ƒ</t>
    </r>
    <r>
      <rPr>
        <vertAlign val="subscript"/>
        <sz val="11"/>
        <color indexed="8"/>
        <rFont val="Calibri"/>
        <family val="2"/>
      </rPr>
      <t xml:space="preserve">NRB, y </t>
    </r>
  </si>
  <si>
    <t>VPA-DD value</t>
  </si>
  <si>
    <r>
      <t>NCV</t>
    </r>
    <r>
      <rPr>
        <vertAlign val="subscript"/>
        <sz val="11"/>
        <color indexed="8"/>
        <rFont val="Calibri"/>
        <family val="2"/>
      </rPr>
      <t>biomass (TJ/t)</t>
    </r>
  </si>
  <si>
    <t>t CO2/day</t>
  </si>
  <si>
    <t>bKPT Data</t>
  </si>
  <si>
    <t>pKPT Data</t>
  </si>
  <si>
    <t>tCO2/tonnes of charcoal</t>
  </si>
  <si>
    <r>
      <t>tCO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>/tonnes of charcoal</t>
    </r>
  </si>
  <si>
    <t>ERy = ∑b,pNp,y* Up,y* (ERb,p,y,CO2  + ERb,p,y,nonCO2))–∑ LEp,y</t>
  </si>
  <si>
    <r>
      <t>ER</t>
    </r>
    <r>
      <rPr>
        <sz val="8"/>
        <color theme="1"/>
        <rFont val="Calibri"/>
        <family val="2"/>
        <scheme val="minor"/>
      </rPr>
      <t>day</t>
    </r>
  </si>
  <si>
    <t>per ICS</t>
  </si>
  <si>
    <t>monitored number of ICS days</t>
  </si>
  <si>
    <r>
      <t>U</t>
    </r>
    <r>
      <rPr>
        <vertAlign val="subscript"/>
        <sz val="10"/>
        <color theme="1"/>
        <rFont val="Avenir Book"/>
      </rPr>
      <t>p,y</t>
    </r>
  </si>
  <si>
    <t>monitored stove usage fraction</t>
  </si>
  <si>
    <r>
      <t>ER</t>
    </r>
    <r>
      <rPr>
        <b/>
        <vertAlign val="subscript"/>
        <sz val="11"/>
        <color indexed="8"/>
        <rFont val="Calibri"/>
        <family val="2"/>
      </rPr>
      <t>y,i,j  gross</t>
    </r>
  </si>
  <si>
    <t>t CO2</t>
  </si>
  <si>
    <r>
      <t>L</t>
    </r>
    <r>
      <rPr>
        <sz val="8"/>
        <color indexed="8"/>
        <rFont val="Calibri"/>
        <family val="2"/>
      </rPr>
      <t>y</t>
    </r>
  </si>
  <si>
    <t>Assessed</t>
  </si>
  <si>
    <r>
      <t>ER</t>
    </r>
    <r>
      <rPr>
        <b/>
        <vertAlign val="subscript"/>
        <sz val="11"/>
        <color indexed="8"/>
        <rFont val="Calibri"/>
        <family val="2"/>
      </rPr>
      <t>y,i,j  net</t>
    </r>
  </si>
  <si>
    <t>Baseline Emissions</t>
  </si>
  <si>
    <t>Baseline emissions (per ICS per day)</t>
  </si>
  <si>
    <t>Project Emissions</t>
  </si>
  <si>
    <t>Project emissions (per ICS per day)</t>
  </si>
  <si>
    <t>ERy = ∑ BEb,y– ∑ PEp,y–∑ LEp,y</t>
  </si>
  <si>
    <t>Baseline KPT study</t>
  </si>
  <si>
    <r>
      <t>ER</t>
    </r>
    <r>
      <rPr>
        <b/>
        <vertAlign val="subscript"/>
        <sz val="12"/>
        <color theme="1"/>
        <rFont val="Calibri"/>
        <family val="2"/>
        <scheme val="minor"/>
      </rPr>
      <t>b,p,y,CO2</t>
    </r>
  </si>
  <si>
    <r>
      <t>ER</t>
    </r>
    <r>
      <rPr>
        <b/>
        <vertAlign val="subscript"/>
        <sz val="12"/>
        <color theme="1"/>
        <rFont val="Calibri"/>
        <family val="2"/>
        <scheme val="minor"/>
      </rPr>
      <t>b,p,y,nonCO2</t>
    </r>
  </si>
  <si>
    <r>
      <t>BE</t>
    </r>
    <r>
      <rPr>
        <vertAlign val="subscript"/>
        <sz val="11"/>
        <color theme="1"/>
        <rFont val="Calibri"/>
        <family val="2"/>
        <scheme val="minor"/>
      </rPr>
      <t>gross</t>
    </r>
  </si>
  <si>
    <r>
      <t>BE</t>
    </r>
    <r>
      <rPr>
        <vertAlign val="subscript"/>
        <sz val="11"/>
        <color theme="1"/>
        <rFont val="Calibri"/>
        <family val="2"/>
        <scheme val="minor"/>
      </rPr>
      <t>net</t>
    </r>
  </si>
  <si>
    <r>
      <t>EF</t>
    </r>
    <r>
      <rPr>
        <vertAlign val="subscript"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,</t>
    </r>
    <r>
      <rPr>
        <vertAlign val="subscript"/>
        <sz val="12"/>
        <color theme="1"/>
        <rFont val="Calibri"/>
        <family val="2"/>
        <scheme val="minor"/>
      </rPr>
      <t>fuel,CO2</t>
    </r>
  </si>
  <si>
    <r>
      <t>EF</t>
    </r>
    <r>
      <rPr>
        <vertAlign val="subscript"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,</t>
    </r>
    <r>
      <rPr>
        <vertAlign val="subscript"/>
        <sz val="12"/>
        <color theme="1"/>
        <rFont val="Calibri"/>
        <family val="2"/>
        <scheme val="minor"/>
      </rPr>
      <t>fuel,nonCO2</t>
    </r>
  </si>
  <si>
    <r>
      <t>PE</t>
    </r>
    <r>
      <rPr>
        <vertAlign val="subscript"/>
        <sz val="11"/>
        <color theme="1"/>
        <rFont val="Calibri"/>
        <family val="2"/>
        <scheme val="minor"/>
      </rPr>
      <t>gross</t>
    </r>
  </si>
  <si>
    <r>
      <t>PE</t>
    </r>
    <r>
      <rPr>
        <vertAlign val="subscript"/>
        <sz val="11"/>
        <color theme="1"/>
        <rFont val="Calibri"/>
        <family val="2"/>
        <scheme val="minor"/>
      </rPr>
      <t>net</t>
    </r>
  </si>
  <si>
    <r>
      <t>B</t>
    </r>
    <r>
      <rPr>
        <vertAlign val="subscript"/>
        <sz val="11"/>
        <color theme="1"/>
        <rFont val="Calibri"/>
        <family val="2"/>
        <scheme val="minor"/>
      </rPr>
      <t>p,y,i</t>
    </r>
  </si>
  <si>
    <r>
      <t>N</t>
    </r>
    <r>
      <rPr>
        <vertAlign val="subscript"/>
        <sz val="11"/>
        <color theme="1"/>
        <rFont val="Calibri"/>
        <family val="2"/>
        <scheme val="minor"/>
      </rPr>
      <t>p,y</t>
    </r>
  </si>
  <si>
    <t>Money_Save</t>
  </si>
  <si>
    <t>Money_Amount</t>
  </si>
  <si>
    <t>AR &amp; AS</t>
  </si>
  <si>
    <t>Number (Yes)</t>
  </si>
  <si>
    <t>Avg Amount Saved (Kwacha/Month)</t>
  </si>
  <si>
    <t/>
  </si>
  <si>
    <t>AZ &amp; BA</t>
  </si>
  <si>
    <t>SDG 1 - Percentage of households reporting money savings due to a reduction in fuel costs and the average amount saved</t>
  </si>
  <si>
    <t>Energy savings per stove (MWh/stove/year) </t>
  </si>
  <si>
    <t>MWh/stove/year</t>
  </si>
  <si>
    <t>Nr of Days in MP2</t>
  </si>
  <si>
    <t>Does the result satisfy the 95/10 rule?</t>
  </si>
  <si>
    <t>Used CDM Meth Guide Calculator Z-score (1.96) for 95% confidence interval</t>
  </si>
  <si>
    <t>kg/hh/year</t>
  </si>
  <si>
    <t>tonnes/hh/year</t>
  </si>
  <si>
    <r>
      <t>N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</si>
  <si>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CH</t>
    </r>
    <r>
      <rPr>
        <b/>
        <vertAlign val="subscript"/>
        <sz val="11"/>
        <color theme="1"/>
        <rFont val="Calibri"/>
        <family val="2"/>
        <scheme val="minor"/>
      </rPr>
      <t>4</t>
    </r>
  </si>
  <si>
    <r>
      <t>IPCC defaults (CH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)</t>
    </r>
  </si>
  <si>
    <r>
      <t>IPCC defaults (N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O)</t>
    </r>
  </si>
  <si>
    <r>
      <t>t 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/ annum</t>
    </r>
  </si>
  <si>
    <r>
      <t>t 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/ day</t>
    </r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</si>
  <si>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/tonnes of charcoal</t>
    </r>
  </si>
  <si>
    <t>Habit Survey</t>
  </si>
  <si>
    <t>Habit Survey 1</t>
  </si>
  <si>
    <t>Habit Survey 2</t>
  </si>
  <si>
    <t>Default IPCC EF</t>
  </si>
  <si>
    <t>Ex-ante MRV 1 - Habit Survey 1 emissions calculation</t>
  </si>
  <si>
    <t>From column AT in Excel workbook "VPA_4_Habit1_MRV1"</t>
  </si>
  <si>
    <t>Ex-ante MRV 1 - Habit Survey 2 emissions calculation</t>
  </si>
  <si>
    <t>Ex-post ER calculation - MRV 1 Habit Survey 1</t>
  </si>
  <si>
    <t>Ex-post ER calculation - MRV 1 Habit Survey 2</t>
  </si>
  <si>
    <t>From column BB in Excel workbook "VPA_4_Habit2_MRV1"</t>
  </si>
  <si>
    <t>Habit Survey Period Dates</t>
  </si>
  <si>
    <t xml:space="preserve"> IPCC default EF</t>
  </si>
  <si>
    <t>Emission reductions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</si>
</sst>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"/>
    <numFmt numFmtId="165" formatCode="0.0%"/>
    <numFmt numFmtId="166" formatCode="_-* #,##0_-;\-* #,##0_-;_-* &quot;-&quot;??_-;_-@_-"/>
    <numFmt numFmtId="167" formatCode="0.0000"/>
    <numFmt numFmtId="168" formatCode="0.0"/>
    <numFmt numFmtId="169" formatCode="yyyy\-mm\-dd"/>
    <numFmt numFmtId="170" formatCode="yyyy\-mm\-dd\ h:mm:ss"/>
    <numFmt numFmtId="171" formatCode="0.00000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indexed="8"/>
      <name val="Calibri"/>
      <family val="2"/>
      <scheme val="minor"/>
    </font>
    <font>
      <vertAlign val="subscript"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i/>
      <sz val="12"/>
      <color theme="1"/>
      <name val="Arial"/>
      <family val="2"/>
    </font>
    <font>
      <i/>
      <sz val="8"/>
      <color theme="1"/>
      <name val="Arial"/>
      <family val="2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1"/>
      <color theme="1"/>
      <name val="Avenir Book"/>
    </font>
    <font>
      <vertAlign val="subscript"/>
      <sz val="11"/>
      <color theme="1"/>
      <name val="Avenir Book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bscript"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Avenir-Book"/>
    </font>
    <font>
      <i/>
      <sz val="11"/>
      <color rgb="FFFF0000"/>
      <name val="Avenir-Book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vertAlign val="subscript"/>
      <sz val="10"/>
      <color rgb="FF000000"/>
      <name val="Arial Narrow"/>
      <family val="2"/>
      <charset val="1"/>
    </font>
    <font>
      <sz val="10"/>
      <color rgb="FF000000"/>
      <name val="Arial Narrow"/>
      <family val="2"/>
      <charset val="1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1"/>
      <color theme="4"/>
      <name val="Calibri"/>
      <family val="2"/>
      <scheme val="minor"/>
    </font>
    <font>
      <b/>
      <sz val="10"/>
      <color theme="4" tint="-0.499984740745262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2"/>
      <color theme="1"/>
      <name val="Calibri"/>
      <family val="2"/>
      <scheme val="minor"/>
    </font>
    <font>
      <sz val="8"/>
      <color indexed="8"/>
      <name val="Calibri"/>
      <family val="2"/>
    </font>
    <font>
      <vertAlign val="subscript"/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Avenir Book"/>
    </font>
    <font>
      <vertAlign val="subscript"/>
      <sz val="10"/>
      <color theme="1"/>
      <name val="Avenir Book"/>
    </font>
    <font>
      <b/>
      <vertAlign val="subscript"/>
      <sz val="11"/>
      <color indexed="8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Segoe UI"/>
      <family val="2"/>
    </font>
    <font>
      <vertAlign val="sub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234">
    <xf numFmtId="0" fontId="0" fillId="0" borderId="0" xfId="0"/>
    <xf numFmtId="3" fontId="0" fillId="0" borderId="0" xfId="0" applyNumberFormat="1"/>
    <xf numFmtId="0" fontId="2" fillId="0" borderId="0" xfId="0" applyFont="1"/>
    <xf numFmtId="4" fontId="3" fillId="0" borderId="0" xfId="0" applyNumberFormat="1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9" xfId="0" applyBorder="1"/>
    <xf numFmtId="2" fontId="0" fillId="0" borderId="0" xfId="0" applyNumberFormat="1"/>
    <xf numFmtId="0" fontId="12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10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wrapText="1"/>
    </xf>
    <xf numFmtId="0" fontId="14" fillId="0" borderId="0" xfId="0" applyFont="1"/>
    <xf numFmtId="0" fontId="19" fillId="0" borderId="0" xfId="0" applyFont="1"/>
    <xf numFmtId="166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3" borderId="9" xfId="0" applyFill="1" applyBorder="1"/>
    <xf numFmtId="0" fontId="0" fillId="3" borderId="0" xfId="0" applyFill="1"/>
    <xf numFmtId="9" fontId="0" fillId="3" borderId="9" xfId="1" applyFont="1" applyFill="1" applyBorder="1"/>
    <xf numFmtId="9" fontId="0" fillId="3" borderId="0" xfId="1" applyFont="1" applyFill="1" applyBorder="1"/>
    <xf numFmtId="9" fontId="0" fillId="3" borderId="10" xfId="1" applyFont="1" applyFill="1" applyBorder="1"/>
    <xf numFmtId="9" fontId="0" fillId="3" borderId="9" xfId="0" applyNumberFormat="1" applyFill="1" applyBorder="1"/>
    <xf numFmtId="9" fontId="0" fillId="3" borderId="0" xfId="0" applyNumberFormat="1" applyFill="1"/>
    <xf numFmtId="9" fontId="0" fillId="3" borderId="10" xfId="0" applyNumberFormat="1" applyFill="1" applyBorder="1"/>
    <xf numFmtId="2" fontId="0" fillId="3" borderId="9" xfId="0" applyNumberFormat="1" applyFill="1" applyBorder="1"/>
    <xf numFmtId="2" fontId="0" fillId="3" borderId="0" xfId="0" applyNumberFormat="1" applyFill="1"/>
    <xf numFmtId="2" fontId="0" fillId="3" borderId="10" xfId="0" applyNumberFormat="1" applyFill="1" applyBorder="1"/>
    <xf numFmtId="0" fontId="22" fillId="4" borderId="1" xfId="0" applyFont="1" applyFill="1" applyBorder="1"/>
    <xf numFmtId="2" fontId="0" fillId="0" borderId="1" xfId="0" applyNumberFormat="1" applyBorder="1"/>
    <xf numFmtId="0" fontId="0" fillId="0" borderId="15" xfId="0" applyBorder="1"/>
    <xf numFmtId="0" fontId="0" fillId="0" borderId="16" xfId="0" applyBorder="1"/>
    <xf numFmtId="164" fontId="1" fillId="2" borderId="17" xfId="0" applyNumberFormat="1" applyFont="1" applyFill="1" applyBorder="1"/>
    <xf numFmtId="9" fontId="0" fillId="0" borderId="16" xfId="1" applyFont="1" applyBorder="1"/>
    <xf numFmtId="165" fontId="0" fillId="0" borderId="16" xfId="0" applyNumberFormat="1" applyBorder="1"/>
    <xf numFmtId="0" fontId="0" fillId="0" borderId="18" xfId="0" applyBorder="1"/>
    <xf numFmtId="2" fontId="0" fillId="0" borderId="16" xfId="0" applyNumberFormat="1" applyBorder="1"/>
    <xf numFmtId="2" fontId="0" fillId="0" borderId="18" xfId="0" applyNumberFormat="1" applyBorder="1"/>
    <xf numFmtId="0" fontId="0" fillId="0" borderId="19" xfId="0" applyBorder="1"/>
    <xf numFmtId="0" fontId="0" fillId="3" borderId="18" xfId="0" applyFill="1" applyBorder="1"/>
    <xf numFmtId="167" fontId="0" fillId="0" borderId="16" xfId="0" applyNumberFormat="1" applyBorder="1"/>
    <xf numFmtId="2" fontId="0" fillId="3" borderId="18" xfId="0" applyNumberForma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4" fontId="1" fillId="2" borderId="23" xfId="0" applyNumberFormat="1" applyFont="1" applyFill="1" applyBorder="1"/>
    <xf numFmtId="9" fontId="0" fillId="0" borderId="22" xfId="1" applyFont="1" applyBorder="1"/>
    <xf numFmtId="165" fontId="0" fillId="0" borderId="22" xfId="1" applyNumberFormat="1" applyFont="1" applyBorder="1"/>
    <xf numFmtId="0" fontId="0" fillId="0" borderId="24" xfId="0" applyBorder="1"/>
    <xf numFmtId="2" fontId="0" fillId="0" borderId="22" xfId="0" applyNumberFormat="1" applyBorder="1"/>
    <xf numFmtId="2" fontId="0" fillId="0" borderId="24" xfId="0" applyNumberFormat="1" applyBorder="1"/>
    <xf numFmtId="0" fontId="0" fillId="0" borderId="25" xfId="0" applyBorder="1"/>
    <xf numFmtId="0" fontId="0" fillId="3" borderId="24" xfId="0" applyFill="1" applyBorder="1"/>
    <xf numFmtId="0" fontId="0" fillId="0" borderId="26" xfId="0" applyBorder="1"/>
    <xf numFmtId="0" fontId="1" fillId="0" borderId="3" xfId="0" applyFont="1" applyBorder="1" applyAlignment="1">
      <alignment horizontal="center" vertical="center" wrapText="1"/>
    </xf>
    <xf numFmtId="0" fontId="0" fillId="9" borderId="0" xfId="0" applyFill="1"/>
    <xf numFmtId="0" fontId="24" fillId="0" borderId="0" xfId="0" applyFont="1"/>
    <xf numFmtId="0" fontId="25" fillId="0" borderId="0" xfId="0" applyFont="1"/>
    <xf numFmtId="0" fontId="22" fillId="0" borderId="1" xfId="0" applyFont="1" applyBorder="1"/>
    <xf numFmtId="0" fontId="22" fillId="0" borderId="2" xfId="0" applyFont="1" applyBorder="1" applyAlignment="1">
      <alignment vertical="top"/>
    </xf>
    <xf numFmtId="0" fontId="22" fillId="0" borderId="3" xfId="0" applyFont="1" applyBorder="1" applyAlignment="1">
      <alignment vertical="top"/>
    </xf>
    <xf numFmtId="2" fontId="22" fillId="0" borderId="4" xfId="0" applyNumberFormat="1" applyFont="1" applyBorder="1" applyAlignment="1">
      <alignment vertical="top"/>
    </xf>
    <xf numFmtId="1" fontId="22" fillId="0" borderId="4" xfId="0" applyNumberFormat="1" applyFont="1" applyBorder="1" applyAlignment="1">
      <alignment vertical="top"/>
    </xf>
    <xf numFmtId="10" fontId="22" fillId="0" borderId="4" xfId="1" applyNumberFormat="1" applyFont="1" applyFill="1" applyBorder="1" applyAlignment="1" applyProtection="1">
      <alignment vertical="top"/>
    </xf>
    <xf numFmtId="2" fontId="23" fillId="0" borderId="4" xfId="0" applyNumberFormat="1" applyFont="1" applyBorder="1" applyAlignment="1">
      <alignment horizontal="right" vertical="top"/>
    </xf>
    <xf numFmtId="0" fontId="23" fillId="5" borderId="2" xfId="0" applyFont="1" applyFill="1" applyBorder="1" applyAlignment="1">
      <alignment vertical="top"/>
    </xf>
    <xf numFmtId="0" fontId="23" fillId="5" borderId="3" xfId="0" applyFont="1" applyFill="1" applyBorder="1" applyAlignment="1">
      <alignment vertical="top"/>
    </xf>
    <xf numFmtId="2" fontId="23" fillId="6" borderId="4" xfId="0" applyNumberFormat="1" applyFont="1" applyFill="1" applyBorder="1" applyAlignment="1">
      <alignment vertical="top"/>
    </xf>
    <xf numFmtId="2" fontId="24" fillId="0" borderId="0" xfId="0" applyNumberFormat="1" applyFont="1"/>
    <xf numFmtId="0" fontId="3" fillId="9" borderId="0" xfId="0" applyFont="1" applyFill="1"/>
    <xf numFmtId="0" fontId="24" fillId="9" borderId="0" xfId="0" applyFont="1" applyFill="1"/>
    <xf numFmtId="0" fontId="27" fillId="0" borderId="6" xfId="0" applyFont="1" applyBorder="1"/>
    <xf numFmtId="0" fontId="27" fillId="0" borderId="8" xfId="0" applyFont="1" applyBorder="1"/>
    <xf numFmtId="0" fontId="27" fillId="10" borderId="8" xfId="0" applyFont="1" applyFill="1" applyBorder="1"/>
    <xf numFmtId="0" fontId="27" fillId="0" borderId="1" xfId="0" applyFont="1" applyBorder="1"/>
    <xf numFmtId="0" fontId="27" fillId="0" borderId="4" xfId="0" applyFont="1" applyBorder="1"/>
    <xf numFmtId="0" fontId="27" fillId="10" borderId="4" xfId="0" applyFont="1" applyFill="1" applyBorder="1"/>
    <xf numFmtId="0" fontId="27" fillId="0" borderId="12" xfId="0" applyFont="1" applyBorder="1"/>
    <xf numFmtId="0" fontId="27" fillId="0" borderId="14" xfId="0" applyFont="1" applyBorder="1"/>
    <xf numFmtId="0" fontId="27" fillId="10" borderId="14" xfId="0" applyFont="1" applyFill="1" applyBorder="1"/>
    <xf numFmtId="4" fontId="27" fillId="10" borderId="14" xfId="0" applyNumberFormat="1" applyFont="1" applyFill="1" applyBorder="1"/>
    <xf numFmtId="2" fontId="27" fillId="10" borderId="14" xfId="0" applyNumberFormat="1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7" fontId="0" fillId="0" borderId="0" xfId="0" applyNumberFormat="1"/>
    <xf numFmtId="1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9" fontId="0" fillId="0" borderId="0" xfId="1" applyFont="1"/>
    <xf numFmtId="9" fontId="0" fillId="0" borderId="0" xfId="0" applyNumberFormat="1"/>
    <xf numFmtId="166" fontId="0" fillId="0" borderId="0" xfId="2" applyNumberFormat="1" applyFont="1"/>
    <xf numFmtId="0" fontId="0" fillId="0" borderId="0" xfId="0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/>
    <xf numFmtId="0" fontId="29" fillId="0" borderId="0" xfId="0" applyFont="1"/>
    <xf numFmtId="167" fontId="29" fillId="0" borderId="0" xfId="0" applyNumberFormat="1" applyFont="1"/>
    <xf numFmtId="2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32" fillId="0" borderId="0" xfId="0" applyFont="1"/>
    <xf numFmtId="0" fontId="32" fillId="0" borderId="6" xfId="0" applyFont="1" applyBorder="1"/>
    <xf numFmtId="0" fontId="0" fillId="0" borderId="7" xfId="0" applyBorder="1"/>
    <xf numFmtId="0" fontId="0" fillId="0" borderId="6" xfId="0" applyBorder="1"/>
    <xf numFmtId="0" fontId="1" fillId="0" borderId="30" xfId="0" applyFont="1" applyBorder="1"/>
    <xf numFmtId="0" fontId="1" fillId="0" borderId="31" xfId="0" applyFont="1" applyBorder="1"/>
    <xf numFmtId="169" fontId="0" fillId="0" borderId="0" xfId="0" applyNumberFormat="1"/>
    <xf numFmtId="170" fontId="0" fillId="0" borderId="0" xfId="0" applyNumberFormat="1"/>
    <xf numFmtId="168" fontId="0" fillId="7" borderId="29" xfId="0" applyNumberFormat="1" applyFill="1" applyBorder="1"/>
    <xf numFmtId="0" fontId="0" fillId="7" borderId="0" xfId="0" applyFill="1"/>
    <xf numFmtId="0" fontId="0" fillId="7" borderId="29" xfId="0" applyFill="1" applyBorder="1"/>
    <xf numFmtId="168" fontId="0" fillId="0" borderId="0" xfId="0" applyNumberFormat="1"/>
    <xf numFmtId="0" fontId="0" fillId="0" borderId="10" xfId="0" applyBorder="1"/>
    <xf numFmtId="0" fontId="32" fillId="0" borderId="8" xfId="0" applyFont="1" applyBorder="1"/>
    <xf numFmtId="168" fontId="0" fillId="7" borderId="10" xfId="0" applyNumberFormat="1" applyFill="1" applyBorder="1"/>
    <xf numFmtId="0" fontId="33" fillId="0" borderId="0" xfId="0" applyFont="1"/>
    <xf numFmtId="168" fontId="33" fillId="7" borderId="29" xfId="0" applyNumberFormat="1" applyFont="1" applyFill="1" applyBorder="1"/>
    <xf numFmtId="0" fontId="34" fillId="5" borderId="32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5" fillId="11" borderId="34" xfId="0" applyFont="1" applyFill="1" applyBorder="1" applyAlignment="1">
      <alignment horizontal="center" vertical="center" wrapText="1"/>
    </xf>
    <xf numFmtId="0" fontId="36" fillId="8" borderId="31" xfId="0" applyFont="1" applyFill="1" applyBorder="1" applyAlignment="1">
      <alignment horizontal="center" vertical="center" wrapText="1"/>
    </xf>
    <xf numFmtId="0" fontId="35" fillId="11" borderId="35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37" fillId="5" borderId="36" xfId="0" applyFont="1" applyFill="1" applyBorder="1"/>
    <xf numFmtId="0" fontId="0" fillId="0" borderId="37" xfId="0" applyBorder="1"/>
    <xf numFmtId="0" fontId="38" fillId="11" borderId="29" xfId="0" applyFont="1" applyFill="1" applyBorder="1"/>
    <xf numFmtId="0" fontId="37" fillId="8" borderId="38" xfId="0" applyFont="1" applyFill="1" applyBorder="1"/>
    <xf numFmtId="0" fontId="38" fillId="11" borderId="39" xfId="0" applyFont="1" applyFill="1" applyBorder="1"/>
    <xf numFmtId="0" fontId="37" fillId="0" borderId="0" xfId="0" applyFont="1"/>
    <xf numFmtId="0" fontId="38" fillId="0" borderId="0" xfId="0" applyFont="1"/>
    <xf numFmtId="0" fontId="39" fillId="0" borderId="0" xfId="0" applyFont="1"/>
    <xf numFmtId="10" fontId="0" fillId="3" borderId="9" xfId="1" applyNumberFormat="1" applyFont="1" applyFill="1" applyBorder="1"/>
    <xf numFmtId="10" fontId="0" fillId="3" borderId="0" xfId="1" applyNumberFormat="1" applyFont="1" applyFill="1" applyBorder="1"/>
    <xf numFmtId="10" fontId="0" fillId="3" borderId="10" xfId="1" applyNumberFormat="1" applyFont="1" applyFill="1" applyBorder="1"/>
    <xf numFmtId="10" fontId="0" fillId="3" borderId="9" xfId="0" applyNumberFormat="1" applyFill="1" applyBorder="1"/>
    <xf numFmtId="10" fontId="0" fillId="3" borderId="0" xfId="0" applyNumberFormat="1" applyFill="1"/>
    <xf numFmtId="10" fontId="0" fillId="3" borderId="10" xfId="0" applyNumberFormat="1" applyFill="1" applyBorder="1"/>
    <xf numFmtId="167" fontId="23" fillId="6" borderId="4" xfId="0" applyNumberFormat="1" applyFont="1" applyFill="1" applyBorder="1" applyAlignment="1">
      <alignment vertical="top"/>
    </xf>
    <xf numFmtId="167" fontId="24" fillId="0" borderId="0" xfId="0" applyNumberFormat="1" applyFont="1"/>
    <xf numFmtId="167" fontId="24" fillId="2" borderId="0" xfId="0" applyNumberFormat="1" applyFont="1" applyFill="1"/>
    <xf numFmtId="49" fontId="12" fillId="0" borderId="0" xfId="3" applyNumberFormat="1"/>
    <xf numFmtId="0" fontId="12" fillId="0" borderId="0" xfId="3"/>
    <xf numFmtId="9" fontId="0" fillId="0" borderId="0" xfId="4" applyFont="1"/>
    <xf numFmtId="9" fontId="12" fillId="0" borderId="0" xfId="3" applyNumberFormat="1"/>
    <xf numFmtId="9" fontId="1" fillId="0" borderId="0" xfId="1" applyFont="1"/>
    <xf numFmtId="166" fontId="0" fillId="0" borderId="1" xfId="2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40" fillId="0" borderId="0" xfId="0" applyFont="1"/>
    <xf numFmtId="0" fontId="40" fillId="0" borderId="0" xfId="3" applyFont="1"/>
    <xf numFmtId="0" fontId="4" fillId="0" borderId="0" xfId="0" applyFont="1"/>
    <xf numFmtId="0" fontId="5" fillId="0" borderId="0" xfId="0" applyFont="1"/>
    <xf numFmtId="2" fontId="1" fillId="0" borderId="0" xfId="0" applyNumberFormat="1" applyFont="1" applyAlignment="1">
      <alignment horizontal="center"/>
    </xf>
    <xf numFmtId="171" fontId="0" fillId="0" borderId="0" xfId="0" applyNumberFormat="1"/>
    <xf numFmtId="0" fontId="45" fillId="0" borderId="0" xfId="0" applyFont="1"/>
    <xf numFmtId="2" fontId="0" fillId="0" borderId="0" xfId="1" applyNumberFormat="1" applyFont="1"/>
    <xf numFmtId="1" fontId="1" fillId="0" borderId="0" xfId="0" applyNumberFormat="1" applyFont="1"/>
    <xf numFmtId="4" fontId="0" fillId="0" borderId="0" xfId="0" applyNumberFormat="1"/>
    <xf numFmtId="1" fontId="6" fillId="0" borderId="0" xfId="0" applyNumberFormat="1" applyFont="1"/>
    <xf numFmtId="0" fontId="4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49" fillId="0" borderId="0" xfId="0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" fontId="0" fillId="0" borderId="1" xfId="0" applyNumberFormat="1" applyBorder="1"/>
    <xf numFmtId="4" fontId="4" fillId="0" borderId="0" xfId="0" applyNumberFormat="1" applyFont="1" applyAlignment="1">
      <alignment horizontal="left"/>
    </xf>
    <xf numFmtId="0" fontId="50" fillId="0" borderId="0" xfId="0" applyFont="1"/>
    <xf numFmtId="171" fontId="1" fillId="0" borderId="0" xfId="0" applyNumberFormat="1" applyFont="1"/>
    <xf numFmtId="14" fontId="0" fillId="0" borderId="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2" fontId="23" fillId="5" borderId="7" xfId="0" applyNumberFormat="1" applyFont="1" applyFill="1" applyBorder="1" applyAlignment="1">
      <alignment horizontal="center" vertical="top" wrapText="1"/>
    </xf>
    <xf numFmtId="2" fontId="23" fillId="5" borderId="8" xfId="0" applyNumberFormat="1" applyFont="1" applyFill="1" applyBorder="1" applyAlignment="1">
      <alignment horizontal="center" vertical="top" wrapText="1"/>
    </xf>
    <xf numFmtId="2" fontId="23" fillId="5" borderId="13" xfId="0" applyNumberFormat="1" applyFont="1" applyFill="1" applyBorder="1" applyAlignment="1">
      <alignment horizontal="center" vertical="top" wrapText="1"/>
    </xf>
    <xf numFmtId="2" fontId="23" fillId="5" borderId="14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Border="1"/>
    <xf numFmtId="0" fontId="0" fillId="0" borderId="2" xfId="0" applyBorder="1" applyAlignment="1">
      <alignment horizontal="center"/>
    </xf>
  </cellXfs>
  <cellStyles count="5">
    <cellStyle name="Comma" xfId="2" builtinId="3"/>
    <cellStyle name="Normal" xfId="0" builtinId="0"/>
    <cellStyle name="Normal 2" xfId="3" xr:uid="{F00BC0D8-D11E-458E-B5A4-DEAB6B544F69}"/>
    <cellStyle name="Per cent" xfId="1" builtinId="5"/>
    <cellStyle name="Percent 2" xfId="4" xr:uid="{F228438F-CDEE-4513-9979-1BAB788AB698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9" formatCode="yyyy\-mm\-dd"/>
    </dxf>
    <dxf>
      <numFmt numFmtId="169" formatCode="yyyy\-mm\-dd"/>
    </dxf>
    <dxf>
      <numFmt numFmtId="169" formatCode="yyyy\-mm\-dd"/>
    </dxf>
    <dxf>
      <border outline="0">
        <right style="thin">
          <color indexed="64"/>
        </right>
      </border>
    </dxf>
    <dxf>
      <numFmt numFmtId="170" formatCode="yyyy\-mm\-dd\ h:mm:ss"/>
    </dxf>
    <dxf>
      <numFmt numFmtId="169" formatCode="yyyy\-mm\-dd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styles" Target="styles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>
    <cx:title pos="t" align="ctr" overlay="0"/>
    <cx:plotArea>
      <cx:plotAreaRegion/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266</xdr:row>
      <xdr:rowOff>19050</xdr:rowOff>
    </xdr:from>
    <xdr:to>
      <xdr:col>18</xdr:col>
      <xdr:colOff>0</xdr:colOff>
      <xdr:row>280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142CCE10-DB2A-4567-AB3C-81823AE9F8B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72625" y="48745140"/>
              <a:ext cx="4429125" cy="2609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ZA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scje.sharepoint.com/Carbon/TASC%20GS%20PoA/VPA%204%20Zambia%20TASC/MRV1&amp;2/MRV%201%20&amp;%202%20Combined/Verification/VPA%204%20Audit%20Findings/VPA_4_Habit_MRV1.xls" TargetMode="External"/><Relationship Id="rId1" Type="http://schemas.openxmlformats.org/officeDocument/2006/relationships/externalLinkPath" Target="/Carbon/TASC%20GS%20PoA/VPA%204%20Zambia%20TASC/MRV1&amp;2/MRV%201%20&amp;%202%20Combined/Verification/VPA%204%20Audit%20Findings/VPA_4_Habit_MRV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scje.sharepoint.com/Carbon/TASC%20GS%20PoA/VPA%204%20Zambia%20TASC/MRV1&amp;2/MRV%201%20&amp;%202%20Combined/Verification/VPA%204%20Audit%20Findings/VPA_4_Habit_MRV2.xlsx" TargetMode="External"/><Relationship Id="rId1" Type="http://schemas.openxmlformats.org/officeDocument/2006/relationships/externalLinkPath" Target="/Carbon/TASC%20GS%20PoA/VPA%204%20Zambia%20TASC/MRV1&amp;2/MRV%201%20&amp;%202%20Combined/Verification/VPA%204%20Audit%20Findings/VPA_4_Habit_MRV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scje.sharepoint.com/Carbon/TASC%20GS%20PoA/VPA%204%20Zambia%20TASC/MRV1&amp;2/MRV%201%20&amp;%202%20Combined/Verification/VPA%204%20Audit%20Findings/VPA%204%20Charcoal%20Baseline_KPT_v1.1.xlsx" TargetMode="External"/><Relationship Id="rId1" Type="http://schemas.openxmlformats.org/officeDocument/2006/relationships/externalLinkPath" Target="/Carbon/TASC%20GS%20PoA/VPA%204%20Zambia%20TASC/MRV1&amp;2/MRV%201%20&amp;%202%20Combined/Verification/VPA%204%20Audit%20Findings/VPA%204%20Charcoal%20Baseline_KPT_v1.1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scje.sharepoint.com/Carbon/TASC%20GS%20PoA/VPA%204%20Zambia%20TASC/MRV1&amp;2/MRV%201%20&amp;%202%20Combined/Verification/VPA%204%20Audit%20Findings/Copy%20of%20TASC%20Zam%20VPA4%20ER%20calc%20sheet%20MRV12%20combined%20v1.1.xlsx" TargetMode="External"/><Relationship Id="rId1" Type="http://schemas.openxmlformats.org/officeDocument/2006/relationships/externalLinkPath" Target="/Carbon/TASC%20GS%20PoA/VPA%204%20Zambia%20TASC/MRV1&amp;2/MRV%201%20&amp;%202%20Combined/Verification/VPA%204%20Audit%20Findings/Copy%20of%20TASC%20Zam%20VPA4%20ER%20calc%20sheet%20MRV12%20combined%20v1.1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ascje.sharepoint.com/Carbon/TASC%20GS%20PoA/VPA%204%20Zambia%20TASC/MRV1&amp;2/MRV%201%20&amp;%202%20Combined/Verification/Documents/VPA%204_MRV_1_KPT_v1.xlsx" TargetMode="External"/><Relationship Id="rId1" Type="http://schemas.openxmlformats.org/officeDocument/2006/relationships/externalLinkPath" Target="/Carbon/TASC%20GS%20PoA/VPA%204%20Zambia%20TASC/MRV1&amp;2/MRV%201%20&amp;%202%20Combined/Verification/Documents/VPA%204_MRV_1_KPT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arbon/TASC%20GS%20PoA/VPA%204%20Zambia%20TASC/MRV1&amp;2/MRV%201%20&amp;%202%20Combined/Verification/Documents/MRV%201/VPA%204%20Charcoal_MRV_1_KPT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Money Saved"/>
      <sheetName val="Stove Use Freq"/>
      <sheetName val="Alternate Stove Use"/>
      <sheetName val="Smoke Reduction"/>
      <sheetName val="Time Savings"/>
      <sheetName val="Stove usage"/>
    </sheetNames>
    <sheetDataSet>
      <sheetData sheetId="0">
        <row r="2">
          <cell r="AT2" t="str">
            <v>Everyday</v>
          </cell>
          <cell r="CF2" t="str">
            <v>Less_Time</v>
          </cell>
          <cell r="CO2" t="str">
            <v>Better</v>
          </cell>
        </row>
        <row r="3">
          <cell r="AT3" t="str">
            <v>Everyday</v>
          </cell>
          <cell r="CF3" t="str">
            <v>Less_Time</v>
          </cell>
          <cell r="CO3" t="str">
            <v>Better</v>
          </cell>
        </row>
        <row r="4">
          <cell r="AT4" t="str">
            <v>Everyday</v>
          </cell>
          <cell r="CF4" t="str">
            <v>Less_Time</v>
          </cell>
          <cell r="CO4" t="str">
            <v>Better</v>
          </cell>
        </row>
        <row r="5">
          <cell r="AT5" t="str">
            <v>Everyday</v>
          </cell>
          <cell r="CF5" t="str">
            <v>Less_Time</v>
          </cell>
          <cell r="CO5" t="str">
            <v>Better</v>
          </cell>
        </row>
        <row r="6">
          <cell r="AT6" t="str">
            <v>Everyday</v>
          </cell>
          <cell r="CF6" t="str">
            <v>Less_Time</v>
          </cell>
          <cell r="CO6" t="str">
            <v>Better</v>
          </cell>
        </row>
        <row r="7">
          <cell r="AT7" t="str">
            <v>Everyday</v>
          </cell>
          <cell r="CF7" t="str">
            <v>Less_Time</v>
          </cell>
          <cell r="CO7" t="str">
            <v>Better</v>
          </cell>
        </row>
        <row r="8">
          <cell r="AT8" t="str">
            <v>Everyday</v>
          </cell>
          <cell r="CF8" t="str">
            <v>Less_Time</v>
          </cell>
          <cell r="CO8" t="str">
            <v>Better</v>
          </cell>
        </row>
        <row r="9">
          <cell r="AT9" t="str">
            <v>Everyday</v>
          </cell>
          <cell r="CF9" t="str">
            <v>Less_Time</v>
          </cell>
          <cell r="CO9" t="str">
            <v>Better</v>
          </cell>
        </row>
        <row r="10">
          <cell r="AT10" t="str">
            <v>Everyday</v>
          </cell>
          <cell r="CF10" t="str">
            <v>Less_Time</v>
          </cell>
          <cell r="CO10" t="str">
            <v>Better</v>
          </cell>
        </row>
        <row r="11">
          <cell r="AT11" t="str">
            <v>Everyday</v>
          </cell>
          <cell r="CF11" t="str">
            <v>Less_Time</v>
          </cell>
          <cell r="CO11" t="str">
            <v>Better</v>
          </cell>
        </row>
        <row r="12">
          <cell r="AT12" t="str">
            <v>Everyday</v>
          </cell>
          <cell r="CF12" t="str">
            <v>Less_Time</v>
          </cell>
          <cell r="CO12" t="str">
            <v>Better</v>
          </cell>
        </row>
        <row r="13">
          <cell r="AT13" t="str">
            <v>Everyday</v>
          </cell>
          <cell r="CF13" t="str">
            <v>Less_Time</v>
          </cell>
          <cell r="CO13" t="str">
            <v>Better</v>
          </cell>
        </row>
        <row r="14">
          <cell r="AT14" t="str">
            <v>Everyday</v>
          </cell>
          <cell r="CF14" t="str">
            <v>Less_Time</v>
          </cell>
          <cell r="CO14" t="str">
            <v>Better</v>
          </cell>
        </row>
        <row r="15">
          <cell r="AT15" t="str">
            <v>Several_times_a_week</v>
          </cell>
          <cell r="CF15" t="str">
            <v>Less_Time</v>
          </cell>
          <cell r="CO15" t="str">
            <v>Better</v>
          </cell>
        </row>
        <row r="16">
          <cell r="AT16" t="str">
            <v>Everyday</v>
          </cell>
          <cell r="CF16" t="str">
            <v>Less_Time</v>
          </cell>
          <cell r="CO16" t="str">
            <v>Better</v>
          </cell>
        </row>
        <row r="17">
          <cell r="AT17" t="str">
            <v>Everyday</v>
          </cell>
          <cell r="CF17" t="str">
            <v>Less_Time</v>
          </cell>
          <cell r="CO17" t="str">
            <v>Better</v>
          </cell>
        </row>
        <row r="18">
          <cell r="AT18" t="str">
            <v>Everyday</v>
          </cell>
          <cell r="CF18" t="str">
            <v>Less_Time</v>
          </cell>
          <cell r="CO18" t="str">
            <v>Better</v>
          </cell>
        </row>
        <row r="19">
          <cell r="AT19" t="str">
            <v>Everyday</v>
          </cell>
          <cell r="CF19" t="str">
            <v>Less_Time</v>
          </cell>
          <cell r="CO19" t="str">
            <v>Better</v>
          </cell>
        </row>
        <row r="20">
          <cell r="AT20" t="str">
            <v>Everyday</v>
          </cell>
          <cell r="CF20" t="str">
            <v>Less_Time</v>
          </cell>
          <cell r="CO20" t="str">
            <v>Better</v>
          </cell>
        </row>
        <row r="21">
          <cell r="AT21" t="str">
            <v>Everyday</v>
          </cell>
          <cell r="CF21" t="str">
            <v>Less_Time</v>
          </cell>
          <cell r="CO21" t="str">
            <v>Better</v>
          </cell>
        </row>
        <row r="22">
          <cell r="AT22" t="str">
            <v>Everyday</v>
          </cell>
          <cell r="CF22" t="str">
            <v>Less_Time</v>
          </cell>
          <cell r="CO22" t="str">
            <v>Better</v>
          </cell>
        </row>
        <row r="23">
          <cell r="AT23" t="str">
            <v>Everyday</v>
          </cell>
          <cell r="CF23" t="str">
            <v>Less_Time</v>
          </cell>
          <cell r="CO23" t="str">
            <v>Better</v>
          </cell>
        </row>
        <row r="24">
          <cell r="AT24" t="str">
            <v>Everyday</v>
          </cell>
          <cell r="CF24" t="str">
            <v>Less_Time</v>
          </cell>
          <cell r="CO24" t="str">
            <v>Better</v>
          </cell>
        </row>
        <row r="25">
          <cell r="AT25" t="str">
            <v>Everyday</v>
          </cell>
          <cell r="CF25" t="str">
            <v>Less_Time</v>
          </cell>
          <cell r="CO25" t="str">
            <v>Better</v>
          </cell>
        </row>
        <row r="26">
          <cell r="AT26" t="str">
            <v>Everyday</v>
          </cell>
          <cell r="CF26" t="str">
            <v>Less_Time</v>
          </cell>
          <cell r="CO26" t="str">
            <v>Better</v>
          </cell>
        </row>
        <row r="27">
          <cell r="AT27" t="str">
            <v>Everyday</v>
          </cell>
          <cell r="CF27" t="str">
            <v>Less_Time</v>
          </cell>
          <cell r="CO27" t="str">
            <v>Better</v>
          </cell>
        </row>
        <row r="28">
          <cell r="AT28" t="str">
            <v>Everyday</v>
          </cell>
          <cell r="CF28" t="str">
            <v>Less_Time</v>
          </cell>
          <cell r="CO28" t="str">
            <v>Better</v>
          </cell>
        </row>
        <row r="29">
          <cell r="AT29" t="str">
            <v>Everyday</v>
          </cell>
          <cell r="CF29" t="str">
            <v>Less_Time</v>
          </cell>
          <cell r="CO29" t="str">
            <v>Better</v>
          </cell>
        </row>
        <row r="30">
          <cell r="AT30" t="str">
            <v>Everyday</v>
          </cell>
          <cell r="CF30" t="str">
            <v>Less_Time</v>
          </cell>
          <cell r="CO30" t="str">
            <v>Better</v>
          </cell>
        </row>
        <row r="31">
          <cell r="AT31" t="str">
            <v>Everyday</v>
          </cell>
          <cell r="CF31" t="str">
            <v>Less_Time</v>
          </cell>
          <cell r="CO31" t="str">
            <v>Better</v>
          </cell>
        </row>
        <row r="32">
          <cell r="AT32" t="str">
            <v>Everyday</v>
          </cell>
          <cell r="CF32" t="str">
            <v>Less_Time</v>
          </cell>
          <cell r="CO32" t="str">
            <v>Better</v>
          </cell>
        </row>
        <row r="33">
          <cell r="AT33" t="str">
            <v>Everyday</v>
          </cell>
          <cell r="CF33" t="str">
            <v>Less_Time</v>
          </cell>
          <cell r="CO33" t="str">
            <v>Better</v>
          </cell>
        </row>
        <row r="34">
          <cell r="AT34" t="str">
            <v>Everyday</v>
          </cell>
          <cell r="CF34" t="str">
            <v>Less_Time</v>
          </cell>
          <cell r="CO34" t="str">
            <v>Better</v>
          </cell>
        </row>
        <row r="35">
          <cell r="AT35" t="str">
            <v>Everyday</v>
          </cell>
          <cell r="CF35" t="str">
            <v>Less_Time</v>
          </cell>
          <cell r="CO35" t="str">
            <v>Better</v>
          </cell>
        </row>
        <row r="36">
          <cell r="AT36" t="str">
            <v>Everyday</v>
          </cell>
          <cell r="CF36" t="str">
            <v>Less_Time</v>
          </cell>
          <cell r="CO36" t="str">
            <v>Better</v>
          </cell>
        </row>
        <row r="37">
          <cell r="AT37" t="str">
            <v>Everyday</v>
          </cell>
          <cell r="CF37" t="str">
            <v>Less_Time</v>
          </cell>
          <cell r="CO37" t="str">
            <v>Better</v>
          </cell>
        </row>
        <row r="38">
          <cell r="AT38" t="str">
            <v>Everyday</v>
          </cell>
          <cell r="CF38" t="str">
            <v>Less_Time</v>
          </cell>
          <cell r="CO38" t="str">
            <v>Better</v>
          </cell>
        </row>
        <row r="39">
          <cell r="AT39" t="str">
            <v>Everyday</v>
          </cell>
          <cell r="CF39" t="str">
            <v>Less_Time</v>
          </cell>
          <cell r="CO39" t="str">
            <v>Better</v>
          </cell>
        </row>
        <row r="40">
          <cell r="AT40" t="str">
            <v>Everyday</v>
          </cell>
          <cell r="CF40" t="str">
            <v>Less_Time</v>
          </cell>
          <cell r="CO40" t="str">
            <v>Better</v>
          </cell>
        </row>
        <row r="41">
          <cell r="AT41" t="str">
            <v>Everyday</v>
          </cell>
          <cell r="CF41" t="str">
            <v>Less_Time</v>
          </cell>
          <cell r="CO41" t="str">
            <v>Better</v>
          </cell>
        </row>
        <row r="42">
          <cell r="AT42" t="str">
            <v>Everyday</v>
          </cell>
          <cell r="CF42" t="str">
            <v>Less_Time</v>
          </cell>
          <cell r="CO42" t="str">
            <v>Better</v>
          </cell>
        </row>
        <row r="43">
          <cell r="AT43" t="str">
            <v>Everyday</v>
          </cell>
          <cell r="CF43" t="str">
            <v>Less_Time</v>
          </cell>
          <cell r="CO43" t="str">
            <v>Better</v>
          </cell>
        </row>
        <row r="44">
          <cell r="AT44" t="str">
            <v>Everyday</v>
          </cell>
          <cell r="CF44" t="str">
            <v>Less_Time</v>
          </cell>
          <cell r="CO44" t="str">
            <v>Better</v>
          </cell>
        </row>
        <row r="45">
          <cell r="AT45" t="str">
            <v>Everyday</v>
          </cell>
          <cell r="CF45" t="str">
            <v>Less_Time</v>
          </cell>
          <cell r="CO45" t="str">
            <v>Better</v>
          </cell>
        </row>
        <row r="46">
          <cell r="AT46" t="str">
            <v>Everyday</v>
          </cell>
          <cell r="CF46" t="str">
            <v>Less_Time</v>
          </cell>
          <cell r="CO46" t="str">
            <v>Better</v>
          </cell>
        </row>
        <row r="47">
          <cell r="AT47" t="str">
            <v>Everyday</v>
          </cell>
          <cell r="CF47" t="str">
            <v>Less_Time</v>
          </cell>
          <cell r="CO47" t="str">
            <v>Better</v>
          </cell>
        </row>
        <row r="48">
          <cell r="AT48" t="str">
            <v>Everyday</v>
          </cell>
          <cell r="CF48" t="str">
            <v>Less_Time</v>
          </cell>
          <cell r="CO48" t="str">
            <v>Better</v>
          </cell>
        </row>
        <row r="49">
          <cell r="AT49" t="str">
            <v>Everyday</v>
          </cell>
          <cell r="CF49" t="str">
            <v>Less_Time</v>
          </cell>
          <cell r="CO49" t="str">
            <v>Better</v>
          </cell>
        </row>
        <row r="50">
          <cell r="AT50" t="str">
            <v>Everyday</v>
          </cell>
          <cell r="CF50" t="str">
            <v>Less_Time</v>
          </cell>
          <cell r="CO50" t="str">
            <v>Better</v>
          </cell>
        </row>
        <row r="51">
          <cell r="AT51" t="str">
            <v>Everyday</v>
          </cell>
          <cell r="CF51" t="str">
            <v>Less_Time</v>
          </cell>
          <cell r="CO51" t="str">
            <v>Better</v>
          </cell>
        </row>
        <row r="52">
          <cell r="AT52" t="str">
            <v>Everyday</v>
          </cell>
          <cell r="CF52" t="str">
            <v>Less_Time</v>
          </cell>
          <cell r="CO52" t="str">
            <v>Better</v>
          </cell>
        </row>
        <row r="53">
          <cell r="AT53" t="str">
            <v>Everyday</v>
          </cell>
          <cell r="CF53" t="str">
            <v>Less_Time</v>
          </cell>
          <cell r="CO53" t="str">
            <v>Better</v>
          </cell>
        </row>
        <row r="54">
          <cell r="AT54" t="str">
            <v>Everyday</v>
          </cell>
          <cell r="CF54" t="str">
            <v>Less_Time</v>
          </cell>
          <cell r="CO54" t="str">
            <v>Better</v>
          </cell>
        </row>
        <row r="55">
          <cell r="AT55" t="str">
            <v>Everyday</v>
          </cell>
          <cell r="CF55" t="str">
            <v>Less_Time</v>
          </cell>
          <cell r="CO55" t="str">
            <v>Better</v>
          </cell>
        </row>
        <row r="56">
          <cell r="AT56" t="str">
            <v>Everyday</v>
          </cell>
          <cell r="CF56" t="str">
            <v>Less_Time</v>
          </cell>
          <cell r="CO56" t="str">
            <v>Better</v>
          </cell>
        </row>
        <row r="57">
          <cell r="AT57" t="str">
            <v>Everyday</v>
          </cell>
          <cell r="CF57" t="str">
            <v>Less_Time</v>
          </cell>
          <cell r="CO57" t="str">
            <v>Better</v>
          </cell>
        </row>
        <row r="58">
          <cell r="AT58" t="str">
            <v>Everyday</v>
          </cell>
          <cell r="CF58" t="str">
            <v>Less_Time</v>
          </cell>
          <cell r="CO58" t="str">
            <v>Better</v>
          </cell>
        </row>
        <row r="59">
          <cell r="AT59" t="str">
            <v>Everyday</v>
          </cell>
          <cell r="CF59" t="str">
            <v>Less_Time</v>
          </cell>
          <cell r="CO59" t="str">
            <v>Better</v>
          </cell>
        </row>
        <row r="60">
          <cell r="AT60" t="str">
            <v>Everyday</v>
          </cell>
          <cell r="CF60" t="str">
            <v>Less_Time</v>
          </cell>
          <cell r="CO60" t="str">
            <v>Equal</v>
          </cell>
        </row>
        <row r="61">
          <cell r="AT61" t="str">
            <v>Everyday</v>
          </cell>
          <cell r="CF61" t="str">
            <v>Less_Time</v>
          </cell>
          <cell r="CO61" t="str">
            <v>Better</v>
          </cell>
        </row>
        <row r="62">
          <cell r="AT62" t="str">
            <v>Everyday</v>
          </cell>
          <cell r="CF62" t="str">
            <v>Less_Time</v>
          </cell>
          <cell r="CO62" t="str">
            <v>Better</v>
          </cell>
        </row>
        <row r="63">
          <cell r="AT63" t="str">
            <v>Everyday</v>
          </cell>
          <cell r="CF63" t="str">
            <v>Less_Time</v>
          </cell>
          <cell r="CO63" t="str">
            <v>Better</v>
          </cell>
        </row>
        <row r="64">
          <cell r="AT64" t="str">
            <v>Everyday</v>
          </cell>
          <cell r="CF64" t="str">
            <v>Less_Time</v>
          </cell>
          <cell r="CO64" t="str">
            <v>Better</v>
          </cell>
        </row>
        <row r="65">
          <cell r="AT65" t="str">
            <v>Everyday</v>
          </cell>
          <cell r="CF65" t="str">
            <v>Less_Time</v>
          </cell>
          <cell r="CO65" t="str">
            <v>Better</v>
          </cell>
        </row>
        <row r="66">
          <cell r="AT66" t="str">
            <v>Everyday</v>
          </cell>
          <cell r="CF66" t="str">
            <v>Less_Time</v>
          </cell>
          <cell r="CO66" t="str">
            <v>Better</v>
          </cell>
        </row>
        <row r="67">
          <cell r="AT67" t="str">
            <v>Everyday</v>
          </cell>
          <cell r="CF67" t="str">
            <v>Less_Time</v>
          </cell>
          <cell r="CO67" t="str">
            <v>Better</v>
          </cell>
        </row>
        <row r="68">
          <cell r="AT68" t="str">
            <v>Everyday</v>
          </cell>
          <cell r="CF68" t="str">
            <v>Less_Time</v>
          </cell>
          <cell r="CO68" t="str">
            <v>Better</v>
          </cell>
        </row>
        <row r="69">
          <cell r="AT69" t="str">
            <v>Everyday</v>
          </cell>
          <cell r="CF69" t="str">
            <v>Less_Time</v>
          </cell>
          <cell r="CO69" t="str">
            <v>Better</v>
          </cell>
        </row>
        <row r="70">
          <cell r="AT70" t="str">
            <v>Everyday</v>
          </cell>
          <cell r="CF70" t="str">
            <v>Less_Time</v>
          </cell>
          <cell r="CO70" t="str">
            <v>Better</v>
          </cell>
        </row>
        <row r="71">
          <cell r="AT71" t="str">
            <v>Everyday</v>
          </cell>
          <cell r="CF71" t="str">
            <v>Less_Time</v>
          </cell>
          <cell r="CO71" t="str">
            <v>Better</v>
          </cell>
        </row>
        <row r="72">
          <cell r="AT72" t="str">
            <v>Everyday</v>
          </cell>
          <cell r="CF72" t="str">
            <v>Less_Time</v>
          </cell>
          <cell r="CO72" t="str">
            <v>Better</v>
          </cell>
        </row>
        <row r="73">
          <cell r="AT73" t="str">
            <v>Everyday</v>
          </cell>
          <cell r="CF73" t="str">
            <v>Less_Time</v>
          </cell>
          <cell r="CO73" t="str">
            <v>Better</v>
          </cell>
        </row>
        <row r="74">
          <cell r="AT74" t="str">
            <v>Everyday</v>
          </cell>
          <cell r="CF74" t="str">
            <v>Less_Time</v>
          </cell>
          <cell r="CO74" t="str">
            <v>Better</v>
          </cell>
        </row>
        <row r="75">
          <cell r="AT75" t="str">
            <v>Everyday</v>
          </cell>
          <cell r="CF75" t="str">
            <v>Less_Time</v>
          </cell>
          <cell r="CO75" t="str">
            <v>Better</v>
          </cell>
        </row>
        <row r="76">
          <cell r="AT76" t="str">
            <v>Everyday</v>
          </cell>
          <cell r="CF76" t="str">
            <v>Less_Time</v>
          </cell>
          <cell r="CO76" t="str">
            <v>Better</v>
          </cell>
        </row>
        <row r="77">
          <cell r="AT77" t="str">
            <v>Everyday</v>
          </cell>
          <cell r="CF77" t="str">
            <v>Less_Time</v>
          </cell>
          <cell r="CO77" t="str">
            <v>Better</v>
          </cell>
        </row>
        <row r="78">
          <cell r="AT78" t="str">
            <v>Everyday</v>
          </cell>
          <cell r="CF78" t="str">
            <v>Less_Time</v>
          </cell>
          <cell r="CO78" t="str">
            <v>Better</v>
          </cell>
        </row>
        <row r="79">
          <cell r="AT79" t="str">
            <v>Everyday</v>
          </cell>
          <cell r="CF79" t="str">
            <v>Less_Time</v>
          </cell>
          <cell r="CO79" t="str">
            <v>Better</v>
          </cell>
        </row>
        <row r="80">
          <cell r="AT80" t="str">
            <v>Everyday</v>
          </cell>
          <cell r="CF80" t="str">
            <v>Less_Time</v>
          </cell>
          <cell r="CO80" t="str">
            <v>Better</v>
          </cell>
        </row>
        <row r="81">
          <cell r="AT81" t="str">
            <v>Everyday</v>
          </cell>
          <cell r="CF81" t="str">
            <v>Less_Time</v>
          </cell>
          <cell r="CO81" t="str">
            <v>Better</v>
          </cell>
        </row>
        <row r="82">
          <cell r="AT82" t="str">
            <v>Everyday</v>
          </cell>
          <cell r="CF82" t="str">
            <v>Less_Time</v>
          </cell>
          <cell r="CO82" t="str">
            <v>Better</v>
          </cell>
        </row>
        <row r="83">
          <cell r="AT83" t="str">
            <v>Everyday</v>
          </cell>
          <cell r="CF83" t="str">
            <v>Less_Time</v>
          </cell>
          <cell r="CO83" t="str">
            <v>Better</v>
          </cell>
        </row>
        <row r="84">
          <cell r="AT84" t="str">
            <v>Everyday</v>
          </cell>
          <cell r="CF84" t="str">
            <v>Less_Time</v>
          </cell>
          <cell r="CO84" t="str">
            <v>Better</v>
          </cell>
        </row>
        <row r="85">
          <cell r="AT85" t="str">
            <v>Everyday</v>
          </cell>
          <cell r="CF85" t="str">
            <v>Less_Time</v>
          </cell>
          <cell r="CO85" t="str">
            <v>Better</v>
          </cell>
        </row>
        <row r="86">
          <cell r="AT86" t="str">
            <v>Everyday</v>
          </cell>
          <cell r="CF86" t="str">
            <v>Less_Time</v>
          </cell>
          <cell r="CO86" t="str">
            <v>Better</v>
          </cell>
        </row>
        <row r="87">
          <cell r="AT87" t="str">
            <v>Everyday</v>
          </cell>
          <cell r="CF87" t="str">
            <v>Less_Time</v>
          </cell>
          <cell r="CO87" t="str">
            <v>Better</v>
          </cell>
        </row>
        <row r="88">
          <cell r="AT88" t="str">
            <v>Everyday</v>
          </cell>
          <cell r="CF88" t="str">
            <v>Less_Time</v>
          </cell>
          <cell r="CO88" t="str">
            <v>Better</v>
          </cell>
        </row>
        <row r="89">
          <cell r="AT89" t="str">
            <v>Everyday</v>
          </cell>
          <cell r="CF89" t="str">
            <v>Less_Time</v>
          </cell>
          <cell r="CO89" t="str">
            <v>Better</v>
          </cell>
        </row>
        <row r="90">
          <cell r="AT90" t="str">
            <v>Everyday</v>
          </cell>
          <cell r="CF90" t="str">
            <v>Less_Time</v>
          </cell>
          <cell r="CO90" t="str">
            <v>Better</v>
          </cell>
        </row>
        <row r="91">
          <cell r="AT91" t="str">
            <v>Everyday</v>
          </cell>
          <cell r="CF91" t="str">
            <v>Less_Time</v>
          </cell>
          <cell r="CO91" t="str">
            <v>Better</v>
          </cell>
        </row>
        <row r="92">
          <cell r="AT92" t="str">
            <v>Everyday</v>
          </cell>
          <cell r="CF92" t="str">
            <v>Less_Time</v>
          </cell>
          <cell r="CO92" t="str">
            <v>Better</v>
          </cell>
        </row>
        <row r="93">
          <cell r="AT93" t="str">
            <v>Everyday</v>
          </cell>
          <cell r="CF93" t="str">
            <v>Less_Time</v>
          </cell>
          <cell r="CO93" t="str">
            <v>Better</v>
          </cell>
        </row>
        <row r="94">
          <cell r="AT94" t="str">
            <v>Everyday</v>
          </cell>
          <cell r="CF94" t="str">
            <v>Less_Time</v>
          </cell>
          <cell r="CO94" t="str">
            <v>Better</v>
          </cell>
        </row>
        <row r="95">
          <cell r="AT95" t="str">
            <v>Everyday</v>
          </cell>
          <cell r="CF95" t="str">
            <v>Less_Time</v>
          </cell>
          <cell r="CO95" t="str">
            <v>Better</v>
          </cell>
        </row>
        <row r="96">
          <cell r="AT96" t="str">
            <v>Everyday</v>
          </cell>
          <cell r="CF96" t="str">
            <v>Less_Time</v>
          </cell>
          <cell r="CO96" t="str">
            <v>Better</v>
          </cell>
        </row>
        <row r="97">
          <cell r="AT97" t="str">
            <v>Everyday</v>
          </cell>
          <cell r="CF97" t="str">
            <v>Less_Time</v>
          </cell>
          <cell r="CO97" t="str">
            <v>Better</v>
          </cell>
        </row>
        <row r="98">
          <cell r="AT98" t="str">
            <v>Everyday</v>
          </cell>
          <cell r="CF98" t="str">
            <v>Less_Time</v>
          </cell>
          <cell r="CO98" t="str">
            <v>Better</v>
          </cell>
        </row>
        <row r="99">
          <cell r="AT99" t="str">
            <v>Everyday</v>
          </cell>
          <cell r="CF99" t="str">
            <v>Less_Time</v>
          </cell>
          <cell r="CO99" t="str">
            <v>Better</v>
          </cell>
        </row>
        <row r="100">
          <cell r="AT100" t="str">
            <v>Everyday</v>
          </cell>
          <cell r="CF100" t="str">
            <v>Less_Time</v>
          </cell>
          <cell r="CO100" t="str">
            <v>Better</v>
          </cell>
        </row>
        <row r="101">
          <cell r="AT101" t="str">
            <v>Everyday</v>
          </cell>
          <cell r="CF101" t="str">
            <v>Less_Time</v>
          </cell>
          <cell r="CO101" t="str">
            <v>Better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Money Savings"/>
      <sheetName val="Stove Use Freq"/>
      <sheetName val="Alternate Stove Use"/>
      <sheetName val="Stove usage"/>
      <sheetName val="Smoke Reduction"/>
      <sheetName val="Time Savings"/>
    </sheetNames>
    <sheetDataSet>
      <sheetData sheetId="0">
        <row r="2">
          <cell r="BB2" t="str">
            <v>Everyday</v>
          </cell>
          <cell r="CS2" t="str">
            <v>Less_Time</v>
          </cell>
          <cell r="DC2" t="str">
            <v>Better</v>
          </cell>
        </row>
        <row r="3">
          <cell r="BB3" t="str">
            <v>Everyday</v>
          </cell>
          <cell r="CS3" t="str">
            <v>Less_Time</v>
          </cell>
          <cell r="DC3" t="str">
            <v>Better</v>
          </cell>
        </row>
        <row r="4">
          <cell r="BB4" t="str">
            <v>Everyday</v>
          </cell>
          <cell r="CS4" t="str">
            <v>Less_Time</v>
          </cell>
          <cell r="DC4" t="str">
            <v>Better</v>
          </cell>
        </row>
        <row r="5">
          <cell r="BB5" t="str">
            <v>Everyday</v>
          </cell>
          <cell r="CS5" t="str">
            <v>Less_Time</v>
          </cell>
          <cell r="DC5" t="str">
            <v>Better</v>
          </cell>
        </row>
        <row r="6">
          <cell r="BB6" t="str">
            <v>Everyday</v>
          </cell>
          <cell r="CS6" t="str">
            <v>Less_Time</v>
          </cell>
          <cell r="DC6" t="str">
            <v>Better</v>
          </cell>
        </row>
        <row r="7">
          <cell r="BB7" t="str">
            <v>Everyday</v>
          </cell>
          <cell r="CS7" t="str">
            <v>Less_Time</v>
          </cell>
          <cell r="DC7" t="str">
            <v>Better</v>
          </cell>
        </row>
        <row r="8">
          <cell r="BB8" t="str">
            <v>Everyday</v>
          </cell>
          <cell r="CS8" t="str">
            <v>Less_Time</v>
          </cell>
          <cell r="DC8" t="str">
            <v>Better</v>
          </cell>
        </row>
        <row r="9">
          <cell r="BB9" t="str">
            <v>Everyday</v>
          </cell>
          <cell r="CS9" t="str">
            <v>Less_Time</v>
          </cell>
          <cell r="DC9" t="str">
            <v>Better</v>
          </cell>
        </row>
        <row r="10">
          <cell r="BB10" t="str">
            <v>Everyday</v>
          </cell>
          <cell r="CS10" t="str">
            <v>Less_Time</v>
          </cell>
          <cell r="DC10" t="str">
            <v>Better</v>
          </cell>
        </row>
        <row r="11">
          <cell r="BB11" t="str">
            <v>Everyday</v>
          </cell>
          <cell r="CS11" t="str">
            <v>Less_Time</v>
          </cell>
          <cell r="DC11" t="str">
            <v>Better</v>
          </cell>
        </row>
        <row r="12">
          <cell r="BB12" t="str">
            <v>Everyday</v>
          </cell>
          <cell r="CS12" t="str">
            <v>Less_Time</v>
          </cell>
          <cell r="DC12" t="str">
            <v>Better</v>
          </cell>
        </row>
        <row r="13">
          <cell r="BB13" t="str">
            <v>Everyday</v>
          </cell>
          <cell r="CS13" t="str">
            <v>Less_Time</v>
          </cell>
          <cell r="DC13" t="str">
            <v>Better</v>
          </cell>
        </row>
        <row r="14">
          <cell r="BB14" t="str">
            <v>Everyday</v>
          </cell>
          <cell r="CS14" t="str">
            <v>Less_Time</v>
          </cell>
          <cell r="DC14" t="str">
            <v>Better</v>
          </cell>
        </row>
        <row r="15">
          <cell r="BB15" t="str">
            <v>Everyday</v>
          </cell>
          <cell r="CS15" t="str">
            <v>Less_Time</v>
          </cell>
          <cell r="DC15" t="str">
            <v>Better</v>
          </cell>
        </row>
        <row r="16">
          <cell r="BB16" t="str">
            <v>Everyday</v>
          </cell>
          <cell r="CS16" t="str">
            <v>Less_Time</v>
          </cell>
          <cell r="DC16" t="str">
            <v>Better</v>
          </cell>
        </row>
        <row r="17">
          <cell r="BB17" t="str">
            <v>Everyday</v>
          </cell>
          <cell r="CS17" t="str">
            <v>Less_Time</v>
          </cell>
          <cell r="DC17" t="str">
            <v>Better</v>
          </cell>
        </row>
        <row r="18">
          <cell r="BB18" t="str">
            <v>Everyday</v>
          </cell>
          <cell r="CS18" t="str">
            <v>Less_Time</v>
          </cell>
          <cell r="DC18" t="str">
            <v>Better</v>
          </cell>
        </row>
        <row r="19">
          <cell r="BB19" t="str">
            <v>Everyday</v>
          </cell>
          <cell r="CS19" t="str">
            <v>Less_Time</v>
          </cell>
          <cell r="DC19" t="str">
            <v>Better</v>
          </cell>
        </row>
        <row r="20">
          <cell r="BB20" t="str">
            <v>Everyday</v>
          </cell>
          <cell r="CS20" t="str">
            <v>Less_Time</v>
          </cell>
          <cell r="DC20" t="str">
            <v>Better</v>
          </cell>
        </row>
        <row r="21">
          <cell r="BB21" t="str">
            <v>Everyday</v>
          </cell>
          <cell r="CS21" t="str">
            <v>Less_Time</v>
          </cell>
          <cell r="DC21" t="str">
            <v>Better</v>
          </cell>
        </row>
        <row r="22">
          <cell r="BB22" t="str">
            <v>Everyday</v>
          </cell>
          <cell r="CS22" t="str">
            <v>Less_Time</v>
          </cell>
          <cell r="DC22" t="str">
            <v>Better</v>
          </cell>
        </row>
        <row r="23">
          <cell r="BB23" t="str">
            <v>Everyday</v>
          </cell>
          <cell r="CS23" t="str">
            <v>Less_Time</v>
          </cell>
          <cell r="DC23" t="str">
            <v>Better</v>
          </cell>
        </row>
        <row r="24">
          <cell r="BB24" t="str">
            <v>Everyday</v>
          </cell>
          <cell r="CS24" t="str">
            <v>Less_Time</v>
          </cell>
          <cell r="DC24" t="str">
            <v>Better</v>
          </cell>
        </row>
        <row r="25">
          <cell r="BB25" t="str">
            <v>Never</v>
          </cell>
          <cell r="CS25" t="str">
            <v>Less_Time</v>
          </cell>
          <cell r="DC25" t="str">
            <v>Better</v>
          </cell>
        </row>
        <row r="26">
          <cell r="BB26" t="str">
            <v>Everyday</v>
          </cell>
          <cell r="CS26" t="str">
            <v>Less_Time</v>
          </cell>
          <cell r="DC26" t="str">
            <v>Better</v>
          </cell>
        </row>
        <row r="27">
          <cell r="BB27" t="str">
            <v>Everyday</v>
          </cell>
          <cell r="CS27" t="str">
            <v>Less_Time</v>
          </cell>
          <cell r="DC27" t="str">
            <v>Better</v>
          </cell>
        </row>
        <row r="28">
          <cell r="BB28" t="str">
            <v>Everyday</v>
          </cell>
          <cell r="CS28" t="str">
            <v>Less_Time</v>
          </cell>
          <cell r="DC28" t="str">
            <v>Better</v>
          </cell>
        </row>
        <row r="29">
          <cell r="BB29" t="str">
            <v>Everyday</v>
          </cell>
          <cell r="CS29" t="str">
            <v>Less_Time</v>
          </cell>
          <cell r="DC29" t="str">
            <v>Better</v>
          </cell>
        </row>
        <row r="30">
          <cell r="BB30" t="str">
            <v>Everyday</v>
          </cell>
          <cell r="CS30" t="str">
            <v>Less_Time</v>
          </cell>
          <cell r="DC30" t="str">
            <v>Better</v>
          </cell>
        </row>
        <row r="31">
          <cell r="BB31" t="str">
            <v>Everyday</v>
          </cell>
          <cell r="CS31" t="str">
            <v>Less_Time</v>
          </cell>
          <cell r="DC31" t="str">
            <v>Better</v>
          </cell>
        </row>
        <row r="32">
          <cell r="BB32" t="str">
            <v>Everyday</v>
          </cell>
          <cell r="CS32" t="str">
            <v>Less_Time</v>
          </cell>
          <cell r="DC32" t="str">
            <v>Better</v>
          </cell>
        </row>
        <row r="33">
          <cell r="BB33" t="str">
            <v>Everyday</v>
          </cell>
          <cell r="CS33" t="str">
            <v>Less_Time</v>
          </cell>
          <cell r="DC33" t="str">
            <v>Better</v>
          </cell>
        </row>
        <row r="34">
          <cell r="BB34" t="str">
            <v>Everyday</v>
          </cell>
          <cell r="CS34" t="str">
            <v>Less_Time</v>
          </cell>
          <cell r="DC34" t="str">
            <v>Better</v>
          </cell>
        </row>
        <row r="35">
          <cell r="BB35" t="str">
            <v>Everyday</v>
          </cell>
          <cell r="CS35" t="str">
            <v>Less_Time</v>
          </cell>
          <cell r="DC35" t="str">
            <v>Better</v>
          </cell>
        </row>
        <row r="36">
          <cell r="BB36" t="str">
            <v>Everyday</v>
          </cell>
          <cell r="CS36" t="str">
            <v>Less_Time</v>
          </cell>
          <cell r="DC36" t="str">
            <v>Better</v>
          </cell>
        </row>
        <row r="37">
          <cell r="BB37" t="str">
            <v>Everyday</v>
          </cell>
          <cell r="CS37" t="str">
            <v>Less_Time</v>
          </cell>
          <cell r="DC37" t="str">
            <v>Better</v>
          </cell>
        </row>
        <row r="38">
          <cell r="BB38" t="str">
            <v>Everyday</v>
          </cell>
          <cell r="CS38" t="str">
            <v>Less_Time</v>
          </cell>
          <cell r="DC38" t="str">
            <v>Better</v>
          </cell>
        </row>
        <row r="39">
          <cell r="BB39" t="str">
            <v>Everyday</v>
          </cell>
          <cell r="CS39" t="str">
            <v>Less_Time</v>
          </cell>
          <cell r="DC39" t="str">
            <v>Better</v>
          </cell>
        </row>
        <row r="40">
          <cell r="BB40" t="str">
            <v>Everyday</v>
          </cell>
          <cell r="CS40" t="str">
            <v>Less_Time</v>
          </cell>
          <cell r="DC40" t="str">
            <v>Better</v>
          </cell>
        </row>
        <row r="41">
          <cell r="BB41" t="str">
            <v>Less_than_weekly</v>
          </cell>
          <cell r="CS41" t="str">
            <v>Less_Time</v>
          </cell>
          <cell r="DC41" t="str">
            <v>Better</v>
          </cell>
        </row>
        <row r="42">
          <cell r="BB42" t="str">
            <v>Everyday</v>
          </cell>
          <cell r="CS42" t="str">
            <v>Less_Time</v>
          </cell>
          <cell r="DC42" t="str">
            <v>Better</v>
          </cell>
        </row>
        <row r="43">
          <cell r="BB43" t="str">
            <v>Everyday</v>
          </cell>
          <cell r="CS43" t="str">
            <v>Less_Time</v>
          </cell>
          <cell r="DC43" t="str">
            <v>Better</v>
          </cell>
        </row>
        <row r="44">
          <cell r="BB44" t="str">
            <v>Less_than_weekly</v>
          </cell>
          <cell r="CS44" t="str">
            <v>Less_Time</v>
          </cell>
          <cell r="DC44" t="str">
            <v>Better</v>
          </cell>
        </row>
        <row r="45">
          <cell r="BB45" t="str">
            <v>Everyday</v>
          </cell>
          <cell r="CS45" t="str">
            <v>Less_Time</v>
          </cell>
          <cell r="DC45" t="str">
            <v>Better</v>
          </cell>
        </row>
        <row r="46">
          <cell r="BB46" t="str">
            <v>Everyday</v>
          </cell>
          <cell r="CS46" t="str">
            <v>Less_Time</v>
          </cell>
          <cell r="DC46" t="str">
            <v>Better</v>
          </cell>
        </row>
        <row r="47">
          <cell r="BB47" t="str">
            <v>Everyday</v>
          </cell>
          <cell r="CS47" t="str">
            <v>Less_Time</v>
          </cell>
          <cell r="DC47" t="str">
            <v>Better</v>
          </cell>
        </row>
        <row r="48">
          <cell r="BB48" t="str">
            <v>Everyday</v>
          </cell>
          <cell r="CS48" t="str">
            <v>Less_Time</v>
          </cell>
          <cell r="DC48" t="str">
            <v>Better</v>
          </cell>
        </row>
        <row r="49">
          <cell r="BB49" t="str">
            <v>Everyday</v>
          </cell>
          <cell r="CS49" t="str">
            <v>Less_Time</v>
          </cell>
          <cell r="DC49" t="str">
            <v>Better</v>
          </cell>
        </row>
        <row r="50">
          <cell r="BB50" t="str">
            <v>Everyday</v>
          </cell>
          <cell r="CS50" t="str">
            <v>Less_Time</v>
          </cell>
          <cell r="DC50" t="str">
            <v>Better</v>
          </cell>
        </row>
        <row r="51">
          <cell r="BB51" t="str">
            <v>Everyday</v>
          </cell>
          <cell r="CS51" t="str">
            <v>Less_Time</v>
          </cell>
          <cell r="DC51" t="str">
            <v>Better</v>
          </cell>
        </row>
        <row r="52">
          <cell r="BB52" t="str">
            <v>Everyday</v>
          </cell>
          <cell r="CS52" t="str">
            <v>Less_Time</v>
          </cell>
          <cell r="DC52" t="str">
            <v>Better</v>
          </cell>
        </row>
        <row r="53">
          <cell r="BB53" t="str">
            <v>Everyday</v>
          </cell>
          <cell r="CS53" t="str">
            <v>Less_Time</v>
          </cell>
          <cell r="DC53" t="str">
            <v>Better</v>
          </cell>
        </row>
        <row r="54">
          <cell r="BB54" t="str">
            <v>Everyday</v>
          </cell>
          <cell r="CS54" t="str">
            <v>Less_Time</v>
          </cell>
          <cell r="DC54" t="str">
            <v>Better</v>
          </cell>
        </row>
        <row r="55">
          <cell r="BB55" t="str">
            <v>Everyday</v>
          </cell>
          <cell r="CS55" t="str">
            <v>Less_Time</v>
          </cell>
          <cell r="DC55" t="str">
            <v>Better</v>
          </cell>
        </row>
        <row r="56">
          <cell r="BB56" t="str">
            <v>Everyday</v>
          </cell>
          <cell r="CS56" t="str">
            <v>Less_Time</v>
          </cell>
          <cell r="DC56" t="str">
            <v>Better</v>
          </cell>
        </row>
        <row r="57">
          <cell r="BB57" t="str">
            <v>Everyday</v>
          </cell>
          <cell r="CS57" t="str">
            <v>Less_Time</v>
          </cell>
          <cell r="DC57" t="str">
            <v>Better</v>
          </cell>
        </row>
        <row r="58">
          <cell r="BB58" t="str">
            <v>Everyday</v>
          </cell>
          <cell r="CS58" t="str">
            <v>Less_Time</v>
          </cell>
          <cell r="DC58" t="str">
            <v>Better</v>
          </cell>
        </row>
        <row r="59">
          <cell r="BB59" t="str">
            <v>Everyday</v>
          </cell>
          <cell r="CS59" t="str">
            <v>Less_Time</v>
          </cell>
          <cell r="DC59" t="str">
            <v>Better</v>
          </cell>
        </row>
        <row r="60">
          <cell r="BB60" t="str">
            <v>Everyday</v>
          </cell>
          <cell r="CS60" t="str">
            <v>Less_Time</v>
          </cell>
          <cell r="DC60" t="str">
            <v>Better</v>
          </cell>
        </row>
        <row r="61">
          <cell r="BB61" t="str">
            <v>Everyday</v>
          </cell>
          <cell r="CS61" t="str">
            <v>Less_Time</v>
          </cell>
          <cell r="DC61" t="str">
            <v>Better</v>
          </cell>
        </row>
        <row r="62">
          <cell r="BB62" t="str">
            <v>Everyday</v>
          </cell>
          <cell r="CS62" t="str">
            <v>Less_Time</v>
          </cell>
          <cell r="DC62" t="str">
            <v>Better</v>
          </cell>
        </row>
        <row r="63">
          <cell r="BB63" t="str">
            <v>Everyday</v>
          </cell>
          <cell r="CS63" t="str">
            <v>Less_Time</v>
          </cell>
          <cell r="DC63" t="str">
            <v>Better</v>
          </cell>
        </row>
        <row r="64">
          <cell r="BB64" t="str">
            <v>Everyday</v>
          </cell>
          <cell r="CS64" t="str">
            <v>Less_Time</v>
          </cell>
          <cell r="DC64" t="str">
            <v>Better</v>
          </cell>
        </row>
        <row r="65">
          <cell r="BB65" t="str">
            <v>Everyday</v>
          </cell>
          <cell r="CS65" t="str">
            <v>Less_Time</v>
          </cell>
          <cell r="DC65" t="str">
            <v>Better</v>
          </cell>
        </row>
        <row r="66">
          <cell r="BB66" t="str">
            <v>Everyday</v>
          </cell>
          <cell r="CS66" t="str">
            <v>Less_Time</v>
          </cell>
          <cell r="DC66" t="str">
            <v>Better</v>
          </cell>
        </row>
        <row r="67">
          <cell r="BB67" t="str">
            <v>Everyday</v>
          </cell>
          <cell r="CS67" t="str">
            <v>Less_Time</v>
          </cell>
          <cell r="DC67" t="str">
            <v>Better</v>
          </cell>
        </row>
        <row r="68">
          <cell r="BB68" t="str">
            <v>Everyday</v>
          </cell>
          <cell r="CS68" t="str">
            <v>Less_Time</v>
          </cell>
          <cell r="DC68" t="str">
            <v>Better</v>
          </cell>
        </row>
        <row r="69">
          <cell r="BB69" t="str">
            <v>Everyday</v>
          </cell>
          <cell r="CS69" t="str">
            <v>Less_Time</v>
          </cell>
          <cell r="DC69" t="str">
            <v>Better</v>
          </cell>
        </row>
        <row r="70">
          <cell r="BB70" t="str">
            <v>Everyday</v>
          </cell>
          <cell r="CS70" t="str">
            <v>Less_Time</v>
          </cell>
          <cell r="DC70" t="str">
            <v>Better</v>
          </cell>
        </row>
        <row r="71">
          <cell r="BB71" t="str">
            <v>Several_times_a_week</v>
          </cell>
          <cell r="CS71" t="str">
            <v>Less_Time</v>
          </cell>
          <cell r="DC71" t="str">
            <v>Better</v>
          </cell>
        </row>
        <row r="72">
          <cell r="BB72" t="str">
            <v>Everyday</v>
          </cell>
          <cell r="CS72" t="str">
            <v>Less_Time</v>
          </cell>
          <cell r="DC72" t="str">
            <v>Better</v>
          </cell>
        </row>
        <row r="73">
          <cell r="BB73" t="str">
            <v>Everyday</v>
          </cell>
          <cell r="CS73" t="str">
            <v>Less_Time</v>
          </cell>
          <cell r="DC73" t="str">
            <v>Better</v>
          </cell>
        </row>
        <row r="74">
          <cell r="BB74" t="str">
            <v>Everyday</v>
          </cell>
          <cell r="CS74" t="str">
            <v>Less_Time</v>
          </cell>
          <cell r="DC74" t="str">
            <v>Better</v>
          </cell>
        </row>
        <row r="75">
          <cell r="BB75" t="str">
            <v>Everyday</v>
          </cell>
          <cell r="CS75" t="str">
            <v>Less_Time</v>
          </cell>
          <cell r="DC75" t="str">
            <v>Better</v>
          </cell>
        </row>
        <row r="76">
          <cell r="BB76" t="str">
            <v>Everyday</v>
          </cell>
          <cell r="CS76" t="str">
            <v>Less_Time</v>
          </cell>
          <cell r="DC76" t="str">
            <v>Better</v>
          </cell>
        </row>
        <row r="77">
          <cell r="BB77" t="str">
            <v>Everyday</v>
          </cell>
          <cell r="CS77" t="str">
            <v>Less_Time</v>
          </cell>
          <cell r="DC77" t="str">
            <v>Better</v>
          </cell>
        </row>
        <row r="78">
          <cell r="BB78" t="str">
            <v>Everyday</v>
          </cell>
          <cell r="CS78" t="str">
            <v>Less_Time</v>
          </cell>
          <cell r="DC78" t="str">
            <v>Better</v>
          </cell>
        </row>
        <row r="79">
          <cell r="BB79" t="str">
            <v>Everyday</v>
          </cell>
          <cell r="CS79" t="str">
            <v>Less_Time</v>
          </cell>
          <cell r="DC79" t="str">
            <v>Better</v>
          </cell>
        </row>
        <row r="80">
          <cell r="BB80" t="str">
            <v>Everyday</v>
          </cell>
          <cell r="CS80" t="str">
            <v>Less_Time</v>
          </cell>
          <cell r="DC80" t="str">
            <v>Better</v>
          </cell>
        </row>
        <row r="81">
          <cell r="BB81" t="str">
            <v>Everyday</v>
          </cell>
          <cell r="CS81" t="str">
            <v>Less_Time</v>
          </cell>
          <cell r="DC81" t="str">
            <v>Better</v>
          </cell>
        </row>
        <row r="82">
          <cell r="BB82" t="str">
            <v>Everyday</v>
          </cell>
          <cell r="CS82" t="str">
            <v>Less_Time</v>
          </cell>
          <cell r="DC82" t="str">
            <v>Better</v>
          </cell>
        </row>
        <row r="83">
          <cell r="BB83" t="str">
            <v>Everyday</v>
          </cell>
          <cell r="CS83" t="str">
            <v>Less_Time</v>
          </cell>
          <cell r="DC83" t="str">
            <v>Better</v>
          </cell>
        </row>
        <row r="84">
          <cell r="BB84" t="str">
            <v>Everyday</v>
          </cell>
          <cell r="CS84" t="str">
            <v>Less_Time</v>
          </cell>
          <cell r="DC84" t="str">
            <v>Better</v>
          </cell>
        </row>
        <row r="85">
          <cell r="BB85" t="str">
            <v>Everyday</v>
          </cell>
          <cell r="CS85" t="str">
            <v>Less_Time</v>
          </cell>
          <cell r="DC85" t="str">
            <v>Better</v>
          </cell>
        </row>
        <row r="86">
          <cell r="BB86" t="str">
            <v>Everyday</v>
          </cell>
          <cell r="CS86" t="str">
            <v>Less_Time</v>
          </cell>
          <cell r="DC86" t="str">
            <v>Better</v>
          </cell>
        </row>
        <row r="87">
          <cell r="BB87" t="str">
            <v>Everyday</v>
          </cell>
          <cell r="CS87" t="str">
            <v>Less_Time</v>
          </cell>
          <cell r="DC87" t="str">
            <v>Better</v>
          </cell>
        </row>
        <row r="88">
          <cell r="BB88" t="str">
            <v>Everyday</v>
          </cell>
          <cell r="CS88" t="str">
            <v>Less_Time</v>
          </cell>
          <cell r="DC88" t="str">
            <v>Better</v>
          </cell>
        </row>
        <row r="89">
          <cell r="BB89" t="str">
            <v>Everyday</v>
          </cell>
          <cell r="CS89" t="str">
            <v>Less_Time</v>
          </cell>
          <cell r="DC89" t="str">
            <v>Better</v>
          </cell>
        </row>
        <row r="90">
          <cell r="BB90" t="str">
            <v>Everyday</v>
          </cell>
          <cell r="CS90" t="str">
            <v>Less_Time</v>
          </cell>
          <cell r="DC90" t="str">
            <v>Better</v>
          </cell>
        </row>
        <row r="91">
          <cell r="BB91" t="str">
            <v>Several_times_a_week</v>
          </cell>
          <cell r="CS91" t="str">
            <v>Less_Time</v>
          </cell>
          <cell r="DC91" t="str">
            <v>Better</v>
          </cell>
        </row>
        <row r="92">
          <cell r="BB92" t="str">
            <v>Everyday</v>
          </cell>
          <cell r="CS92" t="str">
            <v>Less_Time</v>
          </cell>
          <cell r="DC92" t="str">
            <v>Better</v>
          </cell>
        </row>
        <row r="93">
          <cell r="BB93" t="str">
            <v>Everyday</v>
          </cell>
          <cell r="CS93" t="str">
            <v>Less_Time</v>
          </cell>
          <cell r="DC93" t="str">
            <v>Better</v>
          </cell>
        </row>
        <row r="94">
          <cell r="BB94" t="str">
            <v>Everyday</v>
          </cell>
          <cell r="CS94" t="str">
            <v>Less_Time</v>
          </cell>
          <cell r="DC94" t="str">
            <v>Better</v>
          </cell>
        </row>
        <row r="95">
          <cell r="BB95" t="str">
            <v>Everyday</v>
          </cell>
          <cell r="CS95" t="str">
            <v>Less_Time</v>
          </cell>
          <cell r="DC95" t="str">
            <v>Better</v>
          </cell>
        </row>
        <row r="96">
          <cell r="BB96" t="str">
            <v>Everyday</v>
          </cell>
          <cell r="CS96" t="str">
            <v>Less_Time</v>
          </cell>
          <cell r="DC96" t="str">
            <v>Better</v>
          </cell>
        </row>
        <row r="97">
          <cell r="BB97" t="str">
            <v>Several_times_a_week</v>
          </cell>
          <cell r="CS97" t="str">
            <v>Less_Time</v>
          </cell>
          <cell r="DC97" t="str">
            <v>Better</v>
          </cell>
        </row>
        <row r="98">
          <cell r="BB98" t="str">
            <v>Everyday</v>
          </cell>
          <cell r="CS98" t="str">
            <v>Less_Time</v>
          </cell>
          <cell r="DC98" t="str">
            <v>Better</v>
          </cell>
        </row>
        <row r="99">
          <cell r="BB99" t="str">
            <v>Everyday</v>
          </cell>
          <cell r="CS99" t="str">
            <v>Less_Time</v>
          </cell>
          <cell r="DC99" t="str">
            <v>Better</v>
          </cell>
        </row>
        <row r="100">
          <cell r="BB100" t="str">
            <v>Everyday</v>
          </cell>
          <cell r="CS100" t="str">
            <v>Less_Time</v>
          </cell>
          <cell r="DC100" t="str">
            <v>Better</v>
          </cell>
        </row>
        <row r="101">
          <cell r="BB101" t="str">
            <v>Several_times_a_week</v>
          </cell>
          <cell r="CS101" t="str">
            <v>Less_Time</v>
          </cell>
          <cell r="DC101" t="str">
            <v>Better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0"/>
      <sheetName val="Day 1"/>
      <sheetName val="Day 2"/>
      <sheetName val="Day 3"/>
      <sheetName val="Stock comparison"/>
      <sheetName val=" KPT calculations + reliability"/>
      <sheetName val="Summary of Info"/>
    </sheetNames>
    <sheetDataSet>
      <sheetData sheetId="0">
        <row r="1">
          <cell r="G1" t="str">
            <v>Village</v>
          </cell>
        </row>
        <row r="2">
          <cell r="B2" t="str">
            <v>Sarah</v>
          </cell>
          <cell r="C2" t="str">
            <v>Bindabinda</v>
          </cell>
          <cell r="G2" t="str">
            <v>Zambia compound</v>
          </cell>
          <cell r="AE2" t="str">
            <v>Pilira chirwa</v>
          </cell>
          <cell r="AV2">
            <v>2.75</v>
          </cell>
        </row>
        <row r="3">
          <cell r="B3" t="str">
            <v>Silina</v>
          </cell>
          <cell r="C3" t="str">
            <v>Chifita</v>
          </cell>
          <cell r="G3" t="str">
            <v>Zambia compound</v>
          </cell>
          <cell r="AE3" t="str">
            <v>Pilira chirwa</v>
          </cell>
          <cell r="AV3">
            <v>2.5</v>
          </cell>
        </row>
        <row r="4">
          <cell r="B4" t="str">
            <v>Dorothy</v>
          </cell>
          <cell r="C4" t="str">
            <v>Chisoneka</v>
          </cell>
          <cell r="G4" t="str">
            <v>Kyawama</v>
          </cell>
          <cell r="AE4" t="str">
            <v>Reuben Kambungo</v>
          </cell>
          <cell r="AV4">
            <v>3.125</v>
          </cell>
        </row>
        <row r="5">
          <cell r="B5" t="str">
            <v>Hangili</v>
          </cell>
          <cell r="C5" t="str">
            <v>Christina</v>
          </cell>
          <cell r="G5" t="str">
            <v>Kyawama</v>
          </cell>
          <cell r="AE5" t="str">
            <v>Peter Shamabanse</v>
          </cell>
          <cell r="AV5">
            <v>3.25</v>
          </cell>
        </row>
        <row r="6">
          <cell r="B6" t="str">
            <v>Nyale</v>
          </cell>
          <cell r="C6" t="str">
            <v>Dorice</v>
          </cell>
          <cell r="G6" t="str">
            <v>Kyawama</v>
          </cell>
          <cell r="AE6" t="str">
            <v>Peter Shamabanse</v>
          </cell>
          <cell r="AV6">
            <v>3.125</v>
          </cell>
        </row>
        <row r="7">
          <cell r="B7" t="str">
            <v>Makina</v>
          </cell>
          <cell r="C7" t="str">
            <v>Doris</v>
          </cell>
          <cell r="G7" t="str">
            <v>Kyawama</v>
          </cell>
          <cell r="AE7" t="str">
            <v>Peter Shamabanse</v>
          </cell>
          <cell r="AV7">
            <v>2.875</v>
          </cell>
        </row>
        <row r="8">
          <cell r="B8" t="str">
            <v>Patrick</v>
          </cell>
          <cell r="C8" t="str">
            <v>Efuka</v>
          </cell>
          <cell r="G8" t="str">
            <v>Kyawama</v>
          </cell>
          <cell r="AE8" t="str">
            <v>Reuben Kambungo</v>
          </cell>
          <cell r="AV8">
            <v>2.75</v>
          </cell>
        </row>
        <row r="9">
          <cell r="B9" t="str">
            <v>Elizabeth</v>
          </cell>
          <cell r="C9" t="str">
            <v>Epalanga</v>
          </cell>
          <cell r="G9" t="str">
            <v>Kyawama</v>
          </cell>
          <cell r="AE9" t="str">
            <v>Reuben Kambungo</v>
          </cell>
          <cell r="AV9">
            <v>2.875</v>
          </cell>
        </row>
        <row r="10">
          <cell r="B10" t="str">
            <v>Meniva</v>
          </cell>
          <cell r="C10" t="str">
            <v>Fwalanga</v>
          </cell>
          <cell r="G10" t="str">
            <v>Kyawama</v>
          </cell>
          <cell r="AE10" t="str">
            <v>Reuben Kambungo</v>
          </cell>
          <cell r="AV10">
            <v>3</v>
          </cell>
        </row>
        <row r="11">
          <cell r="B11" t="str">
            <v>Foloshi</v>
          </cell>
          <cell r="C11" t="str">
            <v>Getrude</v>
          </cell>
          <cell r="G11" t="str">
            <v>Kyawama</v>
          </cell>
          <cell r="AE11" t="str">
            <v>Peter Shamabanse</v>
          </cell>
          <cell r="AV11">
            <v>2.375</v>
          </cell>
        </row>
        <row r="12">
          <cell r="B12" t="str">
            <v>Chiyesu</v>
          </cell>
          <cell r="C12" t="str">
            <v>Granice</v>
          </cell>
          <cell r="G12" t="str">
            <v>Bush Baby</v>
          </cell>
          <cell r="AE12" t="str">
            <v>Peter Shamabanse</v>
          </cell>
          <cell r="AV12">
            <v>2.375</v>
          </cell>
        </row>
        <row r="13">
          <cell r="B13" t="str">
            <v>Kashiketi</v>
          </cell>
          <cell r="C13" t="str">
            <v>Jenifer</v>
          </cell>
          <cell r="G13" t="str">
            <v>Kyawama</v>
          </cell>
          <cell r="AE13" t="str">
            <v>Peter Shamabanse</v>
          </cell>
          <cell r="AV13">
            <v>2.5</v>
          </cell>
        </row>
        <row r="14">
          <cell r="B14" t="str">
            <v>Mary</v>
          </cell>
          <cell r="C14" t="str">
            <v>Jilanda</v>
          </cell>
          <cell r="G14" t="str">
            <v>Zambia Housing</v>
          </cell>
          <cell r="AE14" t="str">
            <v>Matthews Banda</v>
          </cell>
          <cell r="AV14">
            <v>2.625</v>
          </cell>
        </row>
        <row r="15">
          <cell r="B15" t="str">
            <v>Chiyesu</v>
          </cell>
          <cell r="C15" t="str">
            <v>Judy</v>
          </cell>
          <cell r="G15" t="str">
            <v>Bush Baby</v>
          </cell>
          <cell r="AE15" t="str">
            <v>Peter Shamabanse</v>
          </cell>
          <cell r="AV15">
            <v>2.25</v>
          </cell>
        </row>
        <row r="16">
          <cell r="B16" t="str">
            <v>Hellen</v>
          </cell>
          <cell r="C16" t="str">
            <v>Kabenga</v>
          </cell>
          <cell r="G16" t="str">
            <v>Zambia compound</v>
          </cell>
          <cell r="AE16" t="str">
            <v>Pilira chirwa</v>
          </cell>
          <cell r="AV16">
            <v>2.75</v>
          </cell>
        </row>
        <row r="17">
          <cell r="B17" t="str">
            <v>Petronia</v>
          </cell>
          <cell r="C17" t="str">
            <v>Kantende Chikaka</v>
          </cell>
          <cell r="G17" t="str">
            <v>Kyawama</v>
          </cell>
          <cell r="AE17" t="str">
            <v>Reuben Kambungo</v>
          </cell>
          <cell r="AV17">
            <v>3</v>
          </cell>
        </row>
        <row r="18">
          <cell r="B18" t="str">
            <v>Margy</v>
          </cell>
          <cell r="C18" t="str">
            <v>Kapula Melika</v>
          </cell>
          <cell r="G18" t="str">
            <v>Zambia Housing</v>
          </cell>
          <cell r="AE18" t="str">
            <v>Matthews Banda</v>
          </cell>
          <cell r="AV18">
            <v>2.625</v>
          </cell>
        </row>
        <row r="19">
          <cell r="B19" t="str">
            <v>Ruth</v>
          </cell>
          <cell r="C19" t="str">
            <v>Katuka</v>
          </cell>
          <cell r="G19" t="str">
            <v>Zambia Housing</v>
          </cell>
          <cell r="AE19" t="str">
            <v>Matthews Banda</v>
          </cell>
          <cell r="AV19">
            <v>2.75</v>
          </cell>
        </row>
        <row r="20">
          <cell r="B20" t="str">
            <v>Justina</v>
          </cell>
          <cell r="C20" t="str">
            <v>Kaumba</v>
          </cell>
          <cell r="G20" t="str">
            <v>Zambia compound</v>
          </cell>
          <cell r="AE20" t="str">
            <v>Pilira chirwa</v>
          </cell>
          <cell r="AV20">
            <v>2.5</v>
          </cell>
        </row>
        <row r="21">
          <cell r="B21" t="str">
            <v>Dorothy</v>
          </cell>
          <cell r="C21" t="str">
            <v>Kayamba</v>
          </cell>
          <cell r="G21" t="str">
            <v>Zambia compound</v>
          </cell>
          <cell r="AE21" t="str">
            <v>Pilira chirwa</v>
          </cell>
          <cell r="AV21">
            <v>2.625</v>
          </cell>
        </row>
        <row r="22">
          <cell r="B22" t="str">
            <v>Albert</v>
          </cell>
          <cell r="C22" t="str">
            <v>Kayombo</v>
          </cell>
          <cell r="G22" t="str">
            <v>Zambia Housing</v>
          </cell>
          <cell r="AE22" t="str">
            <v>Matthews Banda</v>
          </cell>
          <cell r="AV22">
            <v>3.25</v>
          </cell>
        </row>
        <row r="23">
          <cell r="B23" t="str">
            <v>Matildah</v>
          </cell>
          <cell r="C23" t="str">
            <v>Kimuchima</v>
          </cell>
          <cell r="G23" t="str">
            <v>Zambia compound</v>
          </cell>
          <cell r="AE23" t="str">
            <v>Pilira chirwa</v>
          </cell>
          <cell r="AV23">
            <v>2.5</v>
          </cell>
        </row>
        <row r="24">
          <cell r="B24" t="str">
            <v>Jane</v>
          </cell>
          <cell r="C24" t="str">
            <v>Kolinu</v>
          </cell>
          <cell r="G24" t="str">
            <v xml:space="preserve">Kyawama </v>
          </cell>
          <cell r="AE24" t="str">
            <v>Reuben Kambungo</v>
          </cell>
          <cell r="AV24">
            <v>2.875</v>
          </cell>
        </row>
        <row r="25">
          <cell r="B25" t="str">
            <v>Blessing</v>
          </cell>
          <cell r="C25" t="str">
            <v>Longwani</v>
          </cell>
          <cell r="G25" t="str">
            <v>Zambia Housing</v>
          </cell>
          <cell r="AE25" t="str">
            <v>Matthews Banda</v>
          </cell>
          <cell r="AV25">
            <v>2.875</v>
          </cell>
        </row>
        <row r="26">
          <cell r="B26" t="str">
            <v>Musungu</v>
          </cell>
          <cell r="C26" t="str">
            <v>Luka Brenda</v>
          </cell>
          <cell r="G26" t="str">
            <v>Kyawama</v>
          </cell>
          <cell r="AE26" t="str">
            <v>Peter Shamabanse</v>
          </cell>
          <cell r="AV26">
            <v>2.75</v>
          </cell>
        </row>
        <row r="27">
          <cell r="B27" t="str">
            <v>Lwini</v>
          </cell>
          <cell r="C27" t="str">
            <v>Luwawa</v>
          </cell>
          <cell r="G27" t="str">
            <v>Zambia compound</v>
          </cell>
          <cell r="AE27" t="str">
            <v>Pilira chirwa</v>
          </cell>
          <cell r="AV27">
            <v>2</v>
          </cell>
        </row>
        <row r="28">
          <cell r="B28" t="str">
            <v>Phines</v>
          </cell>
          <cell r="C28" t="str">
            <v>Makenze</v>
          </cell>
          <cell r="G28" t="str">
            <v>Kyawama</v>
          </cell>
          <cell r="AE28" t="str">
            <v>Reuben Kambungo</v>
          </cell>
          <cell r="AV28">
            <v>3</v>
          </cell>
        </row>
        <row r="29">
          <cell r="B29" t="str">
            <v>Matemba</v>
          </cell>
          <cell r="C29" t="str">
            <v>Mandona</v>
          </cell>
          <cell r="G29" t="str">
            <v>Zambia compound</v>
          </cell>
          <cell r="AE29" t="str">
            <v>Pilira chirwa</v>
          </cell>
          <cell r="AV29">
            <v>2.625</v>
          </cell>
        </row>
        <row r="30">
          <cell r="B30" t="str">
            <v>Astridah</v>
          </cell>
          <cell r="C30" t="str">
            <v>Mangimela</v>
          </cell>
          <cell r="G30" t="str">
            <v>Zambia compound</v>
          </cell>
          <cell r="AE30" t="str">
            <v>Pilira chirwa</v>
          </cell>
          <cell r="AV30">
            <v>2.5</v>
          </cell>
        </row>
        <row r="31">
          <cell r="B31" t="str">
            <v>Queen</v>
          </cell>
          <cell r="C31" t="str">
            <v>Mashau</v>
          </cell>
          <cell r="G31" t="str">
            <v>Kyawama</v>
          </cell>
          <cell r="AE31" t="str">
            <v>Reuben Kambungo</v>
          </cell>
          <cell r="AV31">
            <v>3</v>
          </cell>
        </row>
        <row r="32">
          <cell r="B32" t="str">
            <v>Mahongo</v>
          </cell>
          <cell r="C32" t="str">
            <v>Matoka</v>
          </cell>
          <cell r="G32" t="str">
            <v>Zambia Housing</v>
          </cell>
          <cell r="AE32" t="str">
            <v>Matthews Banda</v>
          </cell>
          <cell r="AV32">
            <v>3</v>
          </cell>
        </row>
        <row r="33">
          <cell r="B33" t="str">
            <v>Pemba</v>
          </cell>
          <cell r="C33" t="str">
            <v>Mazili</v>
          </cell>
          <cell r="G33" t="str">
            <v>Kyawama</v>
          </cell>
          <cell r="AE33" t="str">
            <v>Reuben Kambungo</v>
          </cell>
          <cell r="AV33">
            <v>2.625</v>
          </cell>
        </row>
        <row r="34">
          <cell r="B34" t="str">
            <v>Thomas</v>
          </cell>
          <cell r="C34" t="str">
            <v>Mbaulu</v>
          </cell>
          <cell r="G34" t="str">
            <v>Kyawama</v>
          </cell>
          <cell r="AE34" t="str">
            <v>Reuben Kambungo</v>
          </cell>
          <cell r="AV34">
            <v>2.625</v>
          </cell>
        </row>
        <row r="35">
          <cell r="B35" t="str">
            <v>Alice</v>
          </cell>
          <cell r="C35" t="str">
            <v>Memba</v>
          </cell>
          <cell r="G35" t="str">
            <v>Kyawama</v>
          </cell>
          <cell r="AE35" t="str">
            <v>Reuben Kambungo</v>
          </cell>
          <cell r="AV35">
            <v>3.375</v>
          </cell>
        </row>
        <row r="36">
          <cell r="B36" t="str">
            <v>Kekema</v>
          </cell>
          <cell r="C36" t="str">
            <v>Monica</v>
          </cell>
          <cell r="G36" t="str">
            <v>Zambia Housing</v>
          </cell>
          <cell r="AE36" t="str">
            <v>Matthews Banda</v>
          </cell>
          <cell r="AV36">
            <v>2.875</v>
          </cell>
        </row>
        <row r="37">
          <cell r="B37" t="str">
            <v>Charity</v>
          </cell>
          <cell r="C37" t="str">
            <v>Mpasela</v>
          </cell>
          <cell r="G37" t="str">
            <v>Zambia compound</v>
          </cell>
          <cell r="AE37" t="str">
            <v>Pilira chirwa</v>
          </cell>
          <cell r="AV37">
            <v>2.5</v>
          </cell>
        </row>
        <row r="38">
          <cell r="B38" t="str">
            <v>Rosina</v>
          </cell>
          <cell r="C38" t="str">
            <v>Mulamata</v>
          </cell>
          <cell r="G38" t="str">
            <v>Zambia Housing</v>
          </cell>
          <cell r="AE38" t="str">
            <v>Matthews Banda</v>
          </cell>
          <cell r="AV38">
            <v>2.875</v>
          </cell>
        </row>
        <row r="39">
          <cell r="B39" t="str">
            <v>Hope</v>
          </cell>
          <cell r="C39" t="str">
            <v>Muzoka</v>
          </cell>
          <cell r="G39" t="str">
            <v>Zambia Housing</v>
          </cell>
          <cell r="AE39" t="str">
            <v>Matthews Banda</v>
          </cell>
          <cell r="AV39">
            <v>2.25</v>
          </cell>
        </row>
        <row r="40">
          <cell r="B40" t="str">
            <v>Agness</v>
          </cell>
          <cell r="C40" t="str">
            <v>Mwaandila</v>
          </cell>
          <cell r="G40" t="str">
            <v>Zambia Housing</v>
          </cell>
          <cell r="AE40" t="str">
            <v>Matthews Banda</v>
          </cell>
          <cell r="AV40">
            <v>3</v>
          </cell>
        </row>
        <row r="41">
          <cell r="B41" t="str">
            <v>Matildah</v>
          </cell>
          <cell r="C41" t="str">
            <v>Mwambula</v>
          </cell>
          <cell r="G41" t="str">
            <v>Zambia Housing</v>
          </cell>
          <cell r="AE41" t="str">
            <v>Matthews Banda</v>
          </cell>
          <cell r="AV41">
            <v>2.5</v>
          </cell>
        </row>
        <row r="42">
          <cell r="B42" t="str">
            <v>Asenia</v>
          </cell>
          <cell r="C42" t="str">
            <v>Nana</v>
          </cell>
          <cell r="G42" t="str">
            <v>Zambia compound</v>
          </cell>
          <cell r="AE42" t="str">
            <v>Pilira chirwa</v>
          </cell>
          <cell r="AV42">
            <v>2.625</v>
          </cell>
        </row>
        <row r="43">
          <cell r="B43" t="str">
            <v>Getricia</v>
          </cell>
          <cell r="C43" t="str">
            <v>Nguvulu</v>
          </cell>
          <cell r="G43" t="str">
            <v>Zambia compound</v>
          </cell>
          <cell r="AE43" t="str">
            <v>Pilira chirwa</v>
          </cell>
          <cell r="AV43">
            <v>1.875</v>
          </cell>
        </row>
        <row r="44">
          <cell r="B44" t="str">
            <v>Voilet</v>
          </cell>
          <cell r="C44" t="str">
            <v>Philipo</v>
          </cell>
          <cell r="G44" t="str">
            <v>Kyawama</v>
          </cell>
          <cell r="AE44" t="str">
            <v>Reuben Kambungo</v>
          </cell>
          <cell r="AV44">
            <v>2.625</v>
          </cell>
        </row>
        <row r="45">
          <cell r="B45" t="str">
            <v>Kalinda</v>
          </cell>
          <cell r="C45" t="str">
            <v>Rodgers</v>
          </cell>
          <cell r="G45" t="str">
            <v>Kyawama</v>
          </cell>
          <cell r="AE45" t="str">
            <v>Peter Shamabanse</v>
          </cell>
          <cell r="AV45">
            <v>3</v>
          </cell>
        </row>
        <row r="46">
          <cell r="B46" t="str">
            <v>Kazeya</v>
          </cell>
          <cell r="C46" t="str">
            <v>Ruth</v>
          </cell>
          <cell r="G46" t="str">
            <v>Kyawama</v>
          </cell>
          <cell r="AE46" t="str">
            <v>Peter Shamabanse</v>
          </cell>
          <cell r="AV46">
            <v>2.625</v>
          </cell>
        </row>
        <row r="47">
          <cell r="B47" t="str">
            <v>Kimbamanga</v>
          </cell>
          <cell r="C47" t="str">
            <v>Ruth</v>
          </cell>
          <cell r="G47" t="str">
            <v>Bush Baby</v>
          </cell>
          <cell r="AE47" t="str">
            <v>Peter Shamabanse</v>
          </cell>
          <cell r="AV47">
            <v>2.625</v>
          </cell>
        </row>
        <row r="48">
          <cell r="B48" t="str">
            <v>Conwell</v>
          </cell>
          <cell r="C48" t="str">
            <v>Sakala</v>
          </cell>
          <cell r="G48" t="str">
            <v>Kyawama</v>
          </cell>
          <cell r="AE48" t="str">
            <v>Reuben Kambungo</v>
          </cell>
          <cell r="AV48">
            <v>3.25</v>
          </cell>
        </row>
        <row r="49">
          <cell r="B49" t="str">
            <v>Kapelembe</v>
          </cell>
          <cell r="C49" t="str">
            <v>Sharon</v>
          </cell>
          <cell r="G49" t="str">
            <v>Kyawama</v>
          </cell>
          <cell r="AE49" t="str">
            <v>Peter Shamabanse</v>
          </cell>
          <cell r="AV49">
            <v>2.875</v>
          </cell>
        </row>
        <row r="50">
          <cell r="B50" t="str">
            <v>Bridget</v>
          </cell>
          <cell r="C50" t="str">
            <v>Shimo</v>
          </cell>
          <cell r="G50" t="str">
            <v>Kyawama</v>
          </cell>
          <cell r="AE50" t="str">
            <v>Reuben Kambungo</v>
          </cell>
          <cell r="AV50">
            <v>2.75</v>
          </cell>
        </row>
        <row r="51">
          <cell r="B51" t="str">
            <v>Mirriam</v>
          </cell>
          <cell r="C51" t="str">
            <v>Shipilo</v>
          </cell>
          <cell r="G51" t="str">
            <v>Zambia compound</v>
          </cell>
          <cell r="AE51" t="str">
            <v>Pilira chirwa</v>
          </cell>
          <cell r="AV51">
            <v>1.875</v>
          </cell>
        </row>
        <row r="52">
          <cell r="B52" t="str">
            <v>Eunice</v>
          </cell>
          <cell r="C52" t="str">
            <v>Subakanya</v>
          </cell>
          <cell r="G52" t="str">
            <v>Zambia Housing</v>
          </cell>
          <cell r="AE52" t="str">
            <v>Matthews Banda</v>
          </cell>
          <cell r="AV52">
            <v>3.125</v>
          </cell>
        </row>
        <row r="53">
          <cell r="B53" t="str">
            <v>Elizabeth</v>
          </cell>
          <cell r="C53" t="str">
            <v>Subakanya</v>
          </cell>
          <cell r="G53" t="str">
            <v>Zambia Housing</v>
          </cell>
          <cell r="AE53" t="str">
            <v>Matthews Banda</v>
          </cell>
          <cell r="AV53">
            <v>2.875</v>
          </cell>
        </row>
        <row r="54">
          <cell r="B54" t="str">
            <v>Chimbonde</v>
          </cell>
          <cell r="C54" t="str">
            <v>Thresss</v>
          </cell>
          <cell r="G54" t="str">
            <v>Kyawama</v>
          </cell>
          <cell r="AE54" t="str">
            <v>Peter Shamabanse</v>
          </cell>
          <cell r="AV54">
            <v>3</v>
          </cell>
        </row>
        <row r="55">
          <cell r="B55" t="str">
            <v>Walawala</v>
          </cell>
          <cell r="C55" t="str">
            <v>Violet</v>
          </cell>
          <cell r="G55" t="str">
            <v>Kyawama</v>
          </cell>
          <cell r="AE55" t="str">
            <v>Peter Shamabanse</v>
          </cell>
          <cell r="AV55">
            <v>2.25</v>
          </cell>
        </row>
        <row r="56">
          <cell r="B56" t="str">
            <v>Mercy</v>
          </cell>
          <cell r="C56" t="str">
            <v>Zuze</v>
          </cell>
          <cell r="G56" t="str">
            <v>Zambia Housing</v>
          </cell>
          <cell r="AE56" t="str">
            <v>Matthews Banda</v>
          </cell>
          <cell r="AV56">
            <v>2.875</v>
          </cell>
        </row>
      </sheetData>
      <sheetData sheetId="1">
        <row r="2">
          <cell r="AF2">
            <v>2</v>
          </cell>
          <cell r="AK2">
            <v>5.4</v>
          </cell>
        </row>
        <row r="3">
          <cell r="AF3">
            <v>2.3333333333333335</v>
          </cell>
          <cell r="AK3">
            <v>6.3</v>
          </cell>
        </row>
        <row r="4">
          <cell r="AF4">
            <v>2.8888888888888888</v>
          </cell>
          <cell r="AK4">
            <v>8.9</v>
          </cell>
        </row>
        <row r="5">
          <cell r="AF5">
            <v>2.7777777777777777</v>
          </cell>
          <cell r="AK5">
            <v>3.1</v>
          </cell>
        </row>
        <row r="6">
          <cell r="AF6">
            <v>3.1111111111111112</v>
          </cell>
          <cell r="AK6">
            <v>5.0999999999999996</v>
          </cell>
        </row>
        <row r="7">
          <cell r="AF7">
            <v>2.7777777777777777</v>
          </cell>
          <cell r="AK7">
            <v>5.0999999999999996</v>
          </cell>
        </row>
        <row r="8">
          <cell r="AF8">
            <v>3.1111111111111112</v>
          </cell>
          <cell r="AK8">
            <v>9.4</v>
          </cell>
        </row>
        <row r="9">
          <cell r="AF9">
            <v>3</v>
          </cell>
          <cell r="AK9">
            <v>8.6999999999999993</v>
          </cell>
        </row>
        <row r="10">
          <cell r="AF10">
            <v>2.2222222222222223</v>
          </cell>
          <cell r="AK10">
            <v>7.3</v>
          </cell>
        </row>
        <row r="11">
          <cell r="AF11">
            <v>2.8888888888888888</v>
          </cell>
          <cell r="AK11">
            <v>7</v>
          </cell>
        </row>
        <row r="12">
          <cell r="AF12">
            <v>2.3333333333333335</v>
          </cell>
          <cell r="AK12">
            <v>5.0999999999999996</v>
          </cell>
        </row>
        <row r="13">
          <cell r="AF13">
            <v>2.6666666666666665</v>
          </cell>
          <cell r="AK13">
            <v>5.4</v>
          </cell>
        </row>
        <row r="14">
          <cell r="AF14">
            <v>2.5555555555555554</v>
          </cell>
          <cell r="AK14">
            <v>5</v>
          </cell>
        </row>
        <row r="15">
          <cell r="AF15">
            <v>2.2222222222222223</v>
          </cell>
          <cell r="AK15">
            <v>4.9000000000000004</v>
          </cell>
        </row>
        <row r="16">
          <cell r="AF16">
            <v>2</v>
          </cell>
          <cell r="AK16">
            <v>5.3</v>
          </cell>
        </row>
        <row r="17">
          <cell r="AF17">
            <v>2.8888888888888888</v>
          </cell>
          <cell r="AK17">
            <v>8.4</v>
          </cell>
        </row>
        <row r="18">
          <cell r="AF18">
            <v>2.6666666666666665</v>
          </cell>
          <cell r="AK18">
            <v>5.2</v>
          </cell>
        </row>
        <row r="19">
          <cell r="AF19">
            <v>2.3333333333333335</v>
          </cell>
          <cell r="AK19">
            <v>2.2999999999999998</v>
          </cell>
        </row>
        <row r="20">
          <cell r="AF20">
            <v>2.5555555555555554</v>
          </cell>
          <cell r="AK20">
            <v>5.6</v>
          </cell>
        </row>
        <row r="21">
          <cell r="AF21">
            <v>2.1111111111111112</v>
          </cell>
          <cell r="AK21">
            <v>3.4000000000000004</v>
          </cell>
        </row>
        <row r="22">
          <cell r="AF22">
            <v>2.7777777777777777</v>
          </cell>
          <cell r="AK22">
            <v>5.6</v>
          </cell>
        </row>
        <row r="23">
          <cell r="AF23">
            <v>2</v>
          </cell>
          <cell r="AK23">
            <v>6.7</v>
          </cell>
        </row>
        <row r="24">
          <cell r="AF24">
            <v>2.8888888888888888</v>
          </cell>
          <cell r="AK24">
            <v>16</v>
          </cell>
        </row>
        <row r="25">
          <cell r="AF25">
            <v>2.4444444444444446</v>
          </cell>
          <cell r="AK25">
            <v>2.2999999999999998</v>
          </cell>
        </row>
        <row r="26">
          <cell r="AF26">
            <v>3.1111111111111112</v>
          </cell>
          <cell r="AK26">
            <v>5.9</v>
          </cell>
        </row>
        <row r="27">
          <cell r="AF27">
            <v>1.8888888888888888</v>
          </cell>
          <cell r="AK27">
            <v>3.1</v>
          </cell>
        </row>
        <row r="28">
          <cell r="AF28">
            <v>2.8888888888888888</v>
          </cell>
          <cell r="AK28">
            <v>7.7</v>
          </cell>
        </row>
        <row r="29">
          <cell r="AF29">
            <v>1.7777777777777777</v>
          </cell>
          <cell r="AK29">
            <v>4.8999999999999995</v>
          </cell>
        </row>
        <row r="30">
          <cell r="AF30">
            <v>2</v>
          </cell>
          <cell r="AK30">
            <v>5.0999999999999996</v>
          </cell>
        </row>
        <row r="31">
          <cell r="AF31">
            <v>3.1111111111111112</v>
          </cell>
          <cell r="AK31">
            <v>14</v>
          </cell>
        </row>
        <row r="32">
          <cell r="AF32">
            <v>2.7777777777777777</v>
          </cell>
          <cell r="AK32">
            <v>2.8</v>
          </cell>
        </row>
        <row r="33">
          <cell r="AF33">
            <v>2.7777777777777777</v>
          </cell>
          <cell r="AK33">
            <v>15.3</v>
          </cell>
        </row>
        <row r="34">
          <cell r="AF34">
            <v>2.6666666666666665</v>
          </cell>
          <cell r="AK34">
            <v>5.6</v>
          </cell>
        </row>
        <row r="35">
          <cell r="AF35">
            <v>2.8888888888888888</v>
          </cell>
          <cell r="AK35">
            <v>7.9</v>
          </cell>
        </row>
        <row r="36">
          <cell r="AF36">
            <v>2.6666666666666665</v>
          </cell>
          <cell r="AK36">
            <v>2.6</v>
          </cell>
        </row>
        <row r="37">
          <cell r="AF37">
            <v>2</v>
          </cell>
          <cell r="AK37">
            <v>5.0999999999999996</v>
          </cell>
        </row>
        <row r="38">
          <cell r="AF38">
            <v>2.4444444444444446</v>
          </cell>
          <cell r="AK38">
            <v>3.6</v>
          </cell>
        </row>
        <row r="39">
          <cell r="AF39">
            <v>3.1111111111111112</v>
          </cell>
          <cell r="AK39">
            <v>6.4</v>
          </cell>
        </row>
        <row r="40">
          <cell r="AF40">
            <v>2.5555555555555554</v>
          </cell>
          <cell r="AK40">
            <v>2.8</v>
          </cell>
        </row>
        <row r="41">
          <cell r="AF41">
            <v>2.3333333333333335</v>
          </cell>
          <cell r="AK41">
            <v>2.2999999999999998</v>
          </cell>
        </row>
        <row r="42">
          <cell r="AF42">
            <v>1.8888888888888888</v>
          </cell>
          <cell r="AK42">
            <v>4.8999999999999995</v>
          </cell>
        </row>
        <row r="43">
          <cell r="AF43">
            <v>2.2222222222222223</v>
          </cell>
          <cell r="AK43">
            <v>6.4</v>
          </cell>
        </row>
        <row r="44">
          <cell r="AF44">
            <v>2.4444444444444446</v>
          </cell>
          <cell r="AK44">
            <v>6.1</v>
          </cell>
        </row>
        <row r="45">
          <cell r="AF45">
            <v>2.7777777777777777</v>
          </cell>
          <cell r="AK45">
            <v>8.6</v>
          </cell>
        </row>
        <row r="46">
          <cell r="AF46">
            <v>2.2222222222222223</v>
          </cell>
          <cell r="AK46">
            <v>13</v>
          </cell>
        </row>
        <row r="47">
          <cell r="AF47">
            <v>2.7777777777777777</v>
          </cell>
          <cell r="AK47">
            <v>10.3</v>
          </cell>
        </row>
        <row r="48">
          <cell r="AF48">
            <v>2.8888888888888888</v>
          </cell>
          <cell r="AK48">
            <v>7.4</v>
          </cell>
        </row>
        <row r="49">
          <cell r="AF49">
            <v>2.6666666666666665</v>
          </cell>
          <cell r="AK49">
            <v>5.0999999999999996</v>
          </cell>
        </row>
        <row r="50">
          <cell r="AF50">
            <v>2.7777777777777777</v>
          </cell>
          <cell r="AK50">
            <v>6.7</v>
          </cell>
        </row>
        <row r="51">
          <cell r="AF51">
            <v>2</v>
          </cell>
          <cell r="AK51">
            <v>8.4</v>
          </cell>
        </row>
        <row r="52">
          <cell r="AF52">
            <v>2.2222222222222223</v>
          </cell>
          <cell r="AK52">
            <v>6.3</v>
          </cell>
        </row>
        <row r="53">
          <cell r="AF53">
            <v>2.5555555555555554</v>
          </cell>
          <cell r="AK53">
            <v>5.3</v>
          </cell>
        </row>
        <row r="54">
          <cell r="AF54">
            <v>2.8888888888888888</v>
          </cell>
          <cell r="AK54">
            <v>7.7</v>
          </cell>
        </row>
        <row r="55">
          <cell r="AF55">
            <v>2.5555555555555554</v>
          </cell>
          <cell r="AK55">
            <v>3.4000000000000004</v>
          </cell>
        </row>
        <row r="56">
          <cell r="AF56">
            <v>2.4444444444444446</v>
          </cell>
          <cell r="AK56">
            <v>4.7</v>
          </cell>
        </row>
      </sheetData>
      <sheetData sheetId="2">
        <row r="2">
          <cell r="AG2">
            <v>1.7777777777777777</v>
          </cell>
          <cell r="AL2">
            <v>5.4</v>
          </cell>
        </row>
        <row r="3">
          <cell r="AG3">
            <v>1.8888888888888888</v>
          </cell>
          <cell r="AL3">
            <v>6.3</v>
          </cell>
        </row>
        <row r="4">
          <cell r="AG4">
            <v>3</v>
          </cell>
          <cell r="AL4">
            <v>8.9</v>
          </cell>
        </row>
        <row r="5">
          <cell r="AG5">
            <v>2.6666666666666665</v>
          </cell>
          <cell r="AL5">
            <v>3.1</v>
          </cell>
        </row>
        <row r="6">
          <cell r="AG6">
            <v>2.4444444444444446</v>
          </cell>
          <cell r="AL6">
            <v>6</v>
          </cell>
        </row>
        <row r="7">
          <cell r="AG7">
            <v>2.6666666666666665</v>
          </cell>
          <cell r="AL7">
            <v>6</v>
          </cell>
        </row>
        <row r="8">
          <cell r="AG8">
            <v>3.1111111111111112</v>
          </cell>
          <cell r="AL8">
            <v>10.199999999999999</v>
          </cell>
        </row>
        <row r="9">
          <cell r="AG9">
            <v>2.7777777777777777</v>
          </cell>
          <cell r="AL9">
            <v>9.6000000000000014</v>
          </cell>
        </row>
        <row r="10">
          <cell r="AG10">
            <v>2.6666666666666665</v>
          </cell>
          <cell r="AL10">
            <v>8.1999999999999993</v>
          </cell>
        </row>
        <row r="11">
          <cell r="AG11">
            <v>2.6666666666666665</v>
          </cell>
          <cell r="AL11">
            <v>8</v>
          </cell>
        </row>
        <row r="12">
          <cell r="AG12">
            <v>2.5555555555555554</v>
          </cell>
          <cell r="AL12">
            <v>6.8</v>
          </cell>
        </row>
        <row r="13">
          <cell r="AG13">
            <v>2.3333333333333335</v>
          </cell>
          <cell r="AL13">
            <v>6.1999999999999993</v>
          </cell>
        </row>
        <row r="14">
          <cell r="AG14">
            <v>2.1111111111111112</v>
          </cell>
          <cell r="AL14">
            <v>5.8</v>
          </cell>
        </row>
        <row r="15">
          <cell r="AG15">
            <v>3.2222222222222223</v>
          </cell>
          <cell r="AL15">
            <v>5.4</v>
          </cell>
        </row>
        <row r="16">
          <cell r="AG16">
            <v>2</v>
          </cell>
          <cell r="AL16">
            <v>5.8000000000000007</v>
          </cell>
        </row>
        <row r="17">
          <cell r="AG17">
            <v>2.4444444444444446</v>
          </cell>
          <cell r="AL17">
            <v>9.4</v>
          </cell>
        </row>
        <row r="18">
          <cell r="AG18">
            <v>2.6666666666666665</v>
          </cell>
          <cell r="AL18">
            <v>5.6</v>
          </cell>
        </row>
        <row r="19">
          <cell r="AG19">
            <v>2.7777777777777777</v>
          </cell>
          <cell r="AL19">
            <v>3.4000000000000004</v>
          </cell>
        </row>
        <row r="20">
          <cell r="AG20">
            <v>1.6666666666666667</v>
          </cell>
          <cell r="AL20">
            <v>6.8000000000000007</v>
          </cell>
        </row>
        <row r="21">
          <cell r="AG21">
            <v>2.1111111111111112</v>
          </cell>
          <cell r="AL21">
            <v>4.5999999999999996</v>
          </cell>
        </row>
        <row r="22">
          <cell r="AG22">
            <v>2.7777777777777777</v>
          </cell>
          <cell r="AL22">
            <v>6.8000000000000007</v>
          </cell>
        </row>
        <row r="23">
          <cell r="AG23">
            <v>1.8888888888888888</v>
          </cell>
          <cell r="AL23">
            <v>8.8000000000000007</v>
          </cell>
        </row>
        <row r="24">
          <cell r="AG24">
            <v>2.7777777777777777</v>
          </cell>
          <cell r="AL24">
            <v>17.8</v>
          </cell>
        </row>
        <row r="25">
          <cell r="AG25">
            <v>2.6666666666666665</v>
          </cell>
          <cell r="AL25">
            <v>2.6</v>
          </cell>
        </row>
        <row r="26">
          <cell r="AG26">
            <v>2.6666666666666665</v>
          </cell>
          <cell r="AL26">
            <v>6.2</v>
          </cell>
        </row>
        <row r="27">
          <cell r="AG27">
            <v>2</v>
          </cell>
          <cell r="AL27">
            <v>3.5999999999999996</v>
          </cell>
        </row>
        <row r="28">
          <cell r="AG28">
            <v>3.1111111111111112</v>
          </cell>
          <cell r="AL28">
            <v>9.6</v>
          </cell>
        </row>
        <row r="29">
          <cell r="AG29">
            <v>1.7777777777777777</v>
          </cell>
          <cell r="AL29">
            <v>4.4000000000000004</v>
          </cell>
        </row>
        <row r="30">
          <cell r="AG30">
            <v>1.8888888888888888</v>
          </cell>
          <cell r="AL30">
            <v>6</v>
          </cell>
        </row>
        <row r="31">
          <cell r="AG31">
            <v>2.8888888888888888</v>
          </cell>
          <cell r="AL31">
            <v>16.200000000000003</v>
          </cell>
        </row>
        <row r="32">
          <cell r="AG32">
            <v>2.7777777777777777</v>
          </cell>
          <cell r="AL32">
            <v>3.4000000000000004</v>
          </cell>
        </row>
        <row r="33">
          <cell r="AG33">
            <v>3.5555555555555554</v>
          </cell>
          <cell r="AL33">
            <v>16.200000000000003</v>
          </cell>
        </row>
        <row r="34">
          <cell r="AG34">
            <v>3.5555555555555554</v>
          </cell>
          <cell r="AL34">
            <v>6.8000000000000007</v>
          </cell>
        </row>
        <row r="35">
          <cell r="AG35">
            <v>2.8888888888888888</v>
          </cell>
          <cell r="AL35">
            <v>8.6000000000000014</v>
          </cell>
        </row>
        <row r="36">
          <cell r="AG36">
            <v>2.3333333333333335</v>
          </cell>
          <cell r="AL36">
            <v>3.6</v>
          </cell>
        </row>
        <row r="37">
          <cell r="AG37">
            <v>1.7777777777777777</v>
          </cell>
          <cell r="AL37">
            <v>4.2</v>
          </cell>
        </row>
        <row r="38">
          <cell r="AG38">
            <v>2.6666666666666665</v>
          </cell>
          <cell r="AL38">
            <v>7.2</v>
          </cell>
        </row>
        <row r="39">
          <cell r="AG39">
            <v>2.4444444444444446</v>
          </cell>
          <cell r="AL39">
            <v>8.6000000000000014</v>
          </cell>
        </row>
        <row r="40">
          <cell r="AG40">
            <v>2</v>
          </cell>
          <cell r="AL40">
            <v>3.4000000000000004</v>
          </cell>
        </row>
        <row r="41">
          <cell r="AG41">
            <v>2.4444444444444446</v>
          </cell>
          <cell r="AL41">
            <v>3.4000000000000004</v>
          </cell>
        </row>
        <row r="42">
          <cell r="AG42">
            <v>1.7777777777777777</v>
          </cell>
          <cell r="AL42">
            <v>5.2</v>
          </cell>
        </row>
        <row r="43">
          <cell r="AG43">
            <v>1.7777777777777777</v>
          </cell>
          <cell r="AL43">
            <v>7.8000000000000007</v>
          </cell>
        </row>
        <row r="44">
          <cell r="AG44">
            <v>2.2222222222222223</v>
          </cell>
          <cell r="AL44">
            <v>6.8000000000000007</v>
          </cell>
        </row>
        <row r="45">
          <cell r="AG45">
            <v>3.1111111111111112</v>
          </cell>
          <cell r="AL45">
            <v>9.1999999999999993</v>
          </cell>
        </row>
        <row r="46">
          <cell r="AG46">
            <v>2</v>
          </cell>
          <cell r="AL46">
            <v>15.6</v>
          </cell>
        </row>
        <row r="47">
          <cell r="AG47">
            <v>2.4444444444444446</v>
          </cell>
          <cell r="AL47">
            <v>12.4</v>
          </cell>
        </row>
        <row r="48">
          <cell r="AG48">
            <v>2.4444444444444446</v>
          </cell>
          <cell r="AL48">
            <v>7.8</v>
          </cell>
        </row>
        <row r="49">
          <cell r="AG49">
            <v>2.3333333333333335</v>
          </cell>
          <cell r="AL49">
            <v>6</v>
          </cell>
        </row>
        <row r="50">
          <cell r="AG50">
            <v>2.8888888888888888</v>
          </cell>
          <cell r="AL50">
            <v>8</v>
          </cell>
        </row>
        <row r="51">
          <cell r="AG51">
            <v>1.8888888888888888</v>
          </cell>
          <cell r="AL51">
            <v>7.8000000000000007</v>
          </cell>
        </row>
        <row r="52">
          <cell r="AG52">
            <v>2.8888888888888888</v>
          </cell>
          <cell r="AL52">
            <v>7.4</v>
          </cell>
        </row>
        <row r="53">
          <cell r="AG53">
            <v>2.6666666666666665</v>
          </cell>
          <cell r="AL53">
            <v>6.6</v>
          </cell>
        </row>
        <row r="54">
          <cell r="AG54">
            <v>2.3333333333333335</v>
          </cell>
          <cell r="AL54">
            <v>8.8000000000000007</v>
          </cell>
        </row>
        <row r="55">
          <cell r="AG55">
            <v>2.5555555555555554</v>
          </cell>
          <cell r="AL55">
            <v>6.1999999999999993</v>
          </cell>
        </row>
        <row r="56">
          <cell r="AG56">
            <v>2.5555555555555554</v>
          </cell>
          <cell r="AL56">
            <v>3.4000000000000004</v>
          </cell>
        </row>
      </sheetData>
      <sheetData sheetId="3">
        <row r="2">
          <cell r="AL2">
            <v>5.4</v>
          </cell>
        </row>
        <row r="3">
          <cell r="AL3">
            <v>6.3</v>
          </cell>
        </row>
        <row r="4">
          <cell r="AL4">
            <v>8.9</v>
          </cell>
        </row>
        <row r="5">
          <cell r="AL5">
            <v>3.1</v>
          </cell>
        </row>
        <row r="6">
          <cell r="AL6">
            <v>5.0999999999999996</v>
          </cell>
        </row>
        <row r="7">
          <cell r="AL7">
            <v>5.0999999999999996</v>
          </cell>
        </row>
        <row r="8">
          <cell r="AL8">
            <v>9.4</v>
          </cell>
        </row>
        <row r="9">
          <cell r="AL9">
            <v>8.6999999999999993</v>
          </cell>
        </row>
        <row r="10">
          <cell r="AL10">
            <v>7.3</v>
          </cell>
        </row>
        <row r="11">
          <cell r="AL11">
            <v>7</v>
          </cell>
        </row>
        <row r="12">
          <cell r="AL12">
            <v>5.0999999999999996</v>
          </cell>
        </row>
        <row r="13">
          <cell r="AL13">
            <v>5.4</v>
          </cell>
        </row>
        <row r="14">
          <cell r="AL14">
            <v>5</v>
          </cell>
        </row>
        <row r="15">
          <cell r="AL15">
            <v>4.9000000000000004</v>
          </cell>
        </row>
        <row r="16">
          <cell r="AL16">
            <v>5.3</v>
          </cell>
        </row>
        <row r="17">
          <cell r="AL17">
            <v>8.4</v>
          </cell>
        </row>
        <row r="18">
          <cell r="AL18">
            <v>5.2</v>
          </cell>
        </row>
        <row r="19">
          <cell r="AL19">
            <v>2.2999999999999998</v>
          </cell>
        </row>
        <row r="20">
          <cell r="AL20">
            <v>5.6</v>
          </cell>
        </row>
        <row r="21">
          <cell r="AL21">
            <v>3.4000000000000004</v>
          </cell>
        </row>
        <row r="22">
          <cell r="AL22">
            <v>5.6</v>
          </cell>
        </row>
        <row r="23">
          <cell r="AL23">
            <v>6.7</v>
          </cell>
        </row>
        <row r="24">
          <cell r="AL24">
            <v>16</v>
          </cell>
        </row>
        <row r="25">
          <cell r="AL25">
            <v>2.2999999999999998</v>
          </cell>
        </row>
        <row r="26">
          <cell r="AL26">
            <v>5.9</v>
          </cell>
        </row>
        <row r="27">
          <cell r="AL27">
            <v>3.1</v>
          </cell>
        </row>
        <row r="28">
          <cell r="AL28">
            <v>7.7</v>
          </cell>
        </row>
        <row r="29">
          <cell r="AL29">
            <v>4.8999999999999995</v>
          </cell>
        </row>
        <row r="30">
          <cell r="AL30">
            <v>5.0999999999999996</v>
          </cell>
        </row>
        <row r="31">
          <cell r="AL31">
            <v>14</v>
          </cell>
        </row>
        <row r="32">
          <cell r="AL32">
            <v>2.8</v>
          </cell>
        </row>
        <row r="33">
          <cell r="AL33">
            <v>15.3</v>
          </cell>
        </row>
        <row r="34">
          <cell r="AL34">
            <v>5.6</v>
          </cell>
        </row>
        <row r="35">
          <cell r="AL35">
            <v>7.9</v>
          </cell>
        </row>
        <row r="36">
          <cell r="AL36">
            <v>2.6</v>
          </cell>
        </row>
        <row r="37">
          <cell r="AL37">
            <v>5.0999999999999996</v>
          </cell>
        </row>
        <row r="38">
          <cell r="AL38">
            <v>3.6</v>
          </cell>
        </row>
        <row r="39">
          <cell r="AL39">
            <v>6.4</v>
          </cell>
        </row>
        <row r="40">
          <cell r="AL40">
            <v>2.8</v>
          </cell>
        </row>
        <row r="41">
          <cell r="AL41">
            <v>2.2999999999999998</v>
          </cell>
        </row>
        <row r="42">
          <cell r="AL42">
            <v>4.8999999999999995</v>
          </cell>
        </row>
        <row r="43">
          <cell r="AL43">
            <v>6.4</v>
          </cell>
        </row>
        <row r="44">
          <cell r="AL44">
            <v>6.1</v>
          </cell>
        </row>
        <row r="45">
          <cell r="AL45">
            <v>8.6</v>
          </cell>
        </row>
        <row r="46">
          <cell r="AL46">
            <v>13</v>
          </cell>
        </row>
        <row r="47">
          <cell r="AL47">
            <v>10.3</v>
          </cell>
        </row>
        <row r="48">
          <cell r="AL48">
            <v>7.4</v>
          </cell>
        </row>
        <row r="49">
          <cell r="AL49">
            <v>5.0999999999999996</v>
          </cell>
        </row>
        <row r="50">
          <cell r="AL50">
            <v>6.7</v>
          </cell>
        </row>
        <row r="51">
          <cell r="AL51">
            <v>8.4</v>
          </cell>
        </row>
        <row r="52">
          <cell r="AL52">
            <v>6.3</v>
          </cell>
        </row>
        <row r="53">
          <cell r="AL53">
            <v>8.3000000000000007</v>
          </cell>
        </row>
        <row r="54">
          <cell r="AL54">
            <v>7.7</v>
          </cell>
        </row>
        <row r="55">
          <cell r="AL55">
            <v>3.4000000000000004</v>
          </cell>
        </row>
        <row r="56">
          <cell r="AL56">
            <v>2.2999999999999998</v>
          </cell>
        </row>
      </sheetData>
      <sheetData sheetId="4">
        <row r="2">
          <cell r="H2">
            <v>6.2</v>
          </cell>
          <cell r="L2">
            <v>7.8000000000000007</v>
          </cell>
          <cell r="P2">
            <v>5.8000000000000007</v>
          </cell>
        </row>
        <row r="3">
          <cell r="H3">
            <v>5.1999999999999993</v>
          </cell>
          <cell r="L3">
            <v>7.0000000000000009</v>
          </cell>
          <cell r="P3">
            <v>7</v>
          </cell>
        </row>
        <row r="4">
          <cell r="H4">
            <v>10</v>
          </cell>
          <cell r="L4">
            <v>11</v>
          </cell>
          <cell r="P4">
            <v>12</v>
          </cell>
        </row>
        <row r="5">
          <cell r="H5">
            <v>4.1000000000000014</v>
          </cell>
          <cell r="L5">
            <v>5.8</v>
          </cell>
          <cell r="P5">
            <v>5.2</v>
          </cell>
        </row>
        <row r="6">
          <cell r="H6">
            <v>5</v>
          </cell>
          <cell r="L6">
            <v>5.7999999999999989</v>
          </cell>
          <cell r="P6">
            <v>5.2000000000000011</v>
          </cell>
        </row>
        <row r="7">
          <cell r="H7">
            <v>5.5</v>
          </cell>
          <cell r="L7">
            <v>7.6000000000000005</v>
          </cell>
          <cell r="P7">
            <v>5.6999999999999993</v>
          </cell>
        </row>
        <row r="8">
          <cell r="H8">
            <v>8</v>
          </cell>
          <cell r="L8">
            <v>6</v>
          </cell>
          <cell r="P8">
            <v>7</v>
          </cell>
        </row>
        <row r="9">
          <cell r="H9">
            <v>8.5</v>
          </cell>
          <cell r="L9">
            <v>10</v>
          </cell>
          <cell r="P9">
            <v>12</v>
          </cell>
        </row>
        <row r="10">
          <cell r="H10">
            <v>7.1999999999999993</v>
          </cell>
          <cell r="L10">
            <v>8</v>
          </cell>
          <cell r="P10">
            <v>8.5</v>
          </cell>
        </row>
        <row r="11">
          <cell r="H11">
            <v>7.1000000000000005</v>
          </cell>
          <cell r="L11">
            <v>8.3000000000000007</v>
          </cell>
          <cell r="P11">
            <v>9.8999999999999986</v>
          </cell>
        </row>
        <row r="12">
          <cell r="H12">
            <v>5.0999999999999996</v>
          </cell>
          <cell r="L12">
            <v>6.9</v>
          </cell>
          <cell r="P12">
            <v>7.3999999999999995</v>
          </cell>
        </row>
        <row r="13">
          <cell r="H13">
            <v>3.6000000000000014</v>
          </cell>
          <cell r="L13">
            <v>6.9999999999999991</v>
          </cell>
          <cell r="P13">
            <v>6.2</v>
          </cell>
        </row>
        <row r="14">
          <cell r="H14">
            <v>8</v>
          </cell>
          <cell r="L14">
            <v>8</v>
          </cell>
          <cell r="P14">
            <v>7</v>
          </cell>
        </row>
        <row r="15">
          <cell r="H15">
            <v>6</v>
          </cell>
          <cell r="L15">
            <v>4.3999999999999995</v>
          </cell>
          <cell r="P15">
            <v>5.7999999999999989</v>
          </cell>
        </row>
        <row r="16">
          <cell r="H16">
            <v>6.8000000000000007</v>
          </cell>
          <cell r="L16">
            <v>7.2000000000000011</v>
          </cell>
          <cell r="P16">
            <v>5.1999999999999993</v>
          </cell>
        </row>
        <row r="17">
          <cell r="H17">
            <v>9</v>
          </cell>
          <cell r="L17">
            <v>7</v>
          </cell>
          <cell r="P17">
            <v>10</v>
          </cell>
        </row>
        <row r="18">
          <cell r="H18">
            <v>7.8</v>
          </cell>
          <cell r="L18">
            <v>8.1999999999999993</v>
          </cell>
          <cell r="P18">
            <v>6.8000000000000007</v>
          </cell>
        </row>
        <row r="19">
          <cell r="H19">
            <v>6</v>
          </cell>
          <cell r="L19">
            <v>7</v>
          </cell>
          <cell r="P19">
            <v>6</v>
          </cell>
        </row>
        <row r="20">
          <cell r="H20">
            <v>6.2</v>
          </cell>
          <cell r="L20">
            <v>5.8000000000000007</v>
          </cell>
          <cell r="P20">
            <v>7.1999999999999993</v>
          </cell>
        </row>
        <row r="21">
          <cell r="H21">
            <v>5.6</v>
          </cell>
          <cell r="L21">
            <v>6.4</v>
          </cell>
          <cell r="P21">
            <v>5.1999999999999993</v>
          </cell>
        </row>
        <row r="22">
          <cell r="H22">
            <v>8</v>
          </cell>
          <cell r="L22">
            <v>10</v>
          </cell>
          <cell r="P22">
            <v>7</v>
          </cell>
        </row>
        <row r="23">
          <cell r="H23">
            <v>8.1999999999999993</v>
          </cell>
          <cell r="L23">
            <v>6.6000000000000014</v>
          </cell>
          <cell r="P23">
            <v>10</v>
          </cell>
        </row>
        <row r="24">
          <cell r="H24">
            <v>13</v>
          </cell>
          <cell r="L24">
            <v>15</v>
          </cell>
          <cell r="P24">
            <v>12</v>
          </cell>
        </row>
        <row r="25">
          <cell r="H25">
            <v>5</v>
          </cell>
          <cell r="L25">
            <v>6</v>
          </cell>
          <cell r="P25">
            <v>6</v>
          </cell>
        </row>
        <row r="26">
          <cell r="H26">
            <v>5.3000000000000007</v>
          </cell>
          <cell r="L26">
            <v>5.7999999999999989</v>
          </cell>
          <cell r="P26">
            <v>5.4</v>
          </cell>
        </row>
        <row r="27">
          <cell r="H27">
            <v>5.4</v>
          </cell>
          <cell r="L27">
            <v>6.3999999999999995</v>
          </cell>
          <cell r="P27">
            <v>6.8000000000000007</v>
          </cell>
        </row>
        <row r="28">
          <cell r="H28">
            <v>13</v>
          </cell>
          <cell r="L28">
            <v>11</v>
          </cell>
          <cell r="P28">
            <v>9</v>
          </cell>
        </row>
        <row r="29">
          <cell r="H29">
            <v>6</v>
          </cell>
          <cell r="L29">
            <v>7.4</v>
          </cell>
          <cell r="P29">
            <v>5.6</v>
          </cell>
        </row>
        <row r="30">
          <cell r="H30">
            <v>5</v>
          </cell>
          <cell r="L30">
            <v>5.2</v>
          </cell>
          <cell r="P30">
            <v>11.399999999999999</v>
          </cell>
        </row>
        <row r="31">
          <cell r="H31">
            <v>12</v>
          </cell>
          <cell r="L31">
            <v>13</v>
          </cell>
          <cell r="P31">
            <v>10</v>
          </cell>
        </row>
        <row r="32">
          <cell r="H32">
            <v>5</v>
          </cell>
          <cell r="L32">
            <v>7</v>
          </cell>
          <cell r="P32">
            <v>6</v>
          </cell>
        </row>
        <row r="33">
          <cell r="H33">
            <v>15</v>
          </cell>
          <cell r="L33">
            <v>16</v>
          </cell>
          <cell r="P33">
            <v>11</v>
          </cell>
        </row>
        <row r="34">
          <cell r="H34">
            <v>7.8000000000000007</v>
          </cell>
          <cell r="L34">
            <v>7</v>
          </cell>
          <cell r="P34">
            <v>8</v>
          </cell>
        </row>
        <row r="35">
          <cell r="H35">
            <v>8</v>
          </cell>
          <cell r="L35">
            <v>9.5</v>
          </cell>
          <cell r="P35">
            <v>8.5</v>
          </cell>
        </row>
        <row r="36">
          <cell r="H36">
            <v>7</v>
          </cell>
          <cell r="L36">
            <v>8</v>
          </cell>
          <cell r="P36">
            <v>6.8000000000000007</v>
          </cell>
        </row>
        <row r="37">
          <cell r="H37">
            <v>7</v>
          </cell>
          <cell r="L37">
            <v>7.1999999999999993</v>
          </cell>
          <cell r="P37">
            <v>6</v>
          </cell>
        </row>
        <row r="38">
          <cell r="H38">
            <v>8</v>
          </cell>
          <cell r="L38">
            <v>8</v>
          </cell>
          <cell r="P38">
            <v>8.1999999999999993</v>
          </cell>
        </row>
        <row r="39">
          <cell r="H39">
            <v>10</v>
          </cell>
          <cell r="L39">
            <v>9</v>
          </cell>
          <cell r="P39">
            <v>8</v>
          </cell>
        </row>
        <row r="40">
          <cell r="H40">
            <v>6.6000000000000014</v>
          </cell>
          <cell r="L40">
            <v>2</v>
          </cell>
          <cell r="P40">
            <v>6.8000000000000007</v>
          </cell>
        </row>
        <row r="41">
          <cell r="H41">
            <v>7</v>
          </cell>
          <cell r="L41">
            <v>6</v>
          </cell>
          <cell r="P41">
            <v>6</v>
          </cell>
        </row>
        <row r="42">
          <cell r="H42">
            <v>5</v>
          </cell>
          <cell r="L42">
            <v>6.2</v>
          </cell>
          <cell r="P42">
            <v>6.4000000000000021</v>
          </cell>
        </row>
        <row r="43">
          <cell r="H43">
            <v>7</v>
          </cell>
          <cell r="L43">
            <v>6.6</v>
          </cell>
          <cell r="P43">
            <v>5.3999999999999986</v>
          </cell>
        </row>
        <row r="44">
          <cell r="H44">
            <v>8</v>
          </cell>
          <cell r="L44">
            <v>7</v>
          </cell>
          <cell r="P44">
            <v>9</v>
          </cell>
        </row>
        <row r="45">
          <cell r="H45">
            <v>6.2999999999999989</v>
          </cell>
          <cell r="L45">
            <v>7.1999999999999993</v>
          </cell>
          <cell r="P45">
            <v>7.3999999999999995</v>
          </cell>
        </row>
        <row r="46">
          <cell r="H46">
            <v>11.5</v>
          </cell>
          <cell r="L46">
            <v>7.8000000000000007</v>
          </cell>
          <cell r="P46">
            <v>8.6</v>
          </cell>
        </row>
        <row r="47">
          <cell r="H47">
            <v>7.1</v>
          </cell>
          <cell r="L47">
            <v>9.1999999999999993</v>
          </cell>
          <cell r="P47">
            <v>10.199999999999999</v>
          </cell>
        </row>
        <row r="48">
          <cell r="H48">
            <v>9</v>
          </cell>
          <cell r="L48">
            <v>7</v>
          </cell>
          <cell r="P48">
            <v>8</v>
          </cell>
        </row>
        <row r="49">
          <cell r="H49">
            <v>5</v>
          </cell>
          <cell r="L49">
            <v>5.7999999999999989</v>
          </cell>
          <cell r="P49">
            <v>6.6999999999999993</v>
          </cell>
        </row>
        <row r="50">
          <cell r="H50">
            <v>8</v>
          </cell>
          <cell r="L50">
            <v>10</v>
          </cell>
          <cell r="P50">
            <v>7</v>
          </cell>
        </row>
        <row r="51">
          <cell r="H51">
            <v>5.1999999999999993</v>
          </cell>
          <cell r="L51">
            <v>6.3999999999999986</v>
          </cell>
          <cell r="P51">
            <v>8</v>
          </cell>
        </row>
        <row r="52">
          <cell r="H52">
            <v>7</v>
          </cell>
          <cell r="L52">
            <v>9</v>
          </cell>
          <cell r="P52">
            <v>6</v>
          </cell>
        </row>
        <row r="53">
          <cell r="H53">
            <v>8</v>
          </cell>
          <cell r="L53">
            <v>10</v>
          </cell>
          <cell r="P53">
            <v>8</v>
          </cell>
        </row>
        <row r="54">
          <cell r="H54">
            <v>5.8000000000000007</v>
          </cell>
          <cell r="L54">
            <v>7.8</v>
          </cell>
          <cell r="P54">
            <v>8.1999999999999993</v>
          </cell>
        </row>
        <row r="55">
          <cell r="H55">
            <v>6.1</v>
          </cell>
          <cell r="L55">
            <v>7.6000000000000005</v>
          </cell>
          <cell r="P55">
            <v>6.4</v>
          </cell>
        </row>
        <row r="56">
          <cell r="H56">
            <v>6.4</v>
          </cell>
          <cell r="L56">
            <v>7</v>
          </cell>
          <cell r="P56">
            <v>7.1999999999999993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RV1 KPT Day 0"/>
      <sheetName val="MRV1 KPT Day 1"/>
      <sheetName val="MRV1 KPT Day 2"/>
      <sheetName val="MRV1 KPT Day 3"/>
      <sheetName val="MRV1 Stock comparison"/>
      <sheetName val="MRV1 KPT Calculations "/>
      <sheetName val="Ex Ante MRV 1"/>
      <sheetName val="Ex Post MRV 1"/>
      <sheetName val="Threshold Assessment MRV 1"/>
      <sheetName val="Ex Ante MRV 2"/>
      <sheetName val="Ex Post MRV 2"/>
      <sheetName val="Technology Days OG"/>
      <sheetName val="Threshold Assessment MRV 2"/>
    </sheetNames>
    <sheetDataSet>
      <sheetData sheetId="0">
        <row r="2">
          <cell r="C2" t="str">
            <v>Exinoviah</v>
          </cell>
          <cell r="D2" t="str">
            <v>Chitangala</v>
          </cell>
          <cell r="P2">
            <v>9</v>
          </cell>
          <cell r="AF2" t="str">
            <v>reubenkambango</v>
          </cell>
          <cell r="AW2">
            <v>2.5555555555555554</v>
          </cell>
        </row>
        <row r="3">
          <cell r="D3" t="str">
            <v>Sandra</v>
          </cell>
          <cell r="P3">
            <v>12.5</v>
          </cell>
          <cell r="AF3" t="str">
            <v>petershamabanse</v>
          </cell>
          <cell r="AW3">
            <v>2.5555555555555554</v>
          </cell>
        </row>
        <row r="4">
          <cell r="D4" t="str">
            <v>Natutu</v>
          </cell>
          <cell r="P4">
            <v>17</v>
          </cell>
          <cell r="AF4" t="str">
            <v>pilirachirwa</v>
          </cell>
          <cell r="AW4">
            <v>1.8888888888888888</v>
          </cell>
        </row>
        <row r="5">
          <cell r="D5" t="str">
            <v>Mwetela</v>
          </cell>
          <cell r="P5">
            <v>12</v>
          </cell>
          <cell r="AF5" t="str">
            <v>pilirachirwa</v>
          </cell>
          <cell r="AW5">
            <v>2.4444444444444446</v>
          </cell>
        </row>
        <row r="6">
          <cell r="D6" t="str">
            <v>Hamwenda</v>
          </cell>
          <cell r="P6">
            <v>15</v>
          </cell>
          <cell r="AF6" t="str">
            <v>pilirachirwa</v>
          </cell>
          <cell r="AW6">
            <v>2.1111111111111112</v>
          </cell>
        </row>
        <row r="7">
          <cell r="D7" t="str">
            <v>Mulamata</v>
          </cell>
          <cell r="P7">
            <v>20.2</v>
          </cell>
          <cell r="AF7" t="str">
            <v>pilirachirwa</v>
          </cell>
          <cell r="AW7">
            <v>2.4444444444444446</v>
          </cell>
        </row>
        <row r="8">
          <cell r="D8" t="str">
            <v>Kayana</v>
          </cell>
          <cell r="P8">
            <v>10.6</v>
          </cell>
          <cell r="AF8" t="str">
            <v>pilirachirwa</v>
          </cell>
          <cell r="AW8">
            <v>2.6666666666666665</v>
          </cell>
        </row>
        <row r="9">
          <cell r="D9" t="str">
            <v>Mukuka</v>
          </cell>
          <cell r="P9">
            <v>16</v>
          </cell>
          <cell r="AF9" t="str">
            <v>pilirachirwa</v>
          </cell>
          <cell r="AW9">
            <v>2</v>
          </cell>
        </row>
        <row r="10">
          <cell r="D10" t="str">
            <v>Lupupa</v>
          </cell>
          <cell r="P10">
            <v>8.1999999999999993</v>
          </cell>
          <cell r="AF10" t="str">
            <v>petershamabanse</v>
          </cell>
          <cell r="AW10">
            <v>2.1111111111111112</v>
          </cell>
        </row>
        <row r="11">
          <cell r="D11" t="str">
            <v>Kafwila</v>
          </cell>
          <cell r="P11">
            <v>14</v>
          </cell>
          <cell r="AF11" t="str">
            <v>reubenkambango</v>
          </cell>
          <cell r="AW11">
            <v>2.6666666666666665</v>
          </cell>
        </row>
        <row r="12">
          <cell r="D12" t="str">
            <v>Carolina</v>
          </cell>
          <cell r="P12">
            <v>13</v>
          </cell>
          <cell r="AF12" t="str">
            <v>mathewsbanda</v>
          </cell>
          <cell r="AW12">
            <v>1.8888888888888888</v>
          </cell>
        </row>
        <row r="13">
          <cell r="D13" t="str">
            <v>Muma</v>
          </cell>
          <cell r="P13">
            <v>5.3</v>
          </cell>
          <cell r="AF13" t="str">
            <v>reubenkambango</v>
          </cell>
          <cell r="AW13">
            <v>2.4444444444444446</v>
          </cell>
        </row>
        <row r="14">
          <cell r="D14" t="str">
            <v>Potipher</v>
          </cell>
          <cell r="P14">
            <v>12.4</v>
          </cell>
          <cell r="AF14" t="str">
            <v>petershamabanse</v>
          </cell>
          <cell r="AW14">
            <v>3.1111111111111112</v>
          </cell>
        </row>
        <row r="15">
          <cell r="D15" t="str">
            <v>Mukwemba</v>
          </cell>
          <cell r="P15">
            <v>16</v>
          </cell>
          <cell r="AF15" t="str">
            <v>mathewsbanda</v>
          </cell>
          <cell r="AW15">
            <v>2.5555555555555554</v>
          </cell>
        </row>
        <row r="16">
          <cell r="D16" t="str">
            <v>Mukama</v>
          </cell>
          <cell r="P16">
            <v>8</v>
          </cell>
          <cell r="AF16" t="str">
            <v>reubenkambango</v>
          </cell>
          <cell r="AW16">
            <v>2.5555555555555554</v>
          </cell>
        </row>
        <row r="17">
          <cell r="D17" t="str">
            <v>Chinyima</v>
          </cell>
          <cell r="P17">
            <v>18</v>
          </cell>
          <cell r="AF17" t="str">
            <v>pilirachirwa</v>
          </cell>
          <cell r="AW17">
            <v>2.5555555555555554</v>
          </cell>
        </row>
        <row r="18">
          <cell r="D18" t="str">
            <v>Raymond</v>
          </cell>
          <cell r="P18">
            <v>10</v>
          </cell>
          <cell r="AF18" t="str">
            <v>mathewsbanda</v>
          </cell>
          <cell r="AW18">
            <v>2.4444444444444446</v>
          </cell>
        </row>
        <row r="19">
          <cell r="D19" t="str">
            <v>Luwi</v>
          </cell>
          <cell r="P19">
            <v>14</v>
          </cell>
          <cell r="AF19" t="str">
            <v>pilirachirwa</v>
          </cell>
          <cell r="AW19">
            <v>2.4444444444444446</v>
          </cell>
        </row>
        <row r="20">
          <cell r="D20" t="str">
            <v>Eddy</v>
          </cell>
          <cell r="P20">
            <v>11.3</v>
          </cell>
          <cell r="AF20" t="str">
            <v>petershamabanse</v>
          </cell>
          <cell r="AW20">
            <v>2.6666666666666665</v>
          </cell>
        </row>
        <row r="21">
          <cell r="D21" t="str">
            <v>Tanganyika</v>
          </cell>
          <cell r="P21">
            <v>14</v>
          </cell>
          <cell r="AF21" t="str">
            <v>mathewsbanda</v>
          </cell>
          <cell r="AW21">
            <v>2.2222222222222223</v>
          </cell>
        </row>
        <row r="22">
          <cell r="D22" t="str">
            <v xml:space="preserve">Joseph </v>
          </cell>
          <cell r="P22">
            <v>11.9</v>
          </cell>
          <cell r="AF22" t="str">
            <v>petershamabanse</v>
          </cell>
          <cell r="AW22">
            <v>2.5555555555555554</v>
          </cell>
        </row>
        <row r="23">
          <cell r="D23" t="str">
            <v>Chanda</v>
          </cell>
          <cell r="P23">
            <v>22</v>
          </cell>
          <cell r="AF23" t="str">
            <v>mathewsbanda</v>
          </cell>
          <cell r="AW23">
            <v>2.2222222222222223</v>
          </cell>
        </row>
        <row r="24">
          <cell r="D24" t="str">
            <v>Mukonge</v>
          </cell>
          <cell r="P24">
            <v>10.199999999999999</v>
          </cell>
          <cell r="AF24" t="str">
            <v>mathewsbanda</v>
          </cell>
          <cell r="AW24">
            <v>2.8888888888888888</v>
          </cell>
        </row>
        <row r="25">
          <cell r="D25" t="str">
            <v>Chilebela</v>
          </cell>
          <cell r="P25">
            <v>6</v>
          </cell>
          <cell r="AF25" t="str">
            <v>reubenkambango</v>
          </cell>
          <cell r="AW25">
            <v>2.7777777777777777</v>
          </cell>
        </row>
        <row r="26">
          <cell r="D26" t="str">
            <v>Banda</v>
          </cell>
          <cell r="P26">
            <v>5.3</v>
          </cell>
          <cell r="AF26" t="str">
            <v>reubenkambango</v>
          </cell>
          <cell r="AW26">
            <v>2.3333333333333335</v>
          </cell>
        </row>
        <row r="27">
          <cell r="D27" t="str">
            <v>Dorica</v>
          </cell>
          <cell r="P27">
            <v>8.6</v>
          </cell>
          <cell r="AF27" t="str">
            <v>petershamabanse</v>
          </cell>
          <cell r="AW27">
            <v>2.2222222222222223</v>
          </cell>
        </row>
        <row r="28">
          <cell r="D28" t="str">
            <v>Mwene</v>
          </cell>
          <cell r="P28">
            <v>24</v>
          </cell>
          <cell r="AF28" t="str">
            <v>mathewsbanda</v>
          </cell>
          <cell r="AW28">
            <v>2.7777777777777777</v>
          </cell>
        </row>
        <row r="29">
          <cell r="D29" t="str">
            <v>Abraham</v>
          </cell>
          <cell r="P29">
            <v>11.8</v>
          </cell>
          <cell r="AF29" t="str">
            <v>petershamabanse</v>
          </cell>
          <cell r="AW29">
            <v>2.4444444444444446</v>
          </cell>
        </row>
        <row r="30">
          <cell r="D30" t="str">
            <v>Nalomba</v>
          </cell>
          <cell r="P30">
            <v>7</v>
          </cell>
          <cell r="AF30" t="str">
            <v>reubenkambango</v>
          </cell>
          <cell r="AW30">
            <v>2.4444444444444446</v>
          </cell>
        </row>
        <row r="31">
          <cell r="D31" t="str">
            <v>Munyuka</v>
          </cell>
          <cell r="P31">
            <v>7</v>
          </cell>
          <cell r="AF31" t="str">
            <v>reubenkambango</v>
          </cell>
          <cell r="AW31">
            <v>2.2222222222222223</v>
          </cell>
        </row>
        <row r="32">
          <cell r="D32" t="str">
            <v>Musonda</v>
          </cell>
          <cell r="P32">
            <v>11</v>
          </cell>
          <cell r="AF32" t="str">
            <v>mathewsbanda</v>
          </cell>
          <cell r="AW32">
            <v>2.2222222222222223</v>
          </cell>
        </row>
        <row r="33">
          <cell r="D33" t="str">
            <v>Kanyembo</v>
          </cell>
          <cell r="P33">
            <v>16</v>
          </cell>
          <cell r="AF33" t="str">
            <v>mathewsbanda</v>
          </cell>
          <cell r="AW33">
            <v>2.6666666666666665</v>
          </cell>
        </row>
        <row r="34">
          <cell r="D34" t="str">
            <v>Malenga</v>
          </cell>
          <cell r="P34">
            <v>24</v>
          </cell>
          <cell r="AF34" t="str">
            <v>mathewsbanda</v>
          </cell>
          <cell r="AW34">
            <v>3</v>
          </cell>
        </row>
        <row r="35">
          <cell r="D35" t="str">
            <v>Chulu</v>
          </cell>
          <cell r="P35">
            <v>11.3</v>
          </cell>
          <cell r="AF35" t="str">
            <v>petershamabanse</v>
          </cell>
          <cell r="AW35">
            <v>2</v>
          </cell>
        </row>
        <row r="36">
          <cell r="D36" t="str">
            <v>Kapena</v>
          </cell>
          <cell r="P36">
            <v>17</v>
          </cell>
          <cell r="AF36" t="str">
            <v>pilirachirwa</v>
          </cell>
          <cell r="AW36">
            <v>2.4444444444444446</v>
          </cell>
        </row>
        <row r="37">
          <cell r="D37" t="str">
            <v>Namakando</v>
          </cell>
          <cell r="P37">
            <v>14.2</v>
          </cell>
          <cell r="AF37" t="str">
            <v>mathewsbanda</v>
          </cell>
          <cell r="AW37">
            <v>2.5555555555555554</v>
          </cell>
        </row>
        <row r="38">
          <cell r="D38" t="str">
            <v>Sampa</v>
          </cell>
          <cell r="P38">
            <v>19</v>
          </cell>
          <cell r="AF38" t="str">
            <v>pilirachirwa</v>
          </cell>
          <cell r="AW38">
            <v>2.5555555555555554</v>
          </cell>
        </row>
        <row r="39">
          <cell r="D39" t="str">
            <v>Kaputula</v>
          </cell>
          <cell r="P39">
            <v>14.4</v>
          </cell>
          <cell r="AF39" t="str">
            <v>reubenkambango</v>
          </cell>
          <cell r="AW39">
            <v>3.5555555555555554</v>
          </cell>
        </row>
        <row r="40">
          <cell r="D40" t="str">
            <v>Chiyesu</v>
          </cell>
          <cell r="P40">
            <v>9.8000000000000007</v>
          </cell>
          <cell r="AF40" t="str">
            <v>petershamabanse</v>
          </cell>
          <cell r="AW40">
            <v>3</v>
          </cell>
        </row>
        <row r="41">
          <cell r="D41" t="str">
            <v>Mutale</v>
          </cell>
          <cell r="P41">
            <v>24</v>
          </cell>
          <cell r="AF41" t="str">
            <v>pilirachirwa</v>
          </cell>
          <cell r="AW41">
            <v>2.5555555555555554</v>
          </cell>
        </row>
        <row r="42">
          <cell r="D42" t="str">
            <v>Mumbi</v>
          </cell>
          <cell r="P42">
            <v>15</v>
          </cell>
          <cell r="AF42" t="str">
            <v>pilirachirwa</v>
          </cell>
          <cell r="AW42">
            <v>2</v>
          </cell>
        </row>
        <row r="43">
          <cell r="D43" t="str">
            <v>Mwiche</v>
          </cell>
          <cell r="P43">
            <v>10</v>
          </cell>
          <cell r="AF43" t="str">
            <v>petershamabanse</v>
          </cell>
          <cell r="AW43">
            <v>2.5555555555555554</v>
          </cell>
        </row>
        <row r="44">
          <cell r="D44" t="str">
            <v>Chumbo</v>
          </cell>
          <cell r="P44">
            <v>7.5</v>
          </cell>
          <cell r="AF44" t="str">
            <v>reubenkambango</v>
          </cell>
          <cell r="AW44">
            <v>2.3333333333333335</v>
          </cell>
        </row>
        <row r="45">
          <cell r="D45" t="str">
            <v>Ekelesi</v>
          </cell>
          <cell r="P45">
            <v>14.2</v>
          </cell>
          <cell r="AF45" t="str">
            <v>petershamabanse</v>
          </cell>
          <cell r="AW45">
            <v>2.3333333333333335</v>
          </cell>
        </row>
        <row r="46">
          <cell r="D46" t="str">
            <v>Labani</v>
          </cell>
          <cell r="P46">
            <v>8.8000000000000007</v>
          </cell>
          <cell r="AF46" t="str">
            <v>reubenkambango</v>
          </cell>
          <cell r="AW46">
            <v>3</v>
          </cell>
        </row>
      </sheetData>
      <sheetData sheetId="1">
        <row r="2">
          <cell r="N2">
            <v>7.6</v>
          </cell>
          <cell r="AC2"/>
          <cell r="AH2">
            <v>2.4444444444444446</v>
          </cell>
          <cell r="AM2">
            <v>1.8</v>
          </cell>
        </row>
        <row r="3">
          <cell r="N3">
            <v>10.6</v>
          </cell>
          <cell r="AC3"/>
          <cell r="AH3">
            <v>2.1111111111111112</v>
          </cell>
          <cell r="AM3">
            <v>4.0999999999999996</v>
          </cell>
        </row>
        <row r="4">
          <cell r="N4">
            <v>15</v>
          </cell>
          <cell r="AC4"/>
          <cell r="AH4">
            <v>3</v>
          </cell>
          <cell r="AM4">
            <v>3.3</v>
          </cell>
        </row>
        <row r="5">
          <cell r="N5">
            <v>9.4</v>
          </cell>
          <cell r="AC5"/>
          <cell r="AH5">
            <v>2.4444444444444446</v>
          </cell>
          <cell r="AM5">
            <v>4.5999999999999996</v>
          </cell>
        </row>
        <row r="6">
          <cell r="N6">
            <v>12.4</v>
          </cell>
          <cell r="AC6"/>
          <cell r="AH6">
            <v>2.7777777777777777</v>
          </cell>
          <cell r="AM6">
            <v>5.6</v>
          </cell>
        </row>
        <row r="7">
          <cell r="N7">
            <v>18.399999999999999</v>
          </cell>
          <cell r="AC7"/>
          <cell r="AH7">
            <v>2.4444444444444446</v>
          </cell>
          <cell r="AM7">
            <v>6.7</v>
          </cell>
        </row>
        <row r="8">
          <cell r="N8">
            <v>9</v>
          </cell>
          <cell r="AC8"/>
          <cell r="AH8">
            <v>2.7777777777777777</v>
          </cell>
          <cell r="AM8">
            <v>4.3</v>
          </cell>
        </row>
        <row r="9">
          <cell r="N9">
            <v>14</v>
          </cell>
          <cell r="AC9"/>
          <cell r="AH9">
            <v>2.8888888888888888</v>
          </cell>
          <cell r="AM9">
            <v>4.4000000000000004</v>
          </cell>
        </row>
        <row r="10">
          <cell r="N10">
            <v>5.8</v>
          </cell>
          <cell r="AC10"/>
          <cell r="AH10">
            <v>2.2222222222222223</v>
          </cell>
          <cell r="AM10">
            <v>4.8</v>
          </cell>
        </row>
        <row r="11">
          <cell r="N11">
            <v>8.8000000000000007</v>
          </cell>
          <cell r="AC11">
            <v>10.4</v>
          </cell>
          <cell r="AH11">
            <v>2.4444444444444446</v>
          </cell>
          <cell r="AM11">
            <v>5.3</v>
          </cell>
        </row>
        <row r="12">
          <cell r="N12">
            <v>10</v>
          </cell>
          <cell r="AC12"/>
          <cell r="AH12">
            <v>2.2222222222222223</v>
          </cell>
          <cell r="AM12">
            <v>7.2</v>
          </cell>
        </row>
        <row r="13">
          <cell r="N13">
            <v>3.5</v>
          </cell>
          <cell r="AC13"/>
          <cell r="AH13">
            <v>2.4444444444444446</v>
          </cell>
          <cell r="AM13">
            <v>3.3</v>
          </cell>
        </row>
        <row r="14">
          <cell r="N14">
            <v>10.8</v>
          </cell>
          <cell r="AC14"/>
          <cell r="AH14">
            <v>2</v>
          </cell>
          <cell r="AM14">
            <v>5.0999999999999996</v>
          </cell>
        </row>
        <row r="15">
          <cell r="N15">
            <v>13.4</v>
          </cell>
          <cell r="AC15"/>
          <cell r="AH15">
            <v>2.4444444444444446</v>
          </cell>
          <cell r="AM15">
            <v>7.9</v>
          </cell>
        </row>
        <row r="16">
          <cell r="N16">
            <v>5.8</v>
          </cell>
          <cell r="AC16"/>
          <cell r="AH16">
            <v>2.6666666666666665</v>
          </cell>
          <cell r="AM16">
            <v>2.8</v>
          </cell>
        </row>
        <row r="17">
          <cell r="N17">
            <v>15</v>
          </cell>
          <cell r="AC17"/>
          <cell r="AH17">
            <v>2.4444444444444446</v>
          </cell>
          <cell r="AM17">
            <v>4.8</v>
          </cell>
        </row>
        <row r="18">
          <cell r="N18">
            <v>8</v>
          </cell>
          <cell r="AC18"/>
          <cell r="AH18">
            <v>2.7777777777777777</v>
          </cell>
          <cell r="AM18">
            <v>2.2999999999999998</v>
          </cell>
        </row>
        <row r="19">
          <cell r="N19">
            <v>12.4</v>
          </cell>
          <cell r="AC19"/>
          <cell r="AH19">
            <v>2.2222222222222223</v>
          </cell>
          <cell r="AM19">
            <v>3.6</v>
          </cell>
        </row>
        <row r="20">
          <cell r="N20">
            <v>8.1999999999999993</v>
          </cell>
          <cell r="AC20"/>
          <cell r="AH20">
            <v>2.1111111111111112</v>
          </cell>
          <cell r="AM20">
            <v>4.8</v>
          </cell>
        </row>
        <row r="21">
          <cell r="N21">
            <v>11.8</v>
          </cell>
          <cell r="AC21"/>
          <cell r="AH21">
            <v>2.4444444444444446</v>
          </cell>
          <cell r="AM21">
            <v>8.9</v>
          </cell>
        </row>
        <row r="22">
          <cell r="N22">
            <v>9.5</v>
          </cell>
          <cell r="AC22"/>
          <cell r="AH22">
            <v>2.3333333333333335</v>
          </cell>
          <cell r="AM22">
            <v>6.6</v>
          </cell>
        </row>
        <row r="23">
          <cell r="N23">
            <v>19.8</v>
          </cell>
          <cell r="AC23"/>
          <cell r="AH23">
            <v>2.7777777777777777</v>
          </cell>
          <cell r="AM23">
            <v>3.3</v>
          </cell>
        </row>
        <row r="24">
          <cell r="N24">
            <v>7.2</v>
          </cell>
          <cell r="AC24"/>
          <cell r="AH24">
            <v>1.7777777777777777</v>
          </cell>
          <cell r="AM24">
            <v>3.8</v>
          </cell>
        </row>
        <row r="25">
          <cell r="N25">
            <v>4.8</v>
          </cell>
          <cell r="AC25"/>
          <cell r="AH25">
            <v>2.4444444444444446</v>
          </cell>
          <cell r="AM25">
            <v>2.2999999999999998</v>
          </cell>
        </row>
        <row r="26">
          <cell r="N26">
            <v>3.4</v>
          </cell>
          <cell r="AC26"/>
          <cell r="AH26">
            <v>2.5555555555555554</v>
          </cell>
          <cell r="AM26">
            <v>7</v>
          </cell>
        </row>
        <row r="27">
          <cell r="N27">
            <v>7.1</v>
          </cell>
          <cell r="AC27"/>
          <cell r="AH27">
            <v>2.5555555555555554</v>
          </cell>
          <cell r="AM27">
            <v>4.0999999999999996</v>
          </cell>
        </row>
        <row r="28">
          <cell r="N28">
            <v>21.2</v>
          </cell>
          <cell r="AC28"/>
          <cell r="AH28">
            <v>2.3333333333333335</v>
          </cell>
          <cell r="AM28">
            <v>3.8</v>
          </cell>
        </row>
        <row r="29">
          <cell r="N29">
            <v>9.9</v>
          </cell>
          <cell r="AC29"/>
          <cell r="AH29">
            <v>2.2222222222222223</v>
          </cell>
          <cell r="AM29">
            <v>6.1</v>
          </cell>
        </row>
        <row r="30">
          <cell r="N30">
            <v>5</v>
          </cell>
          <cell r="AC30"/>
          <cell r="AH30">
            <v>2.7777777777777777</v>
          </cell>
          <cell r="AM30">
            <v>5.2</v>
          </cell>
        </row>
        <row r="31">
          <cell r="N31">
            <v>4</v>
          </cell>
          <cell r="AC31">
            <v>7</v>
          </cell>
          <cell r="AH31">
            <v>2.7777777777777777</v>
          </cell>
          <cell r="AM31">
            <v>4.4000000000000004</v>
          </cell>
        </row>
        <row r="32">
          <cell r="N32">
            <v>9.6</v>
          </cell>
          <cell r="AC32"/>
          <cell r="AH32">
            <v>2.5555555555555554</v>
          </cell>
          <cell r="AM32">
            <v>2.8</v>
          </cell>
        </row>
        <row r="33">
          <cell r="N33">
            <v>13.8</v>
          </cell>
          <cell r="AC33"/>
          <cell r="AH33">
            <v>2.6666666666666665</v>
          </cell>
          <cell r="AM33">
            <v>5.3</v>
          </cell>
        </row>
        <row r="34">
          <cell r="N34">
            <v>21.8</v>
          </cell>
          <cell r="AC34"/>
          <cell r="AH34">
            <v>1.7777777777777777</v>
          </cell>
          <cell r="AM34">
            <v>3.3</v>
          </cell>
        </row>
        <row r="35">
          <cell r="N35">
            <v>9.6999999999999993</v>
          </cell>
          <cell r="AC35"/>
          <cell r="AH35">
            <v>2.2222222222222223</v>
          </cell>
          <cell r="AM35">
            <v>4.3</v>
          </cell>
        </row>
        <row r="36">
          <cell r="N36">
            <v>14.8</v>
          </cell>
          <cell r="AC36"/>
          <cell r="AH36">
            <v>2.5555555555555554</v>
          </cell>
          <cell r="AM36">
            <v>3.1</v>
          </cell>
        </row>
        <row r="37">
          <cell r="N37">
            <v>12.2</v>
          </cell>
          <cell r="AC37"/>
          <cell r="AH37">
            <v>2.2222222222222223</v>
          </cell>
          <cell r="AM37">
            <v>4.5999999999999996</v>
          </cell>
        </row>
        <row r="38">
          <cell r="N38">
            <v>16.600000000000001</v>
          </cell>
          <cell r="AC38"/>
          <cell r="AH38">
            <v>2.5555555555555554</v>
          </cell>
          <cell r="AM38">
            <v>3.6</v>
          </cell>
        </row>
        <row r="39">
          <cell r="N39">
            <v>11</v>
          </cell>
          <cell r="AC39"/>
          <cell r="AH39">
            <v>2.6666666666666665</v>
          </cell>
          <cell r="AM39">
            <v>3.8</v>
          </cell>
        </row>
        <row r="40">
          <cell r="N40">
            <v>7.7</v>
          </cell>
          <cell r="AC40"/>
          <cell r="AH40">
            <v>2</v>
          </cell>
          <cell r="AM40">
            <v>6.4</v>
          </cell>
        </row>
        <row r="41">
          <cell r="N41">
            <v>21.2</v>
          </cell>
          <cell r="AC41"/>
          <cell r="AH41">
            <v>2.4444444444444446</v>
          </cell>
          <cell r="AM41">
            <v>5.0999999999999996</v>
          </cell>
        </row>
        <row r="42">
          <cell r="N42">
            <v>13.2</v>
          </cell>
          <cell r="AC42"/>
          <cell r="AH42">
            <v>2.5555555555555554</v>
          </cell>
          <cell r="AM42">
            <v>4.5999999999999996</v>
          </cell>
        </row>
        <row r="43">
          <cell r="N43">
            <v>7.9</v>
          </cell>
          <cell r="AC43"/>
          <cell r="AH43">
            <v>2</v>
          </cell>
          <cell r="AM43">
            <v>6.4</v>
          </cell>
        </row>
        <row r="44">
          <cell r="N44">
            <v>4.4000000000000004</v>
          </cell>
          <cell r="AC44">
            <v>16.399999999999999</v>
          </cell>
          <cell r="AH44">
            <v>2.6666666666666665</v>
          </cell>
          <cell r="AM44">
            <v>5.6</v>
          </cell>
        </row>
        <row r="45">
          <cell r="N45">
            <v>11.9</v>
          </cell>
          <cell r="AC45"/>
          <cell r="AH45">
            <v>2.6666666666666665</v>
          </cell>
          <cell r="AM45">
            <v>3.8</v>
          </cell>
        </row>
        <row r="46">
          <cell r="N46">
            <v>7</v>
          </cell>
          <cell r="AC46"/>
          <cell r="AH46">
            <v>2.5555555555555554</v>
          </cell>
          <cell r="AM46">
            <v>10.3</v>
          </cell>
        </row>
      </sheetData>
      <sheetData sheetId="2">
        <row r="2">
          <cell r="N2">
            <v>5.8</v>
          </cell>
          <cell r="AC2"/>
          <cell r="AH2">
            <v>2.4444444444444446</v>
          </cell>
          <cell r="AM2">
            <v>1.8</v>
          </cell>
        </row>
        <row r="3">
          <cell r="N3">
            <v>8.6</v>
          </cell>
          <cell r="AC3"/>
          <cell r="AH3">
            <v>1.8888888888888888</v>
          </cell>
          <cell r="AM3">
            <v>4.0999999999999996</v>
          </cell>
        </row>
        <row r="4">
          <cell r="N4">
            <v>12.8</v>
          </cell>
          <cell r="AC4"/>
          <cell r="AH4">
            <v>2.5555555555555554</v>
          </cell>
          <cell r="AM4">
            <v>3.3</v>
          </cell>
        </row>
        <row r="5">
          <cell r="N5">
            <v>7.6</v>
          </cell>
          <cell r="AC5"/>
          <cell r="AH5">
            <v>2.7777777777777777</v>
          </cell>
          <cell r="AM5">
            <v>4.5999999999999996</v>
          </cell>
        </row>
        <row r="6">
          <cell r="N6">
            <v>10.6</v>
          </cell>
          <cell r="AC6"/>
          <cell r="AH6">
            <v>2.4444444444444446</v>
          </cell>
          <cell r="AM6">
            <v>5.6</v>
          </cell>
        </row>
        <row r="7">
          <cell r="N7">
            <v>16.399999999999999</v>
          </cell>
          <cell r="AC7"/>
          <cell r="AH7">
            <v>2.5555555555555554</v>
          </cell>
          <cell r="AM7">
            <v>6.7</v>
          </cell>
        </row>
        <row r="8">
          <cell r="N8">
            <v>7.2</v>
          </cell>
          <cell r="AC8"/>
          <cell r="AH8">
            <v>2.2222222222222223</v>
          </cell>
          <cell r="AM8">
            <v>4.3</v>
          </cell>
        </row>
        <row r="9">
          <cell r="N9">
            <v>12.6</v>
          </cell>
          <cell r="AC9"/>
          <cell r="AH9">
            <v>2.5555555555555554</v>
          </cell>
          <cell r="AM9">
            <v>4.4000000000000004</v>
          </cell>
        </row>
        <row r="10">
          <cell r="N10">
            <v>3.4</v>
          </cell>
          <cell r="AC10">
            <v>3.5</v>
          </cell>
          <cell r="AH10">
            <v>1.6666666666666667</v>
          </cell>
          <cell r="AM10">
            <v>5.0999999999999996</v>
          </cell>
        </row>
        <row r="11">
          <cell r="N11">
            <v>18</v>
          </cell>
          <cell r="AC11"/>
          <cell r="AH11">
            <v>2.3333333333333335</v>
          </cell>
          <cell r="AM11">
            <v>5.3</v>
          </cell>
        </row>
        <row r="12">
          <cell r="N12">
            <v>7.2</v>
          </cell>
          <cell r="AC12"/>
          <cell r="AH12">
            <v>2.7777777777777777</v>
          </cell>
          <cell r="AM12">
            <v>7.2</v>
          </cell>
        </row>
        <row r="13">
          <cell r="N13">
            <v>1.4</v>
          </cell>
          <cell r="AC13">
            <v>6</v>
          </cell>
          <cell r="AH13">
            <v>2.4444444444444446</v>
          </cell>
          <cell r="AM13">
            <v>3.3</v>
          </cell>
        </row>
        <row r="14">
          <cell r="N14">
            <v>9</v>
          </cell>
          <cell r="AC14"/>
          <cell r="AH14">
            <v>2.3333333333333335</v>
          </cell>
          <cell r="AM14">
            <v>5.0999999999999996</v>
          </cell>
        </row>
        <row r="15">
          <cell r="N15">
            <v>12.2</v>
          </cell>
          <cell r="AC15"/>
          <cell r="AH15">
            <v>2.6666666666666665</v>
          </cell>
          <cell r="AM15">
            <v>7.9</v>
          </cell>
        </row>
        <row r="16">
          <cell r="N16">
            <v>4</v>
          </cell>
          <cell r="AC16"/>
          <cell r="AH16">
            <v>2.5555555555555554</v>
          </cell>
          <cell r="AM16">
            <v>2.8</v>
          </cell>
        </row>
        <row r="17">
          <cell r="N17">
            <v>12.4</v>
          </cell>
          <cell r="AC17"/>
          <cell r="AH17">
            <v>2.4444444444444446</v>
          </cell>
          <cell r="AM17">
            <v>4.8</v>
          </cell>
        </row>
        <row r="18">
          <cell r="N18">
            <v>7</v>
          </cell>
          <cell r="AC18">
            <v>10</v>
          </cell>
          <cell r="AH18">
            <v>2.6666666666666665</v>
          </cell>
          <cell r="AM18">
            <v>2.2999999999999998</v>
          </cell>
        </row>
        <row r="19">
          <cell r="N19">
            <v>9.6</v>
          </cell>
          <cell r="AC19"/>
          <cell r="AH19">
            <v>2.4444444444444446</v>
          </cell>
          <cell r="AM19">
            <v>3.6</v>
          </cell>
        </row>
        <row r="20">
          <cell r="N20">
            <v>5</v>
          </cell>
          <cell r="AC20"/>
          <cell r="AH20">
            <v>2.8888888888888888</v>
          </cell>
          <cell r="AM20">
            <v>4.8</v>
          </cell>
        </row>
        <row r="21">
          <cell r="N21">
            <v>9.1999999999999993</v>
          </cell>
          <cell r="AC21"/>
          <cell r="AH21">
            <v>2.7777777777777777</v>
          </cell>
          <cell r="AM21">
            <v>8.9</v>
          </cell>
        </row>
        <row r="22">
          <cell r="N22">
            <v>6.8</v>
          </cell>
          <cell r="AC22"/>
          <cell r="AH22">
            <v>2.1111111111111112</v>
          </cell>
          <cell r="AM22">
            <v>6.6</v>
          </cell>
        </row>
        <row r="23">
          <cell r="N23">
            <v>17.2</v>
          </cell>
          <cell r="AC23"/>
          <cell r="AH23">
            <v>3.2222222222222223</v>
          </cell>
          <cell r="AM23">
            <v>3.3</v>
          </cell>
        </row>
        <row r="24">
          <cell r="N24">
            <v>5</v>
          </cell>
          <cell r="AC24">
            <v>10</v>
          </cell>
          <cell r="AH24">
            <v>3.1111111111111112</v>
          </cell>
          <cell r="AM24">
            <v>3.8</v>
          </cell>
        </row>
        <row r="25">
          <cell r="N25">
            <v>3</v>
          </cell>
          <cell r="AC25"/>
          <cell r="AH25">
            <v>2.4444444444444446</v>
          </cell>
          <cell r="AM25">
            <v>2.2999999999999998</v>
          </cell>
        </row>
        <row r="26">
          <cell r="N26">
            <v>1.8</v>
          </cell>
          <cell r="AC26">
            <v>5</v>
          </cell>
          <cell r="AH26">
            <v>2.5555555555555554</v>
          </cell>
          <cell r="AM26">
            <v>7</v>
          </cell>
        </row>
        <row r="27">
          <cell r="N27">
            <v>5.3</v>
          </cell>
          <cell r="AC27"/>
          <cell r="AH27">
            <v>2.7777777777777777</v>
          </cell>
          <cell r="AM27">
            <v>4.0999999999999996</v>
          </cell>
        </row>
        <row r="28">
          <cell r="N28">
            <v>19</v>
          </cell>
          <cell r="AC28"/>
          <cell r="AH28">
            <v>2.7777777777777777</v>
          </cell>
          <cell r="AM28">
            <v>3.8</v>
          </cell>
        </row>
        <row r="29">
          <cell r="N29">
            <v>7.7</v>
          </cell>
          <cell r="AC29"/>
          <cell r="AH29">
            <v>2.1111111111111112</v>
          </cell>
          <cell r="AM29">
            <v>6.1</v>
          </cell>
        </row>
        <row r="30">
          <cell r="N30">
            <v>3.3</v>
          </cell>
          <cell r="AC30"/>
          <cell r="AH30">
            <v>2.3333333333333335</v>
          </cell>
          <cell r="AM30">
            <v>5.2</v>
          </cell>
        </row>
        <row r="31">
          <cell r="N31">
            <v>8.9</v>
          </cell>
          <cell r="AC31"/>
          <cell r="AH31">
            <v>2.5555555555555554</v>
          </cell>
          <cell r="AM31">
            <v>4.4000000000000004</v>
          </cell>
        </row>
        <row r="32">
          <cell r="N32">
            <v>7.6</v>
          </cell>
          <cell r="AC32"/>
          <cell r="AH32">
            <v>1.8888888888888888</v>
          </cell>
          <cell r="AM32">
            <v>2.8</v>
          </cell>
        </row>
        <row r="33">
          <cell r="N33">
            <v>10.6</v>
          </cell>
          <cell r="AC33"/>
          <cell r="AH33">
            <v>2.2222222222222223</v>
          </cell>
          <cell r="AM33">
            <v>5.3</v>
          </cell>
        </row>
        <row r="34">
          <cell r="N34">
            <v>19</v>
          </cell>
          <cell r="AC34"/>
          <cell r="AH34">
            <v>2.5555555555555554</v>
          </cell>
          <cell r="AM34">
            <v>3.3</v>
          </cell>
        </row>
        <row r="35">
          <cell r="N35">
            <v>7.9</v>
          </cell>
          <cell r="AC35"/>
          <cell r="AH35">
            <v>2.4444444444444446</v>
          </cell>
          <cell r="AM35">
            <v>4.3</v>
          </cell>
        </row>
        <row r="36">
          <cell r="N36">
            <v>12.8</v>
          </cell>
          <cell r="AC36"/>
          <cell r="AH36">
            <v>2.3333333333333335</v>
          </cell>
          <cell r="AM36">
            <v>3.1</v>
          </cell>
        </row>
        <row r="37">
          <cell r="N37">
            <v>10.199999999999999</v>
          </cell>
          <cell r="AC37"/>
          <cell r="AH37">
            <v>2.6666666666666665</v>
          </cell>
          <cell r="AM37">
            <v>4.5999999999999996</v>
          </cell>
        </row>
        <row r="38">
          <cell r="N38">
            <v>13.6</v>
          </cell>
          <cell r="AC38"/>
          <cell r="AH38">
            <v>2.4444444444444446</v>
          </cell>
          <cell r="AM38">
            <v>3.6</v>
          </cell>
        </row>
        <row r="39">
          <cell r="N39">
            <v>8.8000000000000007</v>
          </cell>
          <cell r="AC39"/>
          <cell r="AH39">
            <v>2.7777777777777777</v>
          </cell>
          <cell r="AM39">
            <v>3.8</v>
          </cell>
        </row>
        <row r="40">
          <cell r="N40">
            <v>4.5</v>
          </cell>
          <cell r="AC40"/>
          <cell r="AH40">
            <v>2.2222222222222223</v>
          </cell>
          <cell r="AM40">
            <v>6.4</v>
          </cell>
        </row>
        <row r="41">
          <cell r="N41">
            <v>18.8</v>
          </cell>
          <cell r="AC41"/>
          <cell r="AH41">
            <v>2.1111111111111112</v>
          </cell>
          <cell r="AM41">
            <v>5.0999999999999996</v>
          </cell>
        </row>
        <row r="42">
          <cell r="N42">
            <v>10.6</v>
          </cell>
          <cell r="AC42"/>
          <cell r="AH42">
            <v>2.6666666666666665</v>
          </cell>
          <cell r="AM42">
            <v>4.5999999999999996</v>
          </cell>
        </row>
        <row r="43">
          <cell r="N43">
            <v>5.5</v>
          </cell>
          <cell r="AC43"/>
          <cell r="AH43">
            <v>2.8888888888888888</v>
          </cell>
          <cell r="AM43">
            <v>6.4</v>
          </cell>
        </row>
        <row r="44">
          <cell r="N44">
            <v>18</v>
          </cell>
          <cell r="AC44"/>
          <cell r="AH44">
            <v>2.5555555555555554</v>
          </cell>
          <cell r="AM44">
            <v>5.6</v>
          </cell>
        </row>
        <row r="45">
          <cell r="N45">
            <v>10.1</v>
          </cell>
          <cell r="AC45"/>
          <cell r="AH45">
            <v>2.1111111111111112</v>
          </cell>
          <cell r="AM45">
            <v>3.8</v>
          </cell>
        </row>
        <row r="46">
          <cell r="N46">
            <v>4.4000000000000004</v>
          </cell>
          <cell r="AC46"/>
          <cell r="AH46">
            <v>2.5555555555555554</v>
          </cell>
          <cell r="AM46">
            <v>10.3</v>
          </cell>
        </row>
      </sheetData>
      <sheetData sheetId="3">
        <row r="2">
          <cell r="N2">
            <v>4.0999999999999996</v>
          </cell>
          <cell r="AC2"/>
          <cell r="AM2">
            <v>1.8</v>
          </cell>
        </row>
        <row r="3">
          <cell r="N3">
            <v>6.8</v>
          </cell>
          <cell r="AC3"/>
          <cell r="AM3">
            <v>4.0999999999999996</v>
          </cell>
        </row>
        <row r="4">
          <cell r="N4">
            <v>11.2</v>
          </cell>
          <cell r="AC4"/>
          <cell r="AM4">
            <v>3.3</v>
          </cell>
        </row>
        <row r="5">
          <cell r="N5">
            <v>5.6</v>
          </cell>
          <cell r="AC5"/>
          <cell r="AM5">
            <v>4.5999999999999996</v>
          </cell>
        </row>
        <row r="6">
          <cell r="N6">
            <v>8</v>
          </cell>
          <cell r="AC6"/>
          <cell r="AM6">
            <v>5.6</v>
          </cell>
        </row>
        <row r="7">
          <cell r="N7">
            <v>13.2</v>
          </cell>
          <cell r="AC7"/>
          <cell r="AM7">
            <v>6.7</v>
          </cell>
        </row>
        <row r="8">
          <cell r="N8">
            <v>5.2</v>
          </cell>
          <cell r="AC8"/>
          <cell r="AM8">
            <v>4.3</v>
          </cell>
        </row>
        <row r="9">
          <cell r="N9">
            <v>9.6</v>
          </cell>
          <cell r="AC9"/>
          <cell r="AM9">
            <v>4.4000000000000004</v>
          </cell>
        </row>
        <row r="10">
          <cell r="N10">
            <v>5</v>
          </cell>
          <cell r="AC10"/>
          <cell r="AM10">
            <v>5.0999999999999996</v>
          </cell>
        </row>
        <row r="11">
          <cell r="N11">
            <v>15.9</v>
          </cell>
          <cell r="AC11"/>
          <cell r="AM11">
            <v>5.3</v>
          </cell>
        </row>
        <row r="12">
          <cell r="N12">
            <v>5</v>
          </cell>
          <cell r="AC12">
            <v>12.8</v>
          </cell>
          <cell r="AM12">
            <v>7.2</v>
          </cell>
        </row>
        <row r="13">
          <cell r="N13">
            <v>5.7</v>
          </cell>
          <cell r="AC13"/>
          <cell r="AM13">
            <v>3.3</v>
          </cell>
        </row>
        <row r="14">
          <cell r="N14">
            <v>7.3</v>
          </cell>
          <cell r="AC14"/>
          <cell r="AM14">
            <v>5.0999999999999996</v>
          </cell>
        </row>
        <row r="15">
          <cell r="N15">
            <v>10</v>
          </cell>
          <cell r="AC15"/>
          <cell r="AM15">
            <v>8.9</v>
          </cell>
        </row>
        <row r="16">
          <cell r="N16">
            <v>2.1</v>
          </cell>
          <cell r="AC16"/>
          <cell r="AM16">
            <v>2.8</v>
          </cell>
        </row>
        <row r="17">
          <cell r="N17">
            <v>10.199999999999999</v>
          </cell>
          <cell r="AC17"/>
          <cell r="AM17">
            <v>4.8</v>
          </cell>
        </row>
        <row r="18">
          <cell r="N18">
            <v>15</v>
          </cell>
          <cell r="AC18"/>
          <cell r="AM18">
            <v>2.2999999999999998</v>
          </cell>
        </row>
        <row r="19">
          <cell r="N19">
            <v>7.8</v>
          </cell>
          <cell r="AC19"/>
          <cell r="AM19">
            <v>3.6</v>
          </cell>
        </row>
        <row r="20">
          <cell r="N20">
            <v>2.2000000000000002</v>
          </cell>
          <cell r="AC20"/>
          <cell r="AM20">
            <v>4.8</v>
          </cell>
        </row>
        <row r="21">
          <cell r="N21">
            <v>7.4</v>
          </cell>
          <cell r="AC21"/>
          <cell r="AM21">
            <v>8.9</v>
          </cell>
        </row>
        <row r="22">
          <cell r="N22">
            <v>4.3</v>
          </cell>
          <cell r="AC22"/>
          <cell r="AM22">
            <v>6.6</v>
          </cell>
        </row>
        <row r="23">
          <cell r="N23">
            <v>15.4</v>
          </cell>
          <cell r="AC23"/>
          <cell r="AM23">
            <v>3.3</v>
          </cell>
        </row>
        <row r="24">
          <cell r="N24">
            <v>12.8</v>
          </cell>
          <cell r="AC24"/>
          <cell r="AM24">
            <v>3.8</v>
          </cell>
        </row>
        <row r="25">
          <cell r="N25">
            <v>1.1000000000000001</v>
          </cell>
          <cell r="AC25">
            <v>10</v>
          </cell>
          <cell r="AM25">
            <v>2.2999999999999998</v>
          </cell>
        </row>
        <row r="26">
          <cell r="N26">
            <v>4.8</v>
          </cell>
          <cell r="AC26"/>
          <cell r="AM26">
            <v>5.4</v>
          </cell>
        </row>
        <row r="27">
          <cell r="N27">
            <v>3.5</v>
          </cell>
          <cell r="AC27"/>
          <cell r="AM27">
            <v>4.0999999999999996</v>
          </cell>
        </row>
        <row r="28">
          <cell r="N28">
            <v>16.8</v>
          </cell>
          <cell r="AC28"/>
          <cell r="AM28">
            <v>3.8</v>
          </cell>
        </row>
        <row r="29">
          <cell r="N29">
            <v>5.6</v>
          </cell>
          <cell r="AC29"/>
          <cell r="AM29">
            <v>6.1</v>
          </cell>
        </row>
        <row r="30">
          <cell r="N30">
            <v>1.7</v>
          </cell>
          <cell r="AC30">
            <v>6</v>
          </cell>
          <cell r="AM30">
            <v>5.2</v>
          </cell>
        </row>
        <row r="31">
          <cell r="N31">
            <v>7</v>
          </cell>
          <cell r="AC31"/>
          <cell r="AM31">
            <v>4.4000000000000004</v>
          </cell>
        </row>
        <row r="32">
          <cell r="N32">
            <v>5.4</v>
          </cell>
          <cell r="AC32">
            <v>11</v>
          </cell>
          <cell r="AM32">
            <v>2.8</v>
          </cell>
        </row>
        <row r="33">
          <cell r="N33">
            <v>8.1999999999999993</v>
          </cell>
          <cell r="AC33"/>
          <cell r="AM33">
            <v>5.3</v>
          </cell>
        </row>
        <row r="34">
          <cell r="N34">
            <v>17</v>
          </cell>
          <cell r="AC34"/>
          <cell r="AM34">
            <v>3.3</v>
          </cell>
        </row>
        <row r="35">
          <cell r="N35">
            <v>6.2</v>
          </cell>
          <cell r="AC35"/>
          <cell r="AM35">
            <v>4.3</v>
          </cell>
        </row>
        <row r="36">
          <cell r="N36">
            <v>10.199999999999999</v>
          </cell>
          <cell r="AC36"/>
          <cell r="AM36">
            <v>3.1</v>
          </cell>
        </row>
        <row r="37">
          <cell r="N37">
            <v>7.8</v>
          </cell>
          <cell r="AC37"/>
          <cell r="AM37">
            <v>4.5999999999999996</v>
          </cell>
        </row>
        <row r="38">
          <cell r="N38">
            <v>11.8</v>
          </cell>
          <cell r="AC38"/>
          <cell r="AM38">
            <v>3.6</v>
          </cell>
        </row>
        <row r="39">
          <cell r="N39">
            <v>6.9</v>
          </cell>
          <cell r="AC39"/>
          <cell r="AM39">
            <v>3.8</v>
          </cell>
        </row>
        <row r="40">
          <cell r="N40">
            <v>2.5</v>
          </cell>
          <cell r="AC40"/>
          <cell r="AM40">
            <v>6.4</v>
          </cell>
        </row>
        <row r="41">
          <cell r="N41">
            <v>16.600000000000001</v>
          </cell>
          <cell r="AC41"/>
          <cell r="AM41">
            <v>5.0999999999999996</v>
          </cell>
        </row>
        <row r="42">
          <cell r="N42">
            <v>8.6</v>
          </cell>
          <cell r="AC42"/>
          <cell r="AM42">
            <v>4.5999999999999996</v>
          </cell>
        </row>
        <row r="43">
          <cell r="N43">
            <v>3.2</v>
          </cell>
          <cell r="AC43"/>
          <cell r="AM43">
            <v>6.4</v>
          </cell>
        </row>
        <row r="44">
          <cell r="N44">
            <v>15.7</v>
          </cell>
          <cell r="AC44"/>
          <cell r="AM44">
            <v>5.6</v>
          </cell>
        </row>
        <row r="45">
          <cell r="N45">
            <v>8.1</v>
          </cell>
          <cell r="AC45"/>
          <cell r="AM45">
            <v>3.8</v>
          </cell>
        </row>
        <row r="46">
          <cell r="N46">
            <v>1.7</v>
          </cell>
          <cell r="AC46">
            <v>5</v>
          </cell>
          <cell r="AM46">
            <v>10.3</v>
          </cell>
        </row>
      </sheetData>
      <sheetData sheetId="4">
        <row r="2">
          <cell r="G2">
            <v>1.4000000000000004</v>
          </cell>
          <cell r="K2">
            <v>1.7999999999999998</v>
          </cell>
          <cell r="O2">
            <v>1.7000000000000002</v>
          </cell>
        </row>
        <row r="3">
          <cell r="G3">
            <v>1.9000000000000004</v>
          </cell>
          <cell r="K3">
            <v>2</v>
          </cell>
          <cell r="O3">
            <v>1.7999999999999998</v>
          </cell>
        </row>
        <row r="4">
          <cell r="G4">
            <v>2</v>
          </cell>
          <cell r="K4">
            <v>2.1999999999999993</v>
          </cell>
          <cell r="O4">
            <v>1.6000000000000014</v>
          </cell>
        </row>
        <row r="5">
          <cell r="G5">
            <v>2.5999999999999996</v>
          </cell>
          <cell r="K5">
            <v>1.8000000000000007</v>
          </cell>
          <cell r="O5">
            <v>2</v>
          </cell>
        </row>
        <row r="6">
          <cell r="G6">
            <v>2.5999999999999996</v>
          </cell>
          <cell r="K6">
            <v>1.8000000000000007</v>
          </cell>
          <cell r="O6">
            <v>2.5999999999999996</v>
          </cell>
        </row>
        <row r="7">
          <cell r="G7">
            <v>1.8000000000000007</v>
          </cell>
          <cell r="K7">
            <v>2</v>
          </cell>
          <cell r="O7">
            <v>3.1999999999999993</v>
          </cell>
        </row>
        <row r="8">
          <cell r="G8">
            <v>1.5999999999999996</v>
          </cell>
          <cell r="K8">
            <v>1.7999999999999998</v>
          </cell>
          <cell r="O8">
            <v>2</v>
          </cell>
        </row>
        <row r="9">
          <cell r="G9">
            <v>2</v>
          </cell>
          <cell r="K9">
            <v>1.4000000000000004</v>
          </cell>
          <cell r="O9">
            <v>3</v>
          </cell>
        </row>
        <row r="10">
          <cell r="G10">
            <v>2.3999999999999995</v>
          </cell>
          <cell r="K10">
            <v>2.4</v>
          </cell>
          <cell r="O10">
            <v>1.9000000000000004</v>
          </cell>
        </row>
        <row r="11">
          <cell r="G11">
            <v>5.1999999999999993</v>
          </cell>
          <cell r="K11">
            <v>1.2000000000000028</v>
          </cell>
          <cell r="O11">
            <v>2.0999999999999996</v>
          </cell>
        </row>
        <row r="12">
          <cell r="G12">
            <v>3</v>
          </cell>
          <cell r="K12">
            <v>2.8</v>
          </cell>
          <cell r="O12">
            <v>2.2000000000000002</v>
          </cell>
        </row>
        <row r="13">
          <cell r="G13">
            <v>1.7999999999999998</v>
          </cell>
          <cell r="K13">
            <v>2.1</v>
          </cell>
          <cell r="O13">
            <v>1.7000000000000002</v>
          </cell>
        </row>
        <row r="14">
          <cell r="G14">
            <v>1.5999999999999996</v>
          </cell>
          <cell r="K14">
            <v>1.8000000000000007</v>
          </cell>
          <cell r="O14">
            <v>1.7000000000000002</v>
          </cell>
        </row>
        <row r="15">
          <cell r="G15">
            <v>2.5999999999999996</v>
          </cell>
          <cell r="K15">
            <v>1.2000000000000011</v>
          </cell>
          <cell r="O15">
            <v>2.1999999999999993</v>
          </cell>
        </row>
        <row r="16">
          <cell r="G16">
            <v>2.2000000000000002</v>
          </cell>
          <cell r="K16">
            <v>1.7999999999999998</v>
          </cell>
          <cell r="O16">
            <v>1.9</v>
          </cell>
        </row>
        <row r="17">
          <cell r="G17">
            <v>3</v>
          </cell>
          <cell r="K17">
            <v>2.5999999999999996</v>
          </cell>
          <cell r="O17">
            <v>2.2000000000000011</v>
          </cell>
        </row>
        <row r="18">
          <cell r="G18">
            <v>2</v>
          </cell>
          <cell r="K18">
            <v>1</v>
          </cell>
          <cell r="O18">
            <v>2</v>
          </cell>
        </row>
        <row r="19">
          <cell r="G19">
            <v>1.5999999999999996</v>
          </cell>
          <cell r="K19">
            <v>2.8000000000000007</v>
          </cell>
          <cell r="O19">
            <v>1.7999999999999998</v>
          </cell>
        </row>
        <row r="20">
          <cell r="G20">
            <v>3.1000000000000014</v>
          </cell>
          <cell r="K20">
            <v>3.1999999999999993</v>
          </cell>
          <cell r="O20">
            <v>2.8</v>
          </cell>
        </row>
        <row r="21">
          <cell r="G21">
            <v>2.1999999999999993</v>
          </cell>
          <cell r="K21">
            <v>2.6000000000000014</v>
          </cell>
          <cell r="O21">
            <v>1.7999999999999989</v>
          </cell>
        </row>
        <row r="22">
          <cell r="G22">
            <v>2.4000000000000004</v>
          </cell>
          <cell r="K22">
            <v>2.7</v>
          </cell>
          <cell r="O22">
            <v>2.5</v>
          </cell>
        </row>
        <row r="23">
          <cell r="G23">
            <v>2.1999999999999993</v>
          </cell>
          <cell r="K23">
            <v>2.6000000000000014</v>
          </cell>
          <cell r="O23">
            <v>1.7999999999999989</v>
          </cell>
        </row>
        <row r="24">
          <cell r="G24">
            <v>2.9999999999999991</v>
          </cell>
          <cell r="K24">
            <v>2.2000000000000002</v>
          </cell>
          <cell r="O24">
            <v>2.1999999999999993</v>
          </cell>
        </row>
        <row r="25">
          <cell r="G25">
            <v>1.2000000000000002</v>
          </cell>
          <cell r="K25">
            <v>1.7999999999999998</v>
          </cell>
          <cell r="O25">
            <v>1.9</v>
          </cell>
        </row>
        <row r="26">
          <cell r="G26">
            <v>1.9</v>
          </cell>
          <cell r="K26">
            <v>1.5999999999999999</v>
          </cell>
          <cell r="O26">
            <v>2</v>
          </cell>
        </row>
        <row r="27">
          <cell r="G27">
            <v>1.5</v>
          </cell>
          <cell r="K27">
            <v>1.7999999999999998</v>
          </cell>
          <cell r="O27">
            <v>1.7999999999999998</v>
          </cell>
        </row>
        <row r="28">
          <cell r="G28">
            <v>2.8000000000000007</v>
          </cell>
          <cell r="K28">
            <v>2.1999999999999993</v>
          </cell>
          <cell r="O28">
            <v>2.1999999999999993</v>
          </cell>
        </row>
        <row r="29">
          <cell r="G29">
            <v>1.9000000000000004</v>
          </cell>
          <cell r="K29">
            <v>2.2000000000000002</v>
          </cell>
          <cell r="O29">
            <v>2.1000000000000005</v>
          </cell>
        </row>
        <row r="30">
          <cell r="G30">
            <v>2</v>
          </cell>
          <cell r="K30">
            <v>1.7000000000000002</v>
          </cell>
          <cell r="O30">
            <v>1.5999999999999999</v>
          </cell>
        </row>
        <row r="31">
          <cell r="G31">
            <v>3</v>
          </cell>
          <cell r="K31">
            <v>2.0999999999999996</v>
          </cell>
          <cell r="O31">
            <v>1.9000000000000004</v>
          </cell>
        </row>
        <row r="32">
          <cell r="G32">
            <v>1.4000000000000004</v>
          </cell>
          <cell r="K32">
            <v>2</v>
          </cell>
          <cell r="O32">
            <v>2.1999999999999993</v>
          </cell>
        </row>
        <row r="33">
          <cell r="G33">
            <v>2.1999999999999993</v>
          </cell>
          <cell r="K33">
            <v>3.2000000000000011</v>
          </cell>
          <cell r="O33">
            <v>2.4000000000000004</v>
          </cell>
        </row>
        <row r="34">
          <cell r="G34">
            <v>2.1999999999999993</v>
          </cell>
          <cell r="K34">
            <v>2.8000000000000007</v>
          </cell>
          <cell r="O34">
            <v>2</v>
          </cell>
        </row>
        <row r="35">
          <cell r="G35">
            <v>1.6000000000000014</v>
          </cell>
          <cell r="K35">
            <v>1.7999999999999989</v>
          </cell>
          <cell r="O35">
            <v>1.7000000000000002</v>
          </cell>
        </row>
        <row r="36">
          <cell r="G36">
            <v>2.1999999999999993</v>
          </cell>
          <cell r="K36">
            <v>2</v>
          </cell>
          <cell r="O36">
            <v>2.6000000000000014</v>
          </cell>
        </row>
        <row r="37">
          <cell r="G37">
            <v>2</v>
          </cell>
          <cell r="K37">
            <v>2</v>
          </cell>
          <cell r="O37">
            <v>2.3999999999999995</v>
          </cell>
        </row>
        <row r="38">
          <cell r="G38">
            <v>2.3999999999999986</v>
          </cell>
          <cell r="K38">
            <v>3.0000000000000018</v>
          </cell>
          <cell r="O38">
            <v>1.7999999999999989</v>
          </cell>
        </row>
        <row r="39">
          <cell r="G39">
            <v>3.4000000000000004</v>
          </cell>
          <cell r="K39">
            <v>2.1999999999999993</v>
          </cell>
          <cell r="O39">
            <v>1.9000000000000004</v>
          </cell>
        </row>
        <row r="40">
          <cell r="G40">
            <v>2.1000000000000005</v>
          </cell>
          <cell r="K40">
            <v>3.2</v>
          </cell>
          <cell r="O40">
            <v>2</v>
          </cell>
        </row>
        <row r="41">
          <cell r="G41">
            <v>2.8000000000000007</v>
          </cell>
          <cell r="K41">
            <v>2.3999999999999986</v>
          </cell>
          <cell r="O41">
            <v>2.1999999999999993</v>
          </cell>
        </row>
        <row r="42">
          <cell r="G42">
            <v>1.8000000000000007</v>
          </cell>
          <cell r="K42">
            <v>2.5999999999999996</v>
          </cell>
          <cell r="O42">
            <v>2</v>
          </cell>
        </row>
        <row r="43">
          <cell r="G43">
            <v>2.0999999999999996</v>
          </cell>
          <cell r="K43">
            <v>2.4000000000000004</v>
          </cell>
          <cell r="O43">
            <v>2.2999999999999998</v>
          </cell>
        </row>
        <row r="44">
          <cell r="G44">
            <v>3.0999999999999996</v>
          </cell>
          <cell r="K44">
            <v>2.7999999999999972</v>
          </cell>
          <cell r="O44">
            <v>2.3000000000000007</v>
          </cell>
        </row>
        <row r="45">
          <cell r="G45">
            <v>2.2999999999999989</v>
          </cell>
          <cell r="K45">
            <v>1.8000000000000007</v>
          </cell>
          <cell r="O45">
            <v>2</v>
          </cell>
        </row>
        <row r="46">
          <cell r="G46">
            <v>1.8000000000000007</v>
          </cell>
          <cell r="K46">
            <v>2.5999999999999996</v>
          </cell>
          <cell r="O46">
            <v>2.7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0"/>
      <sheetName val="Day 1"/>
      <sheetName val="Day 2"/>
      <sheetName val="Day 3"/>
      <sheetName val="Stock comparison"/>
      <sheetName val=" KPT calculations + reliability"/>
    </sheetNames>
    <sheetDataSet>
      <sheetData sheetId="0">
        <row r="3">
          <cell r="C3" t="str">
            <v>Sikwama</v>
          </cell>
        </row>
        <row r="4">
          <cell r="C4" t="str">
            <v>Nimrod</v>
          </cell>
        </row>
        <row r="5">
          <cell r="C5" t="str">
            <v>Tamala</v>
          </cell>
        </row>
        <row r="6">
          <cell r="C6" t="str">
            <v>Kasongo</v>
          </cell>
        </row>
        <row r="7">
          <cell r="C7" t="str">
            <v>Anthony</v>
          </cell>
        </row>
        <row r="8">
          <cell r="C8" t="str">
            <v>Eunice</v>
          </cell>
        </row>
        <row r="9">
          <cell r="C9" t="str">
            <v>Hellen</v>
          </cell>
        </row>
        <row r="10">
          <cell r="C10" t="str">
            <v>Kamata</v>
          </cell>
        </row>
        <row r="11">
          <cell r="C11" t="str">
            <v>Beauty</v>
          </cell>
        </row>
        <row r="12">
          <cell r="C12" t="str">
            <v>Katalayi</v>
          </cell>
        </row>
        <row r="13">
          <cell r="C13" t="str">
            <v>Pamela</v>
          </cell>
        </row>
        <row r="14">
          <cell r="C14" t="str">
            <v>Shang'omo</v>
          </cell>
        </row>
        <row r="15">
          <cell r="C15" t="str">
            <v>Natasha</v>
          </cell>
        </row>
        <row r="16">
          <cell r="C16" t="str">
            <v>Lukama</v>
          </cell>
        </row>
        <row r="17">
          <cell r="C17" t="str">
            <v>Dylen</v>
          </cell>
        </row>
        <row r="18">
          <cell r="C18" t="str">
            <v>Manda</v>
          </cell>
        </row>
        <row r="19">
          <cell r="C19" t="str">
            <v>Mwelumuka</v>
          </cell>
        </row>
        <row r="20">
          <cell r="C20" t="str">
            <v>Sichilongo</v>
          </cell>
        </row>
        <row r="21">
          <cell r="C21" t="str">
            <v>Racheal</v>
          </cell>
        </row>
        <row r="22">
          <cell r="C22" t="str">
            <v>Mulusa</v>
          </cell>
        </row>
        <row r="23">
          <cell r="C23" t="str">
            <v>Doreen</v>
          </cell>
        </row>
        <row r="24">
          <cell r="C24" t="str">
            <v>Mercy</v>
          </cell>
        </row>
        <row r="25">
          <cell r="C25" t="str">
            <v>Leonard</v>
          </cell>
        </row>
        <row r="26">
          <cell r="C26" t="str">
            <v>Elizabeth</v>
          </cell>
        </row>
        <row r="27">
          <cell r="C27" t="str">
            <v>Chileshe</v>
          </cell>
        </row>
        <row r="28">
          <cell r="C28" t="str">
            <v>Gift</v>
          </cell>
        </row>
        <row r="29">
          <cell r="C29" t="str">
            <v>Ngulube</v>
          </cell>
        </row>
        <row r="30">
          <cell r="C30" t="str">
            <v>Brenda</v>
          </cell>
        </row>
        <row r="31">
          <cell r="C31" t="str">
            <v>Violet</v>
          </cell>
        </row>
        <row r="32">
          <cell r="C32" t="str">
            <v>Hilda</v>
          </cell>
        </row>
        <row r="33">
          <cell r="C33" t="str">
            <v>Florence</v>
          </cell>
        </row>
        <row r="34">
          <cell r="C34" t="str">
            <v>Andrew</v>
          </cell>
        </row>
        <row r="35">
          <cell r="C35" t="str">
            <v>Mukosha</v>
          </cell>
        </row>
        <row r="36">
          <cell r="C36" t="str">
            <v>Cleopatra</v>
          </cell>
        </row>
        <row r="37">
          <cell r="C37" t="str">
            <v>Liswaniso</v>
          </cell>
        </row>
        <row r="38">
          <cell r="C38" t="str">
            <v>Ellen</v>
          </cell>
        </row>
        <row r="39">
          <cell r="C39" t="str">
            <v>Jessy</v>
          </cell>
        </row>
        <row r="40">
          <cell r="C40" t="str">
            <v>Chile</v>
          </cell>
        </row>
        <row r="41">
          <cell r="C41" t="str">
            <v>Chanda</v>
          </cell>
        </row>
        <row r="42">
          <cell r="C42" t="str">
            <v>Susan</v>
          </cell>
        </row>
        <row r="43">
          <cell r="C43" t="str">
            <v>Nanyangwe</v>
          </cell>
        </row>
        <row r="44">
          <cell r="C44" t="str">
            <v>Precious</v>
          </cell>
        </row>
        <row r="45">
          <cell r="C45" t="str">
            <v>Mwale</v>
          </cell>
        </row>
        <row r="46">
          <cell r="C46" t="str">
            <v>Emeldah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 0"/>
      <sheetName val="Day 1"/>
      <sheetName val="Day 2"/>
      <sheetName val="Day 3"/>
      <sheetName val="Stock comparison"/>
      <sheetName val=" KPT calculations + reliability"/>
      <sheetName val="Summary of Info"/>
      <sheetName val="Data"/>
    </sheetNames>
    <sheetDataSet>
      <sheetData sheetId="0">
        <row r="1">
          <cell r="H1" t="str">
            <v>Village</v>
          </cell>
        </row>
        <row r="2">
          <cell r="A2" t="str">
            <v>148535831</v>
          </cell>
          <cell r="C2" t="str">
            <v>Exinoviah</v>
          </cell>
          <cell r="D2" t="str">
            <v>Chitangala</v>
          </cell>
        </row>
        <row r="3">
          <cell r="A3" t="str">
            <v>148536193</v>
          </cell>
          <cell r="C3" t="str">
            <v>Sikwama</v>
          </cell>
          <cell r="D3" t="str">
            <v>Sandra</v>
          </cell>
        </row>
        <row r="4">
          <cell r="A4" t="str">
            <v>148537615</v>
          </cell>
          <cell r="C4" t="str">
            <v>Nimrod</v>
          </cell>
          <cell r="D4" t="str">
            <v>Natutu</v>
          </cell>
        </row>
        <row r="5">
          <cell r="A5" t="str">
            <v>148546256</v>
          </cell>
          <cell r="C5" t="str">
            <v>Tamala</v>
          </cell>
          <cell r="D5" t="str">
            <v>Mwetela</v>
          </cell>
        </row>
        <row r="6">
          <cell r="A6" t="str">
            <v>148550044</v>
          </cell>
          <cell r="C6" t="str">
            <v>Kasongo</v>
          </cell>
          <cell r="D6" t="str">
            <v>Hamwenda</v>
          </cell>
        </row>
        <row r="7">
          <cell r="A7" t="str">
            <v>148550267</v>
          </cell>
          <cell r="C7" t="str">
            <v>Anthony</v>
          </cell>
          <cell r="D7" t="str">
            <v>Mulamata</v>
          </cell>
        </row>
        <row r="8">
          <cell r="A8" t="str">
            <v>148551405</v>
          </cell>
          <cell r="C8" t="str">
            <v>Eunice</v>
          </cell>
          <cell r="D8" t="str">
            <v>Kayana</v>
          </cell>
        </row>
        <row r="9">
          <cell r="A9" t="str">
            <v>148554125</v>
          </cell>
          <cell r="C9" t="str">
            <v>Hellen</v>
          </cell>
          <cell r="D9" t="str">
            <v>Mukuka</v>
          </cell>
        </row>
        <row r="10">
          <cell r="A10" t="str">
            <v>148557708</v>
          </cell>
          <cell r="C10" t="str">
            <v>Kamata</v>
          </cell>
          <cell r="D10" t="str">
            <v>Lupupa</v>
          </cell>
        </row>
        <row r="11">
          <cell r="A11" t="str">
            <v>148558354</v>
          </cell>
          <cell r="C11" t="str">
            <v>Beauty</v>
          </cell>
          <cell r="D11" t="str">
            <v>Kafwila</v>
          </cell>
        </row>
        <row r="12">
          <cell r="A12" t="str">
            <v>148559634</v>
          </cell>
          <cell r="C12" t="str">
            <v>Katalayi</v>
          </cell>
          <cell r="D12" t="str">
            <v>Carolina</v>
          </cell>
        </row>
        <row r="13">
          <cell r="A13" t="str">
            <v>148560112</v>
          </cell>
          <cell r="C13" t="str">
            <v>Pamela</v>
          </cell>
          <cell r="D13" t="str">
            <v>Muma</v>
          </cell>
        </row>
        <row r="14">
          <cell r="A14" t="str">
            <v>148561011</v>
          </cell>
          <cell r="C14" t="str">
            <v>Shang'omo</v>
          </cell>
          <cell r="D14" t="str">
            <v>Potipher</v>
          </cell>
        </row>
        <row r="15">
          <cell r="A15" t="str">
            <v>148561316</v>
          </cell>
          <cell r="C15" t="str">
            <v>Natasha</v>
          </cell>
          <cell r="D15" t="str">
            <v>Mukwemba</v>
          </cell>
        </row>
        <row r="16">
          <cell r="A16" t="str">
            <v>148563872</v>
          </cell>
          <cell r="C16" t="str">
            <v>Lukama</v>
          </cell>
          <cell r="D16" t="str">
            <v>Mukama</v>
          </cell>
        </row>
        <row r="17">
          <cell r="A17" t="str">
            <v>148565043</v>
          </cell>
          <cell r="C17" t="str">
            <v>Dylen</v>
          </cell>
          <cell r="D17" t="str">
            <v>Chinyima</v>
          </cell>
        </row>
        <row r="18">
          <cell r="A18" t="str">
            <v>148573120</v>
          </cell>
          <cell r="C18" t="str">
            <v>Manda</v>
          </cell>
          <cell r="D18" t="str">
            <v>Raymond</v>
          </cell>
        </row>
        <row r="19">
          <cell r="A19" t="str">
            <v>148573729</v>
          </cell>
          <cell r="C19" t="str">
            <v>Mwelumuka</v>
          </cell>
          <cell r="D19" t="str">
            <v>Luwi</v>
          </cell>
        </row>
        <row r="20">
          <cell r="A20" t="str">
            <v>148574839</v>
          </cell>
          <cell r="C20" t="str">
            <v>Sichilongo</v>
          </cell>
          <cell r="D20" t="str">
            <v>Eddy</v>
          </cell>
        </row>
        <row r="21">
          <cell r="A21" t="str">
            <v>148580900</v>
          </cell>
          <cell r="C21" t="str">
            <v>Racheal</v>
          </cell>
          <cell r="D21" t="str">
            <v>Tanganyika</v>
          </cell>
        </row>
        <row r="22">
          <cell r="A22" t="str">
            <v>148581254</v>
          </cell>
          <cell r="C22" t="str">
            <v>Mulusa</v>
          </cell>
          <cell r="D22" t="str">
            <v xml:space="preserve">Joseph </v>
          </cell>
        </row>
        <row r="23">
          <cell r="A23" t="str">
            <v>148583384</v>
          </cell>
          <cell r="C23" t="str">
            <v>Doreen</v>
          </cell>
          <cell r="D23" t="str">
            <v>Chanda</v>
          </cell>
        </row>
        <row r="24">
          <cell r="A24" t="str">
            <v>148584379</v>
          </cell>
          <cell r="C24" t="str">
            <v>Mercy</v>
          </cell>
          <cell r="D24" t="str">
            <v>Mukonge</v>
          </cell>
        </row>
        <row r="25">
          <cell r="A25" t="str">
            <v>148584990</v>
          </cell>
          <cell r="C25" t="str">
            <v>Leonard</v>
          </cell>
          <cell r="D25" t="str">
            <v>Chilebela</v>
          </cell>
        </row>
        <row r="26">
          <cell r="A26" t="str">
            <v>148590724</v>
          </cell>
          <cell r="C26" t="str">
            <v>Elizabeth</v>
          </cell>
          <cell r="D26" t="str">
            <v>Banda</v>
          </cell>
        </row>
        <row r="27">
          <cell r="A27" t="str">
            <v>148591664</v>
          </cell>
          <cell r="C27" t="str">
            <v>Chileshe</v>
          </cell>
          <cell r="D27" t="str">
            <v>Dorica</v>
          </cell>
        </row>
        <row r="28">
          <cell r="A28" t="str">
            <v>148592840</v>
          </cell>
          <cell r="C28" t="str">
            <v>Gift</v>
          </cell>
          <cell r="D28" t="str">
            <v>Mwene</v>
          </cell>
        </row>
        <row r="29">
          <cell r="A29" t="str">
            <v>148595587</v>
          </cell>
          <cell r="C29" t="str">
            <v>Ngulube</v>
          </cell>
          <cell r="D29" t="str">
            <v>Abraham</v>
          </cell>
        </row>
        <row r="30">
          <cell r="A30" t="str">
            <v>148600688</v>
          </cell>
          <cell r="C30" t="str">
            <v>Brenda</v>
          </cell>
          <cell r="D30" t="str">
            <v>Nalomba</v>
          </cell>
        </row>
        <row r="31">
          <cell r="A31" t="str">
            <v>148602885</v>
          </cell>
          <cell r="C31" t="str">
            <v>Violet</v>
          </cell>
          <cell r="D31" t="str">
            <v>Munyuka</v>
          </cell>
        </row>
        <row r="32">
          <cell r="A32" t="str">
            <v>148605379</v>
          </cell>
          <cell r="C32" t="str">
            <v>Hilda</v>
          </cell>
          <cell r="D32" t="str">
            <v>Musonda</v>
          </cell>
        </row>
        <row r="33">
          <cell r="A33" t="str">
            <v>148607875</v>
          </cell>
          <cell r="C33" t="str">
            <v>Florence</v>
          </cell>
          <cell r="D33" t="str">
            <v>Kanyembo</v>
          </cell>
        </row>
        <row r="34">
          <cell r="A34" t="str">
            <v>148608257</v>
          </cell>
          <cell r="C34" t="str">
            <v>Andrew</v>
          </cell>
          <cell r="D34" t="str">
            <v>Malenga</v>
          </cell>
        </row>
        <row r="35">
          <cell r="A35" t="str">
            <v>148620569</v>
          </cell>
          <cell r="C35" t="str">
            <v>Mukosha</v>
          </cell>
          <cell r="D35" t="str">
            <v>Chulu</v>
          </cell>
        </row>
        <row r="36">
          <cell r="A36" t="str">
            <v>148622499</v>
          </cell>
          <cell r="C36" t="str">
            <v>Cleopatra</v>
          </cell>
          <cell r="D36" t="str">
            <v>Kapena</v>
          </cell>
        </row>
        <row r="37">
          <cell r="A37" t="str">
            <v>148625158</v>
          </cell>
          <cell r="C37" t="str">
            <v>Liswaniso</v>
          </cell>
          <cell r="D37" t="str">
            <v>Namakando</v>
          </cell>
        </row>
        <row r="38">
          <cell r="A38" t="str">
            <v>148625190</v>
          </cell>
          <cell r="C38" t="str">
            <v>Ellen</v>
          </cell>
          <cell r="D38" t="str">
            <v>Sampa</v>
          </cell>
        </row>
        <row r="39">
          <cell r="A39" t="str">
            <v>148627789</v>
          </cell>
          <cell r="C39" t="str">
            <v>Jessy</v>
          </cell>
          <cell r="D39" t="str">
            <v>Kaputula</v>
          </cell>
        </row>
        <row r="40">
          <cell r="A40" t="str">
            <v>148629405</v>
          </cell>
          <cell r="C40" t="str">
            <v>Chile</v>
          </cell>
          <cell r="D40" t="str">
            <v>Chiyesu</v>
          </cell>
        </row>
        <row r="41">
          <cell r="A41" t="str">
            <v>148635046</v>
          </cell>
          <cell r="C41" t="str">
            <v>Chanda</v>
          </cell>
          <cell r="D41" t="str">
            <v>Mutale</v>
          </cell>
        </row>
        <row r="42">
          <cell r="A42" t="str">
            <v>148635053</v>
          </cell>
          <cell r="C42" t="str">
            <v>Susan</v>
          </cell>
          <cell r="D42" t="str">
            <v>Mumbi</v>
          </cell>
        </row>
        <row r="43">
          <cell r="A43" t="str">
            <v>148638090</v>
          </cell>
          <cell r="C43" t="str">
            <v>Nanyangwe</v>
          </cell>
          <cell r="D43" t="str">
            <v>Mwiche</v>
          </cell>
        </row>
        <row r="44">
          <cell r="A44" t="str">
            <v>148639676</v>
          </cell>
          <cell r="C44" t="str">
            <v>Precious</v>
          </cell>
          <cell r="D44" t="str">
            <v>Chumbo</v>
          </cell>
        </row>
        <row r="45">
          <cell r="A45" t="str">
            <v>148642549</v>
          </cell>
          <cell r="C45" t="str">
            <v>Mwale</v>
          </cell>
          <cell r="D45" t="str">
            <v>Ekelesi</v>
          </cell>
        </row>
        <row r="46">
          <cell r="A46" t="str">
            <v>148643823</v>
          </cell>
          <cell r="C46" t="str">
            <v>Emeldah</v>
          </cell>
          <cell r="D46" t="str">
            <v>Labani</v>
          </cell>
        </row>
      </sheetData>
      <sheetData sheetId="1">
        <row r="2">
          <cell r="AG2">
            <v>2.4444444444444446</v>
          </cell>
        </row>
      </sheetData>
      <sheetData sheetId="2">
        <row r="2">
          <cell r="AH2">
            <v>2.4444444444444446</v>
          </cell>
        </row>
      </sheetData>
      <sheetData sheetId="3">
        <row r="2">
          <cell r="AM2">
            <v>1.8</v>
          </cell>
        </row>
      </sheetData>
      <sheetData sheetId="4">
        <row r="2">
          <cell r="H2">
            <v>1.4000000000000004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ianca Stead" id="{D77A44FF-EEA9-46C1-A7C7-49B6659A6990}" userId="S::Bianca@tasc.je::5e7a0672-ce6b-4654-a445-5f3b4df63c64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56BB79-FFA3-4F92-80A7-CE8B8B6FCA27}" name="Table14" displayName="Table14" ref="A1:AU46" totalsRowShown="0">
  <autoFilter ref="A1:AU46" xr:uid="{F01DBCCC-F504-457D-97EA-2B6938DCB457}"/>
  <sortState xmlns:xlrd2="http://schemas.microsoft.com/office/spreadsheetml/2017/richdata2" ref="A2:AU46">
    <sortCondition ref="A1:A46"/>
  </sortState>
  <tableColumns count="47">
    <tableColumn id="1" xr3:uid="{3F893D09-DB37-4650-B956-C10A830C63A1}" name="Cookstove ID"/>
    <tableColumn id="2" xr3:uid="{6C357265-67B3-4A87-B522-BC64A20908E6}" name="Day_Of_Test"/>
    <tableColumn id="3" xr3:uid="{DB02CBB3-40DB-437D-ACFC-060D2B4D1BA8}" name="Name/First_Name_of_Interviewee"/>
    <tableColumn id="4" xr3:uid="{FE145DF5-22A6-4B71-BCA1-D99CF6012F93}" name="Name/Last_Name_of_Interviewee"/>
    <tableColumn id="5" xr3:uid="{7ECE7686-5C04-4E37-B080-9E5C92A57143}" name="Name/Head_of_Household_NRC1"/>
    <tableColumn id="6" xr3:uid="{AEB66EC3-1831-4577-93E0-B2050FC008FA}" name="Name/Phone_Number"/>
    <tableColumn id="7" xr3:uid="{8280A122-BB36-40AE-A2B2-68CC1CAE8ABF}" name="Prov_Dist/Province"/>
    <tableColumn id="8" xr3:uid="{E87B9298-85C5-48B4-82EE-FF56D3BBB3E2}" name="Village"/>
    <tableColumn id="9" xr3:uid="{9141B1CB-3F7E-4FBD-86FC-07337D705132}" name="Stove_Location"/>
    <tableColumn id="10" xr3:uid="{8375947A-E8A3-45B4-94FF-723BEADCC878}" name="_Stove_Location_latitude"/>
    <tableColumn id="11" xr3:uid="{BDD5AC12-54FC-4AB8-BF1C-591C8A0382DC}" name="_Stove_Location_longitude"/>
    <tableColumn id="12" xr3:uid="{CBAA1445-B1C1-41DF-8E50-03F17FD7F8FA}" name="_Stove_Location_altitude"/>
    <tableColumn id="13" xr3:uid="{150C863C-5815-4718-97D8-CF5242163237}" name="_Stove_Location_precision"/>
    <tableColumn id="14" xr3:uid="{102DAABC-ACCE-4FE8-944E-82C43A53F599}" name="Date_Measurement"/>
    <tableColumn id="15" xr3:uid="{CB629F31-A39E-4BCB-85A2-74AEF146FBB0}" name="Scale_Tare"/>
    <tableColumn id="16" xr3:uid="{54991A0E-B9D6-45CC-883C-76775B7225E8}" name="three_day_charcoal_weight"/>
    <tableColumn id="17" xr3:uid="{C77BE533-027C-489C-92E9-64F43EA17313}" name="untitled23/Charcoal_1_Moisture_1"/>
    <tableColumn id="18" xr3:uid="{D8686651-A2F2-4813-95CF-DC855B4E689D}" name="untitled23/Charcoal_1_Moisture_2"/>
    <tableColumn id="19" xr3:uid="{D0FDD964-5BC5-4F07-8CF7-CD9EA74864CB}" name="untitled23/Charcoal_1_Moisture_3"/>
    <tableColumn id="20" xr3:uid="{C6C9E442-6926-4EAA-814E-6B2DC1759A45}" name="untitled27/Charcoal_2_Moisture_1"/>
    <tableColumn id="21" xr3:uid="{DFA43A6F-2D53-4A30-80B4-AC0941B3A5D5}" name="untitled27/Charcoal_2_Moisture_2"/>
    <tableColumn id="22" xr3:uid="{E397811F-62CA-4036-90BA-861894DCB8BA}" name="untitled27/Charcoal_2_Moisture_3"/>
    <tableColumn id="23" xr3:uid="{F2820751-B124-4968-AE0F-51D4B4005584}" name="untitled31/Charcoal_3_Moisture_1"/>
    <tableColumn id="24" xr3:uid="{0176CA64-01D3-4D0C-A964-746875C26171}" name="untitled31/Charcoal_3_Moisture_2"/>
    <tableColumn id="25" xr3:uid="{A50F5DE9-72D3-4315-A2AC-9180FF394BEC}" name="untitled31/Charcoal_3_Moisture_3"/>
    <tableColumn id="26" xr3:uid="{BACE84CC-9576-48D1-9BA3-096F661C3D13}" name="untitled35/Children_0-14_years"/>
    <tableColumn id="27" xr3:uid="{CDC0A993-96A0-4A56-82CA-24B626623FB7}" name="untitled35/Females_older_14_years"/>
    <tableColumn id="28" xr3:uid="{5518030E-6924-4379-949E-767D862F9EF9}" name="untitled35/Males_15-59_years"/>
    <tableColumn id="29" xr3:uid="{AA1ADC9B-C2E4-4181-B302-B07447E02982}" name="untitled35/Males_older_than_59_years"/>
    <tableColumn id="30" xr3:uid="{9A165057-32A1-471B-8AB5-EAC6372D4D3A}" name="Charcoal_Supply"/>
    <tableColumn id="31" xr3:uid="{C19AC3EF-E360-47F1-97B3-AA4D18426E3D}" name="Charcoal_added"/>
    <tableColumn id="50" xr3:uid="{B9A023FA-4429-4803-BB6B-5E565BE2F869}" name="Enumerator_Name"/>
    <tableColumn id="32" xr3:uid="{7473AA44-B0E6-49F9-AABD-CF4DD324B4B2}" name="Auto_DATE" dataDxfId="16"/>
    <tableColumn id="33" xr3:uid="{F9F20C33-36A6-4A32-BC20-C73CE777BA1C}" name="meta/instanceID"/>
    <tableColumn id="34" xr3:uid="{0C72F4A8-6736-4C40-91A5-FD3AB2E1F6A3}" name="_id"/>
    <tableColumn id="35" xr3:uid="{E81DA083-3467-43E7-9A59-E7061D04C6CD}" name="_uuid"/>
    <tableColumn id="36" xr3:uid="{5C41F2D3-F13F-4DEA-91CD-1757FF55DC79}" name="_submission_time" dataDxfId="15"/>
    <tableColumn id="37" xr3:uid="{7FAE1F2D-C343-4111-92EB-2D46137339DB}" name="_date_modified"/>
    <tableColumn id="39" xr3:uid="{43831D77-EA10-4086-B1DA-119EAE7E21DA}" name="_tags"/>
    <tableColumn id="40" xr3:uid="{0A872910-4F51-4572-AB99-E03839223095}" name="_notes"/>
    <tableColumn id="41" xr3:uid="{AE1E9661-A51A-40C2-A0B9-0F9CD2134723}" name="_version"/>
    <tableColumn id="42" xr3:uid="{C484883E-DAF9-40FA-BDCF-ADE43FE4F4D0}" name="_duration"/>
    <tableColumn id="43" xr3:uid="{D34286A4-25B5-4DE8-8CE4-38E7DFA66A17}" name="_submitted_by"/>
    <tableColumn id="44" xr3:uid="{DC5CDB8C-3FCC-48CB-8DC3-80D8A3FE676F}" name="_total_media"/>
    <tableColumn id="45" xr3:uid="{1D07EED4-8E83-4F65-95AA-E0FFF5E5CD8A}" name="_media_count"/>
    <tableColumn id="46" xr3:uid="{83A858E3-A28B-483E-928F-E9F45A61393E}" name="_media_all_received"/>
    <tableColumn id="47" xr3:uid="{ACE09260-B36A-4277-A0DD-0278CBB3AABF}" name="_xform_id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2AD7E5A-FCCB-4543-8FF8-C9D7B01DBCF0}" name="Table25" displayName="Table25" ref="A1:AF46" totalsRowShown="0" tableBorderDxfId="14">
  <autoFilter ref="A1:AF46" xr:uid="{EF9E4E9F-FBC1-4F28-914F-08ACE233C721}"/>
  <sortState xmlns:xlrd2="http://schemas.microsoft.com/office/spreadsheetml/2017/richdata2" ref="A2:AF46">
    <sortCondition ref="A1:A46"/>
  </sortState>
  <tableColumns count="32">
    <tableColumn id="1" xr3:uid="{01853064-7A66-425F-BD4A-23DA03A5A9DE}" name="Cookstove ID"/>
    <tableColumn id="2" xr3:uid="{AD3F1FD9-C12E-4C0F-A610-98D17F71F160}" name="Day"/>
    <tableColumn id="3" xr3:uid="{707CF022-102C-4447-A7CB-991D124949C7}" name="Name/First_Name_of_Interviewee"/>
    <tableColumn id="4" xr3:uid="{ADEA2D3E-324A-4E50-9FA3-08960DC43BA9}" name="Name/Last_Name_of_Interviewee"/>
    <tableColumn id="5" xr3:uid="{803DFD58-663F-403C-AB70-91E947560A0A}" name="Prov_Dist/Province"/>
    <tableColumn id="6" xr3:uid="{5A4DFA21-1482-4D6A-9818-2A2428BDCC30}" name="Village"/>
    <tableColumn id="7" xr3:uid="{5888139F-AE79-4FC3-92ED-AC8704B3B11C}" name="Stove_Location"/>
    <tableColumn id="8" xr3:uid="{F4DE205D-EEED-4D60-AF3D-34B51EC106CD}" name="_Stove_Location_latitude"/>
    <tableColumn id="9" xr3:uid="{20CB8FBF-EB1B-4505-AF3F-8843FB46026C}" name="_Stove_Location_longitude"/>
    <tableColumn id="10" xr3:uid="{FD1070CC-F010-4222-ADE9-F40FE86F9157}" name="_Stove_Location_altitude"/>
    <tableColumn id="11" xr3:uid="{253AD360-6FF7-432B-856F-C4BFD1A9B69C}" name="_Stove_Location_precision"/>
    <tableColumn id="12" xr3:uid="{A3DBB4C5-49A2-40DD-9828-E1E5E0BBB924}" name="Date_Measurement"/>
    <tableColumn id="13" xr3:uid="{7F214F56-21EC-4619-ACF1-1B383CAF4AB1}" name="Scale_Tare"/>
    <tableColumn id="14" xr3:uid="{BA2E1CA9-1413-4166-8464-AD6AF597835E}" name="leftover_charcoal_weight"/>
    <tableColumn id="15" xr3:uid="{FF4093F2-2C41-45A2-924D-63099B37B063}" name="untitled23/Charcoal_1_Moisture_1"/>
    <tableColumn id="16" xr3:uid="{FEF68206-7AC7-4D90-9D46-B02CCD041847}" name="untitled23/Charcoal_1_Moisture_2"/>
    <tableColumn id="17" xr3:uid="{C8EA9881-DF10-4CD8-9A01-9FB40A860F75}" name="untitled23/Charcoal_1_Moisture_3"/>
    <tableColumn id="18" xr3:uid="{138FFF02-8563-4EB2-9701-E66081E138DE}" name="untitled27/Charcoal_2_Moisture_1"/>
    <tableColumn id="19" xr3:uid="{35285363-6D62-427C-9AB5-A56FCEFE0382}" name="untitled27/Charcoal_2_Moisture_2"/>
    <tableColumn id="20" xr3:uid="{A5E8E82D-AB10-473B-88E1-3363D54750DA}" name="untitled27/Charcoal_2_Moisture_3"/>
    <tableColumn id="21" xr3:uid="{AA32517B-A302-48BE-93A1-457C85CEA05D}" name="untitled31/Charcoal_3_Moisture_1"/>
    <tableColumn id="22" xr3:uid="{558EAF20-13FD-4B31-9306-95658697FED0}" name="untitled31/Charcoal_3_Moisture_2"/>
    <tableColumn id="23" xr3:uid="{FCD4C082-1B6C-4EF0-BA36-28F6B8C80C74}" name="untitled31/Charcoal_3_Moisture_3"/>
    <tableColumn id="24" xr3:uid="{5F70FD47-96D6-4FBF-ADE0-6ABCAA3594DE}" name="untitled35/Children_0-14_years"/>
    <tableColumn id="25" xr3:uid="{CCD8B8A2-6278-4091-9B2F-69C1CF69AB6D}" name="untitled35/Females_older_14_years"/>
    <tableColumn id="26" xr3:uid="{A3AD12BC-E471-48F4-BC34-8F16C42177F1}" name="untitled35/Males_15-59_years"/>
    <tableColumn id="27" xr3:uid="{6B4959FF-D6DC-4F3A-9757-60B3ECC7853E}" name="untitled35/Males_older_than_59_years"/>
    <tableColumn id="28" xr3:uid="{7A4A0F7A-3DD1-45A8-9F6A-DF75DADF8FEB}" name="Charcoal_Supply"/>
    <tableColumn id="29" xr3:uid="{53823D73-00C7-4E39-BDA0-BDD67106A5F3}" name="Charcoal_added"/>
    <tableColumn id="30" xr3:uid="{1EE71BD0-4A10-499E-97B4-1D3FCA1A9F04}" name="Enumerator_Name" dataDxfId="13"/>
    <tableColumn id="31" xr3:uid="{5BC959AB-2B69-401D-ACBE-E7C31E0BB330}" name="_submission_time"/>
    <tableColumn id="32" xr3:uid="{5F4E42D4-B5DC-44B5-9346-AAE8521442F5}" name="Column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9B34CC2-5F53-4667-8E84-B7667C108147}" name="Table3" displayName="Table3" ref="A1:AE46" totalsRowShown="0">
  <autoFilter ref="A1:AE46" xr:uid="{25D86F71-27AE-42D6-8D0F-B4F639286595}"/>
  <sortState xmlns:xlrd2="http://schemas.microsoft.com/office/spreadsheetml/2017/richdata2" ref="A2:AE46">
    <sortCondition ref="A1:A46"/>
  </sortState>
  <tableColumns count="31">
    <tableColumn id="1" xr3:uid="{AB1249E2-84BD-467A-93A8-412CD31E23CB}" name="Cookstove ID"/>
    <tableColumn id="2" xr3:uid="{2B76C549-1962-4F8B-93F2-8809B647ACD4}" name="Day"/>
    <tableColumn id="3" xr3:uid="{5AA44FD4-168D-4FAF-94B0-2A6A0E9657E2}" name="Name/First_Name_of_Interviewee"/>
    <tableColumn id="4" xr3:uid="{80BFBD2B-7300-40B0-BF09-927D1B864287}" name="Name/Last_Name_of_Interviewee"/>
    <tableColumn id="5" xr3:uid="{C058CE01-E37B-479C-9DE8-FF7C0A32E0D7}" name="Prov_Dist/Province"/>
    <tableColumn id="6" xr3:uid="{4B49429B-2FDA-42E1-B655-9898437C51DD}" name="Village"/>
    <tableColumn id="7" xr3:uid="{F5B75DF9-6440-48F0-935C-582DBA0D7DFE}" name="Stove_Location"/>
    <tableColumn id="8" xr3:uid="{8EBE91DF-FC80-4DDD-94AE-841700590B71}" name="_Stove_Location_latitude"/>
    <tableColumn id="9" xr3:uid="{7899A188-BDE0-40E4-98C5-448DF240C4B2}" name="_Stove_Location_longitude"/>
    <tableColumn id="10" xr3:uid="{341C22CC-9B6F-42C1-A0A4-760929C19406}" name="_Stove_Location_altitude"/>
    <tableColumn id="11" xr3:uid="{688E1131-B7A9-4681-B41C-5462231A0DA6}" name="_Stove_Location_precision"/>
    <tableColumn id="12" xr3:uid="{47BBD5AA-65CC-4221-8D25-647F4341242B}" name="Date_Measurement"/>
    <tableColumn id="13" xr3:uid="{BB432B39-7FC4-474A-85FB-985CBBD2F4AE}" name="Scale_Tare"/>
    <tableColumn id="14" xr3:uid="{318A361C-418D-4161-9E1C-9855558409CB}" name="leftover_charcoal_weight"/>
    <tableColumn id="15" xr3:uid="{097C0314-3F95-49C9-9271-9A213E4D1867}" name="untitled23/Charcoal_1_Moisture_1"/>
    <tableColumn id="16" xr3:uid="{6A8C2435-55A7-4DCB-819C-B83BB9E480FC}" name="untitled23/Charcoal_1_Moisture_2"/>
    <tableColumn id="17" xr3:uid="{75795F12-48F9-45C3-BC80-A540A9306B33}" name="untitled23/Charcoal_1_Moisture_3"/>
    <tableColumn id="18" xr3:uid="{418A47B0-5631-4DBF-A731-DB8255D7188D}" name="untitled27/Charcoal_2_Moisture_1"/>
    <tableColumn id="19" xr3:uid="{3C216C3B-1BC3-4422-92BD-788F63F97737}" name="untitled27/Charcoal_2_Moisture_2"/>
    <tableColumn id="20" xr3:uid="{3E746A62-6EB1-4F06-A339-DEF2C9C47C41}" name="untitled27/Charcoal_2_Moisture_3"/>
    <tableColumn id="21" xr3:uid="{1CF0ECEE-D9BF-4721-A039-9E6548013473}" name="untitled31/Charcoal_3_Moisture_1"/>
    <tableColumn id="22" xr3:uid="{AB29A094-5EB4-4EC8-8092-F09A0521BD5D}" name="untitled31/Charcoal_3_Moisture_2"/>
    <tableColumn id="23" xr3:uid="{5E98FA35-3A82-4F69-B302-9525E6209168}" name="untitled31/Charcoal_3_Moisture_3"/>
    <tableColumn id="24" xr3:uid="{E8A22140-E3E8-4C68-B7D4-440AF64CC6D2}" name="untitled35/Children_0-14_years"/>
    <tableColumn id="25" xr3:uid="{717C18FD-D216-4CA7-9B7C-537A1CBD020B}" name="untitled35/Females_older_14_years"/>
    <tableColumn id="26" xr3:uid="{E67261FF-C051-4E92-83C4-60CF3109C195}" name="untitled35/Males_15-59_years"/>
    <tableColumn id="27" xr3:uid="{A4AB203F-902B-468C-8DE1-352E234ADCCB}" name="untitled35/Males_older_than_59_years"/>
    <tableColumn id="28" xr3:uid="{BE558DC0-C0CD-4B04-87BF-5679DC87EC48}" name="Charcoal_Supply"/>
    <tableColumn id="29" xr3:uid="{CC4D7FA2-DFC2-4B94-ABDA-E4E05B1AC63F}" name="Charcoal_added"/>
    <tableColumn id="30" xr3:uid="{EFF9DCD9-5D4F-4904-868E-3D8C7A496276}" name="Enumerator_Name" dataDxfId="12"/>
    <tableColumn id="31" xr3:uid="{DAC28AA1-5687-4EA5-8C2F-B45512C62B18}" name="_submission_tim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EBF0DF8-175D-45E4-A9B7-6008024B3315}" name="Table4" displayName="Table4" ref="A1:AE46" totalsRowShown="0">
  <autoFilter ref="A1:AE46" xr:uid="{105091E7-AF7C-49EB-8BA2-D49928EF398A}"/>
  <sortState xmlns:xlrd2="http://schemas.microsoft.com/office/spreadsheetml/2017/richdata2" ref="A2:AE46">
    <sortCondition ref="A1:A46"/>
  </sortState>
  <tableColumns count="31">
    <tableColumn id="1" xr3:uid="{09EF07BE-8366-4D8F-8025-A22FBC95A613}" name="Cookstove ID"/>
    <tableColumn id="2" xr3:uid="{27373C60-E2F9-4B1C-84CF-C66CD1502C2A}" name="Day"/>
    <tableColumn id="3" xr3:uid="{143B7774-EA93-4BAD-9022-372C686E0E54}" name="Name/First_Name_of_Interviewee"/>
    <tableColumn id="4" xr3:uid="{312495B2-392E-4F51-80C0-49626346768F}" name="Name/Last_Name_of_Interviewee"/>
    <tableColumn id="5" xr3:uid="{65694C98-D87E-4266-A539-7194B983E171}" name="Prov_Dist/Province"/>
    <tableColumn id="6" xr3:uid="{D5C65DBA-1EA5-4729-BC2E-D869C4E59F78}" name="Village"/>
    <tableColumn id="7" xr3:uid="{FF8BA9CE-EB49-480C-B39A-01EEA1941B0F}" name="Stove_Location"/>
    <tableColumn id="8" xr3:uid="{06C47882-7A0D-46DB-9AFF-343AF655BCD6}" name="_Stove_Location_latitude"/>
    <tableColumn id="9" xr3:uid="{39C7BC55-7668-4EBD-A812-1800A8DC7CC1}" name="_Stove_Location_longitude"/>
    <tableColumn id="10" xr3:uid="{D4A180A9-F2CB-4434-BB22-540CA04FBBAA}" name="_Stove_Location_altitude"/>
    <tableColumn id="11" xr3:uid="{58F70FA0-5ABA-4478-9E56-5713A2E5F7F5}" name="_Stove_Location_precision"/>
    <tableColumn id="12" xr3:uid="{42737F80-819B-4608-A5E4-5EBA69687D65}" name="Date_Measurement"/>
    <tableColumn id="13" xr3:uid="{F996D7FD-01A7-44E5-91E8-09FA968F9BDB}" name="Scale_Tare"/>
    <tableColumn id="14" xr3:uid="{74A93CB2-87E1-43B5-AE68-86C16430653A}" name="leftover_charcoal_weight"/>
    <tableColumn id="15" xr3:uid="{23792EAB-C25C-4F8D-A8CE-5E734C3967B4}" name="untitled23/Charcoal_1_Moisture_1"/>
    <tableColumn id="16" xr3:uid="{B8A849A1-DB87-4EBE-A4C5-E5C184D2F675}" name="untitled23/Charcoal_1_Moisture_2"/>
    <tableColumn id="17" xr3:uid="{1B2F2BF9-6CA6-433F-8F08-C5E603DBD3C3}" name="untitled23/Charcoal_1_Moisture_3"/>
    <tableColumn id="18" xr3:uid="{4E6FE823-0E53-4C8D-8981-689F874E07E1}" name="untitled27/Charcoal_2_Moisture_1"/>
    <tableColumn id="19" xr3:uid="{5873D357-587B-4630-9C74-452B25ABE0C9}" name="untitled27/Charcoal_2_Moisture_2"/>
    <tableColumn id="20" xr3:uid="{B29D2436-8E99-431C-BFC7-2136B1C1BCEA}" name="untitled27/Charcoal_2_Moisture_3"/>
    <tableColumn id="21" xr3:uid="{50ECB093-BE14-413A-B17F-44AB9F21022D}" name="untitled31/Charcoal_3_Moisture_1"/>
    <tableColumn id="22" xr3:uid="{DF799CB0-5D33-4EF2-A867-3116E0434C90}" name="untitled31/Charcoal_3_Moisture_2"/>
    <tableColumn id="23" xr3:uid="{909B97BC-4227-4C81-8E9A-7254C950E319}" name="untitled31/Charcoal_3_Moisture_3"/>
    <tableColumn id="24" xr3:uid="{ED8320DA-E81C-4A92-A85F-C36A8F28306B}" name="untitled35/Children_0-14_years"/>
    <tableColumn id="25" xr3:uid="{B043AA44-24A9-41EE-B3EB-21053254BA06}" name="untitled35/Females_older_14_years"/>
    <tableColumn id="26" xr3:uid="{B70D064D-4A5E-4D5F-A845-F2598B31004E}" name="untitled35/Males_15-59_years"/>
    <tableColumn id="27" xr3:uid="{24B1B417-F434-4D8E-AE44-B229994926F2}" name="untitled35/Males_older_than_59_years"/>
    <tableColumn id="28" xr3:uid="{5E1B7CA3-1812-426E-98CA-0B2F796CCA51}" name="Charcoal_Supply"/>
    <tableColumn id="29" xr3:uid="{B28465D0-E1FC-469A-86A9-40B2C7854102}" name="Charcoal_added"/>
    <tableColumn id="30" xr3:uid="{E56CF8C5-A8EC-41DA-8DFE-36724D48362C}" name="Enumerator_Name" dataDxfId="11"/>
    <tableColumn id="31" xr3:uid="{052DA00F-2B37-436A-A329-44AD45B282BE}" name="_submission_ti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" dT="2024-06-13T09:25:35.25" personId="{D77A44FF-EEA9-46C1-A7C7-49B6659A6990}" id="{63DE55EB-5C08-4018-9FC0-5FBDE293F085}">
    <text>2006 IPCC Guidelines for National Greenhouse Gas Inventories, Chapter 2: Stationary Combustion, Table 2.5 - Residential Source Emission Factors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6F38-87A6-47E5-8352-4D2C07910173}">
  <dimension ref="B2:L9"/>
  <sheetViews>
    <sheetView tabSelected="1" workbookViewId="0">
      <selection activeCell="L16" sqref="L16"/>
    </sheetView>
  </sheetViews>
  <sheetFormatPr defaultRowHeight="14.4"/>
  <cols>
    <col min="5" max="5" width="11.5546875" customWidth="1"/>
    <col min="6" max="6" width="17.6640625" customWidth="1"/>
    <col min="7" max="7" width="15.33203125" customWidth="1"/>
    <col min="8" max="8" width="18.88671875" customWidth="1"/>
    <col min="12" max="12" width="18.44140625" bestFit="1" customWidth="1"/>
  </cols>
  <sheetData>
    <row r="2" spans="2:12">
      <c r="B2" s="186" t="s">
        <v>120</v>
      </c>
      <c r="C2" s="7"/>
      <c r="D2" s="7"/>
      <c r="E2" s="7"/>
    </row>
    <row r="3" spans="2:12">
      <c r="J3" s="232"/>
      <c r="K3" s="232"/>
      <c r="L3" s="190" t="s">
        <v>1142</v>
      </c>
    </row>
    <row r="4" spans="2:12">
      <c r="B4" s="199" t="s">
        <v>102</v>
      </c>
      <c r="C4" s="200" t="s">
        <v>105</v>
      </c>
      <c r="D4" s="202" t="s">
        <v>1130</v>
      </c>
      <c r="E4" s="202" t="s">
        <v>107</v>
      </c>
      <c r="F4" s="199" t="s">
        <v>1140</v>
      </c>
      <c r="G4" s="199"/>
      <c r="H4" s="199" t="s">
        <v>34</v>
      </c>
      <c r="J4" s="199" t="s">
        <v>123</v>
      </c>
      <c r="K4" s="233">
        <v>2021</v>
      </c>
      <c r="L4" s="193">
        <f>'Ex-Post Habit 1'!J23</f>
        <v>2960.3985639373636</v>
      </c>
    </row>
    <row r="5" spans="2:12">
      <c r="B5" s="199"/>
      <c r="C5" s="201"/>
      <c r="D5" s="203"/>
      <c r="E5" s="203"/>
      <c r="F5" s="108" t="s">
        <v>103</v>
      </c>
      <c r="G5" s="108" t="s">
        <v>104</v>
      </c>
      <c r="H5" s="199"/>
      <c r="J5" s="199"/>
      <c r="K5" s="233">
        <v>2022</v>
      </c>
      <c r="L5" s="193">
        <f>'Ex-Post Habit 1'!J24+'Ex-Post Habit 2'!J23</f>
        <v>4660.7514360626365</v>
      </c>
    </row>
    <row r="6" spans="2:12">
      <c r="B6" s="204">
        <v>4</v>
      </c>
      <c r="C6" s="204" t="s">
        <v>121</v>
      </c>
      <c r="D6" s="102">
        <v>1</v>
      </c>
      <c r="E6" s="109">
        <f>'Technology Days VPA 4'!D2</f>
        <v>1100</v>
      </c>
      <c r="F6" s="103">
        <f>'Technology Days VPA 4'!F2</f>
        <v>44302</v>
      </c>
      <c r="G6" s="103">
        <f>'Technology Days VPA 4'!G2</f>
        <v>44731</v>
      </c>
      <c r="H6" s="171">
        <f>'Ex-Post Habit 1'!J22</f>
        <v>5131</v>
      </c>
      <c r="J6" s="199"/>
      <c r="K6" s="233">
        <v>2023</v>
      </c>
      <c r="L6" s="193">
        <f>'Ex-Post Habit 2'!J24</f>
        <v>1340.85</v>
      </c>
    </row>
    <row r="7" spans="2:12">
      <c r="B7" s="205"/>
      <c r="C7" s="205"/>
      <c r="D7" s="102">
        <v>2</v>
      </c>
      <c r="E7" s="109">
        <f>'Technology Days VPA 4'!D2</f>
        <v>1100</v>
      </c>
      <c r="F7" s="103">
        <f>'Technology Days VPA 4'!F3</f>
        <v>44732</v>
      </c>
      <c r="G7" s="103">
        <f>'Technology Days VPA 4'!G3</f>
        <v>45031</v>
      </c>
      <c r="H7" s="171">
        <f>'Ex-Post Habit 2'!J22</f>
        <v>3831</v>
      </c>
      <c r="J7" s="190"/>
      <c r="K7" s="32" t="s">
        <v>28</v>
      </c>
      <c r="L7" s="193">
        <f>SUM(L4:L6)</f>
        <v>8962</v>
      </c>
    </row>
    <row r="8" spans="2:12">
      <c r="B8" s="24"/>
      <c r="C8" s="24"/>
      <c r="D8" s="24"/>
      <c r="E8" s="24"/>
      <c r="F8" s="107"/>
      <c r="G8" s="197"/>
      <c r="H8" s="198"/>
    </row>
    <row r="9" spans="2:12">
      <c r="G9" s="108" t="s">
        <v>106</v>
      </c>
      <c r="H9" s="172">
        <f>SUM(H6:H7)</f>
        <v>8962</v>
      </c>
    </row>
  </sheetData>
  <mergeCells count="10">
    <mergeCell ref="J4:J6"/>
    <mergeCell ref="G8:H8"/>
    <mergeCell ref="F4:G4"/>
    <mergeCell ref="H4:H5"/>
    <mergeCell ref="B4:B5"/>
    <mergeCell ref="C4:C5"/>
    <mergeCell ref="D4:D5"/>
    <mergeCell ref="E4:E5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1BC1-C5F2-459A-AF76-3CD50F789D6E}">
  <dimension ref="A1:Q1126"/>
  <sheetViews>
    <sheetView zoomScale="90" zoomScaleNormal="90" workbookViewId="0">
      <selection activeCell="I33" sqref="I33"/>
    </sheetView>
  </sheetViews>
  <sheetFormatPr defaultRowHeight="14.4"/>
  <cols>
    <col min="1" max="1" width="16.21875" customWidth="1"/>
    <col min="4" max="4" width="21.77734375" customWidth="1"/>
    <col min="5" max="5" width="11.21875" customWidth="1"/>
    <col min="6" max="6" width="12.21875" customWidth="1"/>
    <col min="7" max="7" width="12.6640625" customWidth="1"/>
    <col min="8" max="8" width="15.21875" customWidth="1"/>
    <col min="9" max="9" width="16" customWidth="1"/>
    <col min="10" max="10" width="12.6640625" bestFit="1" customWidth="1"/>
    <col min="12" max="12" width="16.21875" customWidth="1"/>
  </cols>
  <sheetData>
    <row r="1" spans="1:17">
      <c r="A1" s="5" t="s">
        <v>122</v>
      </c>
      <c r="B1" s="5" t="s">
        <v>59</v>
      </c>
      <c r="D1" s="108" t="s">
        <v>107</v>
      </c>
      <c r="E1" s="108" t="s">
        <v>1130</v>
      </c>
      <c r="F1" s="108" t="s">
        <v>57</v>
      </c>
      <c r="G1" s="108" t="s">
        <v>58</v>
      </c>
      <c r="H1" s="108" t="s">
        <v>55</v>
      </c>
      <c r="I1" s="108" t="s">
        <v>56</v>
      </c>
      <c r="L1" s="5" t="s">
        <v>122</v>
      </c>
      <c r="M1" s="5" t="s">
        <v>59</v>
      </c>
      <c r="N1" s="5">
        <v>2021</v>
      </c>
      <c r="O1" s="5">
        <v>2022</v>
      </c>
    </row>
    <row r="2" spans="1:17">
      <c r="A2" s="29">
        <v>44302</v>
      </c>
      <c r="B2">
        <f>$G$2-A2</f>
        <v>429</v>
      </c>
      <c r="D2" s="102">
        <f>COUNT(B2:B1126)</f>
        <v>1100</v>
      </c>
      <c r="E2" s="102">
        <v>1</v>
      </c>
      <c r="F2" s="103">
        <v>44302</v>
      </c>
      <c r="G2" s="103">
        <v>44731</v>
      </c>
      <c r="H2" s="118">
        <f>G2-F2</f>
        <v>429</v>
      </c>
      <c r="I2" s="102">
        <f>I9</f>
        <v>442042</v>
      </c>
      <c r="L2" s="29">
        <v>44302</v>
      </c>
      <c r="M2">
        <f>(SUM(N2:O2))</f>
        <v>429</v>
      </c>
      <c r="N2">
        <f>($G$7-L2)</f>
        <v>259</v>
      </c>
      <c r="O2">
        <f>($G$8-L2)-N2</f>
        <v>170</v>
      </c>
      <c r="P2">
        <f>SUM(N2:O2)</f>
        <v>429</v>
      </c>
      <c r="Q2">
        <f>SUM(M2:M1126)</f>
        <v>442042</v>
      </c>
    </row>
    <row r="3" spans="1:17">
      <c r="A3" s="29">
        <v>44303</v>
      </c>
      <c r="B3">
        <f t="shared" ref="B3:B66" si="0">$G$2-A3</f>
        <v>428</v>
      </c>
      <c r="D3" s="24"/>
      <c r="E3" s="102">
        <v>2</v>
      </c>
      <c r="F3" s="103">
        <v>44732</v>
      </c>
      <c r="G3" s="103">
        <v>45031</v>
      </c>
      <c r="H3" s="118">
        <f>(G3-F3)+1</f>
        <v>300</v>
      </c>
      <c r="I3" s="102">
        <f>COUNT($B$2:$B$1101)*H3</f>
        <v>330000</v>
      </c>
      <c r="L3" s="29">
        <v>44303</v>
      </c>
      <c r="M3">
        <f t="shared" ref="M3:M66" si="1">(SUM(N3:O3))</f>
        <v>428</v>
      </c>
      <c r="N3">
        <f t="shared" ref="N3:N66" si="2">($G$7-L3)</f>
        <v>258</v>
      </c>
      <c r="O3">
        <f t="shared" ref="O3:O66" si="3">($G$8-L3)-N3</f>
        <v>170</v>
      </c>
    </row>
    <row r="4" spans="1:17">
      <c r="A4" s="29">
        <v>44306</v>
      </c>
      <c r="B4">
        <f t="shared" si="0"/>
        <v>425</v>
      </c>
      <c r="L4" s="29">
        <v>44306</v>
      </c>
      <c r="M4">
        <f t="shared" si="1"/>
        <v>425</v>
      </c>
      <c r="N4">
        <f t="shared" si="2"/>
        <v>255</v>
      </c>
      <c r="O4">
        <f t="shared" si="3"/>
        <v>170</v>
      </c>
    </row>
    <row r="5" spans="1:17">
      <c r="A5" s="29">
        <v>44306</v>
      </c>
      <c r="B5">
        <f t="shared" si="0"/>
        <v>425</v>
      </c>
      <c r="L5" s="29">
        <v>44306</v>
      </c>
      <c r="M5">
        <f t="shared" si="1"/>
        <v>425</v>
      </c>
      <c r="N5">
        <f t="shared" si="2"/>
        <v>255</v>
      </c>
      <c r="O5">
        <f t="shared" si="3"/>
        <v>170</v>
      </c>
    </row>
    <row r="6" spans="1:17">
      <c r="A6" s="29">
        <v>44306</v>
      </c>
      <c r="B6">
        <f t="shared" si="0"/>
        <v>425</v>
      </c>
      <c r="D6" s="200" t="s">
        <v>123</v>
      </c>
      <c r="E6" s="202" t="s">
        <v>1131</v>
      </c>
      <c r="F6" s="191" t="s">
        <v>57</v>
      </c>
      <c r="G6" s="191" t="s">
        <v>58</v>
      </c>
      <c r="H6" s="191" t="s">
        <v>55</v>
      </c>
      <c r="I6" s="191" t="s">
        <v>56</v>
      </c>
      <c r="J6" s="5"/>
      <c r="L6" s="29">
        <v>44306</v>
      </c>
      <c r="M6">
        <f t="shared" si="1"/>
        <v>425</v>
      </c>
      <c r="N6">
        <f t="shared" si="2"/>
        <v>255</v>
      </c>
      <c r="O6">
        <f t="shared" si="3"/>
        <v>170</v>
      </c>
    </row>
    <row r="7" spans="1:17">
      <c r="A7" s="29">
        <v>44306</v>
      </c>
      <c r="B7">
        <f t="shared" si="0"/>
        <v>425</v>
      </c>
      <c r="D7" s="209"/>
      <c r="E7" s="210"/>
      <c r="F7" s="192">
        <v>44302</v>
      </c>
      <c r="G7" s="192">
        <v>44561</v>
      </c>
      <c r="H7" s="190">
        <f>G7-F7</f>
        <v>259</v>
      </c>
      <c r="I7" s="190">
        <f>SUM(N2:N1101)</f>
        <v>255042</v>
      </c>
      <c r="J7" s="119"/>
      <c r="L7" s="29">
        <v>44306</v>
      </c>
      <c r="M7">
        <f t="shared" si="1"/>
        <v>425</v>
      </c>
      <c r="N7">
        <f t="shared" si="2"/>
        <v>255</v>
      </c>
      <c r="O7">
        <f t="shared" si="3"/>
        <v>170</v>
      </c>
    </row>
    <row r="8" spans="1:17">
      <c r="A8" s="29">
        <v>44307</v>
      </c>
      <c r="B8">
        <f t="shared" si="0"/>
        <v>424</v>
      </c>
      <c r="D8" s="201"/>
      <c r="E8" s="203"/>
      <c r="F8" s="192">
        <v>44562</v>
      </c>
      <c r="G8" s="192">
        <v>44731</v>
      </c>
      <c r="H8" s="190">
        <f>(G8-F8)+1</f>
        <v>170</v>
      </c>
      <c r="I8" s="190">
        <f>SUM(O2:O1101)</f>
        <v>187000</v>
      </c>
      <c r="J8" s="119"/>
      <c r="L8" s="29">
        <v>44307</v>
      </c>
      <c r="M8">
        <f t="shared" si="1"/>
        <v>424</v>
      </c>
      <c r="N8">
        <f t="shared" si="2"/>
        <v>254</v>
      </c>
      <c r="O8">
        <f t="shared" si="3"/>
        <v>170</v>
      </c>
    </row>
    <row r="9" spans="1:17">
      <c r="A9" s="29">
        <v>44307</v>
      </c>
      <c r="B9">
        <f t="shared" si="0"/>
        <v>424</v>
      </c>
      <c r="H9" s="191">
        <f>SUM(H7:H8)</f>
        <v>429</v>
      </c>
      <c r="I9" s="191">
        <f>SUM(I7:I8)</f>
        <v>442042</v>
      </c>
      <c r="J9" s="119"/>
      <c r="L9" s="29">
        <v>44307</v>
      </c>
      <c r="M9">
        <f t="shared" si="1"/>
        <v>424</v>
      </c>
      <c r="N9">
        <f t="shared" si="2"/>
        <v>254</v>
      </c>
      <c r="O9">
        <f t="shared" si="3"/>
        <v>170</v>
      </c>
    </row>
    <row r="10" spans="1:17">
      <c r="A10" s="29">
        <v>44307</v>
      </c>
      <c r="B10">
        <f t="shared" si="0"/>
        <v>424</v>
      </c>
      <c r="H10" s="5"/>
      <c r="I10" s="5"/>
      <c r="J10" s="5"/>
      <c r="L10" s="29">
        <v>44307</v>
      </c>
      <c r="M10">
        <f t="shared" si="1"/>
        <v>424</v>
      </c>
      <c r="N10">
        <f t="shared" si="2"/>
        <v>254</v>
      </c>
      <c r="O10">
        <f t="shared" si="3"/>
        <v>170</v>
      </c>
    </row>
    <row r="11" spans="1:17">
      <c r="A11" s="29">
        <v>44307</v>
      </c>
      <c r="B11">
        <f t="shared" si="0"/>
        <v>424</v>
      </c>
      <c r="D11" s="200" t="s">
        <v>123</v>
      </c>
      <c r="E11" s="202" t="s">
        <v>1132</v>
      </c>
      <c r="F11" s="191" t="s">
        <v>57</v>
      </c>
      <c r="G11" s="191" t="s">
        <v>58</v>
      </c>
      <c r="H11" s="191" t="s">
        <v>55</v>
      </c>
      <c r="I11" s="191" t="s">
        <v>56</v>
      </c>
      <c r="J11" s="119"/>
      <c r="L11" s="29">
        <v>44307</v>
      </c>
      <c r="M11">
        <f t="shared" si="1"/>
        <v>424</v>
      </c>
      <c r="N11">
        <f t="shared" si="2"/>
        <v>254</v>
      </c>
      <c r="O11">
        <f t="shared" si="3"/>
        <v>170</v>
      </c>
    </row>
    <row r="12" spans="1:17">
      <c r="A12" s="29">
        <v>44307</v>
      </c>
      <c r="B12">
        <f t="shared" si="0"/>
        <v>424</v>
      </c>
      <c r="D12" s="209"/>
      <c r="E12" s="210"/>
      <c r="F12" s="192">
        <v>44732</v>
      </c>
      <c r="G12" s="192">
        <v>44926</v>
      </c>
      <c r="H12" s="190">
        <f>(G12-F12)+1</f>
        <v>195</v>
      </c>
      <c r="I12" s="190">
        <f>H12*D2</f>
        <v>214500</v>
      </c>
      <c r="J12" s="119"/>
      <c r="L12" s="29">
        <v>44307</v>
      </c>
      <c r="M12">
        <f t="shared" si="1"/>
        <v>424</v>
      </c>
      <c r="N12">
        <f t="shared" si="2"/>
        <v>254</v>
      </c>
      <c r="O12">
        <f t="shared" si="3"/>
        <v>170</v>
      </c>
    </row>
    <row r="13" spans="1:17">
      <c r="A13" s="29">
        <v>44309</v>
      </c>
      <c r="B13">
        <f t="shared" si="0"/>
        <v>422</v>
      </c>
      <c r="D13" s="201"/>
      <c r="E13" s="203"/>
      <c r="F13" s="192">
        <v>44927</v>
      </c>
      <c r="G13" s="192">
        <v>45031</v>
      </c>
      <c r="H13" s="190">
        <f>(G13-F13)+1</f>
        <v>105</v>
      </c>
      <c r="I13" s="190">
        <f>H13*D2</f>
        <v>115500</v>
      </c>
      <c r="J13" s="119"/>
      <c r="L13" s="29">
        <v>44309</v>
      </c>
      <c r="M13">
        <f t="shared" si="1"/>
        <v>422</v>
      </c>
      <c r="N13">
        <f t="shared" si="2"/>
        <v>252</v>
      </c>
      <c r="O13">
        <f t="shared" si="3"/>
        <v>170</v>
      </c>
    </row>
    <row r="14" spans="1:17">
      <c r="A14" s="29">
        <v>44311</v>
      </c>
      <c r="B14">
        <f t="shared" si="0"/>
        <v>420</v>
      </c>
      <c r="H14" s="191">
        <f>SUM(H12:H13)</f>
        <v>300</v>
      </c>
      <c r="I14" s="191">
        <f>SUM(I12:I13)</f>
        <v>330000</v>
      </c>
      <c r="L14" s="29">
        <v>44311</v>
      </c>
      <c r="M14">
        <f t="shared" si="1"/>
        <v>420</v>
      </c>
      <c r="N14">
        <f t="shared" si="2"/>
        <v>250</v>
      </c>
      <c r="O14">
        <f t="shared" si="3"/>
        <v>170</v>
      </c>
    </row>
    <row r="15" spans="1:17">
      <c r="A15" s="29">
        <v>44312</v>
      </c>
      <c r="B15">
        <f t="shared" si="0"/>
        <v>419</v>
      </c>
      <c r="L15" s="29">
        <v>44312</v>
      </c>
      <c r="M15">
        <f t="shared" si="1"/>
        <v>419</v>
      </c>
      <c r="N15">
        <f t="shared" si="2"/>
        <v>249</v>
      </c>
      <c r="O15">
        <f t="shared" si="3"/>
        <v>170</v>
      </c>
    </row>
    <row r="16" spans="1:17">
      <c r="A16" s="29">
        <v>44315</v>
      </c>
      <c r="B16">
        <f t="shared" si="0"/>
        <v>416</v>
      </c>
      <c r="L16" s="29">
        <v>44315</v>
      </c>
      <c r="M16">
        <f t="shared" si="1"/>
        <v>416</v>
      </c>
      <c r="N16">
        <f t="shared" si="2"/>
        <v>246</v>
      </c>
      <c r="O16">
        <f t="shared" si="3"/>
        <v>170</v>
      </c>
    </row>
    <row r="17" spans="1:15">
      <c r="A17" s="29">
        <v>44315</v>
      </c>
      <c r="B17">
        <f t="shared" si="0"/>
        <v>416</v>
      </c>
      <c r="L17" s="29">
        <v>44315</v>
      </c>
      <c r="M17">
        <f t="shared" si="1"/>
        <v>416</v>
      </c>
      <c r="N17">
        <f t="shared" si="2"/>
        <v>246</v>
      </c>
      <c r="O17">
        <f t="shared" si="3"/>
        <v>170</v>
      </c>
    </row>
    <row r="18" spans="1:15">
      <c r="A18" s="29">
        <v>44315</v>
      </c>
      <c r="B18">
        <f t="shared" si="0"/>
        <v>416</v>
      </c>
      <c r="L18" s="29">
        <v>44315</v>
      </c>
      <c r="M18">
        <f t="shared" si="1"/>
        <v>416</v>
      </c>
      <c r="N18">
        <f t="shared" si="2"/>
        <v>246</v>
      </c>
      <c r="O18">
        <f t="shared" si="3"/>
        <v>170</v>
      </c>
    </row>
    <row r="19" spans="1:15">
      <c r="A19" s="29">
        <v>44318</v>
      </c>
      <c r="B19">
        <f t="shared" si="0"/>
        <v>413</v>
      </c>
      <c r="F19" s="29"/>
      <c r="L19" s="29">
        <v>44318</v>
      </c>
      <c r="M19">
        <f t="shared" si="1"/>
        <v>413</v>
      </c>
      <c r="N19">
        <f t="shared" si="2"/>
        <v>243</v>
      </c>
      <c r="O19">
        <f t="shared" si="3"/>
        <v>170</v>
      </c>
    </row>
    <row r="20" spans="1:15">
      <c r="A20" s="29">
        <v>44318</v>
      </c>
      <c r="B20">
        <f t="shared" si="0"/>
        <v>413</v>
      </c>
      <c r="F20" s="29"/>
      <c r="L20" s="29">
        <v>44318</v>
      </c>
      <c r="M20">
        <f t="shared" si="1"/>
        <v>413</v>
      </c>
      <c r="N20">
        <f t="shared" si="2"/>
        <v>243</v>
      </c>
      <c r="O20">
        <f t="shared" si="3"/>
        <v>170</v>
      </c>
    </row>
    <row r="21" spans="1:15">
      <c r="A21" s="29">
        <v>44323</v>
      </c>
      <c r="B21">
        <f t="shared" si="0"/>
        <v>408</v>
      </c>
      <c r="L21" s="29">
        <v>44323</v>
      </c>
      <c r="M21">
        <f t="shared" si="1"/>
        <v>408</v>
      </c>
      <c r="N21">
        <f t="shared" si="2"/>
        <v>238</v>
      </c>
      <c r="O21">
        <f t="shared" si="3"/>
        <v>170</v>
      </c>
    </row>
    <row r="22" spans="1:15">
      <c r="A22" s="29">
        <v>44323</v>
      </c>
      <c r="B22">
        <f t="shared" si="0"/>
        <v>408</v>
      </c>
      <c r="L22" s="29">
        <v>44323</v>
      </c>
      <c r="M22">
        <f t="shared" si="1"/>
        <v>408</v>
      </c>
      <c r="N22">
        <f t="shared" si="2"/>
        <v>238</v>
      </c>
      <c r="O22">
        <f t="shared" si="3"/>
        <v>170</v>
      </c>
    </row>
    <row r="23" spans="1:15">
      <c r="A23" s="29">
        <v>44323</v>
      </c>
      <c r="B23">
        <f t="shared" si="0"/>
        <v>408</v>
      </c>
      <c r="L23" s="29">
        <v>44323</v>
      </c>
      <c r="M23">
        <f t="shared" si="1"/>
        <v>408</v>
      </c>
      <c r="N23">
        <f t="shared" si="2"/>
        <v>238</v>
      </c>
      <c r="O23">
        <f t="shared" si="3"/>
        <v>170</v>
      </c>
    </row>
    <row r="24" spans="1:15">
      <c r="A24" s="29">
        <v>44323</v>
      </c>
      <c r="B24">
        <f t="shared" si="0"/>
        <v>408</v>
      </c>
      <c r="L24" s="29">
        <v>44323</v>
      </c>
      <c r="M24">
        <f t="shared" si="1"/>
        <v>408</v>
      </c>
      <c r="N24">
        <f t="shared" si="2"/>
        <v>238</v>
      </c>
      <c r="O24">
        <f t="shared" si="3"/>
        <v>170</v>
      </c>
    </row>
    <row r="25" spans="1:15">
      <c r="A25" s="29">
        <v>44324</v>
      </c>
      <c r="B25">
        <f t="shared" si="0"/>
        <v>407</v>
      </c>
      <c r="L25" s="29">
        <v>44324</v>
      </c>
      <c r="M25">
        <f t="shared" si="1"/>
        <v>407</v>
      </c>
      <c r="N25">
        <f t="shared" si="2"/>
        <v>237</v>
      </c>
      <c r="O25">
        <f t="shared" si="3"/>
        <v>170</v>
      </c>
    </row>
    <row r="26" spans="1:15">
      <c r="A26" s="29">
        <v>44324</v>
      </c>
      <c r="B26">
        <f t="shared" si="0"/>
        <v>407</v>
      </c>
      <c r="L26" s="29">
        <v>44324</v>
      </c>
      <c r="M26">
        <f t="shared" si="1"/>
        <v>407</v>
      </c>
      <c r="N26">
        <f t="shared" si="2"/>
        <v>237</v>
      </c>
      <c r="O26">
        <f t="shared" si="3"/>
        <v>170</v>
      </c>
    </row>
    <row r="27" spans="1:15">
      <c r="A27" s="29">
        <v>44324</v>
      </c>
      <c r="B27">
        <f t="shared" si="0"/>
        <v>407</v>
      </c>
      <c r="L27" s="29">
        <v>44324</v>
      </c>
      <c r="M27">
        <f t="shared" si="1"/>
        <v>407</v>
      </c>
      <c r="N27">
        <f t="shared" si="2"/>
        <v>237</v>
      </c>
      <c r="O27">
        <f t="shared" si="3"/>
        <v>170</v>
      </c>
    </row>
    <row r="28" spans="1:15">
      <c r="A28" s="29">
        <v>44325</v>
      </c>
      <c r="B28">
        <f t="shared" si="0"/>
        <v>406</v>
      </c>
      <c r="L28" s="29">
        <v>44325</v>
      </c>
      <c r="M28">
        <f t="shared" si="1"/>
        <v>406</v>
      </c>
      <c r="N28">
        <f t="shared" si="2"/>
        <v>236</v>
      </c>
      <c r="O28">
        <f t="shared" si="3"/>
        <v>170</v>
      </c>
    </row>
    <row r="29" spans="1:15">
      <c r="A29" s="29">
        <v>44325</v>
      </c>
      <c r="B29">
        <f t="shared" si="0"/>
        <v>406</v>
      </c>
      <c r="L29" s="29">
        <v>44325</v>
      </c>
      <c r="M29">
        <f t="shared" si="1"/>
        <v>406</v>
      </c>
      <c r="N29">
        <f t="shared" si="2"/>
        <v>236</v>
      </c>
      <c r="O29">
        <f t="shared" si="3"/>
        <v>170</v>
      </c>
    </row>
    <row r="30" spans="1:15">
      <c r="A30" s="29">
        <v>44326</v>
      </c>
      <c r="B30">
        <f t="shared" si="0"/>
        <v>405</v>
      </c>
      <c r="L30" s="29">
        <v>44326</v>
      </c>
      <c r="M30">
        <f t="shared" si="1"/>
        <v>405</v>
      </c>
      <c r="N30">
        <f t="shared" si="2"/>
        <v>235</v>
      </c>
      <c r="O30">
        <f t="shared" si="3"/>
        <v>170</v>
      </c>
    </row>
    <row r="31" spans="1:15">
      <c r="A31" s="29">
        <v>44326</v>
      </c>
      <c r="B31">
        <f t="shared" si="0"/>
        <v>405</v>
      </c>
      <c r="L31" s="29">
        <v>44326</v>
      </c>
      <c r="M31">
        <f t="shared" si="1"/>
        <v>405</v>
      </c>
      <c r="N31">
        <f t="shared" si="2"/>
        <v>235</v>
      </c>
      <c r="O31">
        <f t="shared" si="3"/>
        <v>170</v>
      </c>
    </row>
    <row r="32" spans="1:15">
      <c r="A32" s="29">
        <v>44326</v>
      </c>
      <c r="B32">
        <f t="shared" si="0"/>
        <v>405</v>
      </c>
      <c r="L32" s="29">
        <v>44326</v>
      </c>
      <c r="M32">
        <f t="shared" si="1"/>
        <v>405</v>
      </c>
      <c r="N32">
        <f t="shared" si="2"/>
        <v>235</v>
      </c>
      <c r="O32">
        <f t="shared" si="3"/>
        <v>170</v>
      </c>
    </row>
    <row r="33" spans="1:15">
      <c r="A33" s="29">
        <v>44326</v>
      </c>
      <c r="B33">
        <f t="shared" si="0"/>
        <v>405</v>
      </c>
      <c r="L33" s="29">
        <v>44326</v>
      </c>
      <c r="M33">
        <f t="shared" si="1"/>
        <v>405</v>
      </c>
      <c r="N33">
        <f t="shared" si="2"/>
        <v>235</v>
      </c>
      <c r="O33">
        <f t="shared" si="3"/>
        <v>170</v>
      </c>
    </row>
    <row r="34" spans="1:15">
      <c r="A34" s="29">
        <v>44326</v>
      </c>
      <c r="B34">
        <f t="shared" si="0"/>
        <v>405</v>
      </c>
      <c r="L34" s="29">
        <v>44326</v>
      </c>
      <c r="M34">
        <f t="shared" si="1"/>
        <v>405</v>
      </c>
      <c r="N34">
        <f t="shared" si="2"/>
        <v>235</v>
      </c>
      <c r="O34">
        <f t="shared" si="3"/>
        <v>170</v>
      </c>
    </row>
    <row r="35" spans="1:15">
      <c r="A35" s="29">
        <v>44326</v>
      </c>
      <c r="B35">
        <f t="shared" si="0"/>
        <v>405</v>
      </c>
      <c r="L35" s="29">
        <v>44326</v>
      </c>
      <c r="M35">
        <f t="shared" si="1"/>
        <v>405</v>
      </c>
      <c r="N35">
        <f t="shared" si="2"/>
        <v>235</v>
      </c>
      <c r="O35">
        <f t="shared" si="3"/>
        <v>170</v>
      </c>
    </row>
    <row r="36" spans="1:15">
      <c r="A36" s="29">
        <v>44326</v>
      </c>
      <c r="B36">
        <f t="shared" si="0"/>
        <v>405</v>
      </c>
      <c r="L36" s="29">
        <v>44326</v>
      </c>
      <c r="M36">
        <f t="shared" si="1"/>
        <v>405</v>
      </c>
      <c r="N36">
        <f t="shared" si="2"/>
        <v>235</v>
      </c>
      <c r="O36">
        <f t="shared" si="3"/>
        <v>170</v>
      </c>
    </row>
    <row r="37" spans="1:15">
      <c r="A37" s="29">
        <v>44326</v>
      </c>
      <c r="B37">
        <f t="shared" si="0"/>
        <v>405</v>
      </c>
      <c r="L37" s="29">
        <v>44326</v>
      </c>
      <c r="M37">
        <f t="shared" si="1"/>
        <v>405</v>
      </c>
      <c r="N37">
        <f t="shared" si="2"/>
        <v>235</v>
      </c>
      <c r="O37">
        <f t="shared" si="3"/>
        <v>170</v>
      </c>
    </row>
    <row r="38" spans="1:15">
      <c r="A38" s="29">
        <v>44326</v>
      </c>
      <c r="B38">
        <f t="shared" si="0"/>
        <v>405</v>
      </c>
      <c r="L38" s="29">
        <v>44326</v>
      </c>
      <c r="M38">
        <f t="shared" si="1"/>
        <v>405</v>
      </c>
      <c r="N38">
        <f t="shared" si="2"/>
        <v>235</v>
      </c>
      <c r="O38">
        <f t="shared" si="3"/>
        <v>170</v>
      </c>
    </row>
    <row r="39" spans="1:15">
      <c r="A39" s="29">
        <v>44326</v>
      </c>
      <c r="B39">
        <f t="shared" si="0"/>
        <v>405</v>
      </c>
      <c r="L39" s="29">
        <v>44326</v>
      </c>
      <c r="M39">
        <f t="shared" si="1"/>
        <v>405</v>
      </c>
      <c r="N39">
        <f t="shared" si="2"/>
        <v>235</v>
      </c>
      <c r="O39">
        <f t="shared" si="3"/>
        <v>170</v>
      </c>
    </row>
    <row r="40" spans="1:15">
      <c r="A40" s="29">
        <v>44326</v>
      </c>
      <c r="B40">
        <f t="shared" si="0"/>
        <v>405</v>
      </c>
      <c r="L40" s="29">
        <v>44326</v>
      </c>
      <c r="M40">
        <f t="shared" si="1"/>
        <v>405</v>
      </c>
      <c r="N40">
        <f t="shared" si="2"/>
        <v>235</v>
      </c>
      <c r="O40">
        <f t="shared" si="3"/>
        <v>170</v>
      </c>
    </row>
    <row r="41" spans="1:15">
      <c r="A41" s="29">
        <v>44326</v>
      </c>
      <c r="B41">
        <f t="shared" si="0"/>
        <v>405</v>
      </c>
      <c r="L41" s="29">
        <v>44326</v>
      </c>
      <c r="M41">
        <f t="shared" si="1"/>
        <v>405</v>
      </c>
      <c r="N41">
        <f t="shared" si="2"/>
        <v>235</v>
      </c>
      <c r="O41">
        <f t="shared" si="3"/>
        <v>170</v>
      </c>
    </row>
    <row r="42" spans="1:15">
      <c r="A42" s="29">
        <v>44326</v>
      </c>
      <c r="B42">
        <f t="shared" si="0"/>
        <v>405</v>
      </c>
      <c r="L42" s="29">
        <v>44326</v>
      </c>
      <c r="M42">
        <f t="shared" si="1"/>
        <v>405</v>
      </c>
      <c r="N42">
        <f t="shared" si="2"/>
        <v>235</v>
      </c>
      <c r="O42">
        <f t="shared" si="3"/>
        <v>170</v>
      </c>
    </row>
    <row r="43" spans="1:15">
      <c r="A43" s="29">
        <v>44326</v>
      </c>
      <c r="B43">
        <f t="shared" si="0"/>
        <v>405</v>
      </c>
      <c r="L43" s="29">
        <v>44326</v>
      </c>
      <c r="M43">
        <f t="shared" si="1"/>
        <v>405</v>
      </c>
      <c r="N43">
        <f t="shared" si="2"/>
        <v>235</v>
      </c>
      <c r="O43">
        <f t="shared" si="3"/>
        <v>170</v>
      </c>
    </row>
    <row r="44" spans="1:15">
      <c r="A44" s="29">
        <v>44326</v>
      </c>
      <c r="B44">
        <f t="shared" si="0"/>
        <v>405</v>
      </c>
      <c r="L44" s="29">
        <v>44326</v>
      </c>
      <c r="M44">
        <f t="shared" si="1"/>
        <v>405</v>
      </c>
      <c r="N44">
        <f t="shared" si="2"/>
        <v>235</v>
      </c>
      <c r="O44">
        <f t="shared" si="3"/>
        <v>170</v>
      </c>
    </row>
    <row r="45" spans="1:15">
      <c r="A45" s="29">
        <v>44326</v>
      </c>
      <c r="B45">
        <f t="shared" si="0"/>
        <v>405</v>
      </c>
      <c r="L45" s="29">
        <v>44326</v>
      </c>
      <c r="M45">
        <f t="shared" si="1"/>
        <v>405</v>
      </c>
      <c r="N45">
        <f t="shared" si="2"/>
        <v>235</v>
      </c>
      <c r="O45">
        <f t="shared" si="3"/>
        <v>170</v>
      </c>
    </row>
    <row r="46" spans="1:15">
      <c r="A46" s="29">
        <v>44326</v>
      </c>
      <c r="B46">
        <f t="shared" si="0"/>
        <v>405</v>
      </c>
      <c r="L46" s="29">
        <v>44326</v>
      </c>
      <c r="M46">
        <f t="shared" si="1"/>
        <v>405</v>
      </c>
      <c r="N46">
        <f t="shared" si="2"/>
        <v>235</v>
      </c>
      <c r="O46">
        <f t="shared" si="3"/>
        <v>170</v>
      </c>
    </row>
    <row r="47" spans="1:15">
      <c r="A47" s="29">
        <v>44326</v>
      </c>
      <c r="B47">
        <f t="shared" si="0"/>
        <v>405</v>
      </c>
      <c r="L47" s="29">
        <v>44326</v>
      </c>
      <c r="M47">
        <f t="shared" si="1"/>
        <v>405</v>
      </c>
      <c r="N47">
        <f t="shared" si="2"/>
        <v>235</v>
      </c>
      <c r="O47">
        <f t="shared" si="3"/>
        <v>170</v>
      </c>
    </row>
    <row r="48" spans="1:15">
      <c r="A48" s="29">
        <v>44326</v>
      </c>
      <c r="B48">
        <f t="shared" si="0"/>
        <v>405</v>
      </c>
      <c r="L48" s="29">
        <v>44326</v>
      </c>
      <c r="M48">
        <f t="shared" si="1"/>
        <v>405</v>
      </c>
      <c r="N48">
        <f t="shared" si="2"/>
        <v>235</v>
      </c>
      <c r="O48">
        <f t="shared" si="3"/>
        <v>170</v>
      </c>
    </row>
    <row r="49" spans="1:15">
      <c r="A49" s="29">
        <v>44326</v>
      </c>
      <c r="B49">
        <f t="shared" si="0"/>
        <v>405</v>
      </c>
      <c r="L49" s="29">
        <v>44326</v>
      </c>
      <c r="M49">
        <f t="shared" si="1"/>
        <v>405</v>
      </c>
      <c r="N49">
        <f t="shared" si="2"/>
        <v>235</v>
      </c>
      <c r="O49">
        <f t="shared" si="3"/>
        <v>170</v>
      </c>
    </row>
    <row r="50" spans="1:15">
      <c r="A50" s="29">
        <v>44326</v>
      </c>
      <c r="B50">
        <f t="shared" si="0"/>
        <v>405</v>
      </c>
      <c r="L50" s="29">
        <v>44326</v>
      </c>
      <c r="M50">
        <f t="shared" si="1"/>
        <v>405</v>
      </c>
      <c r="N50">
        <f t="shared" si="2"/>
        <v>235</v>
      </c>
      <c r="O50">
        <f t="shared" si="3"/>
        <v>170</v>
      </c>
    </row>
    <row r="51" spans="1:15">
      <c r="A51" s="29">
        <v>44326</v>
      </c>
      <c r="B51">
        <f t="shared" si="0"/>
        <v>405</v>
      </c>
      <c r="L51" s="29">
        <v>44326</v>
      </c>
      <c r="M51">
        <f t="shared" si="1"/>
        <v>405</v>
      </c>
      <c r="N51">
        <f t="shared" si="2"/>
        <v>235</v>
      </c>
      <c r="O51">
        <f t="shared" si="3"/>
        <v>170</v>
      </c>
    </row>
    <row r="52" spans="1:15">
      <c r="A52" s="29">
        <v>44326</v>
      </c>
      <c r="B52">
        <f t="shared" si="0"/>
        <v>405</v>
      </c>
      <c r="L52" s="29">
        <v>44326</v>
      </c>
      <c r="M52">
        <f t="shared" si="1"/>
        <v>405</v>
      </c>
      <c r="N52">
        <f t="shared" si="2"/>
        <v>235</v>
      </c>
      <c r="O52">
        <f t="shared" si="3"/>
        <v>170</v>
      </c>
    </row>
    <row r="53" spans="1:15">
      <c r="A53" s="29">
        <v>44326</v>
      </c>
      <c r="B53">
        <f t="shared" si="0"/>
        <v>405</v>
      </c>
      <c r="L53" s="29">
        <v>44326</v>
      </c>
      <c r="M53">
        <f t="shared" si="1"/>
        <v>405</v>
      </c>
      <c r="N53">
        <f t="shared" si="2"/>
        <v>235</v>
      </c>
      <c r="O53">
        <f t="shared" si="3"/>
        <v>170</v>
      </c>
    </row>
    <row r="54" spans="1:15">
      <c r="A54" s="29">
        <v>44326</v>
      </c>
      <c r="B54">
        <f t="shared" si="0"/>
        <v>405</v>
      </c>
      <c r="L54" s="29">
        <v>44326</v>
      </c>
      <c r="M54">
        <f t="shared" si="1"/>
        <v>405</v>
      </c>
      <c r="N54">
        <f t="shared" si="2"/>
        <v>235</v>
      </c>
      <c r="O54">
        <f t="shared" si="3"/>
        <v>170</v>
      </c>
    </row>
    <row r="55" spans="1:15">
      <c r="A55" s="29">
        <v>44326</v>
      </c>
      <c r="B55">
        <f t="shared" si="0"/>
        <v>405</v>
      </c>
      <c r="L55" s="29">
        <v>44326</v>
      </c>
      <c r="M55">
        <f t="shared" si="1"/>
        <v>405</v>
      </c>
      <c r="N55">
        <f t="shared" si="2"/>
        <v>235</v>
      </c>
      <c r="O55">
        <f t="shared" si="3"/>
        <v>170</v>
      </c>
    </row>
    <row r="56" spans="1:15">
      <c r="A56" s="29">
        <v>44326</v>
      </c>
      <c r="B56">
        <f t="shared" si="0"/>
        <v>405</v>
      </c>
      <c r="L56" s="29">
        <v>44326</v>
      </c>
      <c r="M56">
        <f t="shared" si="1"/>
        <v>405</v>
      </c>
      <c r="N56">
        <f t="shared" si="2"/>
        <v>235</v>
      </c>
      <c r="O56">
        <f t="shared" si="3"/>
        <v>170</v>
      </c>
    </row>
    <row r="57" spans="1:15">
      <c r="A57" s="29">
        <v>44326</v>
      </c>
      <c r="B57">
        <f t="shared" si="0"/>
        <v>405</v>
      </c>
      <c r="L57" s="29">
        <v>44326</v>
      </c>
      <c r="M57">
        <f t="shared" si="1"/>
        <v>405</v>
      </c>
      <c r="N57">
        <f t="shared" si="2"/>
        <v>235</v>
      </c>
      <c r="O57">
        <f t="shared" si="3"/>
        <v>170</v>
      </c>
    </row>
    <row r="58" spans="1:15">
      <c r="A58" s="29">
        <v>44326</v>
      </c>
      <c r="B58">
        <f t="shared" si="0"/>
        <v>405</v>
      </c>
      <c r="L58" s="29">
        <v>44326</v>
      </c>
      <c r="M58">
        <f t="shared" si="1"/>
        <v>405</v>
      </c>
      <c r="N58">
        <f t="shared" si="2"/>
        <v>235</v>
      </c>
      <c r="O58">
        <f t="shared" si="3"/>
        <v>170</v>
      </c>
    </row>
    <row r="59" spans="1:15">
      <c r="A59" s="29">
        <v>44326</v>
      </c>
      <c r="B59">
        <f t="shared" si="0"/>
        <v>405</v>
      </c>
      <c r="L59" s="29">
        <v>44326</v>
      </c>
      <c r="M59">
        <f t="shared" si="1"/>
        <v>405</v>
      </c>
      <c r="N59">
        <f t="shared" si="2"/>
        <v>235</v>
      </c>
      <c r="O59">
        <f t="shared" si="3"/>
        <v>170</v>
      </c>
    </row>
    <row r="60" spans="1:15">
      <c r="A60" s="29">
        <v>44326</v>
      </c>
      <c r="B60">
        <f t="shared" si="0"/>
        <v>405</v>
      </c>
      <c r="L60" s="29">
        <v>44326</v>
      </c>
      <c r="M60">
        <f t="shared" si="1"/>
        <v>405</v>
      </c>
      <c r="N60">
        <f t="shared" si="2"/>
        <v>235</v>
      </c>
      <c r="O60">
        <f t="shared" si="3"/>
        <v>170</v>
      </c>
    </row>
    <row r="61" spans="1:15">
      <c r="A61" s="29">
        <v>44326</v>
      </c>
      <c r="B61">
        <f t="shared" si="0"/>
        <v>405</v>
      </c>
      <c r="L61" s="29">
        <v>44326</v>
      </c>
      <c r="M61">
        <f t="shared" si="1"/>
        <v>405</v>
      </c>
      <c r="N61">
        <f t="shared" si="2"/>
        <v>235</v>
      </c>
      <c r="O61">
        <f t="shared" si="3"/>
        <v>170</v>
      </c>
    </row>
    <row r="62" spans="1:15">
      <c r="A62" s="29">
        <v>44326</v>
      </c>
      <c r="B62">
        <f t="shared" si="0"/>
        <v>405</v>
      </c>
      <c r="L62" s="29">
        <v>44326</v>
      </c>
      <c r="M62">
        <f t="shared" si="1"/>
        <v>405</v>
      </c>
      <c r="N62">
        <f t="shared" si="2"/>
        <v>235</v>
      </c>
      <c r="O62">
        <f t="shared" si="3"/>
        <v>170</v>
      </c>
    </row>
    <row r="63" spans="1:15">
      <c r="A63" s="29">
        <v>44326</v>
      </c>
      <c r="B63">
        <f t="shared" si="0"/>
        <v>405</v>
      </c>
      <c r="L63" s="29">
        <v>44326</v>
      </c>
      <c r="M63">
        <f t="shared" si="1"/>
        <v>405</v>
      </c>
      <c r="N63">
        <f t="shared" si="2"/>
        <v>235</v>
      </c>
      <c r="O63">
        <f t="shared" si="3"/>
        <v>170</v>
      </c>
    </row>
    <row r="64" spans="1:15">
      <c r="A64" s="29">
        <v>44326</v>
      </c>
      <c r="B64">
        <f t="shared" si="0"/>
        <v>405</v>
      </c>
      <c r="L64" s="29">
        <v>44326</v>
      </c>
      <c r="M64">
        <f t="shared" si="1"/>
        <v>405</v>
      </c>
      <c r="N64">
        <f t="shared" si="2"/>
        <v>235</v>
      </c>
      <c r="O64">
        <f t="shared" si="3"/>
        <v>170</v>
      </c>
    </row>
    <row r="65" spans="1:15">
      <c r="A65" s="29">
        <v>44326</v>
      </c>
      <c r="B65">
        <f t="shared" si="0"/>
        <v>405</v>
      </c>
      <c r="L65" s="29">
        <v>44326</v>
      </c>
      <c r="M65">
        <f t="shared" si="1"/>
        <v>405</v>
      </c>
      <c r="N65">
        <f t="shared" si="2"/>
        <v>235</v>
      </c>
      <c r="O65">
        <f t="shared" si="3"/>
        <v>170</v>
      </c>
    </row>
    <row r="66" spans="1:15">
      <c r="A66" s="29">
        <v>44326</v>
      </c>
      <c r="B66">
        <f t="shared" si="0"/>
        <v>405</v>
      </c>
      <c r="L66" s="29">
        <v>44326</v>
      </c>
      <c r="M66">
        <f t="shared" si="1"/>
        <v>405</v>
      </c>
      <c r="N66">
        <f t="shared" si="2"/>
        <v>235</v>
      </c>
      <c r="O66">
        <f t="shared" si="3"/>
        <v>170</v>
      </c>
    </row>
    <row r="67" spans="1:15">
      <c r="A67" s="29">
        <v>44326</v>
      </c>
      <c r="B67">
        <f t="shared" ref="B67:B130" si="4">$G$2-A67</f>
        <v>405</v>
      </c>
      <c r="L67" s="29">
        <v>44326</v>
      </c>
      <c r="M67">
        <f t="shared" ref="M67:M130" si="5">(SUM(N67:O67))</f>
        <v>405</v>
      </c>
      <c r="N67">
        <f t="shared" ref="N67:N130" si="6">($G$7-L67)</f>
        <v>235</v>
      </c>
      <c r="O67">
        <f t="shared" ref="O67:O130" si="7">($G$8-L67)-N67</f>
        <v>170</v>
      </c>
    </row>
    <row r="68" spans="1:15">
      <c r="A68" s="29">
        <v>44326</v>
      </c>
      <c r="B68">
        <f t="shared" si="4"/>
        <v>405</v>
      </c>
      <c r="L68" s="29">
        <v>44326</v>
      </c>
      <c r="M68">
        <f t="shared" si="5"/>
        <v>405</v>
      </c>
      <c r="N68">
        <f t="shared" si="6"/>
        <v>235</v>
      </c>
      <c r="O68">
        <f t="shared" si="7"/>
        <v>170</v>
      </c>
    </row>
    <row r="69" spans="1:15">
      <c r="A69" s="29">
        <v>44326</v>
      </c>
      <c r="B69">
        <f t="shared" si="4"/>
        <v>405</v>
      </c>
      <c r="L69" s="29">
        <v>44326</v>
      </c>
      <c r="M69">
        <f t="shared" si="5"/>
        <v>405</v>
      </c>
      <c r="N69">
        <f t="shared" si="6"/>
        <v>235</v>
      </c>
      <c r="O69">
        <f t="shared" si="7"/>
        <v>170</v>
      </c>
    </row>
    <row r="70" spans="1:15">
      <c r="A70" s="29">
        <v>44326</v>
      </c>
      <c r="B70">
        <f t="shared" si="4"/>
        <v>405</v>
      </c>
      <c r="L70" s="29">
        <v>44326</v>
      </c>
      <c r="M70">
        <f t="shared" si="5"/>
        <v>405</v>
      </c>
      <c r="N70">
        <f t="shared" si="6"/>
        <v>235</v>
      </c>
      <c r="O70">
        <f t="shared" si="7"/>
        <v>170</v>
      </c>
    </row>
    <row r="71" spans="1:15">
      <c r="A71" s="29">
        <v>44326</v>
      </c>
      <c r="B71">
        <f t="shared" si="4"/>
        <v>405</v>
      </c>
      <c r="L71" s="29">
        <v>44326</v>
      </c>
      <c r="M71">
        <f t="shared" si="5"/>
        <v>405</v>
      </c>
      <c r="N71">
        <f t="shared" si="6"/>
        <v>235</v>
      </c>
      <c r="O71">
        <f t="shared" si="7"/>
        <v>170</v>
      </c>
    </row>
    <row r="72" spans="1:15">
      <c r="A72" s="29">
        <v>44326</v>
      </c>
      <c r="B72">
        <f t="shared" si="4"/>
        <v>405</v>
      </c>
      <c r="L72" s="29">
        <v>44326</v>
      </c>
      <c r="M72">
        <f t="shared" si="5"/>
        <v>405</v>
      </c>
      <c r="N72">
        <f t="shared" si="6"/>
        <v>235</v>
      </c>
      <c r="O72">
        <f t="shared" si="7"/>
        <v>170</v>
      </c>
    </row>
    <row r="73" spans="1:15">
      <c r="A73" s="29">
        <v>44326</v>
      </c>
      <c r="B73">
        <f t="shared" si="4"/>
        <v>405</v>
      </c>
      <c r="L73" s="29">
        <v>44326</v>
      </c>
      <c r="M73">
        <f t="shared" si="5"/>
        <v>405</v>
      </c>
      <c r="N73">
        <f t="shared" si="6"/>
        <v>235</v>
      </c>
      <c r="O73">
        <f t="shared" si="7"/>
        <v>170</v>
      </c>
    </row>
    <row r="74" spans="1:15">
      <c r="A74" s="29">
        <v>44326</v>
      </c>
      <c r="B74">
        <f t="shared" si="4"/>
        <v>405</v>
      </c>
      <c r="L74" s="29">
        <v>44326</v>
      </c>
      <c r="M74">
        <f t="shared" si="5"/>
        <v>405</v>
      </c>
      <c r="N74">
        <f t="shared" si="6"/>
        <v>235</v>
      </c>
      <c r="O74">
        <f t="shared" si="7"/>
        <v>170</v>
      </c>
    </row>
    <row r="75" spans="1:15">
      <c r="A75" s="29">
        <v>44326</v>
      </c>
      <c r="B75">
        <f t="shared" si="4"/>
        <v>405</v>
      </c>
      <c r="L75" s="29">
        <v>44326</v>
      </c>
      <c r="M75">
        <f t="shared" si="5"/>
        <v>405</v>
      </c>
      <c r="N75">
        <f t="shared" si="6"/>
        <v>235</v>
      </c>
      <c r="O75">
        <f t="shared" si="7"/>
        <v>170</v>
      </c>
    </row>
    <row r="76" spans="1:15">
      <c r="A76" s="29">
        <v>44326</v>
      </c>
      <c r="B76">
        <f t="shared" si="4"/>
        <v>405</v>
      </c>
      <c r="L76" s="29">
        <v>44326</v>
      </c>
      <c r="M76">
        <f t="shared" si="5"/>
        <v>405</v>
      </c>
      <c r="N76">
        <f t="shared" si="6"/>
        <v>235</v>
      </c>
      <c r="O76">
        <f t="shared" si="7"/>
        <v>170</v>
      </c>
    </row>
    <row r="77" spans="1:15">
      <c r="A77" s="29">
        <v>44326</v>
      </c>
      <c r="B77">
        <f t="shared" si="4"/>
        <v>405</v>
      </c>
      <c r="L77" s="29">
        <v>44326</v>
      </c>
      <c r="M77">
        <f t="shared" si="5"/>
        <v>405</v>
      </c>
      <c r="N77">
        <f t="shared" si="6"/>
        <v>235</v>
      </c>
      <c r="O77">
        <f t="shared" si="7"/>
        <v>170</v>
      </c>
    </row>
    <row r="78" spans="1:15">
      <c r="A78" s="29">
        <v>44326</v>
      </c>
      <c r="B78">
        <f t="shared" si="4"/>
        <v>405</v>
      </c>
      <c r="L78" s="29">
        <v>44326</v>
      </c>
      <c r="M78">
        <f t="shared" si="5"/>
        <v>405</v>
      </c>
      <c r="N78">
        <f t="shared" si="6"/>
        <v>235</v>
      </c>
      <c r="O78">
        <f t="shared" si="7"/>
        <v>170</v>
      </c>
    </row>
    <row r="79" spans="1:15">
      <c r="A79" s="29">
        <v>44326</v>
      </c>
      <c r="B79">
        <f t="shared" si="4"/>
        <v>405</v>
      </c>
      <c r="L79" s="29">
        <v>44326</v>
      </c>
      <c r="M79">
        <f t="shared" si="5"/>
        <v>405</v>
      </c>
      <c r="N79">
        <f t="shared" si="6"/>
        <v>235</v>
      </c>
      <c r="O79">
        <f t="shared" si="7"/>
        <v>170</v>
      </c>
    </row>
    <row r="80" spans="1:15">
      <c r="A80" s="29">
        <v>44326</v>
      </c>
      <c r="B80">
        <f t="shared" si="4"/>
        <v>405</v>
      </c>
      <c r="L80" s="29">
        <v>44326</v>
      </c>
      <c r="M80">
        <f t="shared" si="5"/>
        <v>405</v>
      </c>
      <c r="N80">
        <f t="shared" si="6"/>
        <v>235</v>
      </c>
      <c r="O80">
        <f t="shared" si="7"/>
        <v>170</v>
      </c>
    </row>
    <row r="81" spans="1:15">
      <c r="A81" s="29">
        <v>44326</v>
      </c>
      <c r="B81">
        <f t="shared" si="4"/>
        <v>405</v>
      </c>
      <c r="L81" s="29">
        <v>44326</v>
      </c>
      <c r="M81">
        <f t="shared" si="5"/>
        <v>405</v>
      </c>
      <c r="N81">
        <f t="shared" si="6"/>
        <v>235</v>
      </c>
      <c r="O81">
        <f t="shared" si="7"/>
        <v>170</v>
      </c>
    </row>
    <row r="82" spans="1:15">
      <c r="A82" s="29">
        <v>44326</v>
      </c>
      <c r="B82">
        <f t="shared" si="4"/>
        <v>405</v>
      </c>
      <c r="L82" s="29">
        <v>44326</v>
      </c>
      <c r="M82">
        <f t="shared" si="5"/>
        <v>405</v>
      </c>
      <c r="N82">
        <f t="shared" si="6"/>
        <v>235</v>
      </c>
      <c r="O82">
        <f t="shared" si="7"/>
        <v>170</v>
      </c>
    </row>
    <row r="83" spans="1:15">
      <c r="A83" s="29">
        <v>44326</v>
      </c>
      <c r="B83">
        <f t="shared" si="4"/>
        <v>405</v>
      </c>
      <c r="L83" s="29">
        <v>44326</v>
      </c>
      <c r="M83">
        <f t="shared" si="5"/>
        <v>405</v>
      </c>
      <c r="N83">
        <f t="shared" si="6"/>
        <v>235</v>
      </c>
      <c r="O83">
        <f t="shared" si="7"/>
        <v>170</v>
      </c>
    </row>
    <row r="84" spans="1:15">
      <c r="A84" s="29">
        <v>44326</v>
      </c>
      <c r="B84">
        <f t="shared" si="4"/>
        <v>405</v>
      </c>
      <c r="L84" s="29">
        <v>44326</v>
      </c>
      <c r="M84">
        <f t="shared" si="5"/>
        <v>405</v>
      </c>
      <c r="N84">
        <f t="shared" si="6"/>
        <v>235</v>
      </c>
      <c r="O84">
        <f t="shared" si="7"/>
        <v>170</v>
      </c>
    </row>
    <row r="85" spans="1:15">
      <c r="A85" s="29">
        <v>44326</v>
      </c>
      <c r="B85">
        <f t="shared" si="4"/>
        <v>405</v>
      </c>
      <c r="L85" s="29">
        <v>44326</v>
      </c>
      <c r="M85">
        <f t="shared" si="5"/>
        <v>405</v>
      </c>
      <c r="N85">
        <f t="shared" si="6"/>
        <v>235</v>
      </c>
      <c r="O85">
        <f t="shared" si="7"/>
        <v>170</v>
      </c>
    </row>
    <row r="86" spans="1:15">
      <c r="A86" s="29">
        <v>44326</v>
      </c>
      <c r="B86">
        <f t="shared" si="4"/>
        <v>405</v>
      </c>
      <c r="L86" s="29">
        <v>44326</v>
      </c>
      <c r="M86">
        <f t="shared" si="5"/>
        <v>405</v>
      </c>
      <c r="N86">
        <f t="shared" si="6"/>
        <v>235</v>
      </c>
      <c r="O86">
        <f t="shared" si="7"/>
        <v>170</v>
      </c>
    </row>
    <row r="87" spans="1:15">
      <c r="A87" s="29">
        <v>44326</v>
      </c>
      <c r="B87">
        <f t="shared" si="4"/>
        <v>405</v>
      </c>
      <c r="L87" s="29">
        <v>44326</v>
      </c>
      <c r="M87">
        <f t="shared" si="5"/>
        <v>405</v>
      </c>
      <c r="N87">
        <f t="shared" si="6"/>
        <v>235</v>
      </c>
      <c r="O87">
        <f t="shared" si="7"/>
        <v>170</v>
      </c>
    </row>
    <row r="88" spans="1:15">
      <c r="A88" s="29">
        <v>44326</v>
      </c>
      <c r="B88">
        <f t="shared" si="4"/>
        <v>405</v>
      </c>
      <c r="L88" s="29">
        <v>44326</v>
      </c>
      <c r="M88">
        <f t="shared" si="5"/>
        <v>405</v>
      </c>
      <c r="N88">
        <f t="shared" si="6"/>
        <v>235</v>
      </c>
      <c r="O88">
        <f t="shared" si="7"/>
        <v>170</v>
      </c>
    </row>
    <row r="89" spans="1:15">
      <c r="A89" s="29">
        <v>44326</v>
      </c>
      <c r="B89">
        <f t="shared" si="4"/>
        <v>405</v>
      </c>
      <c r="L89" s="29">
        <v>44326</v>
      </c>
      <c r="M89">
        <f t="shared" si="5"/>
        <v>405</v>
      </c>
      <c r="N89">
        <f t="shared" si="6"/>
        <v>235</v>
      </c>
      <c r="O89">
        <f t="shared" si="7"/>
        <v>170</v>
      </c>
    </row>
    <row r="90" spans="1:15">
      <c r="A90" s="29">
        <v>44326</v>
      </c>
      <c r="B90">
        <f t="shared" si="4"/>
        <v>405</v>
      </c>
      <c r="L90" s="29">
        <v>44326</v>
      </c>
      <c r="M90">
        <f t="shared" si="5"/>
        <v>405</v>
      </c>
      <c r="N90">
        <f t="shared" si="6"/>
        <v>235</v>
      </c>
      <c r="O90">
        <f t="shared" si="7"/>
        <v>170</v>
      </c>
    </row>
    <row r="91" spans="1:15">
      <c r="A91" s="29">
        <v>44326</v>
      </c>
      <c r="B91">
        <f t="shared" si="4"/>
        <v>405</v>
      </c>
      <c r="L91" s="29">
        <v>44326</v>
      </c>
      <c r="M91">
        <f t="shared" si="5"/>
        <v>405</v>
      </c>
      <c r="N91">
        <f t="shared" si="6"/>
        <v>235</v>
      </c>
      <c r="O91">
        <f t="shared" si="7"/>
        <v>170</v>
      </c>
    </row>
    <row r="92" spans="1:15">
      <c r="A92" s="29">
        <v>44326</v>
      </c>
      <c r="B92">
        <f t="shared" si="4"/>
        <v>405</v>
      </c>
      <c r="L92" s="29">
        <v>44326</v>
      </c>
      <c r="M92">
        <f t="shared" si="5"/>
        <v>405</v>
      </c>
      <c r="N92">
        <f t="shared" si="6"/>
        <v>235</v>
      </c>
      <c r="O92">
        <f t="shared" si="7"/>
        <v>170</v>
      </c>
    </row>
    <row r="93" spans="1:15">
      <c r="A93" s="29">
        <v>44326</v>
      </c>
      <c r="B93">
        <f t="shared" si="4"/>
        <v>405</v>
      </c>
      <c r="L93" s="29">
        <v>44326</v>
      </c>
      <c r="M93">
        <f t="shared" si="5"/>
        <v>405</v>
      </c>
      <c r="N93">
        <f t="shared" si="6"/>
        <v>235</v>
      </c>
      <c r="O93">
        <f t="shared" si="7"/>
        <v>170</v>
      </c>
    </row>
    <row r="94" spans="1:15">
      <c r="A94" s="29">
        <v>44326</v>
      </c>
      <c r="B94">
        <f t="shared" si="4"/>
        <v>405</v>
      </c>
      <c r="L94" s="29">
        <v>44326</v>
      </c>
      <c r="M94">
        <f t="shared" si="5"/>
        <v>405</v>
      </c>
      <c r="N94">
        <f t="shared" si="6"/>
        <v>235</v>
      </c>
      <c r="O94">
        <f t="shared" si="7"/>
        <v>170</v>
      </c>
    </row>
    <row r="95" spans="1:15">
      <c r="A95" s="29">
        <v>44326</v>
      </c>
      <c r="B95">
        <f t="shared" si="4"/>
        <v>405</v>
      </c>
      <c r="L95" s="29">
        <v>44326</v>
      </c>
      <c r="M95">
        <f t="shared" si="5"/>
        <v>405</v>
      </c>
      <c r="N95">
        <f t="shared" si="6"/>
        <v>235</v>
      </c>
      <c r="O95">
        <f t="shared" si="7"/>
        <v>170</v>
      </c>
    </row>
    <row r="96" spans="1:15">
      <c r="A96" s="29">
        <v>44326</v>
      </c>
      <c r="B96">
        <f t="shared" si="4"/>
        <v>405</v>
      </c>
      <c r="L96" s="29">
        <v>44326</v>
      </c>
      <c r="M96">
        <f t="shared" si="5"/>
        <v>405</v>
      </c>
      <c r="N96">
        <f t="shared" si="6"/>
        <v>235</v>
      </c>
      <c r="O96">
        <f t="shared" si="7"/>
        <v>170</v>
      </c>
    </row>
    <row r="97" spans="1:15">
      <c r="A97" s="29">
        <v>44326</v>
      </c>
      <c r="B97">
        <f t="shared" si="4"/>
        <v>405</v>
      </c>
      <c r="L97" s="29">
        <v>44326</v>
      </c>
      <c r="M97">
        <f t="shared" si="5"/>
        <v>405</v>
      </c>
      <c r="N97">
        <f t="shared" si="6"/>
        <v>235</v>
      </c>
      <c r="O97">
        <f t="shared" si="7"/>
        <v>170</v>
      </c>
    </row>
    <row r="98" spans="1:15">
      <c r="A98" s="29">
        <v>44326</v>
      </c>
      <c r="B98">
        <f t="shared" si="4"/>
        <v>405</v>
      </c>
      <c r="L98" s="29">
        <v>44326</v>
      </c>
      <c r="M98">
        <f t="shared" si="5"/>
        <v>405</v>
      </c>
      <c r="N98">
        <f t="shared" si="6"/>
        <v>235</v>
      </c>
      <c r="O98">
        <f t="shared" si="7"/>
        <v>170</v>
      </c>
    </row>
    <row r="99" spans="1:15">
      <c r="A99" s="29">
        <v>44326</v>
      </c>
      <c r="B99">
        <f t="shared" si="4"/>
        <v>405</v>
      </c>
      <c r="L99" s="29">
        <v>44326</v>
      </c>
      <c r="M99">
        <f t="shared" si="5"/>
        <v>405</v>
      </c>
      <c r="N99">
        <f t="shared" si="6"/>
        <v>235</v>
      </c>
      <c r="O99">
        <f t="shared" si="7"/>
        <v>170</v>
      </c>
    </row>
    <row r="100" spans="1:15">
      <c r="A100" s="29">
        <v>44326</v>
      </c>
      <c r="B100">
        <f t="shared" si="4"/>
        <v>405</v>
      </c>
      <c r="L100" s="29">
        <v>44326</v>
      </c>
      <c r="M100">
        <f t="shared" si="5"/>
        <v>405</v>
      </c>
      <c r="N100">
        <f t="shared" si="6"/>
        <v>235</v>
      </c>
      <c r="O100">
        <f t="shared" si="7"/>
        <v>170</v>
      </c>
    </row>
    <row r="101" spans="1:15">
      <c r="A101" s="29">
        <v>44326</v>
      </c>
      <c r="B101">
        <f t="shared" si="4"/>
        <v>405</v>
      </c>
      <c r="L101" s="29">
        <v>44326</v>
      </c>
      <c r="M101">
        <f t="shared" si="5"/>
        <v>405</v>
      </c>
      <c r="N101">
        <f t="shared" si="6"/>
        <v>235</v>
      </c>
      <c r="O101">
        <f t="shared" si="7"/>
        <v>170</v>
      </c>
    </row>
    <row r="102" spans="1:15">
      <c r="A102" s="29">
        <v>44326</v>
      </c>
      <c r="B102">
        <f t="shared" si="4"/>
        <v>405</v>
      </c>
      <c r="L102" s="29">
        <v>44326</v>
      </c>
      <c r="M102">
        <f t="shared" si="5"/>
        <v>405</v>
      </c>
      <c r="N102">
        <f t="shared" si="6"/>
        <v>235</v>
      </c>
      <c r="O102">
        <f t="shared" si="7"/>
        <v>170</v>
      </c>
    </row>
    <row r="103" spans="1:15">
      <c r="A103" s="29">
        <v>44326</v>
      </c>
      <c r="B103">
        <f t="shared" si="4"/>
        <v>405</v>
      </c>
      <c r="L103" s="29">
        <v>44326</v>
      </c>
      <c r="M103">
        <f t="shared" si="5"/>
        <v>405</v>
      </c>
      <c r="N103">
        <f t="shared" si="6"/>
        <v>235</v>
      </c>
      <c r="O103">
        <f t="shared" si="7"/>
        <v>170</v>
      </c>
    </row>
    <row r="104" spans="1:15">
      <c r="A104" s="29">
        <v>44326</v>
      </c>
      <c r="B104">
        <f t="shared" si="4"/>
        <v>405</v>
      </c>
      <c r="L104" s="29">
        <v>44326</v>
      </c>
      <c r="M104">
        <f t="shared" si="5"/>
        <v>405</v>
      </c>
      <c r="N104">
        <f t="shared" si="6"/>
        <v>235</v>
      </c>
      <c r="O104">
        <f t="shared" si="7"/>
        <v>170</v>
      </c>
    </row>
    <row r="105" spans="1:15">
      <c r="A105" s="29">
        <v>44326</v>
      </c>
      <c r="B105">
        <f t="shared" si="4"/>
        <v>405</v>
      </c>
      <c r="L105" s="29">
        <v>44326</v>
      </c>
      <c r="M105">
        <f t="shared" si="5"/>
        <v>405</v>
      </c>
      <c r="N105">
        <f t="shared" si="6"/>
        <v>235</v>
      </c>
      <c r="O105">
        <f t="shared" si="7"/>
        <v>170</v>
      </c>
    </row>
    <row r="106" spans="1:15">
      <c r="A106" s="29">
        <v>44326</v>
      </c>
      <c r="B106">
        <f t="shared" si="4"/>
        <v>405</v>
      </c>
      <c r="L106" s="29">
        <v>44326</v>
      </c>
      <c r="M106">
        <f t="shared" si="5"/>
        <v>405</v>
      </c>
      <c r="N106">
        <f t="shared" si="6"/>
        <v>235</v>
      </c>
      <c r="O106">
        <f t="shared" si="7"/>
        <v>170</v>
      </c>
    </row>
    <row r="107" spans="1:15">
      <c r="A107" s="29">
        <v>44326</v>
      </c>
      <c r="B107">
        <f t="shared" si="4"/>
        <v>405</v>
      </c>
      <c r="L107" s="29">
        <v>44326</v>
      </c>
      <c r="M107">
        <f t="shared" si="5"/>
        <v>405</v>
      </c>
      <c r="N107">
        <f t="shared" si="6"/>
        <v>235</v>
      </c>
      <c r="O107">
        <f t="shared" si="7"/>
        <v>170</v>
      </c>
    </row>
    <row r="108" spans="1:15">
      <c r="A108" s="29">
        <v>44326</v>
      </c>
      <c r="B108">
        <f t="shared" si="4"/>
        <v>405</v>
      </c>
      <c r="L108" s="29">
        <v>44326</v>
      </c>
      <c r="M108">
        <f t="shared" si="5"/>
        <v>405</v>
      </c>
      <c r="N108">
        <f t="shared" si="6"/>
        <v>235</v>
      </c>
      <c r="O108">
        <f t="shared" si="7"/>
        <v>170</v>
      </c>
    </row>
    <row r="109" spans="1:15">
      <c r="A109" s="29">
        <v>44326</v>
      </c>
      <c r="B109">
        <f t="shared" si="4"/>
        <v>405</v>
      </c>
      <c r="L109" s="29">
        <v>44326</v>
      </c>
      <c r="M109">
        <f t="shared" si="5"/>
        <v>405</v>
      </c>
      <c r="N109">
        <f t="shared" si="6"/>
        <v>235</v>
      </c>
      <c r="O109">
        <f t="shared" si="7"/>
        <v>170</v>
      </c>
    </row>
    <row r="110" spans="1:15">
      <c r="A110" s="29">
        <v>44326</v>
      </c>
      <c r="B110">
        <f t="shared" si="4"/>
        <v>405</v>
      </c>
      <c r="L110" s="29">
        <v>44326</v>
      </c>
      <c r="M110">
        <f t="shared" si="5"/>
        <v>405</v>
      </c>
      <c r="N110">
        <f t="shared" si="6"/>
        <v>235</v>
      </c>
      <c r="O110">
        <f t="shared" si="7"/>
        <v>170</v>
      </c>
    </row>
    <row r="111" spans="1:15">
      <c r="A111" s="29">
        <v>44326</v>
      </c>
      <c r="B111">
        <f t="shared" si="4"/>
        <v>405</v>
      </c>
      <c r="L111" s="29">
        <v>44326</v>
      </c>
      <c r="M111">
        <f t="shared" si="5"/>
        <v>405</v>
      </c>
      <c r="N111">
        <f t="shared" si="6"/>
        <v>235</v>
      </c>
      <c r="O111">
        <f t="shared" si="7"/>
        <v>170</v>
      </c>
    </row>
    <row r="112" spans="1:15">
      <c r="A112" s="29">
        <v>44326</v>
      </c>
      <c r="B112">
        <f t="shared" si="4"/>
        <v>405</v>
      </c>
      <c r="L112" s="29">
        <v>44326</v>
      </c>
      <c r="M112">
        <f t="shared" si="5"/>
        <v>405</v>
      </c>
      <c r="N112">
        <f t="shared" si="6"/>
        <v>235</v>
      </c>
      <c r="O112">
        <f t="shared" si="7"/>
        <v>170</v>
      </c>
    </row>
    <row r="113" spans="1:15">
      <c r="A113" s="29">
        <v>44326</v>
      </c>
      <c r="B113">
        <f t="shared" si="4"/>
        <v>405</v>
      </c>
      <c r="L113" s="29">
        <v>44326</v>
      </c>
      <c r="M113">
        <f t="shared" si="5"/>
        <v>405</v>
      </c>
      <c r="N113">
        <f t="shared" si="6"/>
        <v>235</v>
      </c>
      <c r="O113">
        <f t="shared" si="7"/>
        <v>170</v>
      </c>
    </row>
    <row r="114" spans="1:15">
      <c r="A114" s="29">
        <v>44326</v>
      </c>
      <c r="B114">
        <f t="shared" si="4"/>
        <v>405</v>
      </c>
      <c r="L114" s="29">
        <v>44326</v>
      </c>
      <c r="M114">
        <f t="shared" si="5"/>
        <v>405</v>
      </c>
      <c r="N114">
        <f t="shared" si="6"/>
        <v>235</v>
      </c>
      <c r="O114">
        <f t="shared" si="7"/>
        <v>170</v>
      </c>
    </row>
    <row r="115" spans="1:15">
      <c r="A115" s="29">
        <v>44326</v>
      </c>
      <c r="B115">
        <f t="shared" si="4"/>
        <v>405</v>
      </c>
      <c r="L115" s="29">
        <v>44326</v>
      </c>
      <c r="M115">
        <f t="shared" si="5"/>
        <v>405</v>
      </c>
      <c r="N115">
        <f t="shared" si="6"/>
        <v>235</v>
      </c>
      <c r="O115">
        <f t="shared" si="7"/>
        <v>170</v>
      </c>
    </row>
    <row r="116" spans="1:15">
      <c r="A116" s="29">
        <v>44326</v>
      </c>
      <c r="B116">
        <f t="shared" si="4"/>
        <v>405</v>
      </c>
      <c r="L116" s="29">
        <v>44326</v>
      </c>
      <c r="M116">
        <f t="shared" si="5"/>
        <v>405</v>
      </c>
      <c r="N116">
        <f t="shared" si="6"/>
        <v>235</v>
      </c>
      <c r="O116">
        <f t="shared" si="7"/>
        <v>170</v>
      </c>
    </row>
    <row r="117" spans="1:15">
      <c r="A117" s="29">
        <v>44326</v>
      </c>
      <c r="B117">
        <f t="shared" si="4"/>
        <v>405</v>
      </c>
      <c r="L117" s="29">
        <v>44326</v>
      </c>
      <c r="M117">
        <f t="shared" si="5"/>
        <v>405</v>
      </c>
      <c r="N117">
        <f t="shared" si="6"/>
        <v>235</v>
      </c>
      <c r="O117">
        <f t="shared" si="7"/>
        <v>170</v>
      </c>
    </row>
    <row r="118" spans="1:15">
      <c r="A118" s="29">
        <v>44326</v>
      </c>
      <c r="B118">
        <f t="shared" si="4"/>
        <v>405</v>
      </c>
      <c r="L118" s="29">
        <v>44326</v>
      </c>
      <c r="M118">
        <f t="shared" si="5"/>
        <v>405</v>
      </c>
      <c r="N118">
        <f t="shared" si="6"/>
        <v>235</v>
      </c>
      <c r="O118">
        <f t="shared" si="7"/>
        <v>170</v>
      </c>
    </row>
    <row r="119" spans="1:15">
      <c r="A119" s="29">
        <v>44326</v>
      </c>
      <c r="B119">
        <f t="shared" si="4"/>
        <v>405</v>
      </c>
      <c r="L119" s="29">
        <v>44326</v>
      </c>
      <c r="M119">
        <f t="shared" si="5"/>
        <v>405</v>
      </c>
      <c r="N119">
        <f t="shared" si="6"/>
        <v>235</v>
      </c>
      <c r="O119">
        <f t="shared" si="7"/>
        <v>170</v>
      </c>
    </row>
    <row r="120" spans="1:15">
      <c r="A120" s="29">
        <v>44326</v>
      </c>
      <c r="B120">
        <f t="shared" si="4"/>
        <v>405</v>
      </c>
      <c r="L120" s="29">
        <v>44326</v>
      </c>
      <c r="M120">
        <f t="shared" si="5"/>
        <v>405</v>
      </c>
      <c r="N120">
        <f t="shared" si="6"/>
        <v>235</v>
      </c>
      <c r="O120">
        <f t="shared" si="7"/>
        <v>170</v>
      </c>
    </row>
    <row r="121" spans="1:15">
      <c r="A121" s="29">
        <v>44326</v>
      </c>
      <c r="B121">
        <f t="shared" si="4"/>
        <v>405</v>
      </c>
      <c r="L121" s="29">
        <v>44326</v>
      </c>
      <c r="M121">
        <f t="shared" si="5"/>
        <v>405</v>
      </c>
      <c r="N121">
        <f t="shared" si="6"/>
        <v>235</v>
      </c>
      <c r="O121">
        <f t="shared" si="7"/>
        <v>170</v>
      </c>
    </row>
    <row r="122" spans="1:15">
      <c r="A122" s="29">
        <v>44326</v>
      </c>
      <c r="B122">
        <f t="shared" si="4"/>
        <v>405</v>
      </c>
      <c r="L122" s="29">
        <v>44326</v>
      </c>
      <c r="M122">
        <f t="shared" si="5"/>
        <v>405</v>
      </c>
      <c r="N122">
        <f t="shared" si="6"/>
        <v>235</v>
      </c>
      <c r="O122">
        <f t="shared" si="7"/>
        <v>170</v>
      </c>
    </row>
    <row r="123" spans="1:15">
      <c r="A123" s="29">
        <v>44326</v>
      </c>
      <c r="B123">
        <f t="shared" si="4"/>
        <v>405</v>
      </c>
      <c r="L123" s="29">
        <v>44326</v>
      </c>
      <c r="M123">
        <f t="shared" si="5"/>
        <v>405</v>
      </c>
      <c r="N123">
        <f t="shared" si="6"/>
        <v>235</v>
      </c>
      <c r="O123">
        <f t="shared" si="7"/>
        <v>170</v>
      </c>
    </row>
    <row r="124" spans="1:15">
      <c r="A124" s="29">
        <v>44326</v>
      </c>
      <c r="B124">
        <f t="shared" si="4"/>
        <v>405</v>
      </c>
      <c r="L124" s="29">
        <v>44326</v>
      </c>
      <c r="M124">
        <f t="shared" si="5"/>
        <v>405</v>
      </c>
      <c r="N124">
        <f t="shared" si="6"/>
        <v>235</v>
      </c>
      <c r="O124">
        <f t="shared" si="7"/>
        <v>170</v>
      </c>
    </row>
    <row r="125" spans="1:15">
      <c r="A125" s="29">
        <v>44326</v>
      </c>
      <c r="B125">
        <f t="shared" si="4"/>
        <v>405</v>
      </c>
      <c r="L125" s="29">
        <v>44326</v>
      </c>
      <c r="M125">
        <f t="shared" si="5"/>
        <v>405</v>
      </c>
      <c r="N125">
        <f t="shared" si="6"/>
        <v>235</v>
      </c>
      <c r="O125">
        <f t="shared" si="7"/>
        <v>170</v>
      </c>
    </row>
    <row r="126" spans="1:15">
      <c r="A126" s="29">
        <v>44326</v>
      </c>
      <c r="B126">
        <f t="shared" si="4"/>
        <v>405</v>
      </c>
      <c r="L126" s="29">
        <v>44326</v>
      </c>
      <c r="M126">
        <f t="shared" si="5"/>
        <v>405</v>
      </c>
      <c r="N126">
        <f t="shared" si="6"/>
        <v>235</v>
      </c>
      <c r="O126">
        <f t="shared" si="7"/>
        <v>170</v>
      </c>
    </row>
    <row r="127" spans="1:15">
      <c r="A127" s="29">
        <v>44326</v>
      </c>
      <c r="B127">
        <f t="shared" si="4"/>
        <v>405</v>
      </c>
      <c r="L127" s="29">
        <v>44326</v>
      </c>
      <c r="M127">
        <f t="shared" si="5"/>
        <v>405</v>
      </c>
      <c r="N127">
        <f t="shared" si="6"/>
        <v>235</v>
      </c>
      <c r="O127">
        <f t="shared" si="7"/>
        <v>170</v>
      </c>
    </row>
    <row r="128" spans="1:15">
      <c r="A128" s="29">
        <v>44326</v>
      </c>
      <c r="B128">
        <f t="shared" si="4"/>
        <v>405</v>
      </c>
      <c r="L128" s="29">
        <v>44326</v>
      </c>
      <c r="M128">
        <f t="shared" si="5"/>
        <v>405</v>
      </c>
      <c r="N128">
        <f t="shared" si="6"/>
        <v>235</v>
      </c>
      <c r="O128">
        <f t="shared" si="7"/>
        <v>170</v>
      </c>
    </row>
    <row r="129" spans="1:15">
      <c r="A129" s="29">
        <v>44326</v>
      </c>
      <c r="B129">
        <f t="shared" si="4"/>
        <v>405</v>
      </c>
      <c r="L129" s="29">
        <v>44326</v>
      </c>
      <c r="M129">
        <f t="shared" si="5"/>
        <v>405</v>
      </c>
      <c r="N129">
        <f t="shared" si="6"/>
        <v>235</v>
      </c>
      <c r="O129">
        <f t="shared" si="7"/>
        <v>170</v>
      </c>
    </row>
    <row r="130" spans="1:15">
      <c r="A130" s="29">
        <v>44326</v>
      </c>
      <c r="B130">
        <f t="shared" si="4"/>
        <v>405</v>
      </c>
      <c r="L130" s="29">
        <v>44326</v>
      </c>
      <c r="M130">
        <f t="shared" si="5"/>
        <v>405</v>
      </c>
      <c r="N130">
        <f t="shared" si="6"/>
        <v>235</v>
      </c>
      <c r="O130">
        <f t="shared" si="7"/>
        <v>170</v>
      </c>
    </row>
    <row r="131" spans="1:15">
      <c r="A131" s="29">
        <v>44326</v>
      </c>
      <c r="B131">
        <f t="shared" ref="B131:B194" si="8">$G$2-A131</f>
        <v>405</v>
      </c>
      <c r="L131" s="29">
        <v>44326</v>
      </c>
      <c r="M131">
        <f t="shared" ref="M131:M194" si="9">(SUM(N131:O131))</f>
        <v>405</v>
      </c>
      <c r="N131">
        <f t="shared" ref="N131:N194" si="10">($G$7-L131)</f>
        <v>235</v>
      </c>
      <c r="O131">
        <f t="shared" ref="O131:O194" si="11">($G$8-L131)-N131</f>
        <v>170</v>
      </c>
    </row>
    <row r="132" spans="1:15">
      <c r="A132" s="29">
        <v>44326</v>
      </c>
      <c r="B132">
        <f t="shared" si="8"/>
        <v>405</v>
      </c>
      <c r="L132" s="29">
        <v>44326</v>
      </c>
      <c r="M132">
        <f t="shared" si="9"/>
        <v>405</v>
      </c>
      <c r="N132">
        <f t="shared" si="10"/>
        <v>235</v>
      </c>
      <c r="O132">
        <f t="shared" si="11"/>
        <v>170</v>
      </c>
    </row>
    <row r="133" spans="1:15">
      <c r="A133" s="29">
        <v>44326</v>
      </c>
      <c r="B133">
        <f t="shared" si="8"/>
        <v>405</v>
      </c>
      <c r="L133" s="29">
        <v>44326</v>
      </c>
      <c r="M133">
        <f t="shared" si="9"/>
        <v>405</v>
      </c>
      <c r="N133">
        <f t="shared" si="10"/>
        <v>235</v>
      </c>
      <c r="O133">
        <f t="shared" si="11"/>
        <v>170</v>
      </c>
    </row>
    <row r="134" spans="1:15">
      <c r="A134" s="29">
        <v>44326</v>
      </c>
      <c r="B134">
        <f t="shared" si="8"/>
        <v>405</v>
      </c>
      <c r="L134" s="29">
        <v>44326</v>
      </c>
      <c r="M134">
        <f t="shared" si="9"/>
        <v>405</v>
      </c>
      <c r="N134">
        <f t="shared" si="10"/>
        <v>235</v>
      </c>
      <c r="O134">
        <f t="shared" si="11"/>
        <v>170</v>
      </c>
    </row>
    <row r="135" spans="1:15">
      <c r="A135" s="29">
        <v>44326</v>
      </c>
      <c r="B135">
        <f t="shared" si="8"/>
        <v>405</v>
      </c>
      <c r="L135" s="29">
        <v>44326</v>
      </c>
      <c r="M135">
        <f t="shared" si="9"/>
        <v>405</v>
      </c>
      <c r="N135">
        <f t="shared" si="10"/>
        <v>235</v>
      </c>
      <c r="O135">
        <f t="shared" si="11"/>
        <v>170</v>
      </c>
    </row>
    <row r="136" spans="1:15">
      <c r="A136" s="29">
        <v>44326</v>
      </c>
      <c r="B136">
        <f t="shared" si="8"/>
        <v>405</v>
      </c>
      <c r="L136" s="29">
        <v>44326</v>
      </c>
      <c r="M136">
        <f t="shared" si="9"/>
        <v>405</v>
      </c>
      <c r="N136">
        <f t="shared" si="10"/>
        <v>235</v>
      </c>
      <c r="O136">
        <f t="shared" si="11"/>
        <v>170</v>
      </c>
    </row>
    <row r="137" spans="1:15">
      <c r="A137" s="29">
        <v>44326</v>
      </c>
      <c r="B137">
        <f t="shared" si="8"/>
        <v>405</v>
      </c>
      <c r="L137" s="29">
        <v>44326</v>
      </c>
      <c r="M137">
        <f t="shared" si="9"/>
        <v>405</v>
      </c>
      <c r="N137">
        <f t="shared" si="10"/>
        <v>235</v>
      </c>
      <c r="O137">
        <f t="shared" si="11"/>
        <v>170</v>
      </c>
    </row>
    <row r="138" spans="1:15">
      <c r="A138" s="29">
        <v>44326</v>
      </c>
      <c r="B138">
        <f t="shared" si="8"/>
        <v>405</v>
      </c>
      <c r="L138" s="29">
        <v>44326</v>
      </c>
      <c r="M138">
        <f t="shared" si="9"/>
        <v>405</v>
      </c>
      <c r="N138">
        <f t="shared" si="10"/>
        <v>235</v>
      </c>
      <c r="O138">
        <f t="shared" si="11"/>
        <v>170</v>
      </c>
    </row>
    <row r="139" spans="1:15">
      <c r="A139" s="29">
        <v>44326</v>
      </c>
      <c r="B139">
        <f t="shared" si="8"/>
        <v>405</v>
      </c>
      <c r="L139" s="29">
        <v>44326</v>
      </c>
      <c r="M139">
        <f t="shared" si="9"/>
        <v>405</v>
      </c>
      <c r="N139">
        <f t="shared" si="10"/>
        <v>235</v>
      </c>
      <c r="O139">
        <f t="shared" si="11"/>
        <v>170</v>
      </c>
    </row>
    <row r="140" spans="1:15">
      <c r="A140" s="29">
        <v>44326</v>
      </c>
      <c r="B140">
        <f t="shared" si="8"/>
        <v>405</v>
      </c>
      <c r="L140" s="29">
        <v>44326</v>
      </c>
      <c r="M140">
        <f t="shared" si="9"/>
        <v>405</v>
      </c>
      <c r="N140">
        <f t="shared" si="10"/>
        <v>235</v>
      </c>
      <c r="O140">
        <f t="shared" si="11"/>
        <v>170</v>
      </c>
    </row>
    <row r="141" spans="1:15">
      <c r="A141" s="29">
        <v>44326</v>
      </c>
      <c r="B141">
        <f t="shared" si="8"/>
        <v>405</v>
      </c>
      <c r="L141" s="29">
        <v>44326</v>
      </c>
      <c r="M141">
        <f t="shared" si="9"/>
        <v>405</v>
      </c>
      <c r="N141">
        <f t="shared" si="10"/>
        <v>235</v>
      </c>
      <c r="O141">
        <f t="shared" si="11"/>
        <v>170</v>
      </c>
    </row>
    <row r="142" spans="1:15">
      <c r="A142" s="29">
        <v>44326</v>
      </c>
      <c r="B142">
        <f t="shared" si="8"/>
        <v>405</v>
      </c>
      <c r="L142" s="29">
        <v>44326</v>
      </c>
      <c r="M142">
        <f t="shared" si="9"/>
        <v>405</v>
      </c>
      <c r="N142">
        <f t="shared" si="10"/>
        <v>235</v>
      </c>
      <c r="O142">
        <f t="shared" si="11"/>
        <v>170</v>
      </c>
    </row>
    <row r="143" spans="1:15">
      <c r="A143" s="29">
        <v>44326</v>
      </c>
      <c r="B143">
        <f t="shared" si="8"/>
        <v>405</v>
      </c>
      <c r="L143" s="29">
        <v>44326</v>
      </c>
      <c r="M143">
        <f t="shared" si="9"/>
        <v>405</v>
      </c>
      <c r="N143">
        <f t="shared" si="10"/>
        <v>235</v>
      </c>
      <c r="O143">
        <f t="shared" si="11"/>
        <v>170</v>
      </c>
    </row>
    <row r="144" spans="1:15">
      <c r="A144" s="29">
        <v>44326</v>
      </c>
      <c r="B144">
        <f t="shared" si="8"/>
        <v>405</v>
      </c>
      <c r="L144" s="29">
        <v>44326</v>
      </c>
      <c r="M144">
        <f t="shared" si="9"/>
        <v>405</v>
      </c>
      <c r="N144">
        <f t="shared" si="10"/>
        <v>235</v>
      </c>
      <c r="O144">
        <f t="shared" si="11"/>
        <v>170</v>
      </c>
    </row>
    <row r="145" spans="1:15">
      <c r="A145" s="29">
        <v>44326</v>
      </c>
      <c r="B145">
        <f t="shared" si="8"/>
        <v>405</v>
      </c>
      <c r="L145" s="29">
        <v>44326</v>
      </c>
      <c r="M145">
        <f t="shared" si="9"/>
        <v>405</v>
      </c>
      <c r="N145">
        <f t="shared" si="10"/>
        <v>235</v>
      </c>
      <c r="O145">
        <f t="shared" si="11"/>
        <v>170</v>
      </c>
    </row>
    <row r="146" spans="1:15">
      <c r="A146" s="29">
        <v>44326</v>
      </c>
      <c r="B146">
        <f t="shared" si="8"/>
        <v>405</v>
      </c>
      <c r="L146" s="29">
        <v>44326</v>
      </c>
      <c r="M146">
        <f t="shared" si="9"/>
        <v>405</v>
      </c>
      <c r="N146">
        <f t="shared" si="10"/>
        <v>235</v>
      </c>
      <c r="O146">
        <f t="shared" si="11"/>
        <v>170</v>
      </c>
    </row>
    <row r="147" spans="1:15">
      <c r="A147" s="29">
        <v>44326</v>
      </c>
      <c r="B147">
        <f t="shared" si="8"/>
        <v>405</v>
      </c>
      <c r="L147" s="29">
        <v>44326</v>
      </c>
      <c r="M147">
        <f t="shared" si="9"/>
        <v>405</v>
      </c>
      <c r="N147">
        <f t="shared" si="10"/>
        <v>235</v>
      </c>
      <c r="O147">
        <f t="shared" si="11"/>
        <v>170</v>
      </c>
    </row>
    <row r="148" spans="1:15">
      <c r="A148" s="29">
        <v>44326</v>
      </c>
      <c r="B148">
        <f t="shared" si="8"/>
        <v>405</v>
      </c>
      <c r="L148" s="29">
        <v>44326</v>
      </c>
      <c r="M148">
        <f t="shared" si="9"/>
        <v>405</v>
      </c>
      <c r="N148">
        <f t="shared" si="10"/>
        <v>235</v>
      </c>
      <c r="O148">
        <f t="shared" si="11"/>
        <v>170</v>
      </c>
    </row>
    <row r="149" spans="1:15">
      <c r="A149" s="29">
        <v>44326</v>
      </c>
      <c r="B149">
        <f t="shared" si="8"/>
        <v>405</v>
      </c>
      <c r="L149" s="29">
        <v>44326</v>
      </c>
      <c r="M149">
        <f t="shared" si="9"/>
        <v>405</v>
      </c>
      <c r="N149">
        <f t="shared" si="10"/>
        <v>235</v>
      </c>
      <c r="O149">
        <f t="shared" si="11"/>
        <v>170</v>
      </c>
    </row>
    <row r="150" spans="1:15">
      <c r="A150" s="29">
        <v>44326</v>
      </c>
      <c r="B150">
        <f t="shared" si="8"/>
        <v>405</v>
      </c>
      <c r="L150" s="29">
        <v>44326</v>
      </c>
      <c r="M150">
        <f t="shared" si="9"/>
        <v>405</v>
      </c>
      <c r="N150">
        <f t="shared" si="10"/>
        <v>235</v>
      </c>
      <c r="O150">
        <f t="shared" si="11"/>
        <v>170</v>
      </c>
    </row>
    <row r="151" spans="1:15">
      <c r="A151" s="29">
        <v>44326</v>
      </c>
      <c r="B151">
        <f t="shared" si="8"/>
        <v>405</v>
      </c>
      <c r="L151" s="29">
        <v>44326</v>
      </c>
      <c r="M151">
        <f t="shared" si="9"/>
        <v>405</v>
      </c>
      <c r="N151">
        <f t="shared" si="10"/>
        <v>235</v>
      </c>
      <c r="O151">
        <f t="shared" si="11"/>
        <v>170</v>
      </c>
    </row>
    <row r="152" spans="1:15">
      <c r="A152" s="29">
        <v>44326</v>
      </c>
      <c r="B152">
        <f t="shared" si="8"/>
        <v>405</v>
      </c>
      <c r="L152" s="29">
        <v>44326</v>
      </c>
      <c r="M152">
        <f t="shared" si="9"/>
        <v>405</v>
      </c>
      <c r="N152">
        <f t="shared" si="10"/>
        <v>235</v>
      </c>
      <c r="O152">
        <f t="shared" si="11"/>
        <v>170</v>
      </c>
    </row>
    <row r="153" spans="1:15">
      <c r="A153" s="29">
        <v>44326</v>
      </c>
      <c r="B153">
        <f t="shared" si="8"/>
        <v>405</v>
      </c>
      <c r="L153" s="29">
        <v>44326</v>
      </c>
      <c r="M153">
        <f t="shared" si="9"/>
        <v>405</v>
      </c>
      <c r="N153">
        <f t="shared" si="10"/>
        <v>235</v>
      </c>
      <c r="O153">
        <f t="shared" si="11"/>
        <v>170</v>
      </c>
    </row>
    <row r="154" spans="1:15">
      <c r="A154" s="29">
        <v>44326</v>
      </c>
      <c r="B154">
        <f t="shared" si="8"/>
        <v>405</v>
      </c>
      <c r="L154" s="29">
        <v>44326</v>
      </c>
      <c r="M154">
        <f t="shared" si="9"/>
        <v>405</v>
      </c>
      <c r="N154">
        <f t="shared" si="10"/>
        <v>235</v>
      </c>
      <c r="O154">
        <f t="shared" si="11"/>
        <v>170</v>
      </c>
    </row>
    <row r="155" spans="1:15">
      <c r="A155" s="29">
        <v>44326</v>
      </c>
      <c r="B155">
        <f t="shared" si="8"/>
        <v>405</v>
      </c>
      <c r="L155" s="29">
        <v>44326</v>
      </c>
      <c r="M155">
        <f t="shared" si="9"/>
        <v>405</v>
      </c>
      <c r="N155">
        <f t="shared" si="10"/>
        <v>235</v>
      </c>
      <c r="O155">
        <f t="shared" si="11"/>
        <v>170</v>
      </c>
    </row>
    <row r="156" spans="1:15">
      <c r="A156" s="29">
        <v>44326</v>
      </c>
      <c r="B156">
        <f t="shared" si="8"/>
        <v>405</v>
      </c>
      <c r="L156" s="29">
        <v>44326</v>
      </c>
      <c r="M156">
        <f t="shared" si="9"/>
        <v>405</v>
      </c>
      <c r="N156">
        <f t="shared" si="10"/>
        <v>235</v>
      </c>
      <c r="O156">
        <f t="shared" si="11"/>
        <v>170</v>
      </c>
    </row>
    <row r="157" spans="1:15">
      <c r="A157" s="29">
        <v>44326</v>
      </c>
      <c r="B157">
        <f t="shared" si="8"/>
        <v>405</v>
      </c>
      <c r="L157" s="29">
        <v>44326</v>
      </c>
      <c r="M157">
        <f t="shared" si="9"/>
        <v>405</v>
      </c>
      <c r="N157">
        <f t="shared" si="10"/>
        <v>235</v>
      </c>
      <c r="O157">
        <f t="shared" si="11"/>
        <v>170</v>
      </c>
    </row>
    <row r="158" spans="1:15">
      <c r="A158" s="29">
        <v>44326</v>
      </c>
      <c r="B158">
        <f t="shared" si="8"/>
        <v>405</v>
      </c>
      <c r="L158" s="29">
        <v>44326</v>
      </c>
      <c r="M158">
        <f t="shared" si="9"/>
        <v>405</v>
      </c>
      <c r="N158">
        <f t="shared" si="10"/>
        <v>235</v>
      </c>
      <c r="O158">
        <f t="shared" si="11"/>
        <v>170</v>
      </c>
    </row>
    <row r="159" spans="1:15">
      <c r="A159" s="29">
        <v>44326</v>
      </c>
      <c r="B159">
        <f t="shared" si="8"/>
        <v>405</v>
      </c>
      <c r="L159" s="29">
        <v>44326</v>
      </c>
      <c r="M159">
        <f t="shared" si="9"/>
        <v>405</v>
      </c>
      <c r="N159">
        <f t="shared" si="10"/>
        <v>235</v>
      </c>
      <c r="O159">
        <f t="shared" si="11"/>
        <v>170</v>
      </c>
    </row>
    <row r="160" spans="1:15">
      <c r="A160" s="29">
        <v>44326</v>
      </c>
      <c r="B160">
        <f t="shared" si="8"/>
        <v>405</v>
      </c>
      <c r="L160" s="29">
        <v>44326</v>
      </c>
      <c r="M160">
        <f t="shared" si="9"/>
        <v>405</v>
      </c>
      <c r="N160">
        <f t="shared" si="10"/>
        <v>235</v>
      </c>
      <c r="O160">
        <f t="shared" si="11"/>
        <v>170</v>
      </c>
    </row>
    <row r="161" spans="1:15">
      <c r="A161" s="29">
        <v>44326</v>
      </c>
      <c r="B161">
        <f t="shared" si="8"/>
        <v>405</v>
      </c>
      <c r="L161" s="29">
        <v>44326</v>
      </c>
      <c r="M161">
        <f t="shared" si="9"/>
        <v>405</v>
      </c>
      <c r="N161">
        <f t="shared" si="10"/>
        <v>235</v>
      </c>
      <c r="O161">
        <f t="shared" si="11"/>
        <v>170</v>
      </c>
    </row>
    <row r="162" spans="1:15">
      <c r="A162" s="29">
        <v>44326</v>
      </c>
      <c r="B162">
        <f t="shared" si="8"/>
        <v>405</v>
      </c>
      <c r="L162" s="29">
        <v>44326</v>
      </c>
      <c r="M162">
        <f t="shared" si="9"/>
        <v>405</v>
      </c>
      <c r="N162">
        <f t="shared" si="10"/>
        <v>235</v>
      </c>
      <c r="O162">
        <f t="shared" si="11"/>
        <v>170</v>
      </c>
    </row>
    <row r="163" spans="1:15">
      <c r="A163" s="29">
        <v>44326</v>
      </c>
      <c r="B163">
        <f t="shared" si="8"/>
        <v>405</v>
      </c>
      <c r="L163" s="29">
        <v>44326</v>
      </c>
      <c r="M163">
        <f t="shared" si="9"/>
        <v>405</v>
      </c>
      <c r="N163">
        <f t="shared" si="10"/>
        <v>235</v>
      </c>
      <c r="O163">
        <f t="shared" si="11"/>
        <v>170</v>
      </c>
    </row>
    <row r="164" spans="1:15">
      <c r="A164" s="29">
        <v>44326</v>
      </c>
      <c r="B164">
        <f t="shared" si="8"/>
        <v>405</v>
      </c>
      <c r="L164" s="29">
        <v>44326</v>
      </c>
      <c r="M164">
        <f t="shared" si="9"/>
        <v>405</v>
      </c>
      <c r="N164">
        <f t="shared" si="10"/>
        <v>235</v>
      </c>
      <c r="O164">
        <f t="shared" si="11"/>
        <v>170</v>
      </c>
    </row>
    <row r="165" spans="1:15">
      <c r="A165" s="29">
        <v>44326</v>
      </c>
      <c r="B165">
        <f t="shared" si="8"/>
        <v>405</v>
      </c>
      <c r="L165" s="29">
        <v>44326</v>
      </c>
      <c r="M165">
        <f t="shared" si="9"/>
        <v>405</v>
      </c>
      <c r="N165">
        <f t="shared" si="10"/>
        <v>235</v>
      </c>
      <c r="O165">
        <f t="shared" si="11"/>
        <v>170</v>
      </c>
    </row>
    <row r="166" spans="1:15">
      <c r="A166" s="29">
        <v>44326</v>
      </c>
      <c r="B166">
        <f t="shared" si="8"/>
        <v>405</v>
      </c>
      <c r="L166" s="29">
        <v>44326</v>
      </c>
      <c r="M166">
        <f t="shared" si="9"/>
        <v>405</v>
      </c>
      <c r="N166">
        <f t="shared" si="10"/>
        <v>235</v>
      </c>
      <c r="O166">
        <f t="shared" si="11"/>
        <v>170</v>
      </c>
    </row>
    <row r="167" spans="1:15">
      <c r="A167" s="29">
        <v>44326</v>
      </c>
      <c r="B167">
        <f t="shared" si="8"/>
        <v>405</v>
      </c>
      <c r="L167" s="29">
        <v>44326</v>
      </c>
      <c r="M167">
        <f t="shared" si="9"/>
        <v>405</v>
      </c>
      <c r="N167">
        <f t="shared" si="10"/>
        <v>235</v>
      </c>
      <c r="O167">
        <f t="shared" si="11"/>
        <v>170</v>
      </c>
    </row>
    <row r="168" spans="1:15">
      <c r="A168" s="29">
        <v>44326</v>
      </c>
      <c r="B168">
        <f t="shared" si="8"/>
        <v>405</v>
      </c>
      <c r="L168" s="29">
        <v>44326</v>
      </c>
      <c r="M168">
        <f t="shared" si="9"/>
        <v>405</v>
      </c>
      <c r="N168">
        <f t="shared" si="10"/>
        <v>235</v>
      </c>
      <c r="O168">
        <f t="shared" si="11"/>
        <v>170</v>
      </c>
    </row>
    <row r="169" spans="1:15">
      <c r="A169" s="29">
        <v>44326</v>
      </c>
      <c r="B169">
        <f t="shared" si="8"/>
        <v>405</v>
      </c>
      <c r="L169" s="29">
        <v>44326</v>
      </c>
      <c r="M169">
        <f t="shared" si="9"/>
        <v>405</v>
      </c>
      <c r="N169">
        <f t="shared" si="10"/>
        <v>235</v>
      </c>
      <c r="O169">
        <f t="shared" si="11"/>
        <v>170</v>
      </c>
    </row>
    <row r="170" spans="1:15">
      <c r="A170" s="29">
        <v>44326</v>
      </c>
      <c r="B170">
        <f t="shared" si="8"/>
        <v>405</v>
      </c>
      <c r="L170" s="29">
        <v>44326</v>
      </c>
      <c r="M170">
        <f t="shared" si="9"/>
        <v>405</v>
      </c>
      <c r="N170">
        <f t="shared" si="10"/>
        <v>235</v>
      </c>
      <c r="O170">
        <f t="shared" si="11"/>
        <v>170</v>
      </c>
    </row>
    <row r="171" spans="1:15">
      <c r="A171" s="29">
        <v>44326</v>
      </c>
      <c r="B171">
        <f t="shared" si="8"/>
        <v>405</v>
      </c>
      <c r="L171" s="29">
        <v>44326</v>
      </c>
      <c r="M171">
        <f t="shared" si="9"/>
        <v>405</v>
      </c>
      <c r="N171">
        <f t="shared" si="10"/>
        <v>235</v>
      </c>
      <c r="O171">
        <f t="shared" si="11"/>
        <v>170</v>
      </c>
    </row>
    <row r="172" spans="1:15">
      <c r="A172" s="29">
        <v>44326</v>
      </c>
      <c r="B172">
        <f t="shared" si="8"/>
        <v>405</v>
      </c>
      <c r="L172" s="29">
        <v>44326</v>
      </c>
      <c r="M172">
        <f t="shared" si="9"/>
        <v>405</v>
      </c>
      <c r="N172">
        <f t="shared" si="10"/>
        <v>235</v>
      </c>
      <c r="O172">
        <f t="shared" si="11"/>
        <v>170</v>
      </c>
    </row>
    <row r="173" spans="1:15">
      <c r="A173" s="29">
        <v>44326</v>
      </c>
      <c r="B173">
        <f t="shared" si="8"/>
        <v>405</v>
      </c>
      <c r="L173" s="29">
        <v>44326</v>
      </c>
      <c r="M173">
        <f t="shared" si="9"/>
        <v>405</v>
      </c>
      <c r="N173">
        <f t="shared" si="10"/>
        <v>235</v>
      </c>
      <c r="O173">
        <f t="shared" si="11"/>
        <v>170</v>
      </c>
    </row>
    <row r="174" spans="1:15">
      <c r="A174" s="29">
        <v>44326</v>
      </c>
      <c r="B174">
        <f t="shared" si="8"/>
        <v>405</v>
      </c>
      <c r="L174" s="29">
        <v>44326</v>
      </c>
      <c r="M174">
        <f t="shared" si="9"/>
        <v>405</v>
      </c>
      <c r="N174">
        <f t="shared" si="10"/>
        <v>235</v>
      </c>
      <c r="O174">
        <f t="shared" si="11"/>
        <v>170</v>
      </c>
    </row>
    <row r="175" spans="1:15">
      <c r="A175" s="29">
        <v>44326</v>
      </c>
      <c r="B175">
        <f t="shared" si="8"/>
        <v>405</v>
      </c>
      <c r="L175" s="29">
        <v>44326</v>
      </c>
      <c r="M175">
        <f t="shared" si="9"/>
        <v>405</v>
      </c>
      <c r="N175">
        <f t="shared" si="10"/>
        <v>235</v>
      </c>
      <c r="O175">
        <f t="shared" si="11"/>
        <v>170</v>
      </c>
    </row>
    <row r="176" spans="1:15">
      <c r="A176" s="29">
        <v>44326</v>
      </c>
      <c r="B176">
        <f t="shared" si="8"/>
        <v>405</v>
      </c>
      <c r="L176" s="29">
        <v>44326</v>
      </c>
      <c r="M176">
        <f t="shared" si="9"/>
        <v>405</v>
      </c>
      <c r="N176">
        <f t="shared" si="10"/>
        <v>235</v>
      </c>
      <c r="O176">
        <f t="shared" si="11"/>
        <v>170</v>
      </c>
    </row>
    <row r="177" spans="1:15">
      <c r="A177" s="29">
        <v>44326</v>
      </c>
      <c r="B177">
        <f t="shared" si="8"/>
        <v>405</v>
      </c>
      <c r="L177" s="29">
        <v>44326</v>
      </c>
      <c r="M177">
        <f t="shared" si="9"/>
        <v>405</v>
      </c>
      <c r="N177">
        <f t="shared" si="10"/>
        <v>235</v>
      </c>
      <c r="O177">
        <f t="shared" si="11"/>
        <v>170</v>
      </c>
    </row>
    <row r="178" spans="1:15">
      <c r="A178" s="29">
        <v>44326</v>
      </c>
      <c r="B178">
        <f t="shared" si="8"/>
        <v>405</v>
      </c>
      <c r="L178" s="29">
        <v>44326</v>
      </c>
      <c r="M178">
        <f t="shared" si="9"/>
        <v>405</v>
      </c>
      <c r="N178">
        <f t="shared" si="10"/>
        <v>235</v>
      </c>
      <c r="O178">
        <f t="shared" si="11"/>
        <v>170</v>
      </c>
    </row>
    <row r="179" spans="1:15">
      <c r="A179" s="29">
        <v>44326</v>
      </c>
      <c r="B179">
        <f t="shared" si="8"/>
        <v>405</v>
      </c>
      <c r="L179" s="29">
        <v>44326</v>
      </c>
      <c r="M179">
        <f t="shared" si="9"/>
        <v>405</v>
      </c>
      <c r="N179">
        <f t="shared" si="10"/>
        <v>235</v>
      </c>
      <c r="O179">
        <f t="shared" si="11"/>
        <v>170</v>
      </c>
    </row>
    <row r="180" spans="1:15">
      <c r="A180" s="29">
        <v>44326</v>
      </c>
      <c r="B180">
        <f t="shared" si="8"/>
        <v>405</v>
      </c>
      <c r="L180" s="29">
        <v>44326</v>
      </c>
      <c r="M180">
        <f t="shared" si="9"/>
        <v>405</v>
      </c>
      <c r="N180">
        <f t="shared" si="10"/>
        <v>235</v>
      </c>
      <c r="O180">
        <f t="shared" si="11"/>
        <v>170</v>
      </c>
    </row>
    <row r="181" spans="1:15">
      <c r="A181" s="29">
        <v>44326</v>
      </c>
      <c r="B181">
        <f t="shared" si="8"/>
        <v>405</v>
      </c>
      <c r="L181" s="29">
        <v>44326</v>
      </c>
      <c r="M181">
        <f t="shared" si="9"/>
        <v>405</v>
      </c>
      <c r="N181">
        <f t="shared" si="10"/>
        <v>235</v>
      </c>
      <c r="O181">
        <f t="shared" si="11"/>
        <v>170</v>
      </c>
    </row>
    <row r="182" spans="1:15">
      <c r="A182" s="29">
        <v>44326</v>
      </c>
      <c r="B182">
        <f t="shared" si="8"/>
        <v>405</v>
      </c>
      <c r="L182" s="29">
        <v>44326</v>
      </c>
      <c r="M182">
        <f t="shared" si="9"/>
        <v>405</v>
      </c>
      <c r="N182">
        <f t="shared" si="10"/>
        <v>235</v>
      </c>
      <c r="O182">
        <f t="shared" si="11"/>
        <v>170</v>
      </c>
    </row>
    <row r="183" spans="1:15">
      <c r="A183" s="29">
        <v>44326</v>
      </c>
      <c r="B183">
        <f t="shared" si="8"/>
        <v>405</v>
      </c>
      <c r="L183" s="29">
        <v>44326</v>
      </c>
      <c r="M183">
        <f t="shared" si="9"/>
        <v>405</v>
      </c>
      <c r="N183">
        <f t="shared" si="10"/>
        <v>235</v>
      </c>
      <c r="O183">
        <f t="shared" si="11"/>
        <v>170</v>
      </c>
    </row>
    <row r="184" spans="1:15">
      <c r="A184" s="29">
        <v>44326</v>
      </c>
      <c r="B184">
        <f t="shared" si="8"/>
        <v>405</v>
      </c>
      <c r="L184" s="29">
        <v>44326</v>
      </c>
      <c r="M184">
        <f t="shared" si="9"/>
        <v>405</v>
      </c>
      <c r="N184">
        <f t="shared" si="10"/>
        <v>235</v>
      </c>
      <c r="O184">
        <f t="shared" si="11"/>
        <v>170</v>
      </c>
    </row>
    <row r="185" spans="1:15">
      <c r="A185" s="29">
        <v>44326</v>
      </c>
      <c r="B185">
        <f t="shared" si="8"/>
        <v>405</v>
      </c>
      <c r="L185" s="29">
        <v>44326</v>
      </c>
      <c r="M185">
        <f t="shared" si="9"/>
        <v>405</v>
      </c>
      <c r="N185">
        <f t="shared" si="10"/>
        <v>235</v>
      </c>
      <c r="O185">
        <f t="shared" si="11"/>
        <v>170</v>
      </c>
    </row>
    <row r="186" spans="1:15">
      <c r="A186" s="29">
        <v>44326</v>
      </c>
      <c r="B186">
        <f t="shared" si="8"/>
        <v>405</v>
      </c>
      <c r="L186" s="29">
        <v>44326</v>
      </c>
      <c r="M186">
        <f t="shared" si="9"/>
        <v>405</v>
      </c>
      <c r="N186">
        <f t="shared" si="10"/>
        <v>235</v>
      </c>
      <c r="O186">
        <f t="shared" si="11"/>
        <v>170</v>
      </c>
    </row>
    <row r="187" spans="1:15">
      <c r="A187" s="29">
        <v>44326</v>
      </c>
      <c r="B187">
        <f t="shared" si="8"/>
        <v>405</v>
      </c>
      <c r="L187" s="29">
        <v>44326</v>
      </c>
      <c r="M187">
        <f t="shared" si="9"/>
        <v>405</v>
      </c>
      <c r="N187">
        <f t="shared" si="10"/>
        <v>235</v>
      </c>
      <c r="O187">
        <f t="shared" si="11"/>
        <v>170</v>
      </c>
    </row>
    <row r="188" spans="1:15">
      <c r="A188" s="29">
        <v>44326</v>
      </c>
      <c r="B188">
        <f t="shared" si="8"/>
        <v>405</v>
      </c>
      <c r="L188" s="29">
        <v>44326</v>
      </c>
      <c r="M188">
        <f t="shared" si="9"/>
        <v>405</v>
      </c>
      <c r="N188">
        <f t="shared" si="10"/>
        <v>235</v>
      </c>
      <c r="O188">
        <f t="shared" si="11"/>
        <v>170</v>
      </c>
    </row>
    <row r="189" spans="1:15">
      <c r="A189" s="29">
        <v>44326</v>
      </c>
      <c r="B189">
        <f t="shared" si="8"/>
        <v>405</v>
      </c>
      <c r="L189" s="29">
        <v>44326</v>
      </c>
      <c r="M189">
        <f t="shared" si="9"/>
        <v>405</v>
      </c>
      <c r="N189">
        <f t="shared" si="10"/>
        <v>235</v>
      </c>
      <c r="O189">
        <f t="shared" si="11"/>
        <v>170</v>
      </c>
    </row>
    <row r="190" spans="1:15">
      <c r="A190" s="29">
        <v>44326</v>
      </c>
      <c r="B190">
        <f t="shared" si="8"/>
        <v>405</v>
      </c>
      <c r="L190" s="29">
        <v>44326</v>
      </c>
      <c r="M190">
        <f t="shared" si="9"/>
        <v>405</v>
      </c>
      <c r="N190">
        <f t="shared" si="10"/>
        <v>235</v>
      </c>
      <c r="O190">
        <f t="shared" si="11"/>
        <v>170</v>
      </c>
    </row>
    <row r="191" spans="1:15">
      <c r="A191" s="29">
        <v>44326</v>
      </c>
      <c r="B191">
        <f t="shared" si="8"/>
        <v>405</v>
      </c>
      <c r="L191" s="29">
        <v>44326</v>
      </c>
      <c r="M191">
        <f t="shared" si="9"/>
        <v>405</v>
      </c>
      <c r="N191">
        <f t="shared" si="10"/>
        <v>235</v>
      </c>
      <c r="O191">
        <f t="shared" si="11"/>
        <v>170</v>
      </c>
    </row>
    <row r="192" spans="1:15">
      <c r="A192" s="29">
        <v>44326</v>
      </c>
      <c r="B192">
        <f t="shared" si="8"/>
        <v>405</v>
      </c>
      <c r="L192" s="29">
        <v>44326</v>
      </c>
      <c r="M192">
        <f t="shared" si="9"/>
        <v>405</v>
      </c>
      <c r="N192">
        <f t="shared" si="10"/>
        <v>235</v>
      </c>
      <c r="O192">
        <f t="shared" si="11"/>
        <v>170</v>
      </c>
    </row>
    <row r="193" spans="1:15">
      <c r="A193" s="29">
        <v>44326</v>
      </c>
      <c r="B193">
        <f t="shared" si="8"/>
        <v>405</v>
      </c>
      <c r="L193" s="29">
        <v>44326</v>
      </c>
      <c r="M193">
        <f t="shared" si="9"/>
        <v>405</v>
      </c>
      <c r="N193">
        <f t="shared" si="10"/>
        <v>235</v>
      </c>
      <c r="O193">
        <f t="shared" si="11"/>
        <v>170</v>
      </c>
    </row>
    <row r="194" spans="1:15">
      <c r="A194" s="29">
        <v>44326</v>
      </c>
      <c r="B194">
        <f t="shared" si="8"/>
        <v>405</v>
      </c>
      <c r="L194" s="29">
        <v>44326</v>
      </c>
      <c r="M194">
        <f t="shared" si="9"/>
        <v>405</v>
      </c>
      <c r="N194">
        <f t="shared" si="10"/>
        <v>235</v>
      </c>
      <c r="O194">
        <f t="shared" si="11"/>
        <v>170</v>
      </c>
    </row>
    <row r="195" spans="1:15">
      <c r="A195" s="29">
        <v>44326</v>
      </c>
      <c r="B195">
        <f t="shared" ref="B195:B256" si="12">$G$2-A195</f>
        <v>405</v>
      </c>
      <c r="L195" s="29">
        <v>44326</v>
      </c>
      <c r="M195">
        <f t="shared" ref="M195:M256" si="13">(SUM(N195:O195))</f>
        <v>405</v>
      </c>
      <c r="N195">
        <f t="shared" ref="N195:N256" si="14">($G$7-L195)</f>
        <v>235</v>
      </c>
      <c r="O195">
        <f t="shared" ref="O195:O256" si="15">($G$8-L195)-N195</f>
        <v>170</v>
      </c>
    </row>
    <row r="196" spans="1:15">
      <c r="A196" s="29">
        <v>44326</v>
      </c>
      <c r="B196">
        <f t="shared" si="12"/>
        <v>405</v>
      </c>
      <c r="L196" s="29">
        <v>44326</v>
      </c>
      <c r="M196">
        <f t="shared" si="13"/>
        <v>405</v>
      </c>
      <c r="N196">
        <f t="shared" si="14"/>
        <v>235</v>
      </c>
      <c r="O196">
        <f t="shared" si="15"/>
        <v>170</v>
      </c>
    </row>
    <row r="197" spans="1:15">
      <c r="A197" s="29">
        <v>44326</v>
      </c>
      <c r="B197">
        <f t="shared" si="12"/>
        <v>405</v>
      </c>
      <c r="L197" s="29">
        <v>44326</v>
      </c>
      <c r="M197">
        <f t="shared" si="13"/>
        <v>405</v>
      </c>
      <c r="N197">
        <f t="shared" si="14"/>
        <v>235</v>
      </c>
      <c r="O197">
        <f t="shared" si="15"/>
        <v>170</v>
      </c>
    </row>
    <row r="198" spans="1:15">
      <c r="A198" s="29">
        <v>44326</v>
      </c>
      <c r="B198">
        <f t="shared" si="12"/>
        <v>405</v>
      </c>
      <c r="L198" s="29">
        <v>44326</v>
      </c>
      <c r="M198">
        <f t="shared" si="13"/>
        <v>405</v>
      </c>
      <c r="N198">
        <f t="shared" si="14"/>
        <v>235</v>
      </c>
      <c r="O198">
        <f t="shared" si="15"/>
        <v>170</v>
      </c>
    </row>
    <row r="199" spans="1:15">
      <c r="A199" s="29">
        <v>44326</v>
      </c>
      <c r="B199">
        <f t="shared" si="12"/>
        <v>405</v>
      </c>
      <c r="L199" s="29">
        <v>44326</v>
      </c>
      <c r="M199">
        <f t="shared" si="13"/>
        <v>405</v>
      </c>
      <c r="N199">
        <f t="shared" si="14"/>
        <v>235</v>
      </c>
      <c r="O199">
        <f t="shared" si="15"/>
        <v>170</v>
      </c>
    </row>
    <row r="200" spans="1:15">
      <c r="A200" s="29">
        <v>44326</v>
      </c>
      <c r="B200">
        <f t="shared" si="12"/>
        <v>405</v>
      </c>
      <c r="L200" s="29">
        <v>44326</v>
      </c>
      <c r="M200">
        <f t="shared" si="13"/>
        <v>405</v>
      </c>
      <c r="N200">
        <f t="shared" si="14"/>
        <v>235</v>
      </c>
      <c r="O200">
        <f t="shared" si="15"/>
        <v>170</v>
      </c>
    </row>
    <row r="201" spans="1:15">
      <c r="A201" s="29">
        <v>44326</v>
      </c>
      <c r="B201">
        <f t="shared" si="12"/>
        <v>405</v>
      </c>
      <c r="L201" s="29">
        <v>44326</v>
      </c>
      <c r="M201">
        <f t="shared" si="13"/>
        <v>405</v>
      </c>
      <c r="N201">
        <f t="shared" si="14"/>
        <v>235</v>
      </c>
      <c r="O201">
        <f t="shared" si="15"/>
        <v>170</v>
      </c>
    </row>
    <row r="202" spans="1:15">
      <c r="A202" s="29">
        <v>44326</v>
      </c>
      <c r="B202">
        <f t="shared" si="12"/>
        <v>405</v>
      </c>
      <c r="L202" s="29">
        <v>44326</v>
      </c>
      <c r="M202">
        <f t="shared" si="13"/>
        <v>405</v>
      </c>
      <c r="N202">
        <f t="shared" si="14"/>
        <v>235</v>
      </c>
      <c r="O202">
        <f t="shared" si="15"/>
        <v>170</v>
      </c>
    </row>
    <row r="203" spans="1:15">
      <c r="A203" s="29">
        <v>44326</v>
      </c>
      <c r="B203">
        <f t="shared" si="12"/>
        <v>405</v>
      </c>
      <c r="L203" s="29">
        <v>44326</v>
      </c>
      <c r="M203">
        <f t="shared" si="13"/>
        <v>405</v>
      </c>
      <c r="N203">
        <f t="shared" si="14"/>
        <v>235</v>
      </c>
      <c r="O203">
        <f t="shared" si="15"/>
        <v>170</v>
      </c>
    </row>
    <row r="204" spans="1:15">
      <c r="A204" s="29">
        <v>44326</v>
      </c>
      <c r="B204">
        <f t="shared" si="12"/>
        <v>405</v>
      </c>
      <c r="L204" s="29">
        <v>44326</v>
      </c>
      <c r="M204">
        <f t="shared" si="13"/>
        <v>405</v>
      </c>
      <c r="N204">
        <f t="shared" si="14"/>
        <v>235</v>
      </c>
      <c r="O204">
        <f t="shared" si="15"/>
        <v>170</v>
      </c>
    </row>
    <row r="205" spans="1:15">
      <c r="A205" s="29">
        <v>44326</v>
      </c>
      <c r="B205">
        <f t="shared" si="12"/>
        <v>405</v>
      </c>
      <c r="L205" s="29">
        <v>44326</v>
      </c>
      <c r="M205">
        <f t="shared" si="13"/>
        <v>405</v>
      </c>
      <c r="N205">
        <f t="shared" si="14"/>
        <v>235</v>
      </c>
      <c r="O205">
        <f t="shared" si="15"/>
        <v>170</v>
      </c>
    </row>
    <row r="206" spans="1:15">
      <c r="A206" s="29">
        <v>44326</v>
      </c>
      <c r="B206">
        <f t="shared" si="12"/>
        <v>405</v>
      </c>
      <c r="L206" s="29">
        <v>44326</v>
      </c>
      <c r="M206">
        <f t="shared" si="13"/>
        <v>405</v>
      </c>
      <c r="N206">
        <f t="shared" si="14"/>
        <v>235</v>
      </c>
      <c r="O206">
        <f t="shared" si="15"/>
        <v>170</v>
      </c>
    </row>
    <row r="207" spans="1:15">
      <c r="A207" s="29">
        <v>44326</v>
      </c>
      <c r="B207">
        <f t="shared" si="12"/>
        <v>405</v>
      </c>
      <c r="L207" s="29">
        <v>44326</v>
      </c>
      <c r="M207">
        <f t="shared" si="13"/>
        <v>405</v>
      </c>
      <c r="N207">
        <f t="shared" si="14"/>
        <v>235</v>
      </c>
      <c r="O207">
        <f t="shared" si="15"/>
        <v>170</v>
      </c>
    </row>
    <row r="208" spans="1:15">
      <c r="A208" s="29">
        <v>44326</v>
      </c>
      <c r="B208">
        <f t="shared" si="12"/>
        <v>405</v>
      </c>
      <c r="L208" s="29">
        <v>44326</v>
      </c>
      <c r="M208">
        <f t="shared" si="13"/>
        <v>405</v>
      </c>
      <c r="N208">
        <f t="shared" si="14"/>
        <v>235</v>
      </c>
      <c r="O208">
        <f t="shared" si="15"/>
        <v>170</v>
      </c>
    </row>
    <row r="209" spans="1:15">
      <c r="A209" s="29">
        <v>44326</v>
      </c>
      <c r="B209">
        <f t="shared" si="12"/>
        <v>405</v>
      </c>
      <c r="L209" s="29">
        <v>44326</v>
      </c>
      <c r="M209">
        <f t="shared" si="13"/>
        <v>405</v>
      </c>
      <c r="N209">
        <f t="shared" si="14"/>
        <v>235</v>
      </c>
      <c r="O209">
        <f t="shared" si="15"/>
        <v>170</v>
      </c>
    </row>
    <row r="210" spans="1:15">
      <c r="A210" s="29">
        <v>44326</v>
      </c>
      <c r="B210">
        <f t="shared" si="12"/>
        <v>405</v>
      </c>
      <c r="L210" s="29">
        <v>44326</v>
      </c>
      <c r="M210">
        <f t="shared" si="13"/>
        <v>405</v>
      </c>
      <c r="N210">
        <f t="shared" si="14"/>
        <v>235</v>
      </c>
      <c r="O210">
        <f t="shared" si="15"/>
        <v>170</v>
      </c>
    </row>
    <row r="211" spans="1:15">
      <c r="A211" s="29">
        <v>44326</v>
      </c>
      <c r="B211">
        <f t="shared" si="12"/>
        <v>405</v>
      </c>
      <c r="L211" s="29">
        <v>44326</v>
      </c>
      <c r="M211">
        <f t="shared" si="13"/>
        <v>405</v>
      </c>
      <c r="N211">
        <f t="shared" si="14"/>
        <v>235</v>
      </c>
      <c r="O211">
        <f t="shared" si="15"/>
        <v>170</v>
      </c>
    </row>
    <row r="212" spans="1:15">
      <c r="A212" s="29">
        <v>44326</v>
      </c>
      <c r="B212">
        <f t="shared" si="12"/>
        <v>405</v>
      </c>
      <c r="L212" s="29">
        <v>44326</v>
      </c>
      <c r="M212">
        <f t="shared" si="13"/>
        <v>405</v>
      </c>
      <c r="N212">
        <f t="shared" si="14"/>
        <v>235</v>
      </c>
      <c r="O212">
        <f t="shared" si="15"/>
        <v>170</v>
      </c>
    </row>
    <row r="213" spans="1:15">
      <c r="A213" s="29">
        <v>44326</v>
      </c>
      <c r="B213">
        <f t="shared" si="12"/>
        <v>405</v>
      </c>
      <c r="L213" s="29">
        <v>44326</v>
      </c>
      <c r="M213">
        <f t="shared" si="13"/>
        <v>405</v>
      </c>
      <c r="N213">
        <f t="shared" si="14"/>
        <v>235</v>
      </c>
      <c r="O213">
        <f t="shared" si="15"/>
        <v>170</v>
      </c>
    </row>
    <row r="214" spans="1:15">
      <c r="A214" s="29">
        <v>44326</v>
      </c>
      <c r="B214">
        <f t="shared" si="12"/>
        <v>405</v>
      </c>
      <c r="L214" s="29">
        <v>44326</v>
      </c>
      <c r="M214">
        <f t="shared" si="13"/>
        <v>405</v>
      </c>
      <c r="N214">
        <f t="shared" si="14"/>
        <v>235</v>
      </c>
      <c r="O214">
        <f t="shared" si="15"/>
        <v>170</v>
      </c>
    </row>
    <row r="215" spans="1:15">
      <c r="A215" s="29">
        <v>44326</v>
      </c>
      <c r="B215">
        <f t="shared" si="12"/>
        <v>405</v>
      </c>
      <c r="L215" s="29">
        <v>44326</v>
      </c>
      <c r="M215">
        <f t="shared" si="13"/>
        <v>405</v>
      </c>
      <c r="N215">
        <f t="shared" si="14"/>
        <v>235</v>
      </c>
      <c r="O215">
        <f t="shared" si="15"/>
        <v>170</v>
      </c>
    </row>
    <row r="216" spans="1:15">
      <c r="A216" s="29">
        <v>44326</v>
      </c>
      <c r="B216">
        <f t="shared" si="12"/>
        <v>405</v>
      </c>
      <c r="L216" s="29">
        <v>44326</v>
      </c>
      <c r="M216">
        <f t="shared" si="13"/>
        <v>405</v>
      </c>
      <c r="N216">
        <f t="shared" si="14"/>
        <v>235</v>
      </c>
      <c r="O216">
        <f t="shared" si="15"/>
        <v>170</v>
      </c>
    </row>
    <row r="217" spans="1:15">
      <c r="A217" s="29">
        <v>44327</v>
      </c>
      <c r="B217">
        <f t="shared" si="12"/>
        <v>404</v>
      </c>
      <c r="L217" s="29">
        <v>44327</v>
      </c>
      <c r="M217">
        <f t="shared" si="13"/>
        <v>404</v>
      </c>
      <c r="N217">
        <f t="shared" si="14"/>
        <v>234</v>
      </c>
      <c r="O217">
        <f t="shared" si="15"/>
        <v>170</v>
      </c>
    </row>
    <row r="218" spans="1:15">
      <c r="A218" s="29">
        <v>44327</v>
      </c>
      <c r="B218">
        <f t="shared" si="12"/>
        <v>404</v>
      </c>
      <c r="L218" s="29">
        <v>44327</v>
      </c>
      <c r="M218">
        <f t="shared" si="13"/>
        <v>404</v>
      </c>
      <c r="N218">
        <f t="shared" si="14"/>
        <v>234</v>
      </c>
      <c r="O218">
        <f t="shared" si="15"/>
        <v>170</v>
      </c>
    </row>
    <row r="219" spans="1:15">
      <c r="A219" s="29">
        <v>44327</v>
      </c>
      <c r="B219">
        <f t="shared" si="12"/>
        <v>404</v>
      </c>
      <c r="L219" s="29">
        <v>44327</v>
      </c>
      <c r="M219">
        <f t="shared" si="13"/>
        <v>404</v>
      </c>
      <c r="N219">
        <f t="shared" si="14"/>
        <v>234</v>
      </c>
      <c r="O219">
        <f t="shared" si="15"/>
        <v>170</v>
      </c>
    </row>
    <row r="220" spans="1:15">
      <c r="A220" s="29">
        <v>44327</v>
      </c>
      <c r="B220">
        <f t="shared" si="12"/>
        <v>404</v>
      </c>
      <c r="L220" s="29">
        <v>44327</v>
      </c>
      <c r="M220">
        <f t="shared" si="13"/>
        <v>404</v>
      </c>
      <c r="N220">
        <f t="shared" si="14"/>
        <v>234</v>
      </c>
      <c r="O220">
        <f t="shared" si="15"/>
        <v>170</v>
      </c>
    </row>
    <row r="221" spans="1:15">
      <c r="A221" s="29">
        <v>44327</v>
      </c>
      <c r="B221">
        <f t="shared" si="12"/>
        <v>404</v>
      </c>
      <c r="L221" s="29">
        <v>44327</v>
      </c>
      <c r="M221">
        <f t="shared" si="13"/>
        <v>404</v>
      </c>
      <c r="N221">
        <f t="shared" si="14"/>
        <v>234</v>
      </c>
      <c r="O221">
        <f t="shared" si="15"/>
        <v>170</v>
      </c>
    </row>
    <row r="222" spans="1:15">
      <c r="A222" s="29">
        <v>44327</v>
      </c>
      <c r="B222">
        <f t="shared" si="12"/>
        <v>404</v>
      </c>
      <c r="L222" s="29">
        <v>44327</v>
      </c>
      <c r="M222">
        <f t="shared" si="13"/>
        <v>404</v>
      </c>
      <c r="N222">
        <f t="shared" si="14"/>
        <v>234</v>
      </c>
      <c r="O222">
        <f t="shared" si="15"/>
        <v>170</v>
      </c>
    </row>
    <row r="223" spans="1:15">
      <c r="A223" s="29">
        <v>44327</v>
      </c>
      <c r="B223">
        <f t="shared" si="12"/>
        <v>404</v>
      </c>
      <c r="L223" s="29">
        <v>44327</v>
      </c>
      <c r="M223">
        <f t="shared" si="13"/>
        <v>404</v>
      </c>
      <c r="N223">
        <f t="shared" si="14"/>
        <v>234</v>
      </c>
      <c r="O223">
        <f t="shared" si="15"/>
        <v>170</v>
      </c>
    </row>
    <row r="224" spans="1:15">
      <c r="A224" s="29">
        <v>44327</v>
      </c>
      <c r="B224">
        <f t="shared" si="12"/>
        <v>404</v>
      </c>
      <c r="L224" s="29">
        <v>44327</v>
      </c>
      <c r="M224">
        <f t="shared" si="13"/>
        <v>404</v>
      </c>
      <c r="N224">
        <f t="shared" si="14"/>
        <v>234</v>
      </c>
      <c r="O224">
        <f t="shared" si="15"/>
        <v>170</v>
      </c>
    </row>
    <row r="225" spans="1:15">
      <c r="A225" s="29">
        <v>44327</v>
      </c>
      <c r="B225">
        <f t="shared" si="12"/>
        <v>404</v>
      </c>
      <c r="L225" s="29">
        <v>44327</v>
      </c>
      <c r="M225">
        <f t="shared" si="13"/>
        <v>404</v>
      </c>
      <c r="N225">
        <f t="shared" si="14"/>
        <v>234</v>
      </c>
      <c r="O225">
        <f t="shared" si="15"/>
        <v>170</v>
      </c>
    </row>
    <row r="226" spans="1:15">
      <c r="A226" s="29">
        <v>44327</v>
      </c>
      <c r="B226">
        <f t="shared" si="12"/>
        <v>404</v>
      </c>
      <c r="L226" s="29">
        <v>44327</v>
      </c>
      <c r="M226">
        <f t="shared" si="13"/>
        <v>404</v>
      </c>
      <c r="N226">
        <f t="shared" si="14"/>
        <v>234</v>
      </c>
      <c r="O226">
        <f t="shared" si="15"/>
        <v>170</v>
      </c>
    </row>
    <row r="227" spans="1:15">
      <c r="A227" s="29">
        <v>44327</v>
      </c>
      <c r="B227">
        <f t="shared" si="12"/>
        <v>404</v>
      </c>
      <c r="L227" s="29">
        <v>44327</v>
      </c>
      <c r="M227">
        <f t="shared" si="13"/>
        <v>404</v>
      </c>
      <c r="N227">
        <f t="shared" si="14"/>
        <v>234</v>
      </c>
      <c r="O227">
        <f t="shared" si="15"/>
        <v>170</v>
      </c>
    </row>
    <row r="228" spans="1:15">
      <c r="A228" s="29">
        <v>44327</v>
      </c>
      <c r="B228">
        <f t="shared" si="12"/>
        <v>404</v>
      </c>
      <c r="L228" s="29">
        <v>44327</v>
      </c>
      <c r="M228">
        <f t="shared" si="13"/>
        <v>404</v>
      </c>
      <c r="N228">
        <f t="shared" si="14"/>
        <v>234</v>
      </c>
      <c r="O228">
        <f t="shared" si="15"/>
        <v>170</v>
      </c>
    </row>
    <row r="229" spans="1:15">
      <c r="A229" s="29">
        <v>44327</v>
      </c>
      <c r="B229">
        <f t="shared" si="12"/>
        <v>404</v>
      </c>
      <c r="L229" s="29">
        <v>44327</v>
      </c>
      <c r="M229">
        <f t="shared" si="13"/>
        <v>404</v>
      </c>
      <c r="N229">
        <f t="shared" si="14"/>
        <v>234</v>
      </c>
      <c r="O229">
        <f t="shared" si="15"/>
        <v>170</v>
      </c>
    </row>
    <row r="230" spans="1:15">
      <c r="A230" s="29">
        <v>44327</v>
      </c>
      <c r="B230">
        <f t="shared" si="12"/>
        <v>404</v>
      </c>
      <c r="L230" s="29">
        <v>44327</v>
      </c>
      <c r="M230">
        <f t="shared" si="13"/>
        <v>404</v>
      </c>
      <c r="N230">
        <f t="shared" si="14"/>
        <v>234</v>
      </c>
      <c r="O230">
        <f t="shared" si="15"/>
        <v>170</v>
      </c>
    </row>
    <row r="231" spans="1:15">
      <c r="A231" s="29">
        <v>44327</v>
      </c>
      <c r="B231">
        <f t="shared" si="12"/>
        <v>404</v>
      </c>
      <c r="L231" s="29">
        <v>44327</v>
      </c>
      <c r="M231">
        <f t="shared" si="13"/>
        <v>404</v>
      </c>
      <c r="N231">
        <f t="shared" si="14"/>
        <v>234</v>
      </c>
      <c r="O231">
        <f t="shared" si="15"/>
        <v>170</v>
      </c>
    </row>
    <row r="232" spans="1:15">
      <c r="A232" s="29">
        <v>44327</v>
      </c>
      <c r="B232">
        <f t="shared" si="12"/>
        <v>404</v>
      </c>
      <c r="L232" s="29">
        <v>44327</v>
      </c>
      <c r="M232">
        <f t="shared" si="13"/>
        <v>404</v>
      </c>
      <c r="N232">
        <f t="shared" si="14"/>
        <v>234</v>
      </c>
      <c r="O232">
        <f t="shared" si="15"/>
        <v>170</v>
      </c>
    </row>
    <row r="233" spans="1:15">
      <c r="A233" s="29">
        <v>44327</v>
      </c>
      <c r="B233">
        <f t="shared" si="12"/>
        <v>404</v>
      </c>
      <c r="L233" s="29">
        <v>44327</v>
      </c>
      <c r="M233">
        <f t="shared" si="13"/>
        <v>404</v>
      </c>
      <c r="N233">
        <f t="shared" si="14"/>
        <v>234</v>
      </c>
      <c r="O233">
        <f t="shared" si="15"/>
        <v>170</v>
      </c>
    </row>
    <row r="234" spans="1:15">
      <c r="A234" s="29">
        <v>44327</v>
      </c>
      <c r="B234">
        <f t="shared" si="12"/>
        <v>404</v>
      </c>
      <c r="L234" s="29">
        <v>44327</v>
      </c>
      <c r="M234">
        <f t="shared" si="13"/>
        <v>404</v>
      </c>
      <c r="N234">
        <f t="shared" si="14"/>
        <v>234</v>
      </c>
      <c r="O234">
        <f t="shared" si="15"/>
        <v>170</v>
      </c>
    </row>
    <row r="235" spans="1:15">
      <c r="A235" s="29">
        <v>44327</v>
      </c>
      <c r="B235">
        <f t="shared" si="12"/>
        <v>404</v>
      </c>
      <c r="L235" s="29">
        <v>44327</v>
      </c>
      <c r="M235">
        <f t="shared" si="13"/>
        <v>404</v>
      </c>
      <c r="N235">
        <f t="shared" si="14"/>
        <v>234</v>
      </c>
      <c r="O235">
        <f t="shared" si="15"/>
        <v>170</v>
      </c>
    </row>
    <row r="236" spans="1:15">
      <c r="A236" s="29">
        <v>44327</v>
      </c>
      <c r="B236">
        <f t="shared" si="12"/>
        <v>404</v>
      </c>
      <c r="L236" s="29">
        <v>44327</v>
      </c>
      <c r="M236">
        <f t="shared" si="13"/>
        <v>404</v>
      </c>
      <c r="N236">
        <f t="shared" si="14"/>
        <v>234</v>
      </c>
      <c r="O236">
        <f t="shared" si="15"/>
        <v>170</v>
      </c>
    </row>
    <row r="237" spans="1:15">
      <c r="A237" s="29">
        <v>44327</v>
      </c>
      <c r="B237">
        <f t="shared" si="12"/>
        <v>404</v>
      </c>
      <c r="L237" s="29">
        <v>44327</v>
      </c>
      <c r="M237">
        <f t="shared" si="13"/>
        <v>404</v>
      </c>
      <c r="N237">
        <f t="shared" si="14"/>
        <v>234</v>
      </c>
      <c r="O237">
        <f t="shared" si="15"/>
        <v>170</v>
      </c>
    </row>
    <row r="238" spans="1:15">
      <c r="A238" s="29">
        <v>44327</v>
      </c>
      <c r="B238">
        <f t="shared" si="12"/>
        <v>404</v>
      </c>
      <c r="L238" s="29">
        <v>44327</v>
      </c>
      <c r="M238">
        <f t="shared" si="13"/>
        <v>404</v>
      </c>
      <c r="N238">
        <f t="shared" si="14"/>
        <v>234</v>
      </c>
      <c r="O238">
        <f t="shared" si="15"/>
        <v>170</v>
      </c>
    </row>
    <row r="239" spans="1:15">
      <c r="A239" s="29">
        <v>44327</v>
      </c>
      <c r="B239">
        <f t="shared" si="12"/>
        <v>404</v>
      </c>
      <c r="L239" s="29">
        <v>44327</v>
      </c>
      <c r="M239">
        <f t="shared" si="13"/>
        <v>404</v>
      </c>
      <c r="N239">
        <f t="shared" si="14"/>
        <v>234</v>
      </c>
      <c r="O239">
        <f t="shared" si="15"/>
        <v>170</v>
      </c>
    </row>
    <row r="240" spans="1:15">
      <c r="A240" s="29">
        <v>44327</v>
      </c>
      <c r="B240">
        <f t="shared" si="12"/>
        <v>404</v>
      </c>
      <c r="L240" s="29">
        <v>44327</v>
      </c>
      <c r="M240">
        <f t="shared" si="13"/>
        <v>404</v>
      </c>
      <c r="N240">
        <f t="shared" si="14"/>
        <v>234</v>
      </c>
      <c r="O240">
        <f t="shared" si="15"/>
        <v>170</v>
      </c>
    </row>
    <row r="241" spans="1:15">
      <c r="A241" s="29">
        <v>44327</v>
      </c>
      <c r="B241">
        <f t="shared" si="12"/>
        <v>404</v>
      </c>
      <c r="L241" s="29">
        <v>44327</v>
      </c>
      <c r="M241">
        <f t="shared" si="13"/>
        <v>404</v>
      </c>
      <c r="N241">
        <f t="shared" si="14"/>
        <v>234</v>
      </c>
      <c r="O241">
        <f t="shared" si="15"/>
        <v>170</v>
      </c>
    </row>
    <row r="242" spans="1:15">
      <c r="A242" s="29">
        <v>44327</v>
      </c>
      <c r="B242">
        <f t="shared" si="12"/>
        <v>404</v>
      </c>
      <c r="L242" s="29">
        <v>44327</v>
      </c>
      <c r="M242">
        <f t="shared" si="13"/>
        <v>404</v>
      </c>
      <c r="N242">
        <f t="shared" si="14"/>
        <v>234</v>
      </c>
      <c r="O242">
        <f t="shared" si="15"/>
        <v>170</v>
      </c>
    </row>
    <row r="243" spans="1:15">
      <c r="A243" s="29">
        <v>44327</v>
      </c>
      <c r="B243">
        <f t="shared" si="12"/>
        <v>404</v>
      </c>
      <c r="L243" s="29">
        <v>44327</v>
      </c>
      <c r="M243">
        <f t="shared" si="13"/>
        <v>404</v>
      </c>
      <c r="N243">
        <f t="shared" si="14"/>
        <v>234</v>
      </c>
      <c r="O243">
        <f t="shared" si="15"/>
        <v>170</v>
      </c>
    </row>
    <row r="244" spans="1:15">
      <c r="A244" s="29">
        <v>44327</v>
      </c>
      <c r="B244">
        <f t="shared" si="12"/>
        <v>404</v>
      </c>
      <c r="L244" s="29">
        <v>44327</v>
      </c>
      <c r="M244">
        <f t="shared" si="13"/>
        <v>404</v>
      </c>
      <c r="N244">
        <f t="shared" si="14"/>
        <v>234</v>
      </c>
      <c r="O244">
        <f t="shared" si="15"/>
        <v>170</v>
      </c>
    </row>
    <row r="245" spans="1:15">
      <c r="A245" s="29">
        <v>44327</v>
      </c>
      <c r="B245">
        <f t="shared" si="12"/>
        <v>404</v>
      </c>
      <c r="L245" s="29">
        <v>44327</v>
      </c>
      <c r="M245">
        <f t="shared" si="13"/>
        <v>404</v>
      </c>
      <c r="N245">
        <f t="shared" si="14"/>
        <v>234</v>
      </c>
      <c r="O245">
        <f t="shared" si="15"/>
        <v>170</v>
      </c>
    </row>
    <row r="246" spans="1:15">
      <c r="A246" s="29">
        <v>44327</v>
      </c>
      <c r="B246">
        <f t="shared" si="12"/>
        <v>404</v>
      </c>
      <c r="L246" s="29">
        <v>44327</v>
      </c>
      <c r="M246">
        <f t="shared" si="13"/>
        <v>404</v>
      </c>
      <c r="N246">
        <f t="shared" si="14"/>
        <v>234</v>
      </c>
      <c r="O246">
        <f t="shared" si="15"/>
        <v>170</v>
      </c>
    </row>
    <row r="247" spans="1:15">
      <c r="A247" s="29">
        <v>44327</v>
      </c>
      <c r="B247">
        <f t="shared" si="12"/>
        <v>404</v>
      </c>
      <c r="L247" s="29">
        <v>44327</v>
      </c>
      <c r="M247">
        <f t="shared" si="13"/>
        <v>404</v>
      </c>
      <c r="N247">
        <f t="shared" si="14"/>
        <v>234</v>
      </c>
      <c r="O247">
        <f t="shared" si="15"/>
        <v>170</v>
      </c>
    </row>
    <row r="248" spans="1:15">
      <c r="A248" s="29">
        <v>44327</v>
      </c>
      <c r="B248">
        <f t="shared" si="12"/>
        <v>404</v>
      </c>
      <c r="L248" s="29">
        <v>44327</v>
      </c>
      <c r="M248">
        <f t="shared" si="13"/>
        <v>404</v>
      </c>
      <c r="N248">
        <f t="shared" si="14"/>
        <v>234</v>
      </c>
      <c r="O248">
        <f t="shared" si="15"/>
        <v>170</v>
      </c>
    </row>
    <row r="249" spans="1:15">
      <c r="A249" s="29">
        <v>44327</v>
      </c>
      <c r="B249">
        <f t="shared" si="12"/>
        <v>404</v>
      </c>
      <c r="L249" s="29">
        <v>44327</v>
      </c>
      <c r="M249">
        <f t="shared" si="13"/>
        <v>404</v>
      </c>
      <c r="N249">
        <f t="shared" si="14"/>
        <v>234</v>
      </c>
      <c r="O249">
        <f t="shared" si="15"/>
        <v>170</v>
      </c>
    </row>
    <row r="250" spans="1:15">
      <c r="A250" s="29">
        <v>44327</v>
      </c>
      <c r="B250">
        <f t="shared" si="12"/>
        <v>404</v>
      </c>
      <c r="L250" s="29">
        <v>44327</v>
      </c>
      <c r="M250">
        <f t="shared" si="13"/>
        <v>404</v>
      </c>
      <c r="N250">
        <f t="shared" si="14"/>
        <v>234</v>
      </c>
      <c r="O250">
        <f t="shared" si="15"/>
        <v>170</v>
      </c>
    </row>
    <row r="251" spans="1:15">
      <c r="A251" s="29">
        <v>44327</v>
      </c>
      <c r="B251">
        <f t="shared" si="12"/>
        <v>404</v>
      </c>
      <c r="L251" s="29">
        <v>44327</v>
      </c>
      <c r="M251">
        <f t="shared" si="13"/>
        <v>404</v>
      </c>
      <c r="N251">
        <f t="shared" si="14"/>
        <v>234</v>
      </c>
      <c r="O251">
        <f t="shared" si="15"/>
        <v>170</v>
      </c>
    </row>
    <row r="252" spans="1:15">
      <c r="A252" s="29">
        <v>44327</v>
      </c>
      <c r="B252">
        <f t="shared" si="12"/>
        <v>404</v>
      </c>
      <c r="L252" s="29">
        <v>44327</v>
      </c>
      <c r="M252">
        <f t="shared" si="13"/>
        <v>404</v>
      </c>
      <c r="N252">
        <f t="shared" si="14"/>
        <v>234</v>
      </c>
      <c r="O252">
        <f t="shared" si="15"/>
        <v>170</v>
      </c>
    </row>
    <row r="253" spans="1:15">
      <c r="A253" s="29">
        <v>44327</v>
      </c>
      <c r="B253">
        <f t="shared" si="12"/>
        <v>404</v>
      </c>
      <c r="L253" s="29">
        <v>44327</v>
      </c>
      <c r="M253">
        <f t="shared" si="13"/>
        <v>404</v>
      </c>
      <c r="N253">
        <f t="shared" si="14"/>
        <v>234</v>
      </c>
      <c r="O253">
        <f t="shared" si="15"/>
        <v>170</v>
      </c>
    </row>
    <row r="254" spans="1:15">
      <c r="A254" s="29">
        <v>44327</v>
      </c>
      <c r="B254">
        <f t="shared" si="12"/>
        <v>404</v>
      </c>
      <c r="L254" s="29">
        <v>44327</v>
      </c>
      <c r="M254">
        <f t="shared" si="13"/>
        <v>404</v>
      </c>
      <c r="N254">
        <f t="shared" si="14"/>
        <v>234</v>
      </c>
      <c r="O254">
        <f t="shared" si="15"/>
        <v>170</v>
      </c>
    </row>
    <row r="255" spans="1:15">
      <c r="A255" s="29">
        <v>44327</v>
      </c>
      <c r="B255">
        <f t="shared" si="12"/>
        <v>404</v>
      </c>
      <c r="L255" s="29">
        <v>44327</v>
      </c>
      <c r="M255">
        <f t="shared" si="13"/>
        <v>404</v>
      </c>
      <c r="N255">
        <f t="shared" si="14"/>
        <v>234</v>
      </c>
      <c r="O255">
        <f t="shared" si="15"/>
        <v>170</v>
      </c>
    </row>
    <row r="256" spans="1:15">
      <c r="A256" s="29">
        <v>44327</v>
      </c>
      <c r="B256">
        <f t="shared" si="12"/>
        <v>404</v>
      </c>
      <c r="L256" s="29">
        <v>44327</v>
      </c>
      <c r="M256">
        <f t="shared" si="13"/>
        <v>404</v>
      </c>
      <c r="N256">
        <f t="shared" si="14"/>
        <v>234</v>
      </c>
      <c r="O256">
        <f t="shared" si="15"/>
        <v>170</v>
      </c>
    </row>
    <row r="257" spans="1:15">
      <c r="A257" s="29">
        <v>44327</v>
      </c>
      <c r="B257">
        <f t="shared" ref="B257:B320" si="16">$G$2-A257</f>
        <v>404</v>
      </c>
      <c r="L257" s="29">
        <v>44327</v>
      </c>
      <c r="M257">
        <f t="shared" ref="M257:M320" si="17">(SUM(N257:O257))</f>
        <v>404</v>
      </c>
      <c r="N257">
        <f t="shared" ref="N257:N320" si="18">($G$7-L257)</f>
        <v>234</v>
      </c>
      <c r="O257">
        <f t="shared" ref="O257:O320" si="19">($G$8-L257)-N257</f>
        <v>170</v>
      </c>
    </row>
    <row r="258" spans="1:15">
      <c r="A258" s="29">
        <v>44327</v>
      </c>
      <c r="B258">
        <f t="shared" si="16"/>
        <v>404</v>
      </c>
      <c r="L258" s="29">
        <v>44327</v>
      </c>
      <c r="M258">
        <f t="shared" si="17"/>
        <v>404</v>
      </c>
      <c r="N258">
        <f t="shared" si="18"/>
        <v>234</v>
      </c>
      <c r="O258">
        <f t="shared" si="19"/>
        <v>170</v>
      </c>
    </row>
    <row r="259" spans="1:15">
      <c r="A259" s="29">
        <v>44327</v>
      </c>
      <c r="B259">
        <f t="shared" si="16"/>
        <v>404</v>
      </c>
      <c r="L259" s="29">
        <v>44327</v>
      </c>
      <c r="M259">
        <f t="shared" si="17"/>
        <v>404</v>
      </c>
      <c r="N259">
        <f t="shared" si="18"/>
        <v>234</v>
      </c>
      <c r="O259">
        <f t="shared" si="19"/>
        <v>170</v>
      </c>
    </row>
    <row r="260" spans="1:15">
      <c r="A260" s="29">
        <v>44327</v>
      </c>
      <c r="B260">
        <f t="shared" si="16"/>
        <v>404</v>
      </c>
      <c r="L260" s="29">
        <v>44327</v>
      </c>
      <c r="M260">
        <f t="shared" si="17"/>
        <v>404</v>
      </c>
      <c r="N260">
        <f t="shared" si="18"/>
        <v>234</v>
      </c>
      <c r="O260">
        <f t="shared" si="19"/>
        <v>170</v>
      </c>
    </row>
    <row r="261" spans="1:15">
      <c r="A261" s="29">
        <v>44327</v>
      </c>
      <c r="B261">
        <f t="shared" si="16"/>
        <v>404</v>
      </c>
      <c r="L261" s="29">
        <v>44327</v>
      </c>
      <c r="M261">
        <f t="shared" si="17"/>
        <v>404</v>
      </c>
      <c r="N261">
        <f t="shared" si="18"/>
        <v>234</v>
      </c>
      <c r="O261">
        <f t="shared" si="19"/>
        <v>170</v>
      </c>
    </row>
    <row r="262" spans="1:15">
      <c r="A262" s="29">
        <v>44327</v>
      </c>
      <c r="B262">
        <f t="shared" si="16"/>
        <v>404</v>
      </c>
      <c r="L262" s="29">
        <v>44327</v>
      </c>
      <c r="M262">
        <f t="shared" si="17"/>
        <v>404</v>
      </c>
      <c r="N262">
        <f t="shared" si="18"/>
        <v>234</v>
      </c>
      <c r="O262">
        <f t="shared" si="19"/>
        <v>170</v>
      </c>
    </row>
    <row r="263" spans="1:15">
      <c r="A263" s="29">
        <v>44327</v>
      </c>
      <c r="B263">
        <f t="shared" si="16"/>
        <v>404</v>
      </c>
      <c r="L263" s="29">
        <v>44327</v>
      </c>
      <c r="M263">
        <f t="shared" si="17"/>
        <v>404</v>
      </c>
      <c r="N263">
        <f t="shared" si="18"/>
        <v>234</v>
      </c>
      <c r="O263">
        <f t="shared" si="19"/>
        <v>170</v>
      </c>
    </row>
    <row r="264" spans="1:15">
      <c r="A264" s="29">
        <v>44327</v>
      </c>
      <c r="B264">
        <f t="shared" si="16"/>
        <v>404</v>
      </c>
      <c r="L264" s="29">
        <v>44327</v>
      </c>
      <c r="M264">
        <f t="shared" si="17"/>
        <v>404</v>
      </c>
      <c r="N264">
        <f t="shared" si="18"/>
        <v>234</v>
      </c>
      <c r="O264">
        <f t="shared" si="19"/>
        <v>170</v>
      </c>
    </row>
    <row r="265" spans="1:15">
      <c r="A265" s="29">
        <v>44327</v>
      </c>
      <c r="B265">
        <f t="shared" si="16"/>
        <v>404</v>
      </c>
      <c r="L265" s="29">
        <v>44327</v>
      </c>
      <c r="M265">
        <f t="shared" si="17"/>
        <v>404</v>
      </c>
      <c r="N265">
        <f t="shared" si="18"/>
        <v>234</v>
      </c>
      <c r="O265">
        <f t="shared" si="19"/>
        <v>170</v>
      </c>
    </row>
    <row r="266" spans="1:15">
      <c r="A266" s="29">
        <v>44327</v>
      </c>
      <c r="B266">
        <f t="shared" si="16"/>
        <v>404</v>
      </c>
      <c r="L266" s="29">
        <v>44327</v>
      </c>
      <c r="M266">
        <f t="shared" si="17"/>
        <v>404</v>
      </c>
      <c r="N266">
        <f t="shared" si="18"/>
        <v>234</v>
      </c>
      <c r="O266">
        <f t="shared" si="19"/>
        <v>170</v>
      </c>
    </row>
    <row r="267" spans="1:15">
      <c r="A267" s="29">
        <v>44327</v>
      </c>
      <c r="B267">
        <f t="shared" si="16"/>
        <v>404</v>
      </c>
      <c r="L267" s="29">
        <v>44327</v>
      </c>
      <c r="M267">
        <f t="shared" si="17"/>
        <v>404</v>
      </c>
      <c r="N267">
        <f t="shared" si="18"/>
        <v>234</v>
      </c>
      <c r="O267">
        <f t="shared" si="19"/>
        <v>170</v>
      </c>
    </row>
    <row r="268" spans="1:15">
      <c r="A268" s="29">
        <v>44327</v>
      </c>
      <c r="B268">
        <f t="shared" si="16"/>
        <v>404</v>
      </c>
      <c r="L268" s="29">
        <v>44327</v>
      </c>
      <c r="M268">
        <f t="shared" si="17"/>
        <v>404</v>
      </c>
      <c r="N268">
        <f t="shared" si="18"/>
        <v>234</v>
      </c>
      <c r="O268">
        <f t="shared" si="19"/>
        <v>170</v>
      </c>
    </row>
    <row r="269" spans="1:15">
      <c r="A269" s="29">
        <v>44327</v>
      </c>
      <c r="B269">
        <f t="shared" si="16"/>
        <v>404</v>
      </c>
      <c r="L269" s="29">
        <v>44327</v>
      </c>
      <c r="M269">
        <f t="shared" si="17"/>
        <v>404</v>
      </c>
      <c r="N269">
        <f t="shared" si="18"/>
        <v>234</v>
      </c>
      <c r="O269">
        <f t="shared" si="19"/>
        <v>170</v>
      </c>
    </row>
    <row r="270" spans="1:15">
      <c r="A270" s="29">
        <v>44327</v>
      </c>
      <c r="B270">
        <f t="shared" si="16"/>
        <v>404</v>
      </c>
      <c r="L270" s="29">
        <v>44327</v>
      </c>
      <c r="M270">
        <f t="shared" si="17"/>
        <v>404</v>
      </c>
      <c r="N270">
        <f t="shared" si="18"/>
        <v>234</v>
      </c>
      <c r="O270">
        <f t="shared" si="19"/>
        <v>170</v>
      </c>
    </row>
    <row r="271" spans="1:15">
      <c r="A271" s="29">
        <v>44327</v>
      </c>
      <c r="B271">
        <f t="shared" si="16"/>
        <v>404</v>
      </c>
      <c r="L271" s="29">
        <v>44327</v>
      </c>
      <c r="M271">
        <f t="shared" si="17"/>
        <v>404</v>
      </c>
      <c r="N271">
        <f t="shared" si="18"/>
        <v>234</v>
      </c>
      <c r="O271">
        <f t="shared" si="19"/>
        <v>170</v>
      </c>
    </row>
    <row r="272" spans="1:15">
      <c r="A272" s="29">
        <v>44327</v>
      </c>
      <c r="B272">
        <f t="shared" si="16"/>
        <v>404</v>
      </c>
      <c r="L272" s="29">
        <v>44327</v>
      </c>
      <c r="M272">
        <f t="shared" si="17"/>
        <v>404</v>
      </c>
      <c r="N272">
        <f t="shared" si="18"/>
        <v>234</v>
      </c>
      <c r="O272">
        <f t="shared" si="19"/>
        <v>170</v>
      </c>
    </row>
    <row r="273" spans="1:15">
      <c r="A273" s="29">
        <v>44327</v>
      </c>
      <c r="B273">
        <f t="shared" si="16"/>
        <v>404</v>
      </c>
      <c r="L273" s="29">
        <v>44327</v>
      </c>
      <c r="M273">
        <f t="shared" si="17"/>
        <v>404</v>
      </c>
      <c r="N273">
        <f t="shared" si="18"/>
        <v>234</v>
      </c>
      <c r="O273">
        <f t="shared" si="19"/>
        <v>170</v>
      </c>
    </row>
    <row r="274" spans="1:15">
      <c r="A274" s="29">
        <v>44327</v>
      </c>
      <c r="B274">
        <f t="shared" si="16"/>
        <v>404</v>
      </c>
      <c r="L274" s="29">
        <v>44327</v>
      </c>
      <c r="M274">
        <f t="shared" si="17"/>
        <v>404</v>
      </c>
      <c r="N274">
        <f t="shared" si="18"/>
        <v>234</v>
      </c>
      <c r="O274">
        <f t="shared" si="19"/>
        <v>170</v>
      </c>
    </row>
    <row r="275" spans="1:15">
      <c r="A275" s="29">
        <v>44327</v>
      </c>
      <c r="B275">
        <f t="shared" si="16"/>
        <v>404</v>
      </c>
      <c r="L275" s="29">
        <v>44327</v>
      </c>
      <c r="M275">
        <f t="shared" si="17"/>
        <v>404</v>
      </c>
      <c r="N275">
        <f t="shared" si="18"/>
        <v>234</v>
      </c>
      <c r="O275">
        <f t="shared" si="19"/>
        <v>170</v>
      </c>
    </row>
    <row r="276" spans="1:15">
      <c r="A276" s="29">
        <v>44327</v>
      </c>
      <c r="B276">
        <f t="shared" si="16"/>
        <v>404</v>
      </c>
      <c r="L276" s="29">
        <v>44327</v>
      </c>
      <c r="M276">
        <f t="shared" si="17"/>
        <v>404</v>
      </c>
      <c r="N276">
        <f t="shared" si="18"/>
        <v>234</v>
      </c>
      <c r="O276">
        <f t="shared" si="19"/>
        <v>170</v>
      </c>
    </row>
    <row r="277" spans="1:15">
      <c r="A277" s="29">
        <v>44327</v>
      </c>
      <c r="B277">
        <f t="shared" si="16"/>
        <v>404</v>
      </c>
      <c r="L277" s="29">
        <v>44327</v>
      </c>
      <c r="M277">
        <f t="shared" si="17"/>
        <v>404</v>
      </c>
      <c r="N277">
        <f t="shared" si="18"/>
        <v>234</v>
      </c>
      <c r="O277">
        <f t="shared" si="19"/>
        <v>170</v>
      </c>
    </row>
    <row r="278" spans="1:15">
      <c r="A278" s="29">
        <v>44327</v>
      </c>
      <c r="B278">
        <f t="shared" si="16"/>
        <v>404</v>
      </c>
      <c r="L278" s="29">
        <v>44327</v>
      </c>
      <c r="M278">
        <f t="shared" si="17"/>
        <v>404</v>
      </c>
      <c r="N278">
        <f t="shared" si="18"/>
        <v>234</v>
      </c>
      <c r="O278">
        <f t="shared" si="19"/>
        <v>170</v>
      </c>
    </row>
    <row r="279" spans="1:15">
      <c r="A279" s="29">
        <v>44327</v>
      </c>
      <c r="B279">
        <f t="shared" si="16"/>
        <v>404</v>
      </c>
      <c r="L279" s="29">
        <v>44327</v>
      </c>
      <c r="M279">
        <f t="shared" si="17"/>
        <v>404</v>
      </c>
      <c r="N279">
        <f t="shared" si="18"/>
        <v>234</v>
      </c>
      <c r="O279">
        <f t="shared" si="19"/>
        <v>170</v>
      </c>
    </row>
    <row r="280" spans="1:15">
      <c r="A280" s="29">
        <v>44327</v>
      </c>
      <c r="B280">
        <f t="shared" si="16"/>
        <v>404</v>
      </c>
      <c r="L280" s="29">
        <v>44327</v>
      </c>
      <c r="M280">
        <f t="shared" si="17"/>
        <v>404</v>
      </c>
      <c r="N280">
        <f t="shared" si="18"/>
        <v>234</v>
      </c>
      <c r="O280">
        <f t="shared" si="19"/>
        <v>170</v>
      </c>
    </row>
    <row r="281" spans="1:15">
      <c r="A281" s="29">
        <v>44327</v>
      </c>
      <c r="B281">
        <f t="shared" si="16"/>
        <v>404</v>
      </c>
      <c r="L281" s="29">
        <v>44327</v>
      </c>
      <c r="M281">
        <f t="shared" si="17"/>
        <v>404</v>
      </c>
      <c r="N281">
        <f t="shared" si="18"/>
        <v>234</v>
      </c>
      <c r="O281">
        <f t="shared" si="19"/>
        <v>170</v>
      </c>
    </row>
    <row r="282" spans="1:15">
      <c r="A282" s="29">
        <v>44327</v>
      </c>
      <c r="B282">
        <f t="shared" si="16"/>
        <v>404</v>
      </c>
      <c r="L282" s="29">
        <v>44327</v>
      </c>
      <c r="M282">
        <f t="shared" si="17"/>
        <v>404</v>
      </c>
      <c r="N282">
        <f t="shared" si="18"/>
        <v>234</v>
      </c>
      <c r="O282">
        <f t="shared" si="19"/>
        <v>170</v>
      </c>
    </row>
    <row r="283" spans="1:15">
      <c r="A283" s="29">
        <v>44327</v>
      </c>
      <c r="B283">
        <f t="shared" si="16"/>
        <v>404</v>
      </c>
      <c r="L283" s="29">
        <v>44327</v>
      </c>
      <c r="M283">
        <f t="shared" si="17"/>
        <v>404</v>
      </c>
      <c r="N283">
        <f t="shared" si="18"/>
        <v>234</v>
      </c>
      <c r="O283">
        <f t="shared" si="19"/>
        <v>170</v>
      </c>
    </row>
    <row r="284" spans="1:15">
      <c r="A284" s="29">
        <v>44327</v>
      </c>
      <c r="B284">
        <f t="shared" si="16"/>
        <v>404</v>
      </c>
      <c r="L284" s="29">
        <v>44327</v>
      </c>
      <c r="M284">
        <f t="shared" si="17"/>
        <v>404</v>
      </c>
      <c r="N284">
        <f t="shared" si="18"/>
        <v>234</v>
      </c>
      <c r="O284">
        <f t="shared" si="19"/>
        <v>170</v>
      </c>
    </row>
    <row r="285" spans="1:15">
      <c r="A285" s="29">
        <v>44327</v>
      </c>
      <c r="B285">
        <f t="shared" si="16"/>
        <v>404</v>
      </c>
      <c r="L285" s="29">
        <v>44327</v>
      </c>
      <c r="M285">
        <f t="shared" si="17"/>
        <v>404</v>
      </c>
      <c r="N285">
        <f t="shared" si="18"/>
        <v>234</v>
      </c>
      <c r="O285">
        <f t="shared" si="19"/>
        <v>170</v>
      </c>
    </row>
    <row r="286" spans="1:15">
      <c r="A286" s="29">
        <v>44327</v>
      </c>
      <c r="B286">
        <f t="shared" si="16"/>
        <v>404</v>
      </c>
      <c r="L286" s="29">
        <v>44327</v>
      </c>
      <c r="M286">
        <f t="shared" si="17"/>
        <v>404</v>
      </c>
      <c r="N286">
        <f t="shared" si="18"/>
        <v>234</v>
      </c>
      <c r="O286">
        <f t="shared" si="19"/>
        <v>170</v>
      </c>
    </row>
    <row r="287" spans="1:15">
      <c r="A287" s="29">
        <v>44327</v>
      </c>
      <c r="B287">
        <f t="shared" si="16"/>
        <v>404</v>
      </c>
      <c r="L287" s="29">
        <v>44327</v>
      </c>
      <c r="M287">
        <f t="shared" si="17"/>
        <v>404</v>
      </c>
      <c r="N287">
        <f t="shared" si="18"/>
        <v>234</v>
      </c>
      <c r="O287">
        <f t="shared" si="19"/>
        <v>170</v>
      </c>
    </row>
    <row r="288" spans="1:15">
      <c r="A288" s="29">
        <v>44327</v>
      </c>
      <c r="B288">
        <f t="shared" si="16"/>
        <v>404</v>
      </c>
      <c r="L288" s="29">
        <v>44327</v>
      </c>
      <c r="M288">
        <f t="shared" si="17"/>
        <v>404</v>
      </c>
      <c r="N288">
        <f t="shared" si="18"/>
        <v>234</v>
      </c>
      <c r="O288">
        <f t="shared" si="19"/>
        <v>170</v>
      </c>
    </row>
    <row r="289" spans="1:15">
      <c r="A289" s="29">
        <v>44327</v>
      </c>
      <c r="B289">
        <f t="shared" si="16"/>
        <v>404</v>
      </c>
      <c r="L289" s="29">
        <v>44327</v>
      </c>
      <c r="M289">
        <f t="shared" si="17"/>
        <v>404</v>
      </c>
      <c r="N289">
        <f t="shared" si="18"/>
        <v>234</v>
      </c>
      <c r="O289">
        <f t="shared" si="19"/>
        <v>170</v>
      </c>
    </row>
    <row r="290" spans="1:15">
      <c r="A290" s="29">
        <v>44327</v>
      </c>
      <c r="B290">
        <f t="shared" si="16"/>
        <v>404</v>
      </c>
      <c r="L290" s="29">
        <v>44327</v>
      </c>
      <c r="M290">
        <f t="shared" si="17"/>
        <v>404</v>
      </c>
      <c r="N290">
        <f t="shared" si="18"/>
        <v>234</v>
      </c>
      <c r="O290">
        <f t="shared" si="19"/>
        <v>170</v>
      </c>
    </row>
    <row r="291" spans="1:15">
      <c r="A291" s="29">
        <v>44327</v>
      </c>
      <c r="B291">
        <f t="shared" si="16"/>
        <v>404</v>
      </c>
      <c r="L291" s="29">
        <v>44327</v>
      </c>
      <c r="M291">
        <f t="shared" si="17"/>
        <v>404</v>
      </c>
      <c r="N291">
        <f t="shared" si="18"/>
        <v>234</v>
      </c>
      <c r="O291">
        <f t="shared" si="19"/>
        <v>170</v>
      </c>
    </row>
    <row r="292" spans="1:15">
      <c r="A292" s="29">
        <v>44327</v>
      </c>
      <c r="B292">
        <f t="shared" si="16"/>
        <v>404</v>
      </c>
      <c r="L292" s="29">
        <v>44327</v>
      </c>
      <c r="M292">
        <f t="shared" si="17"/>
        <v>404</v>
      </c>
      <c r="N292">
        <f t="shared" si="18"/>
        <v>234</v>
      </c>
      <c r="O292">
        <f t="shared" si="19"/>
        <v>170</v>
      </c>
    </row>
    <row r="293" spans="1:15">
      <c r="A293" s="29">
        <v>44327</v>
      </c>
      <c r="B293">
        <f t="shared" si="16"/>
        <v>404</v>
      </c>
      <c r="L293" s="29">
        <v>44327</v>
      </c>
      <c r="M293">
        <f t="shared" si="17"/>
        <v>404</v>
      </c>
      <c r="N293">
        <f t="shared" si="18"/>
        <v>234</v>
      </c>
      <c r="O293">
        <f t="shared" si="19"/>
        <v>170</v>
      </c>
    </row>
    <row r="294" spans="1:15">
      <c r="A294" s="29">
        <v>44327</v>
      </c>
      <c r="B294">
        <f t="shared" si="16"/>
        <v>404</v>
      </c>
      <c r="L294" s="29">
        <v>44327</v>
      </c>
      <c r="M294">
        <f t="shared" si="17"/>
        <v>404</v>
      </c>
      <c r="N294">
        <f t="shared" si="18"/>
        <v>234</v>
      </c>
      <c r="O294">
        <f t="shared" si="19"/>
        <v>170</v>
      </c>
    </row>
    <row r="295" spans="1:15">
      <c r="A295" s="29">
        <v>44327</v>
      </c>
      <c r="B295">
        <f t="shared" si="16"/>
        <v>404</v>
      </c>
      <c r="L295" s="29">
        <v>44327</v>
      </c>
      <c r="M295">
        <f t="shared" si="17"/>
        <v>404</v>
      </c>
      <c r="N295">
        <f t="shared" si="18"/>
        <v>234</v>
      </c>
      <c r="O295">
        <f t="shared" si="19"/>
        <v>170</v>
      </c>
    </row>
    <row r="296" spans="1:15">
      <c r="A296" s="29">
        <v>44327</v>
      </c>
      <c r="B296">
        <f t="shared" si="16"/>
        <v>404</v>
      </c>
      <c r="L296" s="29">
        <v>44327</v>
      </c>
      <c r="M296">
        <f t="shared" si="17"/>
        <v>404</v>
      </c>
      <c r="N296">
        <f t="shared" si="18"/>
        <v>234</v>
      </c>
      <c r="O296">
        <f t="shared" si="19"/>
        <v>170</v>
      </c>
    </row>
    <row r="297" spans="1:15">
      <c r="A297" s="29">
        <v>44327</v>
      </c>
      <c r="B297">
        <f t="shared" si="16"/>
        <v>404</v>
      </c>
      <c r="L297" s="29">
        <v>44327</v>
      </c>
      <c r="M297">
        <f t="shared" si="17"/>
        <v>404</v>
      </c>
      <c r="N297">
        <f t="shared" si="18"/>
        <v>234</v>
      </c>
      <c r="O297">
        <f t="shared" si="19"/>
        <v>170</v>
      </c>
    </row>
    <row r="298" spans="1:15">
      <c r="A298" s="29">
        <v>44327</v>
      </c>
      <c r="B298">
        <f t="shared" si="16"/>
        <v>404</v>
      </c>
      <c r="L298" s="29">
        <v>44327</v>
      </c>
      <c r="M298">
        <f t="shared" si="17"/>
        <v>404</v>
      </c>
      <c r="N298">
        <f t="shared" si="18"/>
        <v>234</v>
      </c>
      <c r="O298">
        <f t="shared" si="19"/>
        <v>170</v>
      </c>
    </row>
    <row r="299" spans="1:15">
      <c r="A299" s="29">
        <v>44327</v>
      </c>
      <c r="B299">
        <f t="shared" si="16"/>
        <v>404</v>
      </c>
      <c r="L299" s="29">
        <v>44327</v>
      </c>
      <c r="M299">
        <f t="shared" si="17"/>
        <v>404</v>
      </c>
      <c r="N299">
        <f t="shared" si="18"/>
        <v>234</v>
      </c>
      <c r="O299">
        <f t="shared" si="19"/>
        <v>170</v>
      </c>
    </row>
    <row r="300" spans="1:15">
      <c r="A300" s="29">
        <v>44327</v>
      </c>
      <c r="B300">
        <f t="shared" si="16"/>
        <v>404</v>
      </c>
      <c r="L300" s="29">
        <v>44327</v>
      </c>
      <c r="M300">
        <f t="shared" si="17"/>
        <v>404</v>
      </c>
      <c r="N300">
        <f t="shared" si="18"/>
        <v>234</v>
      </c>
      <c r="O300">
        <f t="shared" si="19"/>
        <v>170</v>
      </c>
    </row>
    <row r="301" spans="1:15">
      <c r="A301" s="29">
        <v>44327</v>
      </c>
      <c r="B301">
        <f t="shared" si="16"/>
        <v>404</v>
      </c>
      <c r="L301" s="29">
        <v>44327</v>
      </c>
      <c r="M301">
        <f t="shared" si="17"/>
        <v>404</v>
      </c>
      <c r="N301">
        <f t="shared" si="18"/>
        <v>234</v>
      </c>
      <c r="O301">
        <f t="shared" si="19"/>
        <v>170</v>
      </c>
    </row>
    <row r="302" spans="1:15">
      <c r="A302" s="29">
        <v>44327</v>
      </c>
      <c r="B302">
        <f t="shared" si="16"/>
        <v>404</v>
      </c>
      <c r="L302" s="29">
        <v>44327</v>
      </c>
      <c r="M302">
        <f t="shared" si="17"/>
        <v>404</v>
      </c>
      <c r="N302">
        <f t="shared" si="18"/>
        <v>234</v>
      </c>
      <c r="O302">
        <f t="shared" si="19"/>
        <v>170</v>
      </c>
    </row>
    <row r="303" spans="1:15">
      <c r="A303" s="29">
        <v>44327</v>
      </c>
      <c r="B303">
        <f t="shared" si="16"/>
        <v>404</v>
      </c>
      <c r="L303" s="29">
        <v>44327</v>
      </c>
      <c r="M303">
        <f t="shared" si="17"/>
        <v>404</v>
      </c>
      <c r="N303">
        <f t="shared" si="18"/>
        <v>234</v>
      </c>
      <c r="O303">
        <f t="shared" si="19"/>
        <v>170</v>
      </c>
    </row>
    <row r="304" spans="1:15">
      <c r="A304" s="29">
        <v>44327</v>
      </c>
      <c r="B304">
        <f t="shared" si="16"/>
        <v>404</v>
      </c>
      <c r="L304" s="29">
        <v>44327</v>
      </c>
      <c r="M304">
        <f t="shared" si="17"/>
        <v>404</v>
      </c>
      <c r="N304">
        <f t="shared" si="18"/>
        <v>234</v>
      </c>
      <c r="O304">
        <f t="shared" si="19"/>
        <v>170</v>
      </c>
    </row>
    <row r="305" spans="1:15">
      <c r="A305" s="29">
        <v>44327</v>
      </c>
      <c r="B305">
        <f t="shared" si="16"/>
        <v>404</v>
      </c>
      <c r="L305" s="29">
        <v>44327</v>
      </c>
      <c r="M305">
        <f t="shared" si="17"/>
        <v>404</v>
      </c>
      <c r="N305">
        <f t="shared" si="18"/>
        <v>234</v>
      </c>
      <c r="O305">
        <f t="shared" si="19"/>
        <v>170</v>
      </c>
    </row>
    <row r="306" spans="1:15">
      <c r="A306" s="29">
        <v>44327</v>
      </c>
      <c r="B306">
        <f t="shared" si="16"/>
        <v>404</v>
      </c>
      <c r="L306" s="29">
        <v>44327</v>
      </c>
      <c r="M306">
        <f t="shared" si="17"/>
        <v>404</v>
      </c>
      <c r="N306">
        <f t="shared" si="18"/>
        <v>234</v>
      </c>
      <c r="O306">
        <f t="shared" si="19"/>
        <v>170</v>
      </c>
    </row>
    <row r="307" spans="1:15">
      <c r="A307" s="29">
        <v>44327</v>
      </c>
      <c r="B307">
        <f t="shared" si="16"/>
        <v>404</v>
      </c>
      <c r="L307" s="29">
        <v>44327</v>
      </c>
      <c r="M307">
        <f t="shared" si="17"/>
        <v>404</v>
      </c>
      <c r="N307">
        <f t="shared" si="18"/>
        <v>234</v>
      </c>
      <c r="O307">
        <f t="shared" si="19"/>
        <v>170</v>
      </c>
    </row>
    <row r="308" spans="1:15">
      <c r="A308" s="29">
        <v>44327</v>
      </c>
      <c r="B308">
        <f t="shared" si="16"/>
        <v>404</v>
      </c>
      <c r="L308" s="29">
        <v>44327</v>
      </c>
      <c r="M308">
        <f t="shared" si="17"/>
        <v>404</v>
      </c>
      <c r="N308">
        <f t="shared" si="18"/>
        <v>234</v>
      </c>
      <c r="O308">
        <f t="shared" si="19"/>
        <v>170</v>
      </c>
    </row>
    <row r="309" spans="1:15">
      <c r="A309" s="29">
        <v>44327</v>
      </c>
      <c r="B309">
        <f t="shared" si="16"/>
        <v>404</v>
      </c>
      <c r="L309" s="29">
        <v>44327</v>
      </c>
      <c r="M309">
        <f t="shared" si="17"/>
        <v>404</v>
      </c>
      <c r="N309">
        <f t="shared" si="18"/>
        <v>234</v>
      </c>
      <c r="O309">
        <f t="shared" si="19"/>
        <v>170</v>
      </c>
    </row>
    <row r="310" spans="1:15">
      <c r="A310" s="29">
        <v>44327</v>
      </c>
      <c r="B310">
        <f t="shared" si="16"/>
        <v>404</v>
      </c>
      <c r="L310" s="29">
        <v>44327</v>
      </c>
      <c r="M310">
        <f t="shared" si="17"/>
        <v>404</v>
      </c>
      <c r="N310">
        <f t="shared" si="18"/>
        <v>234</v>
      </c>
      <c r="O310">
        <f t="shared" si="19"/>
        <v>170</v>
      </c>
    </row>
    <row r="311" spans="1:15">
      <c r="A311" s="29">
        <v>44327</v>
      </c>
      <c r="B311">
        <f t="shared" si="16"/>
        <v>404</v>
      </c>
      <c r="L311" s="29">
        <v>44327</v>
      </c>
      <c r="M311">
        <f t="shared" si="17"/>
        <v>404</v>
      </c>
      <c r="N311">
        <f t="shared" si="18"/>
        <v>234</v>
      </c>
      <c r="O311">
        <f t="shared" si="19"/>
        <v>170</v>
      </c>
    </row>
    <row r="312" spans="1:15">
      <c r="A312" s="29">
        <v>44327</v>
      </c>
      <c r="B312">
        <f t="shared" si="16"/>
        <v>404</v>
      </c>
      <c r="L312" s="29">
        <v>44327</v>
      </c>
      <c r="M312">
        <f t="shared" si="17"/>
        <v>404</v>
      </c>
      <c r="N312">
        <f t="shared" si="18"/>
        <v>234</v>
      </c>
      <c r="O312">
        <f t="shared" si="19"/>
        <v>170</v>
      </c>
    </row>
    <row r="313" spans="1:15">
      <c r="A313" s="29">
        <v>44327</v>
      </c>
      <c r="B313">
        <f t="shared" si="16"/>
        <v>404</v>
      </c>
      <c r="L313" s="29">
        <v>44327</v>
      </c>
      <c r="M313">
        <f t="shared" si="17"/>
        <v>404</v>
      </c>
      <c r="N313">
        <f t="shared" si="18"/>
        <v>234</v>
      </c>
      <c r="O313">
        <f t="shared" si="19"/>
        <v>170</v>
      </c>
    </row>
    <row r="314" spans="1:15">
      <c r="A314" s="29">
        <v>44327</v>
      </c>
      <c r="B314">
        <f t="shared" si="16"/>
        <v>404</v>
      </c>
      <c r="L314" s="29">
        <v>44327</v>
      </c>
      <c r="M314">
        <f t="shared" si="17"/>
        <v>404</v>
      </c>
      <c r="N314">
        <f t="shared" si="18"/>
        <v>234</v>
      </c>
      <c r="O314">
        <f t="shared" si="19"/>
        <v>170</v>
      </c>
    </row>
    <row r="315" spans="1:15">
      <c r="A315" s="29">
        <v>44327</v>
      </c>
      <c r="B315">
        <f t="shared" si="16"/>
        <v>404</v>
      </c>
      <c r="L315" s="29">
        <v>44327</v>
      </c>
      <c r="M315">
        <f t="shared" si="17"/>
        <v>404</v>
      </c>
      <c r="N315">
        <f t="shared" si="18"/>
        <v>234</v>
      </c>
      <c r="O315">
        <f t="shared" si="19"/>
        <v>170</v>
      </c>
    </row>
    <row r="316" spans="1:15">
      <c r="A316" s="29">
        <v>44327</v>
      </c>
      <c r="B316">
        <f t="shared" si="16"/>
        <v>404</v>
      </c>
      <c r="L316" s="29">
        <v>44327</v>
      </c>
      <c r="M316">
        <f t="shared" si="17"/>
        <v>404</v>
      </c>
      <c r="N316">
        <f t="shared" si="18"/>
        <v>234</v>
      </c>
      <c r="O316">
        <f t="shared" si="19"/>
        <v>170</v>
      </c>
    </row>
    <row r="317" spans="1:15">
      <c r="A317" s="29">
        <v>44327</v>
      </c>
      <c r="B317">
        <f t="shared" si="16"/>
        <v>404</v>
      </c>
      <c r="L317" s="29">
        <v>44327</v>
      </c>
      <c r="M317">
        <f t="shared" si="17"/>
        <v>404</v>
      </c>
      <c r="N317">
        <f t="shared" si="18"/>
        <v>234</v>
      </c>
      <c r="O317">
        <f t="shared" si="19"/>
        <v>170</v>
      </c>
    </row>
    <row r="318" spans="1:15">
      <c r="A318" s="29">
        <v>44327</v>
      </c>
      <c r="B318">
        <f t="shared" si="16"/>
        <v>404</v>
      </c>
      <c r="L318" s="29">
        <v>44327</v>
      </c>
      <c r="M318">
        <f t="shared" si="17"/>
        <v>404</v>
      </c>
      <c r="N318">
        <f t="shared" si="18"/>
        <v>234</v>
      </c>
      <c r="O318">
        <f t="shared" si="19"/>
        <v>170</v>
      </c>
    </row>
    <row r="319" spans="1:15">
      <c r="A319" s="29">
        <v>44327</v>
      </c>
      <c r="B319">
        <f t="shared" si="16"/>
        <v>404</v>
      </c>
      <c r="L319" s="29">
        <v>44327</v>
      </c>
      <c r="M319">
        <f t="shared" si="17"/>
        <v>404</v>
      </c>
      <c r="N319">
        <f t="shared" si="18"/>
        <v>234</v>
      </c>
      <c r="O319">
        <f t="shared" si="19"/>
        <v>170</v>
      </c>
    </row>
    <row r="320" spans="1:15">
      <c r="A320" s="29">
        <v>44327</v>
      </c>
      <c r="B320">
        <f t="shared" si="16"/>
        <v>404</v>
      </c>
      <c r="L320" s="29">
        <v>44327</v>
      </c>
      <c r="M320">
        <f t="shared" si="17"/>
        <v>404</v>
      </c>
      <c r="N320">
        <f t="shared" si="18"/>
        <v>234</v>
      </c>
      <c r="O320">
        <f t="shared" si="19"/>
        <v>170</v>
      </c>
    </row>
    <row r="321" spans="1:15">
      <c r="A321" s="29">
        <v>44327</v>
      </c>
      <c r="B321">
        <f t="shared" ref="B321:B384" si="20">$G$2-A321</f>
        <v>404</v>
      </c>
      <c r="L321" s="29">
        <v>44327</v>
      </c>
      <c r="M321">
        <f t="shared" ref="M321:M384" si="21">(SUM(N321:O321))</f>
        <v>404</v>
      </c>
      <c r="N321">
        <f t="shared" ref="N321:N384" si="22">($G$7-L321)</f>
        <v>234</v>
      </c>
      <c r="O321">
        <f t="shared" ref="O321:O384" si="23">($G$8-L321)-N321</f>
        <v>170</v>
      </c>
    </row>
    <row r="322" spans="1:15">
      <c r="A322" s="29">
        <v>44327</v>
      </c>
      <c r="B322">
        <f t="shared" si="20"/>
        <v>404</v>
      </c>
      <c r="L322" s="29">
        <v>44327</v>
      </c>
      <c r="M322">
        <f t="shared" si="21"/>
        <v>404</v>
      </c>
      <c r="N322">
        <f t="shared" si="22"/>
        <v>234</v>
      </c>
      <c r="O322">
        <f t="shared" si="23"/>
        <v>170</v>
      </c>
    </row>
    <row r="323" spans="1:15">
      <c r="A323" s="29">
        <v>44327</v>
      </c>
      <c r="B323">
        <f t="shared" si="20"/>
        <v>404</v>
      </c>
      <c r="L323" s="29">
        <v>44327</v>
      </c>
      <c r="M323">
        <f t="shared" si="21"/>
        <v>404</v>
      </c>
      <c r="N323">
        <f t="shared" si="22"/>
        <v>234</v>
      </c>
      <c r="O323">
        <f t="shared" si="23"/>
        <v>170</v>
      </c>
    </row>
    <row r="324" spans="1:15">
      <c r="A324" s="29">
        <v>44327</v>
      </c>
      <c r="B324">
        <f t="shared" si="20"/>
        <v>404</v>
      </c>
      <c r="L324" s="29">
        <v>44327</v>
      </c>
      <c r="M324">
        <f t="shared" si="21"/>
        <v>404</v>
      </c>
      <c r="N324">
        <f t="shared" si="22"/>
        <v>234</v>
      </c>
      <c r="O324">
        <f t="shared" si="23"/>
        <v>170</v>
      </c>
    </row>
    <row r="325" spans="1:15">
      <c r="A325" s="29">
        <v>44327</v>
      </c>
      <c r="B325">
        <f t="shared" si="20"/>
        <v>404</v>
      </c>
      <c r="L325" s="29">
        <v>44327</v>
      </c>
      <c r="M325">
        <f t="shared" si="21"/>
        <v>404</v>
      </c>
      <c r="N325">
        <f t="shared" si="22"/>
        <v>234</v>
      </c>
      <c r="O325">
        <f t="shared" si="23"/>
        <v>170</v>
      </c>
    </row>
    <row r="326" spans="1:15">
      <c r="A326" s="29">
        <v>44327</v>
      </c>
      <c r="B326">
        <f t="shared" si="20"/>
        <v>404</v>
      </c>
      <c r="L326" s="29">
        <v>44327</v>
      </c>
      <c r="M326">
        <f t="shared" si="21"/>
        <v>404</v>
      </c>
      <c r="N326">
        <f t="shared" si="22"/>
        <v>234</v>
      </c>
      <c r="O326">
        <f t="shared" si="23"/>
        <v>170</v>
      </c>
    </row>
    <row r="327" spans="1:15">
      <c r="A327" s="29">
        <v>44327</v>
      </c>
      <c r="B327">
        <f t="shared" si="20"/>
        <v>404</v>
      </c>
      <c r="L327" s="29">
        <v>44327</v>
      </c>
      <c r="M327">
        <f t="shared" si="21"/>
        <v>404</v>
      </c>
      <c r="N327">
        <f t="shared" si="22"/>
        <v>234</v>
      </c>
      <c r="O327">
        <f t="shared" si="23"/>
        <v>170</v>
      </c>
    </row>
    <row r="328" spans="1:15">
      <c r="A328" s="29">
        <v>44327</v>
      </c>
      <c r="B328">
        <f t="shared" si="20"/>
        <v>404</v>
      </c>
      <c r="L328" s="29">
        <v>44327</v>
      </c>
      <c r="M328">
        <f t="shared" si="21"/>
        <v>404</v>
      </c>
      <c r="N328">
        <f t="shared" si="22"/>
        <v>234</v>
      </c>
      <c r="O328">
        <f t="shared" si="23"/>
        <v>170</v>
      </c>
    </row>
    <row r="329" spans="1:15">
      <c r="A329" s="29">
        <v>44327</v>
      </c>
      <c r="B329">
        <f t="shared" si="20"/>
        <v>404</v>
      </c>
      <c r="L329" s="29">
        <v>44327</v>
      </c>
      <c r="M329">
        <f t="shared" si="21"/>
        <v>404</v>
      </c>
      <c r="N329">
        <f t="shared" si="22"/>
        <v>234</v>
      </c>
      <c r="O329">
        <f t="shared" si="23"/>
        <v>170</v>
      </c>
    </row>
    <row r="330" spans="1:15">
      <c r="A330" s="29">
        <v>44327</v>
      </c>
      <c r="B330">
        <f t="shared" si="20"/>
        <v>404</v>
      </c>
      <c r="L330" s="29">
        <v>44327</v>
      </c>
      <c r="M330">
        <f t="shared" si="21"/>
        <v>404</v>
      </c>
      <c r="N330">
        <f t="shared" si="22"/>
        <v>234</v>
      </c>
      <c r="O330">
        <f t="shared" si="23"/>
        <v>170</v>
      </c>
    </row>
    <row r="331" spans="1:15">
      <c r="A331" s="29">
        <v>44327</v>
      </c>
      <c r="B331">
        <f t="shared" si="20"/>
        <v>404</v>
      </c>
      <c r="L331" s="29">
        <v>44327</v>
      </c>
      <c r="M331">
        <f t="shared" si="21"/>
        <v>404</v>
      </c>
      <c r="N331">
        <f t="shared" si="22"/>
        <v>234</v>
      </c>
      <c r="O331">
        <f t="shared" si="23"/>
        <v>170</v>
      </c>
    </row>
    <row r="332" spans="1:15">
      <c r="A332" s="29">
        <v>44327</v>
      </c>
      <c r="B332">
        <f t="shared" si="20"/>
        <v>404</v>
      </c>
      <c r="L332" s="29">
        <v>44327</v>
      </c>
      <c r="M332">
        <f t="shared" si="21"/>
        <v>404</v>
      </c>
      <c r="N332">
        <f t="shared" si="22"/>
        <v>234</v>
      </c>
      <c r="O332">
        <f t="shared" si="23"/>
        <v>170</v>
      </c>
    </row>
    <row r="333" spans="1:15">
      <c r="A333" s="29">
        <v>44327</v>
      </c>
      <c r="B333">
        <f t="shared" si="20"/>
        <v>404</v>
      </c>
      <c r="L333" s="29">
        <v>44327</v>
      </c>
      <c r="M333">
        <f t="shared" si="21"/>
        <v>404</v>
      </c>
      <c r="N333">
        <f t="shared" si="22"/>
        <v>234</v>
      </c>
      <c r="O333">
        <f t="shared" si="23"/>
        <v>170</v>
      </c>
    </row>
    <row r="334" spans="1:15">
      <c r="A334" s="29">
        <v>44327</v>
      </c>
      <c r="B334">
        <f t="shared" si="20"/>
        <v>404</v>
      </c>
      <c r="L334" s="29">
        <v>44327</v>
      </c>
      <c r="M334">
        <f t="shared" si="21"/>
        <v>404</v>
      </c>
      <c r="N334">
        <f t="shared" si="22"/>
        <v>234</v>
      </c>
      <c r="O334">
        <f t="shared" si="23"/>
        <v>170</v>
      </c>
    </row>
    <row r="335" spans="1:15">
      <c r="A335" s="29">
        <v>44327</v>
      </c>
      <c r="B335">
        <f t="shared" si="20"/>
        <v>404</v>
      </c>
      <c r="L335" s="29">
        <v>44327</v>
      </c>
      <c r="M335">
        <f t="shared" si="21"/>
        <v>404</v>
      </c>
      <c r="N335">
        <f t="shared" si="22"/>
        <v>234</v>
      </c>
      <c r="O335">
        <f t="shared" si="23"/>
        <v>170</v>
      </c>
    </row>
    <row r="336" spans="1:15">
      <c r="A336" s="29">
        <v>44327</v>
      </c>
      <c r="B336">
        <f t="shared" si="20"/>
        <v>404</v>
      </c>
      <c r="L336" s="29">
        <v>44327</v>
      </c>
      <c r="M336">
        <f t="shared" si="21"/>
        <v>404</v>
      </c>
      <c r="N336">
        <f t="shared" si="22"/>
        <v>234</v>
      </c>
      <c r="O336">
        <f t="shared" si="23"/>
        <v>170</v>
      </c>
    </row>
    <row r="337" spans="1:15">
      <c r="A337" s="29">
        <v>44327</v>
      </c>
      <c r="B337">
        <f t="shared" si="20"/>
        <v>404</v>
      </c>
      <c r="L337" s="29">
        <v>44327</v>
      </c>
      <c r="M337">
        <f t="shared" si="21"/>
        <v>404</v>
      </c>
      <c r="N337">
        <f t="shared" si="22"/>
        <v>234</v>
      </c>
      <c r="O337">
        <f t="shared" si="23"/>
        <v>170</v>
      </c>
    </row>
    <row r="338" spans="1:15">
      <c r="A338" s="29">
        <v>44327</v>
      </c>
      <c r="B338">
        <f t="shared" si="20"/>
        <v>404</v>
      </c>
      <c r="L338" s="29">
        <v>44327</v>
      </c>
      <c r="M338">
        <f t="shared" si="21"/>
        <v>404</v>
      </c>
      <c r="N338">
        <f t="shared" si="22"/>
        <v>234</v>
      </c>
      <c r="O338">
        <f t="shared" si="23"/>
        <v>170</v>
      </c>
    </row>
    <row r="339" spans="1:15">
      <c r="A339" s="29">
        <v>44327</v>
      </c>
      <c r="B339">
        <f t="shared" si="20"/>
        <v>404</v>
      </c>
      <c r="L339" s="29">
        <v>44327</v>
      </c>
      <c r="M339">
        <f t="shared" si="21"/>
        <v>404</v>
      </c>
      <c r="N339">
        <f t="shared" si="22"/>
        <v>234</v>
      </c>
      <c r="O339">
        <f t="shared" si="23"/>
        <v>170</v>
      </c>
    </row>
    <row r="340" spans="1:15">
      <c r="A340" s="29">
        <v>44327</v>
      </c>
      <c r="B340">
        <f t="shared" si="20"/>
        <v>404</v>
      </c>
      <c r="L340" s="29">
        <v>44327</v>
      </c>
      <c r="M340">
        <f t="shared" si="21"/>
        <v>404</v>
      </c>
      <c r="N340">
        <f t="shared" si="22"/>
        <v>234</v>
      </c>
      <c r="O340">
        <f t="shared" si="23"/>
        <v>170</v>
      </c>
    </row>
    <row r="341" spans="1:15">
      <c r="A341" s="29">
        <v>44327</v>
      </c>
      <c r="B341">
        <f t="shared" si="20"/>
        <v>404</v>
      </c>
      <c r="L341" s="29">
        <v>44327</v>
      </c>
      <c r="M341">
        <f t="shared" si="21"/>
        <v>404</v>
      </c>
      <c r="N341">
        <f t="shared" si="22"/>
        <v>234</v>
      </c>
      <c r="O341">
        <f t="shared" si="23"/>
        <v>170</v>
      </c>
    </row>
    <row r="342" spans="1:15">
      <c r="A342" s="29">
        <v>44327</v>
      </c>
      <c r="B342">
        <f t="shared" si="20"/>
        <v>404</v>
      </c>
      <c r="L342" s="29">
        <v>44327</v>
      </c>
      <c r="M342">
        <f t="shared" si="21"/>
        <v>404</v>
      </c>
      <c r="N342">
        <f t="shared" si="22"/>
        <v>234</v>
      </c>
      <c r="O342">
        <f t="shared" si="23"/>
        <v>170</v>
      </c>
    </row>
    <row r="343" spans="1:15">
      <c r="A343" s="29">
        <v>44327</v>
      </c>
      <c r="B343">
        <f t="shared" si="20"/>
        <v>404</v>
      </c>
      <c r="L343" s="29">
        <v>44327</v>
      </c>
      <c r="M343">
        <f t="shared" si="21"/>
        <v>404</v>
      </c>
      <c r="N343">
        <f t="shared" si="22"/>
        <v>234</v>
      </c>
      <c r="O343">
        <f t="shared" si="23"/>
        <v>170</v>
      </c>
    </row>
    <row r="344" spans="1:15">
      <c r="A344" s="29">
        <v>44327</v>
      </c>
      <c r="B344">
        <f t="shared" si="20"/>
        <v>404</v>
      </c>
      <c r="L344" s="29">
        <v>44327</v>
      </c>
      <c r="M344">
        <f t="shared" si="21"/>
        <v>404</v>
      </c>
      <c r="N344">
        <f t="shared" si="22"/>
        <v>234</v>
      </c>
      <c r="O344">
        <f t="shared" si="23"/>
        <v>170</v>
      </c>
    </row>
    <row r="345" spans="1:15">
      <c r="A345" s="29">
        <v>44327</v>
      </c>
      <c r="B345">
        <f t="shared" si="20"/>
        <v>404</v>
      </c>
      <c r="L345" s="29">
        <v>44327</v>
      </c>
      <c r="M345">
        <f t="shared" si="21"/>
        <v>404</v>
      </c>
      <c r="N345">
        <f t="shared" si="22"/>
        <v>234</v>
      </c>
      <c r="O345">
        <f t="shared" si="23"/>
        <v>170</v>
      </c>
    </row>
    <row r="346" spans="1:15">
      <c r="A346" s="29">
        <v>44327</v>
      </c>
      <c r="B346">
        <f t="shared" si="20"/>
        <v>404</v>
      </c>
      <c r="L346" s="29">
        <v>44327</v>
      </c>
      <c r="M346">
        <f t="shared" si="21"/>
        <v>404</v>
      </c>
      <c r="N346">
        <f t="shared" si="22"/>
        <v>234</v>
      </c>
      <c r="O346">
        <f t="shared" si="23"/>
        <v>170</v>
      </c>
    </row>
    <row r="347" spans="1:15">
      <c r="A347" s="29">
        <v>44327</v>
      </c>
      <c r="B347">
        <f t="shared" si="20"/>
        <v>404</v>
      </c>
      <c r="L347" s="29">
        <v>44327</v>
      </c>
      <c r="M347">
        <f t="shared" si="21"/>
        <v>404</v>
      </c>
      <c r="N347">
        <f t="shared" si="22"/>
        <v>234</v>
      </c>
      <c r="O347">
        <f t="shared" si="23"/>
        <v>170</v>
      </c>
    </row>
    <row r="348" spans="1:15">
      <c r="A348" s="29">
        <v>44327</v>
      </c>
      <c r="B348">
        <f t="shared" si="20"/>
        <v>404</v>
      </c>
      <c r="L348" s="29">
        <v>44327</v>
      </c>
      <c r="M348">
        <f t="shared" si="21"/>
        <v>404</v>
      </c>
      <c r="N348">
        <f t="shared" si="22"/>
        <v>234</v>
      </c>
      <c r="O348">
        <f t="shared" si="23"/>
        <v>170</v>
      </c>
    </row>
    <row r="349" spans="1:15">
      <c r="A349" s="29">
        <v>44327</v>
      </c>
      <c r="B349">
        <f t="shared" si="20"/>
        <v>404</v>
      </c>
      <c r="L349" s="29">
        <v>44327</v>
      </c>
      <c r="M349">
        <f t="shared" si="21"/>
        <v>404</v>
      </c>
      <c r="N349">
        <f t="shared" si="22"/>
        <v>234</v>
      </c>
      <c r="O349">
        <f t="shared" si="23"/>
        <v>170</v>
      </c>
    </row>
    <row r="350" spans="1:15">
      <c r="A350" s="29">
        <v>44327</v>
      </c>
      <c r="B350">
        <f t="shared" si="20"/>
        <v>404</v>
      </c>
      <c r="L350" s="29">
        <v>44327</v>
      </c>
      <c r="M350">
        <f t="shared" si="21"/>
        <v>404</v>
      </c>
      <c r="N350">
        <f t="shared" si="22"/>
        <v>234</v>
      </c>
      <c r="O350">
        <f t="shared" si="23"/>
        <v>170</v>
      </c>
    </row>
    <row r="351" spans="1:15">
      <c r="A351" s="29">
        <v>44327</v>
      </c>
      <c r="B351">
        <f t="shared" si="20"/>
        <v>404</v>
      </c>
      <c r="L351" s="29">
        <v>44327</v>
      </c>
      <c r="M351">
        <f t="shared" si="21"/>
        <v>404</v>
      </c>
      <c r="N351">
        <f t="shared" si="22"/>
        <v>234</v>
      </c>
      <c r="O351">
        <f t="shared" si="23"/>
        <v>170</v>
      </c>
    </row>
    <row r="352" spans="1:15">
      <c r="A352" s="29">
        <v>44327</v>
      </c>
      <c r="B352">
        <f t="shared" si="20"/>
        <v>404</v>
      </c>
      <c r="L352" s="29">
        <v>44327</v>
      </c>
      <c r="M352">
        <f t="shared" si="21"/>
        <v>404</v>
      </c>
      <c r="N352">
        <f t="shared" si="22"/>
        <v>234</v>
      </c>
      <c r="O352">
        <f t="shared" si="23"/>
        <v>170</v>
      </c>
    </row>
    <row r="353" spans="1:15">
      <c r="A353" s="29">
        <v>44327</v>
      </c>
      <c r="B353">
        <f t="shared" si="20"/>
        <v>404</v>
      </c>
      <c r="L353" s="29">
        <v>44327</v>
      </c>
      <c r="M353">
        <f t="shared" si="21"/>
        <v>404</v>
      </c>
      <c r="N353">
        <f t="shared" si="22"/>
        <v>234</v>
      </c>
      <c r="O353">
        <f t="shared" si="23"/>
        <v>170</v>
      </c>
    </row>
    <row r="354" spans="1:15">
      <c r="A354" s="29">
        <v>44327</v>
      </c>
      <c r="B354">
        <f t="shared" si="20"/>
        <v>404</v>
      </c>
      <c r="L354" s="29">
        <v>44327</v>
      </c>
      <c r="M354">
        <f t="shared" si="21"/>
        <v>404</v>
      </c>
      <c r="N354">
        <f t="shared" si="22"/>
        <v>234</v>
      </c>
      <c r="O354">
        <f t="shared" si="23"/>
        <v>170</v>
      </c>
    </row>
    <row r="355" spans="1:15">
      <c r="A355" s="29">
        <v>44327</v>
      </c>
      <c r="B355">
        <f t="shared" si="20"/>
        <v>404</v>
      </c>
      <c r="L355" s="29">
        <v>44327</v>
      </c>
      <c r="M355">
        <f t="shared" si="21"/>
        <v>404</v>
      </c>
      <c r="N355">
        <f t="shared" si="22"/>
        <v>234</v>
      </c>
      <c r="O355">
        <f t="shared" si="23"/>
        <v>170</v>
      </c>
    </row>
    <row r="356" spans="1:15">
      <c r="A356" s="29">
        <v>44327</v>
      </c>
      <c r="B356">
        <f t="shared" si="20"/>
        <v>404</v>
      </c>
      <c r="L356" s="29">
        <v>44327</v>
      </c>
      <c r="M356">
        <f t="shared" si="21"/>
        <v>404</v>
      </c>
      <c r="N356">
        <f t="shared" si="22"/>
        <v>234</v>
      </c>
      <c r="O356">
        <f t="shared" si="23"/>
        <v>170</v>
      </c>
    </row>
    <row r="357" spans="1:15">
      <c r="A357" s="29">
        <v>44327</v>
      </c>
      <c r="B357">
        <f t="shared" si="20"/>
        <v>404</v>
      </c>
      <c r="L357" s="29">
        <v>44327</v>
      </c>
      <c r="M357">
        <f t="shared" si="21"/>
        <v>404</v>
      </c>
      <c r="N357">
        <f t="shared" si="22"/>
        <v>234</v>
      </c>
      <c r="O357">
        <f t="shared" si="23"/>
        <v>170</v>
      </c>
    </row>
    <row r="358" spans="1:15">
      <c r="A358" s="29">
        <v>44327</v>
      </c>
      <c r="B358">
        <f t="shared" si="20"/>
        <v>404</v>
      </c>
      <c r="L358" s="29">
        <v>44327</v>
      </c>
      <c r="M358">
        <f t="shared" si="21"/>
        <v>404</v>
      </c>
      <c r="N358">
        <f t="shared" si="22"/>
        <v>234</v>
      </c>
      <c r="O358">
        <f t="shared" si="23"/>
        <v>170</v>
      </c>
    </row>
    <row r="359" spans="1:15">
      <c r="A359" s="29">
        <v>44327</v>
      </c>
      <c r="B359">
        <f t="shared" si="20"/>
        <v>404</v>
      </c>
      <c r="L359" s="29">
        <v>44327</v>
      </c>
      <c r="M359">
        <f t="shared" si="21"/>
        <v>404</v>
      </c>
      <c r="N359">
        <f t="shared" si="22"/>
        <v>234</v>
      </c>
      <c r="O359">
        <f t="shared" si="23"/>
        <v>170</v>
      </c>
    </row>
    <row r="360" spans="1:15">
      <c r="A360" s="29">
        <v>44327</v>
      </c>
      <c r="B360">
        <f t="shared" si="20"/>
        <v>404</v>
      </c>
      <c r="L360" s="29">
        <v>44327</v>
      </c>
      <c r="M360">
        <f t="shared" si="21"/>
        <v>404</v>
      </c>
      <c r="N360">
        <f t="shared" si="22"/>
        <v>234</v>
      </c>
      <c r="O360">
        <f t="shared" si="23"/>
        <v>170</v>
      </c>
    </row>
    <row r="361" spans="1:15">
      <c r="A361" s="29">
        <v>44327</v>
      </c>
      <c r="B361">
        <f t="shared" si="20"/>
        <v>404</v>
      </c>
      <c r="L361" s="29">
        <v>44327</v>
      </c>
      <c r="M361">
        <f t="shared" si="21"/>
        <v>404</v>
      </c>
      <c r="N361">
        <f t="shared" si="22"/>
        <v>234</v>
      </c>
      <c r="O361">
        <f t="shared" si="23"/>
        <v>170</v>
      </c>
    </row>
    <row r="362" spans="1:15">
      <c r="A362" s="29">
        <v>44327</v>
      </c>
      <c r="B362">
        <f t="shared" si="20"/>
        <v>404</v>
      </c>
      <c r="L362" s="29">
        <v>44327</v>
      </c>
      <c r="M362">
        <f t="shared" si="21"/>
        <v>404</v>
      </c>
      <c r="N362">
        <f t="shared" si="22"/>
        <v>234</v>
      </c>
      <c r="O362">
        <f t="shared" si="23"/>
        <v>170</v>
      </c>
    </row>
    <row r="363" spans="1:15">
      <c r="A363" s="29">
        <v>44327</v>
      </c>
      <c r="B363">
        <f t="shared" si="20"/>
        <v>404</v>
      </c>
      <c r="L363" s="29">
        <v>44327</v>
      </c>
      <c r="M363">
        <f t="shared" si="21"/>
        <v>404</v>
      </c>
      <c r="N363">
        <f t="shared" si="22"/>
        <v>234</v>
      </c>
      <c r="O363">
        <f t="shared" si="23"/>
        <v>170</v>
      </c>
    </row>
    <row r="364" spans="1:15">
      <c r="A364" s="29">
        <v>44327</v>
      </c>
      <c r="B364">
        <f t="shared" si="20"/>
        <v>404</v>
      </c>
      <c r="L364" s="29">
        <v>44327</v>
      </c>
      <c r="M364">
        <f t="shared" si="21"/>
        <v>404</v>
      </c>
      <c r="N364">
        <f t="shared" si="22"/>
        <v>234</v>
      </c>
      <c r="O364">
        <f t="shared" si="23"/>
        <v>170</v>
      </c>
    </row>
    <row r="365" spans="1:15">
      <c r="A365" s="29">
        <v>44327</v>
      </c>
      <c r="B365">
        <f t="shared" si="20"/>
        <v>404</v>
      </c>
      <c r="L365" s="29">
        <v>44327</v>
      </c>
      <c r="M365">
        <f t="shared" si="21"/>
        <v>404</v>
      </c>
      <c r="N365">
        <f t="shared" si="22"/>
        <v>234</v>
      </c>
      <c r="O365">
        <f t="shared" si="23"/>
        <v>170</v>
      </c>
    </row>
    <row r="366" spans="1:15">
      <c r="A366" s="29">
        <v>44327</v>
      </c>
      <c r="B366">
        <f t="shared" si="20"/>
        <v>404</v>
      </c>
      <c r="L366" s="29">
        <v>44327</v>
      </c>
      <c r="M366">
        <f t="shared" si="21"/>
        <v>404</v>
      </c>
      <c r="N366">
        <f t="shared" si="22"/>
        <v>234</v>
      </c>
      <c r="O366">
        <f t="shared" si="23"/>
        <v>170</v>
      </c>
    </row>
    <row r="367" spans="1:15">
      <c r="A367" s="29">
        <v>44327</v>
      </c>
      <c r="B367">
        <f t="shared" si="20"/>
        <v>404</v>
      </c>
      <c r="L367" s="29">
        <v>44327</v>
      </c>
      <c r="M367">
        <f t="shared" si="21"/>
        <v>404</v>
      </c>
      <c r="N367">
        <f t="shared" si="22"/>
        <v>234</v>
      </c>
      <c r="O367">
        <f t="shared" si="23"/>
        <v>170</v>
      </c>
    </row>
    <row r="368" spans="1:15">
      <c r="A368" s="29">
        <v>44327</v>
      </c>
      <c r="B368">
        <f t="shared" si="20"/>
        <v>404</v>
      </c>
      <c r="L368" s="29">
        <v>44327</v>
      </c>
      <c r="M368">
        <f t="shared" si="21"/>
        <v>404</v>
      </c>
      <c r="N368">
        <f t="shared" si="22"/>
        <v>234</v>
      </c>
      <c r="O368">
        <f t="shared" si="23"/>
        <v>170</v>
      </c>
    </row>
    <row r="369" spans="1:15">
      <c r="A369" s="29">
        <v>44327</v>
      </c>
      <c r="B369">
        <f t="shared" si="20"/>
        <v>404</v>
      </c>
      <c r="L369" s="29">
        <v>44327</v>
      </c>
      <c r="M369">
        <f t="shared" si="21"/>
        <v>404</v>
      </c>
      <c r="N369">
        <f t="shared" si="22"/>
        <v>234</v>
      </c>
      <c r="O369">
        <f t="shared" si="23"/>
        <v>170</v>
      </c>
    </row>
    <row r="370" spans="1:15">
      <c r="A370" s="29">
        <v>44327</v>
      </c>
      <c r="B370">
        <f t="shared" si="20"/>
        <v>404</v>
      </c>
      <c r="L370" s="29">
        <v>44327</v>
      </c>
      <c r="M370">
        <f t="shared" si="21"/>
        <v>404</v>
      </c>
      <c r="N370">
        <f t="shared" si="22"/>
        <v>234</v>
      </c>
      <c r="O370">
        <f t="shared" si="23"/>
        <v>170</v>
      </c>
    </row>
    <row r="371" spans="1:15">
      <c r="A371" s="29">
        <v>44327</v>
      </c>
      <c r="B371">
        <f t="shared" si="20"/>
        <v>404</v>
      </c>
      <c r="L371" s="29">
        <v>44327</v>
      </c>
      <c r="M371">
        <f t="shared" si="21"/>
        <v>404</v>
      </c>
      <c r="N371">
        <f t="shared" si="22"/>
        <v>234</v>
      </c>
      <c r="O371">
        <f t="shared" si="23"/>
        <v>170</v>
      </c>
    </row>
    <row r="372" spans="1:15">
      <c r="A372" s="29">
        <v>44327</v>
      </c>
      <c r="B372">
        <f t="shared" si="20"/>
        <v>404</v>
      </c>
      <c r="L372" s="29">
        <v>44327</v>
      </c>
      <c r="M372">
        <f t="shared" si="21"/>
        <v>404</v>
      </c>
      <c r="N372">
        <f t="shared" si="22"/>
        <v>234</v>
      </c>
      <c r="O372">
        <f t="shared" si="23"/>
        <v>170</v>
      </c>
    </row>
    <row r="373" spans="1:15">
      <c r="A373" s="29">
        <v>44327</v>
      </c>
      <c r="B373">
        <f t="shared" si="20"/>
        <v>404</v>
      </c>
      <c r="L373" s="29">
        <v>44327</v>
      </c>
      <c r="M373">
        <f t="shared" si="21"/>
        <v>404</v>
      </c>
      <c r="N373">
        <f t="shared" si="22"/>
        <v>234</v>
      </c>
      <c r="O373">
        <f t="shared" si="23"/>
        <v>170</v>
      </c>
    </row>
    <row r="374" spans="1:15">
      <c r="A374" s="29">
        <v>44327</v>
      </c>
      <c r="B374">
        <f t="shared" si="20"/>
        <v>404</v>
      </c>
      <c r="L374" s="29">
        <v>44327</v>
      </c>
      <c r="M374">
        <f t="shared" si="21"/>
        <v>404</v>
      </c>
      <c r="N374">
        <f t="shared" si="22"/>
        <v>234</v>
      </c>
      <c r="O374">
        <f t="shared" si="23"/>
        <v>170</v>
      </c>
    </row>
    <row r="375" spans="1:15">
      <c r="A375" s="29">
        <v>44327</v>
      </c>
      <c r="B375">
        <f t="shared" si="20"/>
        <v>404</v>
      </c>
      <c r="L375" s="29">
        <v>44327</v>
      </c>
      <c r="M375">
        <f t="shared" si="21"/>
        <v>404</v>
      </c>
      <c r="N375">
        <f t="shared" si="22"/>
        <v>234</v>
      </c>
      <c r="O375">
        <f t="shared" si="23"/>
        <v>170</v>
      </c>
    </row>
    <row r="376" spans="1:15">
      <c r="A376" s="29">
        <v>44327</v>
      </c>
      <c r="B376">
        <f t="shared" si="20"/>
        <v>404</v>
      </c>
      <c r="L376" s="29">
        <v>44327</v>
      </c>
      <c r="M376">
        <f t="shared" si="21"/>
        <v>404</v>
      </c>
      <c r="N376">
        <f t="shared" si="22"/>
        <v>234</v>
      </c>
      <c r="O376">
        <f t="shared" si="23"/>
        <v>170</v>
      </c>
    </row>
    <row r="377" spans="1:15">
      <c r="A377" s="29">
        <v>44327</v>
      </c>
      <c r="B377">
        <f t="shared" si="20"/>
        <v>404</v>
      </c>
      <c r="L377" s="29">
        <v>44327</v>
      </c>
      <c r="M377">
        <f t="shared" si="21"/>
        <v>404</v>
      </c>
      <c r="N377">
        <f t="shared" si="22"/>
        <v>234</v>
      </c>
      <c r="O377">
        <f t="shared" si="23"/>
        <v>170</v>
      </c>
    </row>
    <row r="378" spans="1:15">
      <c r="A378" s="29">
        <v>44327</v>
      </c>
      <c r="B378">
        <f t="shared" si="20"/>
        <v>404</v>
      </c>
      <c r="L378" s="29">
        <v>44327</v>
      </c>
      <c r="M378">
        <f t="shared" si="21"/>
        <v>404</v>
      </c>
      <c r="N378">
        <f t="shared" si="22"/>
        <v>234</v>
      </c>
      <c r="O378">
        <f t="shared" si="23"/>
        <v>170</v>
      </c>
    </row>
    <row r="379" spans="1:15">
      <c r="A379" s="29">
        <v>44327</v>
      </c>
      <c r="B379">
        <f t="shared" si="20"/>
        <v>404</v>
      </c>
      <c r="L379" s="29">
        <v>44327</v>
      </c>
      <c r="M379">
        <f t="shared" si="21"/>
        <v>404</v>
      </c>
      <c r="N379">
        <f t="shared" si="22"/>
        <v>234</v>
      </c>
      <c r="O379">
        <f t="shared" si="23"/>
        <v>170</v>
      </c>
    </row>
    <row r="380" spans="1:15">
      <c r="A380" s="29">
        <v>44327</v>
      </c>
      <c r="B380">
        <f t="shared" si="20"/>
        <v>404</v>
      </c>
      <c r="L380" s="29">
        <v>44327</v>
      </c>
      <c r="M380">
        <f t="shared" si="21"/>
        <v>404</v>
      </c>
      <c r="N380">
        <f t="shared" si="22"/>
        <v>234</v>
      </c>
      <c r="O380">
        <f t="shared" si="23"/>
        <v>170</v>
      </c>
    </row>
    <row r="381" spans="1:15">
      <c r="A381" s="29">
        <v>44327</v>
      </c>
      <c r="B381">
        <f t="shared" si="20"/>
        <v>404</v>
      </c>
      <c r="L381" s="29">
        <v>44327</v>
      </c>
      <c r="M381">
        <f t="shared" si="21"/>
        <v>404</v>
      </c>
      <c r="N381">
        <f t="shared" si="22"/>
        <v>234</v>
      </c>
      <c r="O381">
        <f t="shared" si="23"/>
        <v>170</v>
      </c>
    </row>
    <row r="382" spans="1:15">
      <c r="A382" s="29">
        <v>44327</v>
      </c>
      <c r="B382">
        <f t="shared" si="20"/>
        <v>404</v>
      </c>
      <c r="L382" s="29">
        <v>44327</v>
      </c>
      <c r="M382">
        <f t="shared" si="21"/>
        <v>404</v>
      </c>
      <c r="N382">
        <f t="shared" si="22"/>
        <v>234</v>
      </c>
      <c r="O382">
        <f t="shared" si="23"/>
        <v>170</v>
      </c>
    </row>
    <row r="383" spans="1:15">
      <c r="A383" s="29">
        <v>44327</v>
      </c>
      <c r="B383">
        <f t="shared" si="20"/>
        <v>404</v>
      </c>
      <c r="L383" s="29">
        <v>44327</v>
      </c>
      <c r="M383">
        <f t="shared" si="21"/>
        <v>404</v>
      </c>
      <c r="N383">
        <f t="shared" si="22"/>
        <v>234</v>
      </c>
      <c r="O383">
        <f t="shared" si="23"/>
        <v>170</v>
      </c>
    </row>
    <row r="384" spans="1:15">
      <c r="A384" s="29">
        <v>44327</v>
      </c>
      <c r="B384">
        <f t="shared" si="20"/>
        <v>404</v>
      </c>
      <c r="L384" s="29">
        <v>44327</v>
      </c>
      <c r="M384">
        <f t="shared" si="21"/>
        <v>404</v>
      </c>
      <c r="N384">
        <f t="shared" si="22"/>
        <v>234</v>
      </c>
      <c r="O384">
        <f t="shared" si="23"/>
        <v>170</v>
      </c>
    </row>
    <row r="385" spans="1:15">
      <c r="A385" s="29">
        <v>44327</v>
      </c>
      <c r="B385">
        <f t="shared" ref="B385:B448" si="24">$G$2-A385</f>
        <v>404</v>
      </c>
      <c r="L385" s="29">
        <v>44327</v>
      </c>
      <c r="M385">
        <f t="shared" ref="M385:M448" si="25">(SUM(N385:O385))</f>
        <v>404</v>
      </c>
      <c r="N385">
        <f t="shared" ref="N385:N448" si="26">($G$7-L385)</f>
        <v>234</v>
      </c>
      <c r="O385">
        <f t="shared" ref="O385:O448" si="27">($G$8-L385)-N385</f>
        <v>170</v>
      </c>
    </row>
    <row r="386" spans="1:15">
      <c r="A386" s="29">
        <v>44327</v>
      </c>
      <c r="B386">
        <f t="shared" si="24"/>
        <v>404</v>
      </c>
      <c r="L386" s="29">
        <v>44327</v>
      </c>
      <c r="M386">
        <f t="shared" si="25"/>
        <v>404</v>
      </c>
      <c r="N386">
        <f t="shared" si="26"/>
        <v>234</v>
      </c>
      <c r="O386">
        <f t="shared" si="27"/>
        <v>170</v>
      </c>
    </row>
    <row r="387" spans="1:15">
      <c r="A387" s="29">
        <v>44327</v>
      </c>
      <c r="B387">
        <f t="shared" si="24"/>
        <v>404</v>
      </c>
      <c r="L387" s="29">
        <v>44327</v>
      </c>
      <c r="M387">
        <f t="shared" si="25"/>
        <v>404</v>
      </c>
      <c r="N387">
        <f t="shared" si="26"/>
        <v>234</v>
      </c>
      <c r="O387">
        <f t="shared" si="27"/>
        <v>170</v>
      </c>
    </row>
    <row r="388" spans="1:15">
      <c r="A388" s="29">
        <v>44327</v>
      </c>
      <c r="B388">
        <f t="shared" si="24"/>
        <v>404</v>
      </c>
      <c r="L388" s="29">
        <v>44327</v>
      </c>
      <c r="M388">
        <f t="shared" si="25"/>
        <v>404</v>
      </c>
      <c r="N388">
        <f t="shared" si="26"/>
        <v>234</v>
      </c>
      <c r="O388">
        <f t="shared" si="27"/>
        <v>170</v>
      </c>
    </row>
    <row r="389" spans="1:15">
      <c r="A389" s="29">
        <v>44327</v>
      </c>
      <c r="B389">
        <f t="shared" si="24"/>
        <v>404</v>
      </c>
      <c r="L389" s="29">
        <v>44327</v>
      </c>
      <c r="M389">
        <f t="shared" si="25"/>
        <v>404</v>
      </c>
      <c r="N389">
        <f t="shared" si="26"/>
        <v>234</v>
      </c>
      <c r="O389">
        <f t="shared" si="27"/>
        <v>170</v>
      </c>
    </row>
    <row r="390" spans="1:15">
      <c r="A390" s="29">
        <v>44327</v>
      </c>
      <c r="B390">
        <f t="shared" si="24"/>
        <v>404</v>
      </c>
      <c r="L390" s="29">
        <v>44327</v>
      </c>
      <c r="M390">
        <f t="shared" si="25"/>
        <v>404</v>
      </c>
      <c r="N390">
        <f t="shared" si="26"/>
        <v>234</v>
      </c>
      <c r="O390">
        <f t="shared" si="27"/>
        <v>170</v>
      </c>
    </row>
    <row r="391" spans="1:15">
      <c r="A391" s="29">
        <v>44327</v>
      </c>
      <c r="B391">
        <f t="shared" si="24"/>
        <v>404</v>
      </c>
      <c r="L391" s="29">
        <v>44327</v>
      </c>
      <c r="M391">
        <f t="shared" si="25"/>
        <v>404</v>
      </c>
      <c r="N391">
        <f t="shared" si="26"/>
        <v>234</v>
      </c>
      <c r="O391">
        <f t="shared" si="27"/>
        <v>170</v>
      </c>
    </row>
    <row r="392" spans="1:15">
      <c r="A392" s="29">
        <v>44327</v>
      </c>
      <c r="B392">
        <f t="shared" si="24"/>
        <v>404</v>
      </c>
      <c r="L392" s="29">
        <v>44327</v>
      </c>
      <c r="M392">
        <f t="shared" si="25"/>
        <v>404</v>
      </c>
      <c r="N392">
        <f t="shared" si="26"/>
        <v>234</v>
      </c>
      <c r="O392">
        <f t="shared" si="27"/>
        <v>170</v>
      </c>
    </row>
    <row r="393" spans="1:15">
      <c r="A393" s="29">
        <v>44327</v>
      </c>
      <c r="B393">
        <f t="shared" si="24"/>
        <v>404</v>
      </c>
      <c r="L393" s="29">
        <v>44327</v>
      </c>
      <c r="M393">
        <f t="shared" si="25"/>
        <v>404</v>
      </c>
      <c r="N393">
        <f t="shared" si="26"/>
        <v>234</v>
      </c>
      <c r="O393">
        <f t="shared" si="27"/>
        <v>170</v>
      </c>
    </row>
    <row r="394" spans="1:15">
      <c r="A394" s="29">
        <v>44327</v>
      </c>
      <c r="B394">
        <f t="shared" si="24"/>
        <v>404</v>
      </c>
      <c r="L394" s="29">
        <v>44327</v>
      </c>
      <c r="M394">
        <f t="shared" si="25"/>
        <v>404</v>
      </c>
      <c r="N394">
        <f t="shared" si="26"/>
        <v>234</v>
      </c>
      <c r="O394">
        <f t="shared" si="27"/>
        <v>170</v>
      </c>
    </row>
    <row r="395" spans="1:15">
      <c r="A395" s="29">
        <v>44327</v>
      </c>
      <c r="B395">
        <f t="shared" si="24"/>
        <v>404</v>
      </c>
      <c r="L395" s="29">
        <v>44327</v>
      </c>
      <c r="M395">
        <f t="shared" si="25"/>
        <v>404</v>
      </c>
      <c r="N395">
        <f t="shared" si="26"/>
        <v>234</v>
      </c>
      <c r="O395">
        <f t="shared" si="27"/>
        <v>170</v>
      </c>
    </row>
    <row r="396" spans="1:15">
      <c r="A396" s="29">
        <v>44327</v>
      </c>
      <c r="B396">
        <f t="shared" si="24"/>
        <v>404</v>
      </c>
      <c r="L396" s="29">
        <v>44327</v>
      </c>
      <c r="M396">
        <f t="shared" si="25"/>
        <v>404</v>
      </c>
      <c r="N396">
        <f t="shared" si="26"/>
        <v>234</v>
      </c>
      <c r="O396">
        <f t="shared" si="27"/>
        <v>170</v>
      </c>
    </row>
    <row r="397" spans="1:15">
      <c r="A397" s="29">
        <v>44327</v>
      </c>
      <c r="B397">
        <f t="shared" si="24"/>
        <v>404</v>
      </c>
      <c r="L397" s="29">
        <v>44327</v>
      </c>
      <c r="M397">
        <f t="shared" si="25"/>
        <v>404</v>
      </c>
      <c r="N397">
        <f t="shared" si="26"/>
        <v>234</v>
      </c>
      <c r="O397">
        <f t="shared" si="27"/>
        <v>170</v>
      </c>
    </row>
    <row r="398" spans="1:15">
      <c r="A398" s="29">
        <v>44327</v>
      </c>
      <c r="B398">
        <f t="shared" si="24"/>
        <v>404</v>
      </c>
      <c r="L398" s="29">
        <v>44327</v>
      </c>
      <c r="M398">
        <f t="shared" si="25"/>
        <v>404</v>
      </c>
      <c r="N398">
        <f t="shared" si="26"/>
        <v>234</v>
      </c>
      <c r="O398">
        <f t="shared" si="27"/>
        <v>170</v>
      </c>
    </row>
    <row r="399" spans="1:15">
      <c r="A399" s="29">
        <v>44327</v>
      </c>
      <c r="B399">
        <f t="shared" si="24"/>
        <v>404</v>
      </c>
      <c r="L399" s="29">
        <v>44327</v>
      </c>
      <c r="M399">
        <f t="shared" si="25"/>
        <v>404</v>
      </c>
      <c r="N399">
        <f t="shared" si="26"/>
        <v>234</v>
      </c>
      <c r="O399">
        <f t="shared" si="27"/>
        <v>170</v>
      </c>
    </row>
    <row r="400" spans="1:15">
      <c r="A400" s="29">
        <v>44327</v>
      </c>
      <c r="B400">
        <f t="shared" si="24"/>
        <v>404</v>
      </c>
      <c r="L400" s="29">
        <v>44327</v>
      </c>
      <c r="M400">
        <f t="shared" si="25"/>
        <v>404</v>
      </c>
      <c r="N400">
        <f t="shared" si="26"/>
        <v>234</v>
      </c>
      <c r="O400">
        <f t="shared" si="27"/>
        <v>170</v>
      </c>
    </row>
    <row r="401" spans="1:15">
      <c r="A401" s="29">
        <v>44327</v>
      </c>
      <c r="B401">
        <f t="shared" si="24"/>
        <v>404</v>
      </c>
      <c r="L401" s="29">
        <v>44327</v>
      </c>
      <c r="M401">
        <f t="shared" si="25"/>
        <v>404</v>
      </c>
      <c r="N401">
        <f t="shared" si="26"/>
        <v>234</v>
      </c>
      <c r="O401">
        <f t="shared" si="27"/>
        <v>170</v>
      </c>
    </row>
    <row r="402" spans="1:15">
      <c r="A402" s="29">
        <v>44327</v>
      </c>
      <c r="B402">
        <f t="shared" si="24"/>
        <v>404</v>
      </c>
      <c r="L402" s="29">
        <v>44327</v>
      </c>
      <c r="M402">
        <f t="shared" si="25"/>
        <v>404</v>
      </c>
      <c r="N402">
        <f t="shared" si="26"/>
        <v>234</v>
      </c>
      <c r="O402">
        <f t="shared" si="27"/>
        <v>170</v>
      </c>
    </row>
    <row r="403" spans="1:15">
      <c r="A403" s="29">
        <v>44327</v>
      </c>
      <c r="B403">
        <f t="shared" si="24"/>
        <v>404</v>
      </c>
      <c r="L403" s="29">
        <v>44327</v>
      </c>
      <c r="M403">
        <f t="shared" si="25"/>
        <v>404</v>
      </c>
      <c r="N403">
        <f t="shared" si="26"/>
        <v>234</v>
      </c>
      <c r="O403">
        <f t="shared" si="27"/>
        <v>170</v>
      </c>
    </row>
    <row r="404" spans="1:15">
      <c r="A404" s="29">
        <v>44327</v>
      </c>
      <c r="B404">
        <f t="shared" si="24"/>
        <v>404</v>
      </c>
      <c r="L404" s="29">
        <v>44327</v>
      </c>
      <c r="M404">
        <f t="shared" si="25"/>
        <v>404</v>
      </c>
      <c r="N404">
        <f t="shared" si="26"/>
        <v>234</v>
      </c>
      <c r="O404">
        <f t="shared" si="27"/>
        <v>170</v>
      </c>
    </row>
    <row r="405" spans="1:15">
      <c r="A405" s="29">
        <v>44327</v>
      </c>
      <c r="B405">
        <f t="shared" si="24"/>
        <v>404</v>
      </c>
      <c r="L405" s="29">
        <v>44327</v>
      </c>
      <c r="M405">
        <f t="shared" si="25"/>
        <v>404</v>
      </c>
      <c r="N405">
        <f t="shared" si="26"/>
        <v>234</v>
      </c>
      <c r="O405">
        <f t="shared" si="27"/>
        <v>170</v>
      </c>
    </row>
    <row r="406" spans="1:15">
      <c r="A406" s="29">
        <v>44327</v>
      </c>
      <c r="B406">
        <f t="shared" si="24"/>
        <v>404</v>
      </c>
      <c r="L406" s="29">
        <v>44327</v>
      </c>
      <c r="M406">
        <f t="shared" si="25"/>
        <v>404</v>
      </c>
      <c r="N406">
        <f t="shared" si="26"/>
        <v>234</v>
      </c>
      <c r="O406">
        <f t="shared" si="27"/>
        <v>170</v>
      </c>
    </row>
    <row r="407" spans="1:15">
      <c r="A407" s="29">
        <v>44327</v>
      </c>
      <c r="B407">
        <f t="shared" si="24"/>
        <v>404</v>
      </c>
      <c r="L407" s="29">
        <v>44327</v>
      </c>
      <c r="M407">
        <f t="shared" si="25"/>
        <v>404</v>
      </c>
      <c r="N407">
        <f t="shared" si="26"/>
        <v>234</v>
      </c>
      <c r="O407">
        <f t="shared" si="27"/>
        <v>170</v>
      </c>
    </row>
    <row r="408" spans="1:15">
      <c r="A408" s="29">
        <v>44327</v>
      </c>
      <c r="B408">
        <f t="shared" si="24"/>
        <v>404</v>
      </c>
      <c r="L408" s="29">
        <v>44327</v>
      </c>
      <c r="M408">
        <f t="shared" si="25"/>
        <v>404</v>
      </c>
      <c r="N408">
        <f t="shared" si="26"/>
        <v>234</v>
      </c>
      <c r="O408">
        <f t="shared" si="27"/>
        <v>170</v>
      </c>
    </row>
    <row r="409" spans="1:15">
      <c r="A409" s="29">
        <v>44327</v>
      </c>
      <c r="B409">
        <f t="shared" si="24"/>
        <v>404</v>
      </c>
      <c r="L409" s="29">
        <v>44327</v>
      </c>
      <c r="M409">
        <f t="shared" si="25"/>
        <v>404</v>
      </c>
      <c r="N409">
        <f t="shared" si="26"/>
        <v>234</v>
      </c>
      <c r="O409">
        <f t="shared" si="27"/>
        <v>170</v>
      </c>
    </row>
    <row r="410" spans="1:15">
      <c r="A410" s="29">
        <v>44327</v>
      </c>
      <c r="B410">
        <f t="shared" si="24"/>
        <v>404</v>
      </c>
      <c r="L410" s="29">
        <v>44327</v>
      </c>
      <c r="M410">
        <f t="shared" si="25"/>
        <v>404</v>
      </c>
      <c r="N410">
        <f t="shared" si="26"/>
        <v>234</v>
      </c>
      <c r="O410">
        <f t="shared" si="27"/>
        <v>170</v>
      </c>
    </row>
    <row r="411" spans="1:15">
      <c r="A411" s="29">
        <v>44327</v>
      </c>
      <c r="B411">
        <f t="shared" si="24"/>
        <v>404</v>
      </c>
      <c r="L411" s="29">
        <v>44327</v>
      </c>
      <c r="M411">
        <f t="shared" si="25"/>
        <v>404</v>
      </c>
      <c r="N411">
        <f t="shared" si="26"/>
        <v>234</v>
      </c>
      <c r="O411">
        <f t="shared" si="27"/>
        <v>170</v>
      </c>
    </row>
    <row r="412" spans="1:15">
      <c r="A412" s="29">
        <v>44327</v>
      </c>
      <c r="B412">
        <f t="shared" si="24"/>
        <v>404</v>
      </c>
      <c r="L412" s="29">
        <v>44327</v>
      </c>
      <c r="M412">
        <f t="shared" si="25"/>
        <v>404</v>
      </c>
      <c r="N412">
        <f t="shared" si="26"/>
        <v>234</v>
      </c>
      <c r="O412">
        <f t="shared" si="27"/>
        <v>170</v>
      </c>
    </row>
    <row r="413" spans="1:15">
      <c r="A413" s="29">
        <v>44327</v>
      </c>
      <c r="B413">
        <f t="shared" si="24"/>
        <v>404</v>
      </c>
      <c r="L413" s="29">
        <v>44327</v>
      </c>
      <c r="M413">
        <f t="shared" si="25"/>
        <v>404</v>
      </c>
      <c r="N413">
        <f t="shared" si="26"/>
        <v>234</v>
      </c>
      <c r="O413">
        <f t="shared" si="27"/>
        <v>170</v>
      </c>
    </row>
    <row r="414" spans="1:15">
      <c r="A414" s="29">
        <v>44327</v>
      </c>
      <c r="B414">
        <f t="shared" si="24"/>
        <v>404</v>
      </c>
      <c r="L414" s="29">
        <v>44327</v>
      </c>
      <c r="M414">
        <f t="shared" si="25"/>
        <v>404</v>
      </c>
      <c r="N414">
        <f t="shared" si="26"/>
        <v>234</v>
      </c>
      <c r="O414">
        <f t="shared" si="27"/>
        <v>170</v>
      </c>
    </row>
    <row r="415" spans="1:15">
      <c r="A415" s="29">
        <v>44327</v>
      </c>
      <c r="B415">
        <f t="shared" si="24"/>
        <v>404</v>
      </c>
      <c r="L415" s="29">
        <v>44327</v>
      </c>
      <c r="M415">
        <f t="shared" si="25"/>
        <v>404</v>
      </c>
      <c r="N415">
        <f t="shared" si="26"/>
        <v>234</v>
      </c>
      <c r="O415">
        <f t="shared" si="27"/>
        <v>170</v>
      </c>
    </row>
    <row r="416" spans="1:15">
      <c r="A416" s="29">
        <v>44327</v>
      </c>
      <c r="B416">
        <f t="shared" si="24"/>
        <v>404</v>
      </c>
      <c r="L416" s="29">
        <v>44327</v>
      </c>
      <c r="M416">
        <f t="shared" si="25"/>
        <v>404</v>
      </c>
      <c r="N416">
        <f t="shared" si="26"/>
        <v>234</v>
      </c>
      <c r="O416">
        <f t="shared" si="27"/>
        <v>170</v>
      </c>
    </row>
    <row r="417" spans="1:15">
      <c r="A417" s="29">
        <v>44327</v>
      </c>
      <c r="B417">
        <f t="shared" si="24"/>
        <v>404</v>
      </c>
      <c r="L417" s="29">
        <v>44327</v>
      </c>
      <c r="M417">
        <f t="shared" si="25"/>
        <v>404</v>
      </c>
      <c r="N417">
        <f t="shared" si="26"/>
        <v>234</v>
      </c>
      <c r="O417">
        <f t="shared" si="27"/>
        <v>170</v>
      </c>
    </row>
    <row r="418" spans="1:15">
      <c r="A418" s="29">
        <v>44327</v>
      </c>
      <c r="B418">
        <f t="shared" si="24"/>
        <v>404</v>
      </c>
      <c r="L418" s="29">
        <v>44327</v>
      </c>
      <c r="M418">
        <f t="shared" si="25"/>
        <v>404</v>
      </c>
      <c r="N418">
        <f t="shared" si="26"/>
        <v>234</v>
      </c>
      <c r="O418">
        <f t="shared" si="27"/>
        <v>170</v>
      </c>
    </row>
    <row r="419" spans="1:15">
      <c r="A419" s="29">
        <v>44327</v>
      </c>
      <c r="B419">
        <f t="shared" si="24"/>
        <v>404</v>
      </c>
      <c r="L419" s="29">
        <v>44327</v>
      </c>
      <c r="M419">
        <f t="shared" si="25"/>
        <v>404</v>
      </c>
      <c r="N419">
        <f t="shared" si="26"/>
        <v>234</v>
      </c>
      <c r="O419">
        <f t="shared" si="27"/>
        <v>170</v>
      </c>
    </row>
    <row r="420" spans="1:15">
      <c r="A420" s="29">
        <v>44327</v>
      </c>
      <c r="B420">
        <f t="shared" si="24"/>
        <v>404</v>
      </c>
      <c r="L420" s="29">
        <v>44327</v>
      </c>
      <c r="M420">
        <f t="shared" si="25"/>
        <v>404</v>
      </c>
      <c r="N420">
        <f t="shared" si="26"/>
        <v>234</v>
      </c>
      <c r="O420">
        <f t="shared" si="27"/>
        <v>170</v>
      </c>
    </row>
    <row r="421" spans="1:15">
      <c r="A421" s="29">
        <v>44327</v>
      </c>
      <c r="B421">
        <f t="shared" si="24"/>
        <v>404</v>
      </c>
      <c r="L421" s="29">
        <v>44327</v>
      </c>
      <c r="M421">
        <f t="shared" si="25"/>
        <v>404</v>
      </c>
      <c r="N421">
        <f t="shared" si="26"/>
        <v>234</v>
      </c>
      <c r="O421">
        <f t="shared" si="27"/>
        <v>170</v>
      </c>
    </row>
    <row r="422" spans="1:15">
      <c r="A422" s="29">
        <v>44327</v>
      </c>
      <c r="B422">
        <f t="shared" si="24"/>
        <v>404</v>
      </c>
      <c r="L422" s="29">
        <v>44327</v>
      </c>
      <c r="M422">
        <f t="shared" si="25"/>
        <v>404</v>
      </c>
      <c r="N422">
        <f t="shared" si="26"/>
        <v>234</v>
      </c>
      <c r="O422">
        <f t="shared" si="27"/>
        <v>170</v>
      </c>
    </row>
    <row r="423" spans="1:15">
      <c r="A423" s="29">
        <v>44327</v>
      </c>
      <c r="B423">
        <f t="shared" si="24"/>
        <v>404</v>
      </c>
      <c r="L423" s="29">
        <v>44327</v>
      </c>
      <c r="M423">
        <f t="shared" si="25"/>
        <v>404</v>
      </c>
      <c r="N423">
        <f t="shared" si="26"/>
        <v>234</v>
      </c>
      <c r="O423">
        <f t="shared" si="27"/>
        <v>170</v>
      </c>
    </row>
    <row r="424" spans="1:15">
      <c r="A424" s="29">
        <v>44327</v>
      </c>
      <c r="B424">
        <f t="shared" si="24"/>
        <v>404</v>
      </c>
      <c r="L424" s="29">
        <v>44327</v>
      </c>
      <c r="M424">
        <f t="shared" si="25"/>
        <v>404</v>
      </c>
      <c r="N424">
        <f t="shared" si="26"/>
        <v>234</v>
      </c>
      <c r="O424">
        <f t="shared" si="27"/>
        <v>170</v>
      </c>
    </row>
    <row r="425" spans="1:15">
      <c r="A425" s="29">
        <v>44327</v>
      </c>
      <c r="B425">
        <f t="shared" si="24"/>
        <v>404</v>
      </c>
      <c r="L425" s="29">
        <v>44327</v>
      </c>
      <c r="M425">
        <f t="shared" si="25"/>
        <v>404</v>
      </c>
      <c r="N425">
        <f t="shared" si="26"/>
        <v>234</v>
      </c>
      <c r="O425">
        <f t="shared" si="27"/>
        <v>170</v>
      </c>
    </row>
    <row r="426" spans="1:15">
      <c r="A426" s="29">
        <v>44327</v>
      </c>
      <c r="B426">
        <f t="shared" si="24"/>
        <v>404</v>
      </c>
      <c r="L426" s="29">
        <v>44327</v>
      </c>
      <c r="M426">
        <f t="shared" si="25"/>
        <v>404</v>
      </c>
      <c r="N426">
        <f t="shared" si="26"/>
        <v>234</v>
      </c>
      <c r="O426">
        <f t="shared" si="27"/>
        <v>170</v>
      </c>
    </row>
    <row r="427" spans="1:15">
      <c r="A427" s="29">
        <v>44327</v>
      </c>
      <c r="B427">
        <f t="shared" si="24"/>
        <v>404</v>
      </c>
      <c r="L427" s="29">
        <v>44327</v>
      </c>
      <c r="M427">
        <f t="shared" si="25"/>
        <v>404</v>
      </c>
      <c r="N427">
        <f t="shared" si="26"/>
        <v>234</v>
      </c>
      <c r="O427">
        <f t="shared" si="27"/>
        <v>170</v>
      </c>
    </row>
    <row r="428" spans="1:15">
      <c r="A428" s="29">
        <v>44327</v>
      </c>
      <c r="B428">
        <f t="shared" si="24"/>
        <v>404</v>
      </c>
      <c r="L428" s="29">
        <v>44327</v>
      </c>
      <c r="M428">
        <f t="shared" si="25"/>
        <v>404</v>
      </c>
      <c r="N428">
        <f t="shared" si="26"/>
        <v>234</v>
      </c>
      <c r="O428">
        <f t="shared" si="27"/>
        <v>170</v>
      </c>
    </row>
    <row r="429" spans="1:15">
      <c r="A429" s="29">
        <v>44327</v>
      </c>
      <c r="B429">
        <f t="shared" si="24"/>
        <v>404</v>
      </c>
      <c r="L429" s="29">
        <v>44327</v>
      </c>
      <c r="M429">
        <f t="shared" si="25"/>
        <v>404</v>
      </c>
      <c r="N429">
        <f t="shared" si="26"/>
        <v>234</v>
      </c>
      <c r="O429">
        <f t="shared" si="27"/>
        <v>170</v>
      </c>
    </row>
    <row r="430" spans="1:15">
      <c r="A430" s="29">
        <v>44327</v>
      </c>
      <c r="B430">
        <f t="shared" si="24"/>
        <v>404</v>
      </c>
      <c r="L430" s="29">
        <v>44327</v>
      </c>
      <c r="M430">
        <f t="shared" si="25"/>
        <v>404</v>
      </c>
      <c r="N430">
        <f t="shared" si="26"/>
        <v>234</v>
      </c>
      <c r="O430">
        <f t="shared" si="27"/>
        <v>170</v>
      </c>
    </row>
    <row r="431" spans="1:15">
      <c r="A431" s="29">
        <v>44327</v>
      </c>
      <c r="B431">
        <f t="shared" si="24"/>
        <v>404</v>
      </c>
      <c r="L431" s="29">
        <v>44327</v>
      </c>
      <c r="M431">
        <f t="shared" si="25"/>
        <v>404</v>
      </c>
      <c r="N431">
        <f t="shared" si="26"/>
        <v>234</v>
      </c>
      <c r="O431">
        <f t="shared" si="27"/>
        <v>170</v>
      </c>
    </row>
    <row r="432" spans="1:15">
      <c r="A432" s="29">
        <v>44327</v>
      </c>
      <c r="B432">
        <f t="shared" si="24"/>
        <v>404</v>
      </c>
      <c r="L432" s="29">
        <v>44327</v>
      </c>
      <c r="M432">
        <f t="shared" si="25"/>
        <v>404</v>
      </c>
      <c r="N432">
        <f t="shared" si="26"/>
        <v>234</v>
      </c>
      <c r="O432">
        <f t="shared" si="27"/>
        <v>170</v>
      </c>
    </row>
    <row r="433" spans="1:15">
      <c r="A433" s="29">
        <v>44327</v>
      </c>
      <c r="B433">
        <f t="shared" si="24"/>
        <v>404</v>
      </c>
      <c r="L433" s="29">
        <v>44327</v>
      </c>
      <c r="M433">
        <f t="shared" si="25"/>
        <v>404</v>
      </c>
      <c r="N433">
        <f t="shared" si="26"/>
        <v>234</v>
      </c>
      <c r="O433">
        <f t="shared" si="27"/>
        <v>170</v>
      </c>
    </row>
    <row r="434" spans="1:15">
      <c r="A434" s="29">
        <v>44327</v>
      </c>
      <c r="B434">
        <f t="shared" si="24"/>
        <v>404</v>
      </c>
      <c r="L434" s="29">
        <v>44327</v>
      </c>
      <c r="M434">
        <f t="shared" si="25"/>
        <v>404</v>
      </c>
      <c r="N434">
        <f t="shared" si="26"/>
        <v>234</v>
      </c>
      <c r="O434">
        <f t="shared" si="27"/>
        <v>170</v>
      </c>
    </row>
    <row r="435" spans="1:15">
      <c r="A435" s="29">
        <v>44327</v>
      </c>
      <c r="B435">
        <f t="shared" si="24"/>
        <v>404</v>
      </c>
      <c r="L435" s="29">
        <v>44327</v>
      </c>
      <c r="M435">
        <f t="shared" si="25"/>
        <v>404</v>
      </c>
      <c r="N435">
        <f t="shared" si="26"/>
        <v>234</v>
      </c>
      <c r="O435">
        <f t="shared" si="27"/>
        <v>170</v>
      </c>
    </row>
    <row r="436" spans="1:15">
      <c r="A436" s="29">
        <v>44327</v>
      </c>
      <c r="B436">
        <f t="shared" si="24"/>
        <v>404</v>
      </c>
      <c r="L436" s="29">
        <v>44327</v>
      </c>
      <c r="M436">
        <f t="shared" si="25"/>
        <v>404</v>
      </c>
      <c r="N436">
        <f t="shared" si="26"/>
        <v>234</v>
      </c>
      <c r="O436">
        <f t="shared" si="27"/>
        <v>170</v>
      </c>
    </row>
    <row r="437" spans="1:15">
      <c r="A437" s="29">
        <v>44327</v>
      </c>
      <c r="B437">
        <f t="shared" si="24"/>
        <v>404</v>
      </c>
      <c r="L437" s="29">
        <v>44327</v>
      </c>
      <c r="M437">
        <f t="shared" si="25"/>
        <v>404</v>
      </c>
      <c r="N437">
        <f t="shared" si="26"/>
        <v>234</v>
      </c>
      <c r="O437">
        <f t="shared" si="27"/>
        <v>170</v>
      </c>
    </row>
    <row r="438" spans="1:15">
      <c r="A438" s="29">
        <v>44327</v>
      </c>
      <c r="B438">
        <f t="shared" si="24"/>
        <v>404</v>
      </c>
      <c r="L438" s="29">
        <v>44327</v>
      </c>
      <c r="M438">
        <f t="shared" si="25"/>
        <v>404</v>
      </c>
      <c r="N438">
        <f t="shared" si="26"/>
        <v>234</v>
      </c>
      <c r="O438">
        <f t="shared" si="27"/>
        <v>170</v>
      </c>
    </row>
    <row r="439" spans="1:15">
      <c r="A439" s="29">
        <v>44327</v>
      </c>
      <c r="B439">
        <f t="shared" si="24"/>
        <v>404</v>
      </c>
      <c r="L439" s="29">
        <v>44327</v>
      </c>
      <c r="M439">
        <f t="shared" si="25"/>
        <v>404</v>
      </c>
      <c r="N439">
        <f t="shared" si="26"/>
        <v>234</v>
      </c>
      <c r="O439">
        <f t="shared" si="27"/>
        <v>170</v>
      </c>
    </row>
    <row r="440" spans="1:15">
      <c r="A440" s="29">
        <v>44327</v>
      </c>
      <c r="B440">
        <f t="shared" si="24"/>
        <v>404</v>
      </c>
      <c r="L440" s="29">
        <v>44327</v>
      </c>
      <c r="M440">
        <f t="shared" si="25"/>
        <v>404</v>
      </c>
      <c r="N440">
        <f t="shared" si="26"/>
        <v>234</v>
      </c>
      <c r="O440">
        <f t="shared" si="27"/>
        <v>170</v>
      </c>
    </row>
    <row r="441" spans="1:15">
      <c r="A441" s="29">
        <v>44327</v>
      </c>
      <c r="B441">
        <f t="shared" si="24"/>
        <v>404</v>
      </c>
      <c r="L441" s="29">
        <v>44327</v>
      </c>
      <c r="M441">
        <f t="shared" si="25"/>
        <v>404</v>
      </c>
      <c r="N441">
        <f t="shared" si="26"/>
        <v>234</v>
      </c>
      <c r="O441">
        <f t="shared" si="27"/>
        <v>170</v>
      </c>
    </row>
    <row r="442" spans="1:15">
      <c r="A442" s="29">
        <v>44327</v>
      </c>
      <c r="B442">
        <f t="shared" si="24"/>
        <v>404</v>
      </c>
      <c r="L442" s="29">
        <v>44327</v>
      </c>
      <c r="M442">
        <f t="shared" si="25"/>
        <v>404</v>
      </c>
      <c r="N442">
        <f t="shared" si="26"/>
        <v>234</v>
      </c>
      <c r="O442">
        <f t="shared" si="27"/>
        <v>170</v>
      </c>
    </row>
    <row r="443" spans="1:15">
      <c r="A443" s="29">
        <v>44327</v>
      </c>
      <c r="B443">
        <f t="shared" si="24"/>
        <v>404</v>
      </c>
      <c r="L443" s="29">
        <v>44327</v>
      </c>
      <c r="M443">
        <f t="shared" si="25"/>
        <v>404</v>
      </c>
      <c r="N443">
        <f t="shared" si="26"/>
        <v>234</v>
      </c>
      <c r="O443">
        <f t="shared" si="27"/>
        <v>170</v>
      </c>
    </row>
    <row r="444" spans="1:15">
      <c r="A444" s="29">
        <v>44327</v>
      </c>
      <c r="B444">
        <f t="shared" si="24"/>
        <v>404</v>
      </c>
      <c r="L444" s="29">
        <v>44327</v>
      </c>
      <c r="M444">
        <f t="shared" si="25"/>
        <v>404</v>
      </c>
      <c r="N444">
        <f t="shared" si="26"/>
        <v>234</v>
      </c>
      <c r="O444">
        <f t="shared" si="27"/>
        <v>170</v>
      </c>
    </row>
    <row r="445" spans="1:15">
      <c r="A445" s="29">
        <v>44327</v>
      </c>
      <c r="B445">
        <f t="shared" si="24"/>
        <v>404</v>
      </c>
      <c r="L445" s="29">
        <v>44327</v>
      </c>
      <c r="M445">
        <f t="shared" si="25"/>
        <v>404</v>
      </c>
      <c r="N445">
        <f t="shared" si="26"/>
        <v>234</v>
      </c>
      <c r="O445">
        <f t="shared" si="27"/>
        <v>170</v>
      </c>
    </row>
    <row r="446" spans="1:15">
      <c r="A446" s="29">
        <v>44327</v>
      </c>
      <c r="B446">
        <f t="shared" si="24"/>
        <v>404</v>
      </c>
      <c r="L446" s="29">
        <v>44327</v>
      </c>
      <c r="M446">
        <f t="shared" si="25"/>
        <v>404</v>
      </c>
      <c r="N446">
        <f t="shared" si="26"/>
        <v>234</v>
      </c>
      <c r="O446">
        <f t="shared" si="27"/>
        <v>170</v>
      </c>
    </row>
    <row r="447" spans="1:15">
      <c r="A447" s="29">
        <v>44327</v>
      </c>
      <c r="B447">
        <f t="shared" si="24"/>
        <v>404</v>
      </c>
      <c r="L447" s="29">
        <v>44327</v>
      </c>
      <c r="M447">
        <f t="shared" si="25"/>
        <v>404</v>
      </c>
      <c r="N447">
        <f t="shared" si="26"/>
        <v>234</v>
      </c>
      <c r="O447">
        <f t="shared" si="27"/>
        <v>170</v>
      </c>
    </row>
    <row r="448" spans="1:15">
      <c r="A448" s="29">
        <v>44327</v>
      </c>
      <c r="B448">
        <f t="shared" si="24"/>
        <v>404</v>
      </c>
      <c r="L448" s="29">
        <v>44327</v>
      </c>
      <c r="M448">
        <f t="shared" si="25"/>
        <v>404</v>
      </c>
      <c r="N448">
        <f t="shared" si="26"/>
        <v>234</v>
      </c>
      <c r="O448">
        <f t="shared" si="27"/>
        <v>170</v>
      </c>
    </row>
    <row r="449" spans="1:15">
      <c r="A449" s="29">
        <v>44327</v>
      </c>
      <c r="B449">
        <f t="shared" ref="B449:B512" si="28">$G$2-A449</f>
        <v>404</v>
      </c>
      <c r="L449" s="29">
        <v>44327</v>
      </c>
      <c r="M449">
        <f t="shared" ref="M449:M512" si="29">(SUM(N449:O449))</f>
        <v>404</v>
      </c>
      <c r="N449">
        <f t="shared" ref="N449:N512" si="30">($G$7-L449)</f>
        <v>234</v>
      </c>
      <c r="O449">
        <f t="shared" ref="O449:O512" si="31">($G$8-L449)-N449</f>
        <v>170</v>
      </c>
    </row>
    <row r="450" spans="1:15">
      <c r="A450" s="29">
        <v>44327</v>
      </c>
      <c r="B450">
        <f t="shared" si="28"/>
        <v>404</v>
      </c>
      <c r="L450" s="29">
        <v>44327</v>
      </c>
      <c r="M450">
        <f t="shared" si="29"/>
        <v>404</v>
      </c>
      <c r="N450">
        <f t="shared" si="30"/>
        <v>234</v>
      </c>
      <c r="O450">
        <f t="shared" si="31"/>
        <v>170</v>
      </c>
    </row>
    <row r="451" spans="1:15">
      <c r="A451" s="29">
        <v>44327</v>
      </c>
      <c r="B451">
        <f t="shared" si="28"/>
        <v>404</v>
      </c>
      <c r="L451" s="29">
        <v>44327</v>
      </c>
      <c r="M451">
        <f t="shared" si="29"/>
        <v>404</v>
      </c>
      <c r="N451">
        <f t="shared" si="30"/>
        <v>234</v>
      </c>
      <c r="O451">
        <f t="shared" si="31"/>
        <v>170</v>
      </c>
    </row>
    <row r="452" spans="1:15">
      <c r="A452" s="29">
        <v>44327</v>
      </c>
      <c r="B452">
        <f t="shared" si="28"/>
        <v>404</v>
      </c>
      <c r="L452" s="29">
        <v>44327</v>
      </c>
      <c r="M452">
        <f t="shared" si="29"/>
        <v>404</v>
      </c>
      <c r="N452">
        <f t="shared" si="30"/>
        <v>234</v>
      </c>
      <c r="O452">
        <f t="shared" si="31"/>
        <v>170</v>
      </c>
    </row>
    <row r="453" spans="1:15">
      <c r="A453" s="29">
        <v>44327</v>
      </c>
      <c r="B453">
        <f t="shared" si="28"/>
        <v>404</v>
      </c>
      <c r="L453" s="29">
        <v>44327</v>
      </c>
      <c r="M453">
        <f t="shared" si="29"/>
        <v>404</v>
      </c>
      <c r="N453">
        <f t="shared" si="30"/>
        <v>234</v>
      </c>
      <c r="O453">
        <f t="shared" si="31"/>
        <v>170</v>
      </c>
    </row>
    <row r="454" spans="1:15">
      <c r="A454" s="29">
        <v>44327</v>
      </c>
      <c r="B454">
        <f t="shared" si="28"/>
        <v>404</v>
      </c>
      <c r="L454" s="29">
        <v>44327</v>
      </c>
      <c r="M454">
        <f t="shared" si="29"/>
        <v>404</v>
      </c>
      <c r="N454">
        <f t="shared" si="30"/>
        <v>234</v>
      </c>
      <c r="O454">
        <f t="shared" si="31"/>
        <v>170</v>
      </c>
    </row>
    <row r="455" spans="1:15">
      <c r="A455" s="29">
        <v>44327</v>
      </c>
      <c r="B455">
        <f t="shared" si="28"/>
        <v>404</v>
      </c>
      <c r="L455" s="29">
        <v>44327</v>
      </c>
      <c r="M455">
        <f t="shared" si="29"/>
        <v>404</v>
      </c>
      <c r="N455">
        <f t="shared" si="30"/>
        <v>234</v>
      </c>
      <c r="O455">
        <f t="shared" si="31"/>
        <v>170</v>
      </c>
    </row>
    <row r="456" spans="1:15">
      <c r="A456" s="29">
        <v>44327</v>
      </c>
      <c r="B456">
        <f t="shared" si="28"/>
        <v>404</v>
      </c>
      <c r="L456" s="29">
        <v>44327</v>
      </c>
      <c r="M456">
        <f t="shared" si="29"/>
        <v>404</v>
      </c>
      <c r="N456">
        <f t="shared" si="30"/>
        <v>234</v>
      </c>
      <c r="O456">
        <f t="shared" si="31"/>
        <v>170</v>
      </c>
    </row>
    <row r="457" spans="1:15">
      <c r="A457" s="29">
        <v>44327</v>
      </c>
      <c r="B457">
        <f t="shared" si="28"/>
        <v>404</v>
      </c>
      <c r="L457" s="29">
        <v>44327</v>
      </c>
      <c r="M457">
        <f t="shared" si="29"/>
        <v>404</v>
      </c>
      <c r="N457">
        <f t="shared" si="30"/>
        <v>234</v>
      </c>
      <c r="O457">
        <f t="shared" si="31"/>
        <v>170</v>
      </c>
    </row>
    <row r="458" spans="1:15">
      <c r="A458" s="29">
        <v>44327</v>
      </c>
      <c r="B458">
        <f t="shared" si="28"/>
        <v>404</v>
      </c>
      <c r="L458" s="29">
        <v>44327</v>
      </c>
      <c r="M458">
        <f t="shared" si="29"/>
        <v>404</v>
      </c>
      <c r="N458">
        <f t="shared" si="30"/>
        <v>234</v>
      </c>
      <c r="O458">
        <f t="shared" si="31"/>
        <v>170</v>
      </c>
    </row>
    <row r="459" spans="1:15">
      <c r="A459" s="29">
        <v>44327</v>
      </c>
      <c r="B459">
        <f t="shared" si="28"/>
        <v>404</v>
      </c>
      <c r="L459" s="29">
        <v>44327</v>
      </c>
      <c r="M459">
        <f t="shared" si="29"/>
        <v>404</v>
      </c>
      <c r="N459">
        <f t="shared" si="30"/>
        <v>234</v>
      </c>
      <c r="O459">
        <f t="shared" si="31"/>
        <v>170</v>
      </c>
    </row>
    <row r="460" spans="1:15">
      <c r="A460" s="29">
        <v>44327</v>
      </c>
      <c r="B460">
        <f t="shared" si="28"/>
        <v>404</v>
      </c>
      <c r="L460" s="29">
        <v>44327</v>
      </c>
      <c r="M460">
        <f t="shared" si="29"/>
        <v>404</v>
      </c>
      <c r="N460">
        <f t="shared" si="30"/>
        <v>234</v>
      </c>
      <c r="O460">
        <f t="shared" si="31"/>
        <v>170</v>
      </c>
    </row>
    <row r="461" spans="1:15">
      <c r="A461" s="29">
        <v>44327</v>
      </c>
      <c r="B461">
        <f t="shared" si="28"/>
        <v>404</v>
      </c>
      <c r="L461" s="29">
        <v>44327</v>
      </c>
      <c r="M461">
        <f t="shared" si="29"/>
        <v>404</v>
      </c>
      <c r="N461">
        <f t="shared" si="30"/>
        <v>234</v>
      </c>
      <c r="O461">
        <f t="shared" si="31"/>
        <v>170</v>
      </c>
    </row>
    <row r="462" spans="1:15">
      <c r="A462" s="29">
        <v>44327</v>
      </c>
      <c r="B462">
        <f t="shared" si="28"/>
        <v>404</v>
      </c>
      <c r="L462" s="29">
        <v>44327</v>
      </c>
      <c r="M462">
        <f t="shared" si="29"/>
        <v>404</v>
      </c>
      <c r="N462">
        <f t="shared" si="30"/>
        <v>234</v>
      </c>
      <c r="O462">
        <f t="shared" si="31"/>
        <v>170</v>
      </c>
    </row>
    <row r="463" spans="1:15">
      <c r="A463" s="29">
        <v>44327</v>
      </c>
      <c r="B463">
        <f t="shared" si="28"/>
        <v>404</v>
      </c>
      <c r="L463" s="29">
        <v>44327</v>
      </c>
      <c r="M463">
        <f t="shared" si="29"/>
        <v>404</v>
      </c>
      <c r="N463">
        <f t="shared" si="30"/>
        <v>234</v>
      </c>
      <c r="O463">
        <f t="shared" si="31"/>
        <v>170</v>
      </c>
    </row>
    <row r="464" spans="1:15">
      <c r="A464" s="29">
        <v>44327</v>
      </c>
      <c r="B464">
        <f t="shared" si="28"/>
        <v>404</v>
      </c>
      <c r="L464" s="29">
        <v>44327</v>
      </c>
      <c r="M464">
        <f t="shared" si="29"/>
        <v>404</v>
      </c>
      <c r="N464">
        <f t="shared" si="30"/>
        <v>234</v>
      </c>
      <c r="O464">
        <f t="shared" si="31"/>
        <v>170</v>
      </c>
    </row>
    <row r="465" spans="1:15">
      <c r="A465" s="29">
        <v>44327</v>
      </c>
      <c r="B465">
        <f t="shared" si="28"/>
        <v>404</v>
      </c>
      <c r="L465" s="29">
        <v>44327</v>
      </c>
      <c r="M465">
        <f t="shared" si="29"/>
        <v>404</v>
      </c>
      <c r="N465">
        <f t="shared" si="30"/>
        <v>234</v>
      </c>
      <c r="O465">
        <f t="shared" si="31"/>
        <v>170</v>
      </c>
    </row>
    <row r="466" spans="1:15">
      <c r="A466" s="29">
        <v>44327</v>
      </c>
      <c r="B466">
        <f t="shared" si="28"/>
        <v>404</v>
      </c>
      <c r="L466" s="29">
        <v>44327</v>
      </c>
      <c r="M466">
        <f t="shared" si="29"/>
        <v>404</v>
      </c>
      <c r="N466">
        <f t="shared" si="30"/>
        <v>234</v>
      </c>
      <c r="O466">
        <f t="shared" si="31"/>
        <v>170</v>
      </c>
    </row>
    <row r="467" spans="1:15">
      <c r="A467" s="29">
        <v>44327</v>
      </c>
      <c r="B467">
        <f t="shared" si="28"/>
        <v>404</v>
      </c>
      <c r="L467" s="29">
        <v>44327</v>
      </c>
      <c r="M467">
        <f t="shared" si="29"/>
        <v>404</v>
      </c>
      <c r="N467">
        <f t="shared" si="30"/>
        <v>234</v>
      </c>
      <c r="O467">
        <f t="shared" si="31"/>
        <v>170</v>
      </c>
    </row>
    <row r="468" spans="1:15">
      <c r="A468" s="29">
        <v>44327</v>
      </c>
      <c r="B468">
        <f t="shared" si="28"/>
        <v>404</v>
      </c>
      <c r="L468" s="29">
        <v>44327</v>
      </c>
      <c r="M468">
        <f t="shared" si="29"/>
        <v>404</v>
      </c>
      <c r="N468">
        <f t="shared" si="30"/>
        <v>234</v>
      </c>
      <c r="O468">
        <f t="shared" si="31"/>
        <v>170</v>
      </c>
    </row>
    <row r="469" spans="1:15">
      <c r="A469" s="29">
        <v>44327</v>
      </c>
      <c r="B469">
        <f t="shared" si="28"/>
        <v>404</v>
      </c>
      <c r="L469" s="29">
        <v>44327</v>
      </c>
      <c r="M469">
        <f t="shared" si="29"/>
        <v>404</v>
      </c>
      <c r="N469">
        <f t="shared" si="30"/>
        <v>234</v>
      </c>
      <c r="O469">
        <f t="shared" si="31"/>
        <v>170</v>
      </c>
    </row>
    <row r="470" spans="1:15">
      <c r="A470" s="29">
        <v>44327</v>
      </c>
      <c r="B470">
        <f t="shared" si="28"/>
        <v>404</v>
      </c>
      <c r="L470" s="29">
        <v>44327</v>
      </c>
      <c r="M470">
        <f t="shared" si="29"/>
        <v>404</v>
      </c>
      <c r="N470">
        <f t="shared" si="30"/>
        <v>234</v>
      </c>
      <c r="O470">
        <f t="shared" si="31"/>
        <v>170</v>
      </c>
    </row>
    <row r="471" spans="1:15">
      <c r="A471" s="29">
        <v>44327</v>
      </c>
      <c r="B471">
        <f t="shared" si="28"/>
        <v>404</v>
      </c>
      <c r="L471" s="29">
        <v>44327</v>
      </c>
      <c r="M471">
        <f t="shared" si="29"/>
        <v>404</v>
      </c>
      <c r="N471">
        <f t="shared" si="30"/>
        <v>234</v>
      </c>
      <c r="O471">
        <f t="shared" si="31"/>
        <v>170</v>
      </c>
    </row>
    <row r="472" spans="1:15">
      <c r="A472" s="29">
        <v>44327</v>
      </c>
      <c r="B472">
        <f t="shared" si="28"/>
        <v>404</v>
      </c>
      <c r="L472" s="29">
        <v>44327</v>
      </c>
      <c r="M472">
        <f t="shared" si="29"/>
        <v>404</v>
      </c>
      <c r="N472">
        <f t="shared" si="30"/>
        <v>234</v>
      </c>
      <c r="O472">
        <f t="shared" si="31"/>
        <v>170</v>
      </c>
    </row>
    <row r="473" spans="1:15">
      <c r="A473" s="29">
        <v>44327</v>
      </c>
      <c r="B473">
        <f t="shared" si="28"/>
        <v>404</v>
      </c>
      <c r="L473" s="29">
        <v>44327</v>
      </c>
      <c r="M473">
        <f t="shared" si="29"/>
        <v>404</v>
      </c>
      <c r="N473">
        <f t="shared" si="30"/>
        <v>234</v>
      </c>
      <c r="O473">
        <f t="shared" si="31"/>
        <v>170</v>
      </c>
    </row>
    <row r="474" spans="1:15">
      <c r="A474" s="29">
        <v>44327</v>
      </c>
      <c r="B474">
        <f t="shared" si="28"/>
        <v>404</v>
      </c>
      <c r="L474" s="29">
        <v>44327</v>
      </c>
      <c r="M474">
        <f t="shared" si="29"/>
        <v>404</v>
      </c>
      <c r="N474">
        <f t="shared" si="30"/>
        <v>234</v>
      </c>
      <c r="O474">
        <f t="shared" si="31"/>
        <v>170</v>
      </c>
    </row>
    <row r="475" spans="1:15">
      <c r="A475" s="29">
        <v>44328</v>
      </c>
      <c r="B475">
        <f t="shared" si="28"/>
        <v>403</v>
      </c>
      <c r="L475" s="29">
        <v>44328</v>
      </c>
      <c r="M475">
        <f t="shared" si="29"/>
        <v>403</v>
      </c>
      <c r="N475">
        <f t="shared" si="30"/>
        <v>233</v>
      </c>
      <c r="O475">
        <f t="shared" si="31"/>
        <v>170</v>
      </c>
    </row>
    <row r="476" spans="1:15">
      <c r="A476" s="29">
        <v>44328</v>
      </c>
      <c r="B476">
        <f t="shared" si="28"/>
        <v>403</v>
      </c>
      <c r="L476" s="29">
        <v>44328</v>
      </c>
      <c r="M476">
        <f t="shared" si="29"/>
        <v>403</v>
      </c>
      <c r="N476">
        <f t="shared" si="30"/>
        <v>233</v>
      </c>
      <c r="O476">
        <f t="shared" si="31"/>
        <v>170</v>
      </c>
    </row>
    <row r="477" spans="1:15">
      <c r="A477" s="29">
        <v>44328</v>
      </c>
      <c r="B477">
        <f t="shared" si="28"/>
        <v>403</v>
      </c>
      <c r="L477" s="29">
        <v>44328</v>
      </c>
      <c r="M477">
        <f t="shared" si="29"/>
        <v>403</v>
      </c>
      <c r="N477">
        <f t="shared" si="30"/>
        <v>233</v>
      </c>
      <c r="O477">
        <f t="shared" si="31"/>
        <v>170</v>
      </c>
    </row>
    <row r="478" spans="1:15">
      <c r="A478" s="29">
        <v>44328</v>
      </c>
      <c r="B478">
        <f t="shared" si="28"/>
        <v>403</v>
      </c>
      <c r="L478" s="29">
        <v>44328</v>
      </c>
      <c r="M478">
        <f t="shared" si="29"/>
        <v>403</v>
      </c>
      <c r="N478">
        <f t="shared" si="30"/>
        <v>233</v>
      </c>
      <c r="O478">
        <f t="shared" si="31"/>
        <v>170</v>
      </c>
    </row>
    <row r="479" spans="1:15">
      <c r="A479" s="29">
        <v>44328</v>
      </c>
      <c r="B479">
        <f t="shared" si="28"/>
        <v>403</v>
      </c>
      <c r="L479" s="29">
        <v>44328</v>
      </c>
      <c r="M479">
        <f t="shared" si="29"/>
        <v>403</v>
      </c>
      <c r="N479">
        <f t="shared" si="30"/>
        <v>233</v>
      </c>
      <c r="O479">
        <f t="shared" si="31"/>
        <v>170</v>
      </c>
    </row>
    <row r="480" spans="1:15">
      <c r="A480" s="29">
        <v>44328</v>
      </c>
      <c r="B480">
        <f t="shared" si="28"/>
        <v>403</v>
      </c>
      <c r="L480" s="29">
        <v>44328</v>
      </c>
      <c r="M480">
        <f t="shared" si="29"/>
        <v>403</v>
      </c>
      <c r="N480">
        <f t="shared" si="30"/>
        <v>233</v>
      </c>
      <c r="O480">
        <f t="shared" si="31"/>
        <v>170</v>
      </c>
    </row>
    <row r="481" spans="1:15">
      <c r="A481" s="29">
        <v>44328</v>
      </c>
      <c r="B481">
        <f t="shared" si="28"/>
        <v>403</v>
      </c>
      <c r="L481" s="29">
        <v>44328</v>
      </c>
      <c r="M481">
        <f t="shared" si="29"/>
        <v>403</v>
      </c>
      <c r="N481">
        <f t="shared" si="30"/>
        <v>233</v>
      </c>
      <c r="O481">
        <f t="shared" si="31"/>
        <v>170</v>
      </c>
    </row>
    <row r="482" spans="1:15">
      <c r="A482" s="29">
        <v>44328</v>
      </c>
      <c r="B482">
        <f t="shared" si="28"/>
        <v>403</v>
      </c>
      <c r="L482" s="29">
        <v>44328</v>
      </c>
      <c r="M482">
        <f t="shared" si="29"/>
        <v>403</v>
      </c>
      <c r="N482">
        <f t="shared" si="30"/>
        <v>233</v>
      </c>
      <c r="O482">
        <f t="shared" si="31"/>
        <v>170</v>
      </c>
    </row>
    <row r="483" spans="1:15">
      <c r="A483" s="29">
        <v>44328</v>
      </c>
      <c r="B483">
        <f t="shared" si="28"/>
        <v>403</v>
      </c>
      <c r="L483" s="29">
        <v>44328</v>
      </c>
      <c r="M483">
        <f t="shared" si="29"/>
        <v>403</v>
      </c>
      <c r="N483">
        <f t="shared" si="30"/>
        <v>233</v>
      </c>
      <c r="O483">
        <f t="shared" si="31"/>
        <v>170</v>
      </c>
    </row>
    <row r="484" spans="1:15">
      <c r="A484" s="29">
        <v>44328</v>
      </c>
      <c r="B484">
        <f t="shared" si="28"/>
        <v>403</v>
      </c>
      <c r="L484" s="29">
        <v>44328</v>
      </c>
      <c r="M484">
        <f t="shared" si="29"/>
        <v>403</v>
      </c>
      <c r="N484">
        <f t="shared" si="30"/>
        <v>233</v>
      </c>
      <c r="O484">
        <f t="shared" si="31"/>
        <v>170</v>
      </c>
    </row>
    <row r="485" spans="1:15">
      <c r="A485" s="29">
        <v>44328</v>
      </c>
      <c r="B485">
        <f t="shared" si="28"/>
        <v>403</v>
      </c>
      <c r="L485" s="29">
        <v>44328</v>
      </c>
      <c r="M485">
        <f t="shared" si="29"/>
        <v>403</v>
      </c>
      <c r="N485">
        <f t="shared" si="30"/>
        <v>233</v>
      </c>
      <c r="O485">
        <f t="shared" si="31"/>
        <v>170</v>
      </c>
    </row>
    <row r="486" spans="1:15">
      <c r="A486" s="29">
        <v>44328</v>
      </c>
      <c r="B486">
        <f t="shared" si="28"/>
        <v>403</v>
      </c>
      <c r="L486" s="29">
        <v>44328</v>
      </c>
      <c r="M486">
        <f t="shared" si="29"/>
        <v>403</v>
      </c>
      <c r="N486">
        <f t="shared" si="30"/>
        <v>233</v>
      </c>
      <c r="O486">
        <f t="shared" si="31"/>
        <v>170</v>
      </c>
    </row>
    <row r="487" spans="1:15">
      <c r="A487" s="29">
        <v>44328</v>
      </c>
      <c r="B487">
        <f t="shared" si="28"/>
        <v>403</v>
      </c>
      <c r="L487" s="29">
        <v>44328</v>
      </c>
      <c r="M487">
        <f t="shared" si="29"/>
        <v>403</v>
      </c>
      <c r="N487">
        <f t="shared" si="30"/>
        <v>233</v>
      </c>
      <c r="O487">
        <f t="shared" si="31"/>
        <v>170</v>
      </c>
    </row>
    <row r="488" spans="1:15">
      <c r="A488" s="29">
        <v>44328</v>
      </c>
      <c r="B488">
        <f t="shared" si="28"/>
        <v>403</v>
      </c>
      <c r="L488" s="29">
        <v>44328</v>
      </c>
      <c r="M488">
        <f t="shared" si="29"/>
        <v>403</v>
      </c>
      <c r="N488">
        <f t="shared" si="30"/>
        <v>233</v>
      </c>
      <c r="O488">
        <f t="shared" si="31"/>
        <v>170</v>
      </c>
    </row>
    <row r="489" spans="1:15">
      <c r="A489" s="29">
        <v>44328</v>
      </c>
      <c r="B489">
        <f t="shared" si="28"/>
        <v>403</v>
      </c>
      <c r="L489" s="29">
        <v>44328</v>
      </c>
      <c r="M489">
        <f t="shared" si="29"/>
        <v>403</v>
      </c>
      <c r="N489">
        <f t="shared" si="30"/>
        <v>233</v>
      </c>
      <c r="O489">
        <f t="shared" si="31"/>
        <v>170</v>
      </c>
    </row>
    <row r="490" spans="1:15">
      <c r="A490" s="29">
        <v>44328</v>
      </c>
      <c r="B490">
        <f t="shared" si="28"/>
        <v>403</v>
      </c>
      <c r="L490" s="29">
        <v>44328</v>
      </c>
      <c r="M490">
        <f t="shared" si="29"/>
        <v>403</v>
      </c>
      <c r="N490">
        <f t="shared" si="30"/>
        <v>233</v>
      </c>
      <c r="O490">
        <f t="shared" si="31"/>
        <v>170</v>
      </c>
    </row>
    <row r="491" spans="1:15">
      <c r="A491" s="29">
        <v>44328</v>
      </c>
      <c r="B491">
        <f t="shared" si="28"/>
        <v>403</v>
      </c>
      <c r="L491" s="29">
        <v>44328</v>
      </c>
      <c r="M491">
        <f t="shared" si="29"/>
        <v>403</v>
      </c>
      <c r="N491">
        <f t="shared" si="30"/>
        <v>233</v>
      </c>
      <c r="O491">
        <f t="shared" si="31"/>
        <v>170</v>
      </c>
    </row>
    <row r="492" spans="1:15">
      <c r="A492" s="29">
        <v>44328</v>
      </c>
      <c r="B492">
        <f t="shared" si="28"/>
        <v>403</v>
      </c>
      <c r="L492" s="29">
        <v>44328</v>
      </c>
      <c r="M492">
        <f t="shared" si="29"/>
        <v>403</v>
      </c>
      <c r="N492">
        <f t="shared" si="30"/>
        <v>233</v>
      </c>
      <c r="O492">
        <f t="shared" si="31"/>
        <v>170</v>
      </c>
    </row>
    <row r="493" spans="1:15">
      <c r="A493" s="29">
        <v>44328</v>
      </c>
      <c r="B493">
        <f t="shared" si="28"/>
        <v>403</v>
      </c>
      <c r="L493" s="29">
        <v>44328</v>
      </c>
      <c r="M493">
        <f t="shared" si="29"/>
        <v>403</v>
      </c>
      <c r="N493">
        <f t="shared" si="30"/>
        <v>233</v>
      </c>
      <c r="O493">
        <f t="shared" si="31"/>
        <v>170</v>
      </c>
    </row>
    <row r="494" spans="1:15">
      <c r="A494" s="29">
        <v>44328</v>
      </c>
      <c r="B494">
        <f t="shared" si="28"/>
        <v>403</v>
      </c>
      <c r="L494" s="29">
        <v>44328</v>
      </c>
      <c r="M494">
        <f t="shared" si="29"/>
        <v>403</v>
      </c>
      <c r="N494">
        <f t="shared" si="30"/>
        <v>233</v>
      </c>
      <c r="O494">
        <f t="shared" si="31"/>
        <v>170</v>
      </c>
    </row>
    <row r="495" spans="1:15">
      <c r="A495" s="29">
        <v>44328</v>
      </c>
      <c r="B495">
        <f t="shared" si="28"/>
        <v>403</v>
      </c>
      <c r="L495" s="29">
        <v>44328</v>
      </c>
      <c r="M495">
        <f t="shared" si="29"/>
        <v>403</v>
      </c>
      <c r="N495">
        <f t="shared" si="30"/>
        <v>233</v>
      </c>
      <c r="O495">
        <f t="shared" si="31"/>
        <v>170</v>
      </c>
    </row>
    <row r="496" spans="1:15">
      <c r="A496" s="29">
        <v>44328</v>
      </c>
      <c r="B496">
        <f t="shared" si="28"/>
        <v>403</v>
      </c>
      <c r="L496" s="29">
        <v>44328</v>
      </c>
      <c r="M496">
        <f t="shared" si="29"/>
        <v>403</v>
      </c>
      <c r="N496">
        <f t="shared" si="30"/>
        <v>233</v>
      </c>
      <c r="O496">
        <f t="shared" si="31"/>
        <v>170</v>
      </c>
    </row>
    <row r="497" spans="1:15">
      <c r="A497" s="29">
        <v>44328</v>
      </c>
      <c r="B497">
        <f t="shared" si="28"/>
        <v>403</v>
      </c>
      <c r="L497" s="29">
        <v>44328</v>
      </c>
      <c r="M497">
        <f t="shared" si="29"/>
        <v>403</v>
      </c>
      <c r="N497">
        <f t="shared" si="30"/>
        <v>233</v>
      </c>
      <c r="O497">
        <f t="shared" si="31"/>
        <v>170</v>
      </c>
    </row>
    <row r="498" spans="1:15">
      <c r="A498" s="29">
        <v>44328</v>
      </c>
      <c r="B498">
        <f t="shared" si="28"/>
        <v>403</v>
      </c>
      <c r="L498" s="29">
        <v>44328</v>
      </c>
      <c r="M498">
        <f t="shared" si="29"/>
        <v>403</v>
      </c>
      <c r="N498">
        <f t="shared" si="30"/>
        <v>233</v>
      </c>
      <c r="O498">
        <f t="shared" si="31"/>
        <v>170</v>
      </c>
    </row>
    <row r="499" spans="1:15">
      <c r="A499" s="29">
        <v>44328</v>
      </c>
      <c r="B499">
        <f t="shared" si="28"/>
        <v>403</v>
      </c>
      <c r="L499" s="29">
        <v>44328</v>
      </c>
      <c r="M499">
        <f t="shared" si="29"/>
        <v>403</v>
      </c>
      <c r="N499">
        <f t="shared" si="30"/>
        <v>233</v>
      </c>
      <c r="O499">
        <f t="shared" si="31"/>
        <v>170</v>
      </c>
    </row>
    <row r="500" spans="1:15">
      <c r="A500" s="29">
        <v>44328</v>
      </c>
      <c r="B500">
        <f t="shared" si="28"/>
        <v>403</v>
      </c>
      <c r="L500" s="29">
        <v>44328</v>
      </c>
      <c r="M500">
        <f t="shared" si="29"/>
        <v>403</v>
      </c>
      <c r="N500">
        <f t="shared" si="30"/>
        <v>233</v>
      </c>
      <c r="O500">
        <f t="shared" si="31"/>
        <v>170</v>
      </c>
    </row>
    <row r="501" spans="1:15">
      <c r="A501" s="29">
        <v>44328</v>
      </c>
      <c r="B501">
        <f t="shared" si="28"/>
        <v>403</v>
      </c>
      <c r="L501" s="29">
        <v>44328</v>
      </c>
      <c r="M501">
        <f t="shared" si="29"/>
        <v>403</v>
      </c>
      <c r="N501">
        <f t="shared" si="30"/>
        <v>233</v>
      </c>
      <c r="O501">
        <f t="shared" si="31"/>
        <v>170</v>
      </c>
    </row>
    <row r="502" spans="1:15">
      <c r="A502" s="29">
        <v>44328</v>
      </c>
      <c r="B502">
        <f t="shared" si="28"/>
        <v>403</v>
      </c>
      <c r="L502" s="29">
        <v>44328</v>
      </c>
      <c r="M502">
        <f t="shared" si="29"/>
        <v>403</v>
      </c>
      <c r="N502">
        <f t="shared" si="30"/>
        <v>233</v>
      </c>
      <c r="O502">
        <f t="shared" si="31"/>
        <v>170</v>
      </c>
    </row>
    <row r="503" spans="1:15">
      <c r="A503" s="29">
        <v>44328</v>
      </c>
      <c r="B503">
        <f t="shared" si="28"/>
        <v>403</v>
      </c>
      <c r="L503" s="29">
        <v>44328</v>
      </c>
      <c r="M503">
        <f t="shared" si="29"/>
        <v>403</v>
      </c>
      <c r="N503">
        <f t="shared" si="30"/>
        <v>233</v>
      </c>
      <c r="O503">
        <f t="shared" si="31"/>
        <v>170</v>
      </c>
    </row>
    <row r="504" spans="1:15">
      <c r="A504" s="29">
        <v>44328</v>
      </c>
      <c r="B504">
        <f t="shared" si="28"/>
        <v>403</v>
      </c>
      <c r="L504" s="29">
        <v>44328</v>
      </c>
      <c r="M504">
        <f t="shared" si="29"/>
        <v>403</v>
      </c>
      <c r="N504">
        <f t="shared" si="30"/>
        <v>233</v>
      </c>
      <c r="O504">
        <f t="shared" si="31"/>
        <v>170</v>
      </c>
    </row>
    <row r="505" spans="1:15">
      <c r="A505" s="29">
        <v>44328</v>
      </c>
      <c r="B505">
        <f t="shared" si="28"/>
        <v>403</v>
      </c>
      <c r="L505" s="29">
        <v>44328</v>
      </c>
      <c r="M505">
        <f t="shared" si="29"/>
        <v>403</v>
      </c>
      <c r="N505">
        <f t="shared" si="30"/>
        <v>233</v>
      </c>
      <c r="O505">
        <f t="shared" si="31"/>
        <v>170</v>
      </c>
    </row>
    <row r="506" spans="1:15">
      <c r="A506" s="29">
        <v>44328</v>
      </c>
      <c r="B506">
        <f t="shared" si="28"/>
        <v>403</v>
      </c>
      <c r="L506" s="29">
        <v>44328</v>
      </c>
      <c r="M506">
        <f t="shared" si="29"/>
        <v>403</v>
      </c>
      <c r="N506">
        <f t="shared" si="30"/>
        <v>233</v>
      </c>
      <c r="O506">
        <f t="shared" si="31"/>
        <v>170</v>
      </c>
    </row>
    <row r="507" spans="1:15">
      <c r="A507" s="29">
        <v>44328</v>
      </c>
      <c r="B507">
        <f t="shared" si="28"/>
        <v>403</v>
      </c>
      <c r="L507" s="29">
        <v>44328</v>
      </c>
      <c r="M507">
        <f t="shared" si="29"/>
        <v>403</v>
      </c>
      <c r="N507">
        <f t="shared" si="30"/>
        <v>233</v>
      </c>
      <c r="O507">
        <f t="shared" si="31"/>
        <v>170</v>
      </c>
    </row>
    <row r="508" spans="1:15">
      <c r="A508" s="29">
        <v>44328</v>
      </c>
      <c r="B508">
        <f t="shared" si="28"/>
        <v>403</v>
      </c>
      <c r="L508" s="29">
        <v>44328</v>
      </c>
      <c r="M508">
        <f t="shared" si="29"/>
        <v>403</v>
      </c>
      <c r="N508">
        <f t="shared" si="30"/>
        <v>233</v>
      </c>
      <c r="O508">
        <f t="shared" si="31"/>
        <v>170</v>
      </c>
    </row>
    <row r="509" spans="1:15">
      <c r="A509" s="29">
        <v>44328</v>
      </c>
      <c r="B509">
        <f t="shared" si="28"/>
        <v>403</v>
      </c>
      <c r="L509" s="29">
        <v>44328</v>
      </c>
      <c r="M509">
        <f t="shared" si="29"/>
        <v>403</v>
      </c>
      <c r="N509">
        <f t="shared" si="30"/>
        <v>233</v>
      </c>
      <c r="O509">
        <f t="shared" si="31"/>
        <v>170</v>
      </c>
    </row>
    <row r="510" spans="1:15">
      <c r="A510" s="29">
        <v>44328</v>
      </c>
      <c r="B510">
        <f t="shared" si="28"/>
        <v>403</v>
      </c>
      <c r="L510" s="29">
        <v>44328</v>
      </c>
      <c r="M510">
        <f t="shared" si="29"/>
        <v>403</v>
      </c>
      <c r="N510">
        <f t="shared" si="30"/>
        <v>233</v>
      </c>
      <c r="O510">
        <f t="shared" si="31"/>
        <v>170</v>
      </c>
    </row>
    <row r="511" spans="1:15">
      <c r="A511" s="29">
        <v>44328</v>
      </c>
      <c r="B511">
        <f t="shared" si="28"/>
        <v>403</v>
      </c>
      <c r="L511" s="29">
        <v>44328</v>
      </c>
      <c r="M511">
        <f t="shared" si="29"/>
        <v>403</v>
      </c>
      <c r="N511">
        <f t="shared" si="30"/>
        <v>233</v>
      </c>
      <c r="O511">
        <f t="shared" si="31"/>
        <v>170</v>
      </c>
    </row>
    <row r="512" spans="1:15">
      <c r="A512" s="29">
        <v>44328</v>
      </c>
      <c r="B512">
        <f t="shared" si="28"/>
        <v>403</v>
      </c>
      <c r="L512" s="29">
        <v>44328</v>
      </c>
      <c r="M512">
        <f t="shared" si="29"/>
        <v>403</v>
      </c>
      <c r="N512">
        <f t="shared" si="30"/>
        <v>233</v>
      </c>
      <c r="O512">
        <f t="shared" si="31"/>
        <v>170</v>
      </c>
    </row>
    <row r="513" spans="1:15">
      <c r="A513" s="29">
        <v>44328</v>
      </c>
      <c r="B513">
        <f t="shared" ref="B513:B576" si="32">$G$2-A513</f>
        <v>403</v>
      </c>
      <c r="L513" s="29">
        <v>44328</v>
      </c>
      <c r="M513">
        <f t="shared" ref="M513:M576" si="33">(SUM(N513:O513))</f>
        <v>403</v>
      </c>
      <c r="N513">
        <f t="shared" ref="N513:N576" si="34">($G$7-L513)</f>
        <v>233</v>
      </c>
      <c r="O513">
        <f t="shared" ref="O513:O576" si="35">($G$8-L513)-N513</f>
        <v>170</v>
      </c>
    </row>
    <row r="514" spans="1:15">
      <c r="A514" s="29">
        <v>44328</v>
      </c>
      <c r="B514">
        <f t="shared" si="32"/>
        <v>403</v>
      </c>
      <c r="L514" s="29">
        <v>44328</v>
      </c>
      <c r="M514">
        <f t="shared" si="33"/>
        <v>403</v>
      </c>
      <c r="N514">
        <f t="shared" si="34"/>
        <v>233</v>
      </c>
      <c r="O514">
        <f t="shared" si="35"/>
        <v>170</v>
      </c>
    </row>
    <row r="515" spans="1:15">
      <c r="A515" s="29">
        <v>44328</v>
      </c>
      <c r="B515">
        <f t="shared" si="32"/>
        <v>403</v>
      </c>
      <c r="L515" s="29">
        <v>44328</v>
      </c>
      <c r="M515">
        <f t="shared" si="33"/>
        <v>403</v>
      </c>
      <c r="N515">
        <f t="shared" si="34"/>
        <v>233</v>
      </c>
      <c r="O515">
        <f t="shared" si="35"/>
        <v>170</v>
      </c>
    </row>
    <row r="516" spans="1:15">
      <c r="A516" s="29">
        <v>44328</v>
      </c>
      <c r="B516">
        <f t="shared" si="32"/>
        <v>403</v>
      </c>
      <c r="L516" s="29">
        <v>44328</v>
      </c>
      <c r="M516">
        <f t="shared" si="33"/>
        <v>403</v>
      </c>
      <c r="N516">
        <f t="shared" si="34"/>
        <v>233</v>
      </c>
      <c r="O516">
        <f t="shared" si="35"/>
        <v>170</v>
      </c>
    </row>
    <row r="517" spans="1:15">
      <c r="A517" s="29">
        <v>44328</v>
      </c>
      <c r="B517">
        <f t="shared" si="32"/>
        <v>403</v>
      </c>
      <c r="L517" s="29">
        <v>44328</v>
      </c>
      <c r="M517">
        <f t="shared" si="33"/>
        <v>403</v>
      </c>
      <c r="N517">
        <f t="shared" si="34"/>
        <v>233</v>
      </c>
      <c r="O517">
        <f t="shared" si="35"/>
        <v>170</v>
      </c>
    </row>
    <row r="518" spans="1:15">
      <c r="A518" s="29">
        <v>44328</v>
      </c>
      <c r="B518">
        <f t="shared" si="32"/>
        <v>403</v>
      </c>
      <c r="L518" s="29">
        <v>44328</v>
      </c>
      <c r="M518">
        <f t="shared" si="33"/>
        <v>403</v>
      </c>
      <c r="N518">
        <f t="shared" si="34"/>
        <v>233</v>
      </c>
      <c r="O518">
        <f t="shared" si="35"/>
        <v>170</v>
      </c>
    </row>
    <row r="519" spans="1:15">
      <c r="A519" s="29">
        <v>44328</v>
      </c>
      <c r="B519">
        <f t="shared" si="32"/>
        <v>403</v>
      </c>
      <c r="L519" s="29">
        <v>44328</v>
      </c>
      <c r="M519">
        <f t="shared" si="33"/>
        <v>403</v>
      </c>
      <c r="N519">
        <f t="shared" si="34"/>
        <v>233</v>
      </c>
      <c r="O519">
        <f t="shared" si="35"/>
        <v>170</v>
      </c>
    </row>
    <row r="520" spans="1:15">
      <c r="A520" s="29">
        <v>44328</v>
      </c>
      <c r="B520">
        <f t="shared" si="32"/>
        <v>403</v>
      </c>
      <c r="L520" s="29">
        <v>44328</v>
      </c>
      <c r="M520">
        <f t="shared" si="33"/>
        <v>403</v>
      </c>
      <c r="N520">
        <f t="shared" si="34"/>
        <v>233</v>
      </c>
      <c r="O520">
        <f t="shared" si="35"/>
        <v>170</v>
      </c>
    </row>
    <row r="521" spans="1:15">
      <c r="A521" s="29">
        <v>44328</v>
      </c>
      <c r="B521">
        <f t="shared" si="32"/>
        <v>403</v>
      </c>
      <c r="L521" s="29">
        <v>44328</v>
      </c>
      <c r="M521">
        <f t="shared" si="33"/>
        <v>403</v>
      </c>
      <c r="N521">
        <f t="shared" si="34"/>
        <v>233</v>
      </c>
      <c r="O521">
        <f t="shared" si="35"/>
        <v>170</v>
      </c>
    </row>
    <row r="522" spans="1:15">
      <c r="A522" s="29">
        <v>44328</v>
      </c>
      <c r="B522">
        <f t="shared" si="32"/>
        <v>403</v>
      </c>
      <c r="L522" s="29">
        <v>44328</v>
      </c>
      <c r="M522">
        <f t="shared" si="33"/>
        <v>403</v>
      </c>
      <c r="N522">
        <f t="shared" si="34"/>
        <v>233</v>
      </c>
      <c r="O522">
        <f t="shared" si="35"/>
        <v>170</v>
      </c>
    </row>
    <row r="523" spans="1:15">
      <c r="A523" s="29">
        <v>44328</v>
      </c>
      <c r="B523">
        <f t="shared" si="32"/>
        <v>403</v>
      </c>
      <c r="L523" s="29">
        <v>44328</v>
      </c>
      <c r="M523">
        <f t="shared" si="33"/>
        <v>403</v>
      </c>
      <c r="N523">
        <f t="shared" si="34"/>
        <v>233</v>
      </c>
      <c r="O523">
        <f t="shared" si="35"/>
        <v>170</v>
      </c>
    </row>
    <row r="524" spans="1:15">
      <c r="A524" s="29">
        <v>44328</v>
      </c>
      <c r="B524">
        <f t="shared" si="32"/>
        <v>403</v>
      </c>
      <c r="L524" s="29">
        <v>44328</v>
      </c>
      <c r="M524">
        <f t="shared" si="33"/>
        <v>403</v>
      </c>
      <c r="N524">
        <f t="shared" si="34"/>
        <v>233</v>
      </c>
      <c r="O524">
        <f t="shared" si="35"/>
        <v>170</v>
      </c>
    </row>
    <row r="525" spans="1:15">
      <c r="A525" s="29">
        <v>44328</v>
      </c>
      <c r="B525">
        <f t="shared" si="32"/>
        <v>403</v>
      </c>
      <c r="L525" s="29">
        <v>44328</v>
      </c>
      <c r="M525">
        <f t="shared" si="33"/>
        <v>403</v>
      </c>
      <c r="N525">
        <f t="shared" si="34"/>
        <v>233</v>
      </c>
      <c r="O525">
        <f t="shared" si="35"/>
        <v>170</v>
      </c>
    </row>
    <row r="526" spans="1:15">
      <c r="A526" s="29">
        <v>44328</v>
      </c>
      <c r="B526">
        <f t="shared" si="32"/>
        <v>403</v>
      </c>
      <c r="L526" s="29">
        <v>44328</v>
      </c>
      <c r="M526">
        <f t="shared" si="33"/>
        <v>403</v>
      </c>
      <c r="N526">
        <f t="shared" si="34"/>
        <v>233</v>
      </c>
      <c r="O526">
        <f t="shared" si="35"/>
        <v>170</v>
      </c>
    </row>
    <row r="527" spans="1:15">
      <c r="A527" s="29">
        <v>44328</v>
      </c>
      <c r="B527">
        <f t="shared" si="32"/>
        <v>403</v>
      </c>
      <c r="L527" s="29">
        <v>44328</v>
      </c>
      <c r="M527">
        <f t="shared" si="33"/>
        <v>403</v>
      </c>
      <c r="N527">
        <f t="shared" si="34"/>
        <v>233</v>
      </c>
      <c r="O527">
        <f t="shared" si="35"/>
        <v>170</v>
      </c>
    </row>
    <row r="528" spans="1:15">
      <c r="A528" s="29">
        <v>44328</v>
      </c>
      <c r="B528">
        <f t="shared" si="32"/>
        <v>403</v>
      </c>
      <c r="L528" s="29">
        <v>44328</v>
      </c>
      <c r="M528">
        <f t="shared" si="33"/>
        <v>403</v>
      </c>
      <c r="N528">
        <f t="shared" si="34"/>
        <v>233</v>
      </c>
      <c r="O528">
        <f t="shared" si="35"/>
        <v>170</v>
      </c>
    </row>
    <row r="529" spans="1:15">
      <c r="A529" s="29">
        <v>44328</v>
      </c>
      <c r="B529">
        <f t="shared" si="32"/>
        <v>403</v>
      </c>
      <c r="L529" s="29">
        <v>44328</v>
      </c>
      <c r="M529">
        <f t="shared" si="33"/>
        <v>403</v>
      </c>
      <c r="N529">
        <f t="shared" si="34"/>
        <v>233</v>
      </c>
      <c r="O529">
        <f t="shared" si="35"/>
        <v>170</v>
      </c>
    </row>
    <row r="530" spans="1:15">
      <c r="A530" s="29">
        <v>44328</v>
      </c>
      <c r="B530">
        <f t="shared" si="32"/>
        <v>403</v>
      </c>
      <c r="L530" s="29">
        <v>44328</v>
      </c>
      <c r="M530">
        <f t="shared" si="33"/>
        <v>403</v>
      </c>
      <c r="N530">
        <f t="shared" si="34"/>
        <v>233</v>
      </c>
      <c r="O530">
        <f t="shared" si="35"/>
        <v>170</v>
      </c>
    </row>
    <row r="531" spans="1:15">
      <c r="A531" s="29">
        <v>44328</v>
      </c>
      <c r="B531">
        <f t="shared" si="32"/>
        <v>403</v>
      </c>
      <c r="L531" s="29">
        <v>44328</v>
      </c>
      <c r="M531">
        <f t="shared" si="33"/>
        <v>403</v>
      </c>
      <c r="N531">
        <f t="shared" si="34"/>
        <v>233</v>
      </c>
      <c r="O531">
        <f t="shared" si="35"/>
        <v>170</v>
      </c>
    </row>
    <row r="532" spans="1:15">
      <c r="A532" s="29">
        <v>44328</v>
      </c>
      <c r="B532">
        <f t="shared" si="32"/>
        <v>403</v>
      </c>
      <c r="L532" s="29">
        <v>44328</v>
      </c>
      <c r="M532">
        <f t="shared" si="33"/>
        <v>403</v>
      </c>
      <c r="N532">
        <f t="shared" si="34"/>
        <v>233</v>
      </c>
      <c r="O532">
        <f t="shared" si="35"/>
        <v>170</v>
      </c>
    </row>
    <row r="533" spans="1:15">
      <c r="A533" s="29">
        <v>44328</v>
      </c>
      <c r="B533">
        <f t="shared" si="32"/>
        <v>403</v>
      </c>
      <c r="L533" s="29">
        <v>44328</v>
      </c>
      <c r="M533">
        <f t="shared" si="33"/>
        <v>403</v>
      </c>
      <c r="N533">
        <f t="shared" si="34"/>
        <v>233</v>
      </c>
      <c r="O533">
        <f t="shared" si="35"/>
        <v>170</v>
      </c>
    </row>
    <row r="534" spans="1:15">
      <c r="A534" s="29">
        <v>44328</v>
      </c>
      <c r="B534">
        <f t="shared" si="32"/>
        <v>403</v>
      </c>
      <c r="L534" s="29">
        <v>44328</v>
      </c>
      <c r="M534">
        <f t="shared" si="33"/>
        <v>403</v>
      </c>
      <c r="N534">
        <f t="shared" si="34"/>
        <v>233</v>
      </c>
      <c r="O534">
        <f t="shared" si="35"/>
        <v>170</v>
      </c>
    </row>
    <row r="535" spans="1:15">
      <c r="A535" s="29">
        <v>44328</v>
      </c>
      <c r="B535">
        <f t="shared" si="32"/>
        <v>403</v>
      </c>
      <c r="L535" s="29">
        <v>44328</v>
      </c>
      <c r="M535">
        <f t="shared" si="33"/>
        <v>403</v>
      </c>
      <c r="N535">
        <f t="shared" si="34"/>
        <v>233</v>
      </c>
      <c r="O535">
        <f t="shared" si="35"/>
        <v>170</v>
      </c>
    </row>
    <row r="536" spans="1:15">
      <c r="A536" s="29">
        <v>44328</v>
      </c>
      <c r="B536">
        <f t="shared" si="32"/>
        <v>403</v>
      </c>
      <c r="L536" s="29">
        <v>44328</v>
      </c>
      <c r="M536">
        <f t="shared" si="33"/>
        <v>403</v>
      </c>
      <c r="N536">
        <f t="shared" si="34"/>
        <v>233</v>
      </c>
      <c r="O536">
        <f t="shared" si="35"/>
        <v>170</v>
      </c>
    </row>
    <row r="537" spans="1:15">
      <c r="A537" s="29">
        <v>44328</v>
      </c>
      <c r="B537">
        <f t="shared" si="32"/>
        <v>403</v>
      </c>
      <c r="L537" s="29">
        <v>44328</v>
      </c>
      <c r="M537">
        <f t="shared" si="33"/>
        <v>403</v>
      </c>
      <c r="N537">
        <f t="shared" si="34"/>
        <v>233</v>
      </c>
      <c r="O537">
        <f t="shared" si="35"/>
        <v>170</v>
      </c>
    </row>
    <row r="538" spans="1:15">
      <c r="A538" s="29">
        <v>44328</v>
      </c>
      <c r="B538">
        <f t="shared" si="32"/>
        <v>403</v>
      </c>
      <c r="L538" s="29">
        <v>44328</v>
      </c>
      <c r="M538">
        <f t="shared" si="33"/>
        <v>403</v>
      </c>
      <c r="N538">
        <f t="shared" si="34"/>
        <v>233</v>
      </c>
      <c r="O538">
        <f t="shared" si="35"/>
        <v>170</v>
      </c>
    </row>
    <row r="539" spans="1:15">
      <c r="A539" s="29">
        <v>44328</v>
      </c>
      <c r="B539">
        <f t="shared" si="32"/>
        <v>403</v>
      </c>
      <c r="L539" s="29">
        <v>44328</v>
      </c>
      <c r="M539">
        <f t="shared" si="33"/>
        <v>403</v>
      </c>
      <c r="N539">
        <f t="shared" si="34"/>
        <v>233</v>
      </c>
      <c r="O539">
        <f t="shared" si="35"/>
        <v>170</v>
      </c>
    </row>
    <row r="540" spans="1:15">
      <c r="A540" s="29">
        <v>44328</v>
      </c>
      <c r="B540">
        <f t="shared" si="32"/>
        <v>403</v>
      </c>
      <c r="L540" s="29">
        <v>44328</v>
      </c>
      <c r="M540">
        <f t="shared" si="33"/>
        <v>403</v>
      </c>
      <c r="N540">
        <f t="shared" si="34"/>
        <v>233</v>
      </c>
      <c r="O540">
        <f t="shared" si="35"/>
        <v>170</v>
      </c>
    </row>
    <row r="541" spans="1:15">
      <c r="A541" s="29">
        <v>44328</v>
      </c>
      <c r="B541">
        <f t="shared" si="32"/>
        <v>403</v>
      </c>
      <c r="L541" s="29">
        <v>44328</v>
      </c>
      <c r="M541">
        <f t="shared" si="33"/>
        <v>403</v>
      </c>
      <c r="N541">
        <f t="shared" si="34"/>
        <v>233</v>
      </c>
      <c r="O541">
        <f t="shared" si="35"/>
        <v>170</v>
      </c>
    </row>
    <row r="542" spans="1:15">
      <c r="A542" s="29">
        <v>44328</v>
      </c>
      <c r="B542">
        <f t="shared" si="32"/>
        <v>403</v>
      </c>
      <c r="L542" s="29">
        <v>44328</v>
      </c>
      <c r="M542">
        <f t="shared" si="33"/>
        <v>403</v>
      </c>
      <c r="N542">
        <f t="shared" si="34"/>
        <v>233</v>
      </c>
      <c r="O542">
        <f t="shared" si="35"/>
        <v>170</v>
      </c>
    </row>
    <row r="543" spans="1:15">
      <c r="A543" s="29">
        <v>44328</v>
      </c>
      <c r="B543">
        <f t="shared" si="32"/>
        <v>403</v>
      </c>
      <c r="L543" s="29">
        <v>44328</v>
      </c>
      <c r="M543">
        <f t="shared" si="33"/>
        <v>403</v>
      </c>
      <c r="N543">
        <f t="shared" si="34"/>
        <v>233</v>
      </c>
      <c r="O543">
        <f t="shared" si="35"/>
        <v>170</v>
      </c>
    </row>
    <row r="544" spans="1:15">
      <c r="A544" s="29">
        <v>44328</v>
      </c>
      <c r="B544">
        <f t="shared" si="32"/>
        <v>403</v>
      </c>
      <c r="L544" s="29">
        <v>44328</v>
      </c>
      <c r="M544">
        <f t="shared" si="33"/>
        <v>403</v>
      </c>
      <c r="N544">
        <f t="shared" si="34"/>
        <v>233</v>
      </c>
      <c r="O544">
        <f t="shared" si="35"/>
        <v>170</v>
      </c>
    </row>
    <row r="545" spans="1:15">
      <c r="A545" s="29">
        <v>44328</v>
      </c>
      <c r="B545">
        <f t="shared" si="32"/>
        <v>403</v>
      </c>
      <c r="L545" s="29">
        <v>44328</v>
      </c>
      <c r="M545">
        <f t="shared" si="33"/>
        <v>403</v>
      </c>
      <c r="N545">
        <f t="shared" si="34"/>
        <v>233</v>
      </c>
      <c r="O545">
        <f t="shared" si="35"/>
        <v>170</v>
      </c>
    </row>
    <row r="546" spans="1:15">
      <c r="A546" s="29">
        <v>44328</v>
      </c>
      <c r="B546">
        <f t="shared" si="32"/>
        <v>403</v>
      </c>
      <c r="L546" s="29">
        <v>44328</v>
      </c>
      <c r="M546">
        <f t="shared" si="33"/>
        <v>403</v>
      </c>
      <c r="N546">
        <f t="shared" si="34"/>
        <v>233</v>
      </c>
      <c r="O546">
        <f t="shared" si="35"/>
        <v>170</v>
      </c>
    </row>
    <row r="547" spans="1:15">
      <c r="A547" s="29">
        <v>44328</v>
      </c>
      <c r="B547">
        <f t="shared" si="32"/>
        <v>403</v>
      </c>
      <c r="L547" s="29">
        <v>44328</v>
      </c>
      <c r="M547">
        <f t="shared" si="33"/>
        <v>403</v>
      </c>
      <c r="N547">
        <f t="shared" si="34"/>
        <v>233</v>
      </c>
      <c r="O547">
        <f t="shared" si="35"/>
        <v>170</v>
      </c>
    </row>
    <row r="548" spans="1:15">
      <c r="A548" s="29">
        <v>44328</v>
      </c>
      <c r="B548">
        <f t="shared" si="32"/>
        <v>403</v>
      </c>
      <c r="L548" s="29">
        <v>44328</v>
      </c>
      <c r="M548">
        <f t="shared" si="33"/>
        <v>403</v>
      </c>
      <c r="N548">
        <f t="shared" si="34"/>
        <v>233</v>
      </c>
      <c r="O548">
        <f t="shared" si="35"/>
        <v>170</v>
      </c>
    </row>
    <row r="549" spans="1:15">
      <c r="A549" s="29">
        <v>44328</v>
      </c>
      <c r="B549">
        <f t="shared" si="32"/>
        <v>403</v>
      </c>
      <c r="L549" s="29">
        <v>44328</v>
      </c>
      <c r="M549">
        <f t="shared" si="33"/>
        <v>403</v>
      </c>
      <c r="N549">
        <f t="shared" si="34"/>
        <v>233</v>
      </c>
      <c r="O549">
        <f t="shared" si="35"/>
        <v>170</v>
      </c>
    </row>
    <row r="550" spans="1:15">
      <c r="A550" s="29">
        <v>44329</v>
      </c>
      <c r="B550">
        <f t="shared" si="32"/>
        <v>402</v>
      </c>
      <c r="L550" s="29">
        <v>44329</v>
      </c>
      <c r="M550">
        <f t="shared" si="33"/>
        <v>402</v>
      </c>
      <c r="N550">
        <f t="shared" si="34"/>
        <v>232</v>
      </c>
      <c r="O550">
        <f t="shared" si="35"/>
        <v>170</v>
      </c>
    </row>
    <row r="551" spans="1:15">
      <c r="A551" s="29">
        <v>44329</v>
      </c>
      <c r="B551">
        <f t="shared" si="32"/>
        <v>402</v>
      </c>
      <c r="L551" s="29">
        <v>44329</v>
      </c>
      <c r="M551">
        <f t="shared" si="33"/>
        <v>402</v>
      </c>
      <c r="N551">
        <f t="shared" si="34"/>
        <v>232</v>
      </c>
      <c r="O551">
        <f t="shared" si="35"/>
        <v>170</v>
      </c>
    </row>
    <row r="552" spans="1:15">
      <c r="A552" s="29">
        <v>44329</v>
      </c>
      <c r="B552">
        <f t="shared" si="32"/>
        <v>402</v>
      </c>
      <c r="L552" s="29">
        <v>44329</v>
      </c>
      <c r="M552">
        <f t="shared" si="33"/>
        <v>402</v>
      </c>
      <c r="N552">
        <f t="shared" si="34"/>
        <v>232</v>
      </c>
      <c r="O552">
        <f t="shared" si="35"/>
        <v>170</v>
      </c>
    </row>
    <row r="553" spans="1:15">
      <c r="A553" s="29">
        <v>44329</v>
      </c>
      <c r="B553">
        <f t="shared" si="32"/>
        <v>402</v>
      </c>
      <c r="L553" s="29">
        <v>44329</v>
      </c>
      <c r="M553">
        <f t="shared" si="33"/>
        <v>402</v>
      </c>
      <c r="N553">
        <f t="shared" si="34"/>
        <v>232</v>
      </c>
      <c r="O553">
        <f t="shared" si="35"/>
        <v>170</v>
      </c>
    </row>
    <row r="554" spans="1:15">
      <c r="A554" s="29">
        <v>44329</v>
      </c>
      <c r="B554">
        <f t="shared" si="32"/>
        <v>402</v>
      </c>
      <c r="L554" s="29">
        <v>44329</v>
      </c>
      <c r="M554">
        <f t="shared" si="33"/>
        <v>402</v>
      </c>
      <c r="N554">
        <f t="shared" si="34"/>
        <v>232</v>
      </c>
      <c r="O554">
        <f t="shared" si="35"/>
        <v>170</v>
      </c>
    </row>
    <row r="555" spans="1:15">
      <c r="A555" s="29">
        <v>44329</v>
      </c>
      <c r="B555">
        <f t="shared" si="32"/>
        <v>402</v>
      </c>
      <c r="L555" s="29">
        <v>44329</v>
      </c>
      <c r="M555">
        <f t="shared" si="33"/>
        <v>402</v>
      </c>
      <c r="N555">
        <f t="shared" si="34"/>
        <v>232</v>
      </c>
      <c r="O555">
        <f t="shared" si="35"/>
        <v>170</v>
      </c>
    </row>
    <row r="556" spans="1:15">
      <c r="A556" s="29">
        <v>44329</v>
      </c>
      <c r="B556">
        <f t="shared" si="32"/>
        <v>402</v>
      </c>
      <c r="L556" s="29">
        <v>44329</v>
      </c>
      <c r="M556">
        <f t="shared" si="33"/>
        <v>402</v>
      </c>
      <c r="N556">
        <f t="shared" si="34"/>
        <v>232</v>
      </c>
      <c r="O556">
        <f t="shared" si="35"/>
        <v>170</v>
      </c>
    </row>
    <row r="557" spans="1:15">
      <c r="A557" s="29">
        <v>44329</v>
      </c>
      <c r="B557">
        <f t="shared" si="32"/>
        <v>402</v>
      </c>
      <c r="L557" s="29">
        <v>44329</v>
      </c>
      <c r="M557">
        <f t="shared" si="33"/>
        <v>402</v>
      </c>
      <c r="N557">
        <f t="shared" si="34"/>
        <v>232</v>
      </c>
      <c r="O557">
        <f t="shared" si="35"/>
        <v>170</v>
      </c>
    </row>
    <row r="558" spans="1:15">
      <c r="A558" s="29">
        <v>44329</v>
      </c>
      <c r="B558">
        <f t="shared" si="32"/>
        <v>402</v>
      </c>
      <c r="L558" s="29">
        <v>44329</v>
      </c>
      <c r="M558">
        <f t="shared" si="33"/>
        <v>402</v>
      </c>
      <c r="N558">
        <f t="shared" si="34"/>
        <v>232</v>
      </c>
      <c r="O558">
        <f t="shared" si="35"/>
        <v>170</v>
      </c>
    </row>
    <row r="559" spans="1:15">
      <c r="A559" s="29">
        <v>44329</v>
      </c>
      <c r="B559">
        <f t="shared" si="32"/>
        <v>402</v>
      </c>
      <c r="L559" s="29">
        <v>44329</v>
      </c>
      <c r="M559">
        <f t="shared" si="33"/>
        <v>402</v>
      </c>
      <c r="N559">
        <f t="shared" si="34"/>
        <v>232</v>
      </c>
      <c r="O559">
        <f t="shared" si="35"/>
        <v>170</v>
      </c>
    </row>
    <row r="560" spans="1:15">
      <c r="A560" s="29">
        <v>44329</v>
      </c>
      <c r="B560">
        <f t="shared" si="32"/>
        <v>402</v>
      </c>
      <c r="L560" s="29">
        <v>44329</v>
      </c>
      <c r="M560">
        <f t="shared" si="33"/>
        <v>402</v>
      </c>
      <c r="N560">
        <f t="shared" si="34"/>
        <v>232</v>
      </c>
      <c r="O560">
        <f t="shared" si="35"/>
        <v>170</v>
      </c>
    </row>
    <row r="561" spans="1:15">
      <c r="A561" s="29">
        <v>44329</v>
      </c>
      <c r="B561">
        <f t="shared" si="32"/>
        <v>402</v>
      </c>
      <c r="L561" s="29">
        <v>44329</v>
      </c>
      <c r="M561">
        <f t="shared" si="33"/>
        <v>402</v>
      </c>
      <c r="N561">
        <f t="shared" si="34"/>
        <v>232</v>
      </c>
      <c r="O561">
        <f t="shared" si="35"/>
        <v>170</v>
      </c>
    </row>
    <row r="562" spans="1:15">
      <c r="A562" s="29">
        <v>44329</v>
      </c>
      <c r="B562">
        <f t="shared" si="32"/>
        <v>402</v>
      </c>
      <c r="L562" s="29">
        <v>44329</v>
      </c>
      <c r="M562">
        <f t="shared" si="33"/>
        <v>402</v>
      </c>
      <c r="N562">
        <f t="shared" si="34"/>
        <v>232</v>
      </c>
      <c r="O562">
        <f t="shared" si="35"/>
        <v>170</v>
      </c>
    </row>
    <row r="563" spans="1:15">
      <c r="A563" s="29">
        <v>44329</v>
      </c>
      <c r="B563">
        <f t="shared" si="32"/>
        <v>402</v>
      </c>
      <c r="L563" s="29">
        <v>44329</v>
      </c>
      <c r="M563">
        <f t="shared" si="33"/>
        <v>402</v>
      </c>
      <c r="N563">
        <f t="shared" si="34"/>
        <v>232</v>
      </c>
      <c r="O563">
        <f t="shared" si="35"/>
        <v>170</v>
      </c>
    </row>
    <row r="564" spans="1:15">
      <c r="A564" s="29">
        <v>44329</v>
      </c>
      <c r="B564">
        <f t="shared" si="32"/>
        <v>402</v>
      </c>
      <c r="L564" s="29">
        <v>44329</v>
      </c>
      <c r="M564">
        <f t="shared" si="33"/>
        <v>402</v>
      </c>
      <c r="N564">
        <f t="shared" si="34"/>
        <v>232</v>
      </c>
      <c r="O564">
        <f t="shared" si="35"/>
        <v>170</v>
      </c>
    </row>
    <row r="565" spans="1:15">
      <c r="A565" s="29">
        <v>44329</v>
      </c>
      <c r="B565">
        <f t="shared" si="32"/>
        <v>402</v>
      </c>
      <c r="L565" s="29">
        <v>44329</v>
      </c>
      <c r="M565">
        <f t="shared" si="33"/>
        <v>402</v>
      </c>
      <c r="N565">
        <f t="shared" si="34"/>
        <v>232</v>
      </c>
      <c r="O565">
        <f t="shared" si="35"/>
        <v>170</v>
      </c>
    </row>
    <row r="566" spans="1:15">
      <c r="A566" s="29">
        <v>44329</v>
      </c>
      <c r="B566">
        <f t="shared" si="32"/>
        <v>402</v>
      </c>
      <c r="L566" s="29">
        <v>44329</v>
      </c>
      <c r="M566">
        <f t="shared" si="33"/>
        <v>402</v>
      </c>
      <c r="N566">
        <f t="shared" si="34"/>
        <v>232</v>
      </c>
      <c r="O566">
        <f t="shared" si="35"/>
        <v>170</v>
      </c>
    </row>
    <row r="567" spans="1:15">
      <c r="A567" s="29">
        <v>44329</v>
      </c>
      <c r="B567">
        <f t="shared" si="32"/>
        <v>402</v>
      </c>
      <c r="L567" s="29">
        <v>44329</v>
      </c>
      <c r="M567">
        <f t="shared" si="33"/>
        <v>402</v>
      </c>
      <c r="N567">
        <f t="shared" si="34"/>
        <v>232</v>
      </c>
      <c r="O567">
        <f t="shared" si="35"/>
        <v>170</v>
      </c>
    </row>
    <row r="568" spans="1:15">
      <c r="A568" s="29">
        <v>44329</v>
      </c>
      <c r="B568">
        <f t="shared" si="32"/>
        <v>402</v>
      </c>
      <c r="L568" s="29">
        <v>44329</v>
      </c>
      <c r="M568">
        <f t="shared" si="33"/>
        <v>402</v>
      </c>
      <c r="N568">
        <f t="shared" si="34"/>
        <v>232</v>
      </c>
      <c r="O568">
        <f t="shared" si="35"/>
        <v>170</v>
      </c>
    </row>
    <row r="569" spans="1:15">
      <c r="A569" s="29">
        <v>44329</v>
      </c>
      <c r="B569">
        <f t="shared" si="32"/>
        <v>402</v>
      </c>
      <c r="L569" s="29">
        <v>44329</v>
      </c>
      <c r="M569">
        <f t="shared" si="33"/>
        <v>402</v>
      </c>
      <c r="N569">
        <f t="shared" si="34"/>
        <v>232</v>
      </c>
      <c r="O569">
        <f t="shared" si="35"/>
        <v>170</v>
      </c>
    </row>
    <row r="570" spans="1:15">
      <c r="A570" s="29">
        <v>44329</v>
      </c>
      <c r="B570">
        <f t="shared" si="32"/>
        <v>402</v>
      </c>
      <c r="L570" s="29">
        <v>44329</v>
      </c>
      <c r="M570">
        <f t="shared" si="33"/>
        <v>402</v>
      </c>
      <c r="N570">
        <f t="shared" si="34"/>
        <v>232</v>
      </c>
      <c r="O570">
        <f t="shared" si="35"/>
        <v>170</v>
      </c>
    </row>
    <row r="571" spans="1:15">
      <c r="A571" s="29">
        <v>44329</v>
      </c>
      <c r="B571">
        <f t="shared" si="32"/>
        <v>402</v>
      </c>
      <c r="L571" s="29">
        <v>44329</v>
      </c>
      <c r="M571">
        <f t="shared" si="33"/>
        <v>402</v>
      </c>
      <c r="N571">
        <f t="shared" si="34"/>
        <v>232</v>
      </c>
      <c r="O571">
        <f t="shared" si="35"/>
        <v>170</v>
      </c>
    </row>
    <row r="572" spans="1:15">
      <c r="A572" s="29">
        <v>44329</v>
      </c>
      <c r="B572">
        <f t="shared" si="32"/>
        <v>402</v>
      </c>
      <c r="L572" s="29">
        <v>44329</v>
      </c>
      <c r="M572">
        <f t="shared" si="33"/>
        <v>402</v>
      </c>
      <c r="N572">
        <f t="shared" si="34"/>
        <v>232</v>
      </c>
      <c r="O572">
        <f t="shared" si="35"/>
        <v>170</v>
      </c>
    </row>
    <row r="573" spans="1:15">
      <c r="A573" s="29">
        <v>44329</v>
      </c>
      <c r="B573">
        <f t="shared" si="32"/>
        <v>402</v>
      </c>
      <c r="L573" s="29">
        <v>44329</v>
      </c>
      <c r="M573">
        <f t="shared" si="33"/>
        <v>402</v>
      </c>
      <c r="N573">
        <f t="shared" si="34"/>
        <v>232</v>
      </c>
      <c r="O573">
        <f t="shared" si="35"/>
        <v>170</v>
      </c>
    </row>
    <row r="574" spans="1:15">
      <c r="A574" s="29">
        <v>44329</v>
      </c>
      <c r="B574">
        <f t="shared" si="32"/>
        <v>402</v>
      </c>
      <c r="L574" s="29">
        <v>44329</v>
      </c>
      <c r="M574">
        <f t="shared" si="33"/>
        <v>402</v>
      </c>
      <c r="N574">
        <f t="shared" si="34"/>
        <v>232</v>
      </c>
      <c r="O574">
        <f t="shared" si="35"/>
        <v>170</v>
      </c>
    </row>
    <row r="575" spans="1:15">
      <c r="A575" s="29">
        <v>44329</v>
      </c>
      <c r="B575">
        <f t="shared" si="32"/>
        <v>402</v>
      </c>
      <c r="L575" s="29">
        <v>44329</v>
      </c>
      <c r="M575">
        <f t="shared" si="33"/>
        <v>402</v>
      </c>
      <c r="N575">
        <f t="shared" si="34"/>
        <v>232</v>
      </c>
      <c r="O575">
        <f t="shared" si="35"/>
        <v>170</v>
      </c>
    </row>
    <row r="576" spans="1:15">
      <c r="A576" s="29">
        <v>44329</v>
      </c>
      <c r="B576">
        <f t="shared" si="32"/>
        <v>402</v>
      </c>
      <c r="L576" s="29">
        <v>44329</v>
      </c>
      <c r="M576">
        <f t="shared" si="33"/>
        <v>402</v>
      </c>
      <c r="N576">
        <f t="shared" si="34"/>
        <v>232</v>
      </c>
      <c r="O576">
        <f t="shared" si="35"/>
        <v>170</v>
      </c>
    </row>
    <row r="577" spans="1:15">
      <c r="A577" s="29">
        <v>44329</v>
      </c>
      <c r="B577">
        <f t="shared" ref="B577:B640" si="36">$G$2-A577</f>
        <v>402</v>
      </c>
      <c r="L577" s="29">
        <v>44329</v>
      </c>
      <c r="M577">
        <f t="shared" ref="M577:M640" si="37">(SUM(N577:O577))</f>
        <v>402</v>
      </c>
      <c r="N577">
        <f t="shared" ref="N577:N640" si="38">($G$7-L577)</f>
        <v>232</v>
      </c>
      <c r="O577">
        <f t="shared" ref="O577:O640" si="39">($G$8-L577)-N577</f>
        <v>170</v>
      </c>
    </row>
    <row r="578" spans="1:15">
      <c r="A578" s="29">
        <v>44329</v>
      </c>
      <c r="B578">
        <f t="shared" si="36"/>
        <v>402</v>
      </c>
      <c r="L578" s="29">
        <v>44329</v>
      </c>
      <c r="M578">
        <f t="shared" si="37"/>
        <v>402</v>
      </c>
      <c r="N578">
        <f t="shared" si="38"/>
        <v>232</v>
      </c>
      <c r="O578">
        <f t="shared" si="39"/>
        <v>170</v>
      </c>
    </row>
    <row r="579" spans="1:15">
      <c r="A579" s="29">
        <v>44329</v>
      </c>
      <c r="B579">
        <f t="shared" si="36"/>
        <v>402</v>
      </c>
      <c r="L579" s="29">
        <v>44329</v>
      </c>
      <c r="M579">
        <f t="shared" si="37"/>
        <v>402</v>
      </c>
      <c r="N579">
        <f t="shared" si="38"/>
        <v>232</v>
      </c>
      <c r="O579">
        <f t="shared" si="39"/>
        <v>170</v>
      </c>
    </row>
    <row r="580" spans="1:15">
      <c r="A580" s="29">
        <v>44329</v>
      </c>
      <c r="B580">
        <f t="shared" si="36"/>
        <v>402</v>
      </c>
      <c r="L580" s="29">
        <v>44329</v>
      </c>
      <c r="M580">
        <f t="shared" si="37"/>
        <v>402</v>
      </c>
      <c r="N580">
        <f t="shared" si="38"/>
        <v>232</v>
      </c>
      <c r="O580">
        <f t="shared" si="39"/>
        <v>170</v>
      </c>
    </row>
    <row r="581" spans="1:15">
      <c r="A581" s="29">
        <v>44329</v>
      </c>
      <c r="B581">
        <f t="shared" si="36"/>
        <v>402</v>
      </c>
      <c r="L581" s="29">
        <v>44329</v>
      </c>
      <c r="M581">
        <f t="shared" si="37"/>
        <v>402</v>
      </c>
      <c r="N581">
        <f t="shared" si="38"/>
        <v>232</v>
      </c>
      <c r="O581">
        <f t="shared" si="39"/>
        <v>170</v>
      </c>
    </row>
    <row r="582" spans="1:15">
      <c r="A582" s="29">
        <v>44329</v>
      </c>
      <c r="B582">
        <f t="shared" si="36"/>
        <v>402</v>
      </c>
      <c r="L582" s="29">
        <v>44329</v>
      </c>
      <c r="M582">
        <f t="shared" si="37"/>
        <v>402</v>
      </c>
      <c r="N582">
        <f t="shared" si="38"/>
        <v>232</v>
      </c>
      <c r="O582">
        <f t="shared" si="39"/>
        <v>170</v>
      </c>
    </row>
    <row r="583" spans="1:15">
      <c r="A583" s="29">
        <v>44329</v>
      </c>
      <c r="B583">
        <f t="shared" si="36"/>
        <v>402</v>
      </c>
      <c r="L583" s="29">
        <v>44329</v>
      </c>
      <c r="M583">
        <f t="shared" si="37"/>
        <v>402</v>
      </c>
      <c r="N583">
        <f t="shared" si="38"/>
        <v>232</v>
      </c>
      <c r="O583">
        <f t="shared" si="39"/>
        <v>170</v>
      </c>
    </row>
    <row r="584" spans="1:15">
      <c r="A584" s="29">
        <v>44329</v>
      </c>
      <c r="B584">
        <f t="shared" si="36"/>
        <v>402</v>
      </c>
      <c r="L584" s="29">
        <v>44329</v>
      </c>
      <c r="M584">
        <f t="shared" si="37"/>
        <v>402</v>
      </c>
      <c r="N584">
        <f t="shared" si="38"/>
        <v>232</v>
      </c>
      <c r="O584">
        <f t="shared" si="39"/>
        <v>170</v>
      </c>
    </row>
    <row r="585" spans="1:15">
      <c r="A585" s="29">
        <v>44329</v>
      </c>
      <c r="B585">
        <f t="shared" si="36"/>
        <v>402</v>
      </c>
      <c r="L585" s="29">
        <v>44329</v>
      </c>
      <c r="M585">
        <f t="shared" si="37"/>
        <v>402</v>
      </c>
      <c r="N585">
        <f t="shared" si="38"/>
        <v>232</v>
      </c>
      <c r="O585">
        <f t="shared" si="39"/>
        <v>170</v>
      </c>
    </row>
    <row r="586" spans="1:15">
      <c r="A586" s="29">
        <v>44329</v>
      </c>
      <c r="B586">
        <f t="shared" si="36"/>
        <v>402</v>
      </c>
      <c r="L586" s="29">
        <v>44329</v>
      </c>
      <c r="M586">
        <f t="shared" si="37"/>
        <v>402</v>
      </c>
      <c r="N586">
        <f t="shared" si="38"/>
        <v>232</v>
      </c>
      <c r="O586">
        <f t="shared" si="39"/>
        <v>170</v>
      </c>
    </row>
    <row r="587" spans="1:15">
      <c r="A587" s="29">
        <v>44329</v>
      </c>
      <c r="B587">
        <f t="shared" si="36"/>
        <v>402</v>
      </c>
      <c r="L587" s="29">
        <v>44329</v>
      </c>
      <c r="M587">
        <f t="shared" si="37"/>
        <v>402</v>
      </c>
      <c r="N587">
        <f t="shared" si="38"/>
        <v>232</v>
      </c>
      <c r="O587">
        <f t="shared" si="39"/>
        <v>170</v>
      </c>
    </row>
    <row r="588" spans="1:15">
      <c r="A588" s="29">
        <v>44329</v>
      </c>
      <c r="B588">
        <f t="shared" si="36"/>
        <v>402</v>
      </c>
      <c r="L588" s="29">
        <v>44329</v>
      </c>
      <c r="M588">
        <f t="shared" si="37"/>
        <v>402</v>
      </c>
      <c r="N588">
        <f t="shared" si="38"/>
        <v>232</v>
      </c>
      <c r="O588">
        <f t="shared" si="39"/>
        <v>170</v>
      </c>
    </row>
    <row r="589" spans="1:15">
      <c r="A589" s="29">
        <v>44329</v>
      </c>
      <c r="B589">
        <f t="shared" si="36"/>
        <v>402</v>
      </c>
      <c r="L589" s="29">
        <v>44329</v>
      </c>
      <c r="M589">
        <f t="shared" si="37"/>
        <v>402</v>
      </c>
      <c r="N589">
        <f t="shared" si="38"/>
        <v>232</v>
      </c>
      <c r="O589">
        <f t="shared" si="39"/>
        <v>170</v>
      </c>
    </row>
    <row r="590" spans="1:15">
      <c r="A590" s="29">
        <v>44329</v>
      </c>
      <c r="B590">
        <f t="shared" si="36"/>
        <v>402</v>
      </c>
      <c r="L590" s="29">
        <v>44329</v>
      </c>
      <c r="M590">
        <f t="shared" si="37"/>
        <v>402</v>
      </c>
      <c r="N590">
        <f t="shared" si="38"/>
        <v>232</v>
      </c>
      <c r="O590">
        <f t="shared" si="39"/>
        <v>170</v>
      </c>
    </row>
    <row r="591" spans="1:15">
      <c r="A591" s="29">
        <v>44329</v>
      </c>
      <c r="B591">
        <f t="shared" si="36"/>
        <v>402</v>
      </c>
      <c r="L591" s="29">
        <v>44329</v>
      </c>
      <c r="M591">
        <f t="shared" si="37"/>
        <v>402</v>
      </c>
      <c r="N591">
        <f t="shared" si="38"/>
        <v>232</v>
      </c>
      <c r="O591">
        <f t="shared" si="39"/>
        <v>170</v>
      </c>
    </row>
    <row r="592" spans="1:15">
      <c r="A592" s="29">
        <v>44329</v>
      </c>
      <c r="B592">
        <f t="shared" si="36"/>
        <v>402</v>
      </c>
      <c r="L592" s="29">
        <v>44329</v>
      </c>
      <c r="M592">
        <f t="shared" si="37"/>
        <v>402</v>
      </c>
      <c r="N592">
        <f t="shared" si="38"/>
        <v>232</v>
      </c>
      <c r="O592">
        <f t="shared" si="39"/>
        <v>170</v>
      </c>
    </row>
    <row r="593" spans="1:15">
      <c r="A593" s="29">
        <v>44329</v>
      </c>
      <c r="B593">
        <f t="shared" si="36"/>
        <v>402</v>
      </c>
      <c r="L593" s="29">
        <v>44329</v>
      </c>
      <c r="M593">
        <f t="shared" si="37"/>
        <v>402</v>
      </c>
      <c r="N593">
        <f t="shared" si="38"/>
        <v>232</v>
      </c>
      <c r="O593">
        <f t="shared" si="39"/>
        <v>170</v>
      </c>
    </row>
    <row r="594" spans="1:15">
      <c r="A594" s="29">
        <v>44329</v>
      </c>
      <c r="B594">
        <f t="shared" si="36"/>
        <v>402</v>
      </c>
      <c r="L594" s="29">
        <v>44329</v>
      </c>
      <c r="M594">
        <f t="shared" si="37"/>
        <v>402</v>
      </c>
      <c r="N594">
        <f t="shared" si="38"/>
        <v>232</v>
      </c>
      <c r="O594">
        <f t="shared" si="39"/>
        <v>170</v>
      </c>
    </row>
    <row r="595" spans="1:15">
      <c r="A595" s="29">
        <v>44329</v>
      </c>
      <c r="B595">
        <f t="shared" si="36"/>
        <v>402</v>
      </c>
      <c r="L595" s="29">
        <v>44329</v>
      </c>
      <c r="M595">
        <f t="shared" si="37"/>
        <v>402</v>
      </c>
      <c r="N595">
        <f t="shared" si="38"/>
        <v>232</v>
      </c>
      <c r="O595">
        <f t="shared" si="39"/>
        <v>170</v>
      </c>
    </row>
    <row r="596" spans="1:15">
      <c r="A596" s="29">
        <v>44329</v>
      </c>
      <c r="B596">
        <f t="shared" si="36"/>
        <v>402</v>
      </c>
      <c r="L596" s="29">
        <v>44329</v>
      </c>
      <c r="M596">
        <f t="shared" si="37"/>
        <v>402</v>
      </c>
      <c r="N596">
        <f t="shared" si="38"/>
        <v>232</v>
      </c>
      <c r="O596">
        <f t="shared" si="39"/>
        <v>170</v>
      </c>
    </row>
    <row r="597" spans="1:15">
      <c r="A597" s="29">
        <v>44329</v>
      </c>
      <c r="B597">
        <f t="shared" si="36"/>
        <v>402</v>
      </c>
      <c r="L597" s="29">
        <v>44329</v>
      </c>
      <c r="M597">
        <f t="shared" si="37"/>
        <v>402</v>
      </c>
      <c r="N597">
        <f t="shared" si="38"/>
        <v>232</v>
      </c>
      <c r="O597">
        <f t="shared" si="39"/>
        <v>170</v>
      </c>
    </row>
    <row r="598" spans="1:15">
      <c r="A598" s="29">
        <v>44329</v>
      </c>
      <c r="B598">
        <f t="shared" si="36"/>
        <v>402</v>
      </c>
      <c r="L598" s="29">
        <v>44329</v>
      </c>
      <c r="M598">
        <f t="shared" si="37"/>
        <v>402</v>
      </c>
      <c r="N598">
        <f t="shared" si="38"/>
        <v>232</v>
      </c>
      <c r="O598">
        <f t="shared" si="39"/>
        <v>170</v>
      </c>
    </row>
    <row r="599" spans="1:15">
      <c r="A599" s="29">
        <v>44329</v>
      </c>
      <c r="B599">
        <f t="shared" si="36"/>
        <v>402</v>
      </c>
      <c r="L599" s="29">
        <v>44329</v>
      </c>
      <c r="M599">
        <f t="shared" si="37"/>
        <v>402</v>
      </c>
      <c r="N599">
        <f t="shared" si="38"/>
        <v>232</v>
      </c>
      <c r="O599">
        <f t="shared" si="39"/>
        <v>170</v>
      </c>
    </row>
    <row r="600" spans="1:15">
      <c r="A600" s="29">
        <v>44329</v>
      </c>
      <c r="B600">
        <f t="shared" si="36"/>
        <v>402</v>
      </c>
      <c r="L600" s="29">
        <v>44329</v>
      </c>
      <c r="M600">
        <f t="shared" si="37"/>
        <v>402</v>
      </c>
      <c r="N600">
        <f t="shared" si="38"/>
        <v>232</v>
      </c>
      <c r="O600">
        <f t="shared" si="39"/>
        <v>170</v>
      </c>
    </row>
    <row r="601" spans="1:15">
      <c r="A601" s="29">
        <v>44329</v>
      </c>
      <c r="B601">
        <f t="shared" si="36"/>
        <v>402</v>
      </c>
      <c r="L601" s="29">
        <v>44329</v>
      </c>
      <c r="M601">
        <f t="shared" si="37"/>
        <v>402</v>
      </c>
      <c r="N601">
        <f t="shared" si="38"/>
        <v>232</v>
      </c>
      <c r="O601">
        <f t="shared" si="39"/>
        <v>170</v>
      </c>
    </row>
    <row r="602" spans="1:15">
      <c r="A602" s="29">
        <v>44329</v>
      </c>
      <c r="B602">
        <f t="shared" si="36"/>
        <v>402</v>
      </c>
      <c r="L602" s="29">
        <v>44329</v>
      </c>
      <c r="M602">
        <f t="shared" si="37"/>
        <v>402</v>
      </c>
      <c r="N602">
        <f t="shared" si="38"/>
        <v>232</v>
      </c>
      <c r="O602">
        <f t="shared" si="39"/>
        <v>170</v>
      </c>
    </row>
    <row r="603" spans="1:15">
      <c r="A603" s="29">
        <v>44329</v>
      </c>
      <c r="B603">
        <f t="shared" si="36"/>
        <v>402</v>
      </c>
      <c r="L603" s="29">
        <v>44329</v>
      </c>
      <c r="M603">
        <f t="shared" si="37"/>
        <v>402</v>
      </c>
      <c r="N603">
        <f t="shared" si="38"/>
        <v>232</v>
      </c>
      <c r="O603">
        <f t="shared" si="39"/>
        <v>170</v>
      </c>
    </row>
    <row r="604" spans="1:15">
      <c r="A604" s="29">
        <v>44329</v>
      </c>
      <c r="B604">
        <f t="shared" si="36"/>
        <v>402</v>
      </c>
      <c r="L604" s="29">
        <v>44329</v>
      </c>
      <c r="M604">
        <f t="shared" si="37"/>
        <v>402</v>
      </c>
      <c r="N604">
        <f t="shared" si="38"/>
        <v>232</v>
      </c>
      <c r="O604">
        <f t="shared" si="39"/>
        <v>170</v>
      </c>
    </row>
    <row r="605" spans="1:15">
      <c r="A605" s="29">
        <v>44329</v>
      </c>
      <c r="B605">
        <f t="shared" si="36"/>
        <v>402</v>
      </c>
      <c r="L605" s="29">
        <v>44329</v>
      </c>
      <c r="M605">
        <f t="shared" si="37"/>
        <v>402</v>
      </c>
      <c r="N605">
        <f t="shared" si="38"/>
        <v>232</v>
      </c>
      <c r="O605">
        <f t="shared" si="39"/>
        <v>170</v>
      </c>
    </row>
    <row r="606" spans="1:15">
      <c r="A606" s="29">
        <v>44329</v>
      </c>
      <c r="B606">
        <f t="shared" si="36"/>
        <v>402</v>
      </c>
      <c r="L606" s="29">
        <v>44329</v>
      </c>
      <c r="M606">
        <f t="shared" si="37"/>
        <v>402</v>
      </c>
      <c r="N606">
        <f t="shared" si="38"/>
        <v>232</v>
      </c>
      <c r="O606">
        <f t="shared" si="39"/>
        <v>170</v>
      </c>
    </row>
    <row r="607" spans="1:15">
      <c r="A607" s="29">
        <v>44329</v>
      </c>
      <c r="B607">
        <f t="shared" si="36"/>
        <v>402</v>
      </c>
      <c r="L607" s="29">
        <v>44329</v>
      </c>
      <c r="M607">
        <f t="shared" si="37"/>
        <v>402</v>
      </c>
      <c r="N607">
        <f t="shared" si="38"/>
        <v>232</v>
      </c>
      <c r="O607">
        <f t="shared" si="39"/>
        <v>170</v>
      </c>
    </row>
    <row r="608" spans="1:15">
      <c r="A608" s="29">
        <v>44329</v>
      </c>
      <c r="B608">
        <f t="shared" si="36"/>
        <v>402</v>
      </c>
      <c r="L608" s="29">
        <v>44329</v>
      </c>
      <c r="M608">
        <f t="shared" si="37"/>
        <v>402</v>
      </c>
      <c r="N608">
        <f t="shared" si="38"/>
        <v>232</v>
      </c>
      <c r="O608">
        <f t="shared" si="39"/>
        <v>170</v>
      </c>
    </row>
    <row r="609" spans="1:15">
      <c r="A609" s="29">
        <v>44329</v>
      </c>
      <c r="B609">
        <f t="shared" si="36"/>
        <v>402</v>
      </c>
      <c r="L609" s="29">
        <v>44329</v>
      </c>
      <c r="M609">
        <f t="shared" si="37"/>
        <v>402</v>
      </c>
      <c r="N609">
        <f t="shared" si="38"/>
        <v>232</v>
      </c>
      <c r="O609">
        <f t="shared" si="39"/>
        <v>170</v>
      </c>
    </row>
    <row r="610" spans="1:15">
      <c r="A610" s="29">
        <v>44329</v>
      </c>
      <c r="B610">
        <f t="shared" si="36"/>
        <v>402</v>
      </c>
      <c r="L610" s="29">
        <v>44329</v>
      </c>
      <c r="M610">
        <f t="shared" si="37"/>
        <v>402</v>
      </c>
      <c r="N610">
        <f t="shared" si="38"/>
        <v>232</v>
      </c>
      <c r="O610">
        <f t="shared" si="39"/>
        <v>170</v>
      </c>
    </row>
    <row r="611" spans="1:15">
      <c r="A611" s="29">
        <v>44329</v>
      </c>
      <c r="B611">
        <f t="shared" si="36"/>
        <v>402</v>
      </c>
      <c r="L611" s="29">
        <v>44329</v>
      </c>
      <c r="M611">
        <f t="shared" si="37"/>
        <v>402</v>
      </c>
      <c r="N611">
        <f t="shared" si="38"/>
        <v>232</v>
      </c>
      <c r="O611">
        <f t="shared" si="39"/>
        <v>170</v>
      </c>
    </row>
    <row r="612" spans="1:15">
      <c r="A612" s="29">
        <v>44329</v>
      </c>
      <c r="B612">
        <f t="shared" si="36"/>
        <v>402</v>
      </c>
      <c r="L612" s="29">
        <v>44329</v>
      </c>
      <c r="M612">
        <f t="shared" si="37"/>
        <v>402</v>
      </c>
      <c r="N612">
        <f t="shared" si="38"/>
        <v>232</v>
      </c>
      <c r="O612">
        <f t="shared" si="39"/>
        <v>170</v>
      </c>
    </row>
    <row r="613" spans="1:15">
      <c r="A613" s="29">
        <v>44329</v>
      </c>
      <c r="B613">
        <f t="shared" si="36"/>
        <v>402</v>
      </c>
      <c r="L613" s="29">
        <v>44329</v>
      </c>
      <c r="M613">
        <f t="shared" si="37"/>
        <v>402</v>
      </c>
      <c r="N613">
        <f t="shared" si="38"/>
        <v>232</v>
      </c>
      <c r="O613">
        <f t="shared" si="39"/>
        <v>170</v>
      </c>
    </row>
    <row r="614" spans="1:15">
      <c r="A614" s="29">
        <v>44329</v>
      </c>
      <c r="B614">
        <f t="shared" si="36"/>
        <v>402</v>
      </c>
      <c r="L614" s="29">
        <v>44329</v>
      </c>
      <c r="M614">
        <f t="shared" si="37"/>
        <v>402</v>
      </c>
      <c r="N614">
        <f t="shared" si="38"/>
        <v>232</v>
      </c>
      <c r="O614">
        <f t="shared" si="39"/>
        <v>170</v>
      </c>
    </row>
    <row r="615" spans="1:15">
      <c r="A615" s="29">
        <v>44329</v>
      </c>
      <c r="B615">
        <f t="shared" si="36"/>
        <v>402</v>
      </c>
      <c r="L615" s="29">
        <v>44329</v>
      </c>
      <c r="M615">
        <f t="shared" si="37"/>
        <v>402</v>
      </c>
      <c r="N615">
        <f t="shared" si="38"/>
        <v>232</v>
      </c>
      <c r="O615">
        <f t="shared" si="39"/>
        <v>170</v>
      </c>
    </row>
    <row r="616" spans="1:15">
      <c r="A616" s="29">
        <v>44329</v>
      </c>
      <c r="B616">
        <f t="shared" si="36"/>
        <v>402</v>
      </c>
      <c r="L616" s="29">
        <v>44329</v>
      </c>
      <c r="M616">
        <f t="shared" si="37"/>
        <v>402</v>
      </c>
      <c r="N616">
        <f t="shared" si="38"/>
        <v>232</v>
      </c>
      <c r="O616">
        <f t="shared" si="39"/>
        <v>170</v>
      </c>
    </row>
    <row r="617" spans="1:15">
      <c r="A617" s="29">
        <v>44329</v>
      </c>
      <c r="B617">
        <f t="shared" si="36"/>
        <v>402</v>
      </c>
      <c r="L617" s="29">
        <v>44329</v>
      </c>
      <c r="M617">
        <f t="shared" si="37"/>
        <v>402</v>
      </c>
      <c r="N617">
        <f t="shared" si="38"/>
        <v>232</v>
      </c>
      <c r="O617">
        <f t="shared" si="39"/>
        <v>170</v>
      </c>
    </row>
    <row r="618" spans="1:15">
      <c r="A618" s="29">
        <v>44329</v>
      </c>
      <c r="B618">
        <f t="shared" si="36"/>
        <v>402</v>
      </c>
      <c r="L618" s="29">
        <v>44329</v>
      </c>
      <c r="M618">
        <f t="shared" si="37"/>
        <v>402</v>
      </c>
      <c r="N618">
        <f t="shared" si="38"/>
        <v>232</v>
      </c>
      <c r="O618">
        <f t="shared" si="39"/>
        <v>170</v>
      </c>
    </row>
    <row r="619" spans="1:15">
      <c r="A619" s="29">
        <v>44329</v>
      </c>
      <c r="B619">
        <f t="shared" si="36"/>
        <v>402</v>
      </c>
      <c r="L619" s="29">
        <v>44329</v>
      </c>
      <c r="M619">
        <f t="shared" si="37"/>
        <v>402</v>
      </c>
      <c r="N619">
        <f t="shared" si="38"/>
        <v>232</v>
      </c>
      <c r="O619">
        <f t="shared" si="39"/>
        <v>170</v>
      </c>
    </row>
    <row r="620" spans="1:15">
      <c r="A620" s="29">
        <v>44329</v>
      </c>
      <c r="B620">
        <f t="shared" si="36"/>
        <v>402</v>
      </c>
      <c r="L620" s="29">
        <v>44329</v>
      </c>
      <c r="M620">
        <f t="shared" si="37"/>
        <v>402</v>
      </c>
      <c r="N620">
        <f t="shared" si="38"/>
        <v>232</v>
      </c>
      <c r="O620">
        <f t="shared" si="39"/>
        <v>170</v>
      </c>
    </row>
    <row r="621" spans="1:15">
      <c r="A621" s="29">
        <v>44329</v>
      </c>
      <c r="B621">
        <f t="shared" si="36"/>
        <v>402</v>
      </c>
      <c r="L621" s="29">
        <v>44329</v>
      </c>
      <c r="M621">
        <f t="shared" si="37"/>
        <v>402</v>
      </c>
      <c r="N621">
        <f t="shared" si="38"/>
        <v>232</v>
      </c>
      <c r="O621">
        <f t="shared" si="39"/>
        <v>170</v>
      </c>
    </row>
    <row r="622" spans="1:15">
      <c r="A622" s="29">
        <v>44329</v>
      </c>
      <c r="B622">
        <f t="shared" si="36"/>
        <v>402</v>
      </c>
      <c r="L622" s="29">
        <v>44329</v>
      </c>
      <c r="M622">
        <f t="shared" si="37"/>
        <v>402</v>
      </c>
      <c r="N622">
        <f t="shared" si="38"/>
        <v>232</v>
      </c>
      <c r="O622">
        <f t="shared" si="39"/>
        <v>170</v>
      </c>
    </row>
    <row r="623" spans="1:15">
      <c r="A623" s="29">
        <v>44329</v>
      </c>
      <c r="B623">
        <f t="shared" si="36"/>
        <v>402</v>
      </c>
      <c r="L623" s="29">
        <v>44329</v>
      </c>
      <c r="M623">
        <f t="shared" si="37"/>
        <v>402</v>
      </c>
      <c r="N623">
        <f t="shared" si="38"/>
        <v>232</v>
      </c>
      <c r="O623">
        <f t="shared" si="39"/>
        <v>170</v>
      </c>
    </row>
    <row r="624" spans="1:15">
      <c r="A624" s="29">
        <v>44329</v>
      </c>
      <c r="B624">
        <f t="shared" si="36"/>
        <v>402</v>
      </c>
      <c r="L624" s="29">
        <v>44329</v>
      </c>
      <c r="M624">
        <f t="shared" si="37"/>
        <v>402</v>
      </c>
      <c r="N624">
        <f t="shared" si="38"/>
        <v>232</v>
      </c>
      <c r="O624">
        <f t="shared" si="39"/>
        <v>170</v>
      </c>
    </row>
    <row r="625" spans="1:15">
      <c r="A625" s="29">
        <v>44329</v>
      </c>
      <c r="B625">
        <f t="shared" si="36"/>
        <v>402</v>
      </c>
      <c r="L625" s="29">
        <v>44329</v>
      </c>
      <c r="M625">
        <f t="shared" si="37"/>
        <v>402</v>
      </c>
      <c r="N625">
        <f t="shared" si="38"/>
        <v>232</v>
      </c>
      <c r="O625">
        <f t="shared" si="39"/>
        <v>170</v>
      </c>
    </row>
    <row r="626" spans="1:15">
      <c r="A626" s="29">
        <v>44329</v>
      </c>
      <c r="B626">
        <f t="shared" si="36"/>
        <v>402</v>
      </c>
      <c r="L626" s="29">
        <v>44329</v>
      </c>
      <c r="M626">
        <f t="shared" si="37"/>
        <v>402</v>
      </c>
      <c r="N626">
        <f t="shared" si="38"/>
        <v>232</v>
      </c>
      <c r="O626">
        <f t="shared" si="39"/>
        <v>170</v>
      </c>
    </row>
    <row r="627" spans="1:15">
      <c r="A627" s="29">
        <v>44329</v>
      </c>
      <c r="B627">
        <f t="shared" si="36"/>
        <v>402</v>
      </c>
      <c r="L627" s="29">
        <v>44329</v>
      </c>
      <c r="M627">
        <f t="shared" si="37"/>
        <v>402</v>
      </c>
      <c r="N627">
        <f t="shared" si="38"/>
        <v>232</v>
      </c>
      <c r="O627">
        <f t="shared" si="39"/>
        <v>170</v>
      </c>
    </row>
    <row r="628" spans="1:15">
      <c r="A628" s="29">
        <v>44329</v>
      </c>
      <c r="B628">
        <f t="shared" si="36"/>
        <v>402</v>
      </c>
      <c r="L628" s="29">
        <v>44329</v>
      </c>
      <c r="M628">
        <f t="shared" si="37"/>
        <v>402</v>
      </c>
      <c r="N628">
        <f t="shared" si="38"/>
        <v>232</v>
      </c>
      <c r="O628">
        <f t="shared" si="39"/>
        <v>170</v>
      </c>
    </row>
    <row r="629" spans="1:15">
      <c r="A629" s="29">
        <v>44329</v>
      </c>
      <c r="B629">
        <f t="shared" si="36"/>
        <v>402</v>
      </c>
      <c r="L629" s="29">
        <v>44329</v>
      </c>
      <c r="M629">
        <f t="shared" si="37"/>
        <v>402</v>
      </c>
      <c r="N629">
        <f t="shared" si="38"/>
        <v>232</v>
      </c>
      <c r="O629">
        <f t="shared" si="39"/>
        <v>170</v>
      </c>
    </row>
    <row r="630" spans="1:15">
      <c r="A630" s="29">
        <v>44329</v>
      </c>
      <c r="B630">
        <f t="shared" si="36"/>
        <v>402</v>
      </c>
      <c r="L630" s="29">
        <v>44329</v>
      </c>
      <c r="M630">
        <f t="shared" si="37"/>
        <v>402</v>
      </c>
      <c r="N630">
        <f t="shared" si="38"/>
        <v>232</v>
      </c>
      <c r="O630">
        <f t="shared" si="39"/>
        <v>170</v>
      </c>
    </row>
    <row r="631" spans="1:15">
      <c r="A631" s="29">
        <v>44329</v>
      </c>
      <c r="B631">
        <f t="shared" si="36"/>
        <v>402</v>
      </c>
      <c r="L631" s="29">
        <v>44329</v>
      </c>
      <c r="M631">
        <f t="shared" si="37"/>
        <v>402</v>
      </c>
      <c r="N631">
        <f t="shared" si="38"/>
        <v>232</v>
      </c>
      <c r="O631">
        <f t="shared" si="39"/>
        <v>170</v>
      </c>
    </row>
    <row r="632" spans="1:15">
      <c r="A632" s="29">
        <v>44329</v>
      </c>
      <c r="B632">
        <f t="shared" si="36"/>
        <v>402</v>
      </c>
      <c r="L632" s="29">
        <v>44329</v>
      </c>
      <c r="M632">
        <f t="shared" si="37"/>
        <v>402</v>
      </c>
      <c r="N632">
        <f t="shared" si="38"/>
        <v>232</v>
      </c>
      <c r="O632">
        <f t="shared" si="39"/>
        <v>170</v>
      </c>
    </row>
    <row r="633" spans="1:15">
      <c r="A633" s="29">
        <v>44329</v>
      </c>
      <c r="B633">
        <f t="shared" si="36"/>
        <v>402</v>
      </c>
      <c r="L633" s="29">
        <v>44329</v>
      </c>
      <c r="M633">
        <f t="shared" si="37"/>
        <v>402</v>
      </c>
      <c r="N633">
        <f t="shared" si="38"/>
        <v>232</v>
      </c>
      <c r="O633">
        <f t="shared" si="39"/>
        <v>170</v>
      </c>
    </row>
    <row r="634" spans="1:15">
      <c r="A634" s="29">
        <v>44329</v>
      </c>
      <c r="B634">
        <f t="shared" si="36"/>
        <v>402</v>
      </c>
      <c r="L634" s="29">
        <v>44329</v>
      </c>
      <c r="M634">
        <f t="shared" si="37"/>
        <v>402</v>
      </c>
      <c r="N634">
        <f t="shared" si="38"/>
        <v>232</v>
      </c>
      <c r="O634">
        <f t="shared" si="39"/>
        <v>170</v>
      </c>
    </row>
    <row r="635" spans="1:15">
      <c r="A635" s="29">
        <v>44329</v>
      </c>
      <c r="B635">
        <f t="shared" si="36"/>
        <v>402</v>
      </c>
      <c r="L635" s="29">
        <v>44329</v>
      </c>
      <c r="M635">
        <f t="shared" si="37"/>
        <v>402</v>
      </c>
      <c r="N635">
        <f t="shared" si="38"/>
        <v>232</v>
      </c>
      <c r="O635">
        <f t="shared" si="39"/>
        <v>170</v>
      </c>
    </row>
    <row r="636" spans="1:15">
      <c r="A636" s="29">
        <v>44329</v>
      </c>
      <c r="B636">
        <f t="shared" si="36"/>
        <v>402</v>
      </c>
      <c r="L636" s="29">
        <v>44329</v>
      </c>
      <c r="M636">
        <f t="shared" si="37"/>
        <v>402</v>
      </c>
      <c r="N636">
        <f t="shared" si="38"/>
        <v>232</v>
      </c>
      <c r="O636">
        <f t="shared" si="39"/>
        <v>170</v>
      </c>
    </row>
    <row r="637" spans="1:15">
      <c r="A637" s="29">
        <v>44329</v>
      </c>
      <c r="B637">
        <f t="shared" si="36"/>
        <v>402</v>
      </c>
      <c r="L637" s="29">
        <v>44329</v>
      </c>
      <c r="M637">
        <f t="shared" si="37"/>
        <v>402</v>
      </c>
      <c r="N637">
        <f t="shared" si="38"/>
        <v>232</v>
      </c>
      <c r="O637">
        <f t="shared" si="39"/>
        <v>170</v>
      </c>
    </row>
    <row r="638" spans="1:15">
      <c r="A638" s="29">
        <v>44329</v>
      </c>
      <c r="B638">
        <f t="shared" si="36"/>
        <v>402</v>
      </c>
      <c r="L638" s="29">
        <v>44329</v>
      </c>
      <c r="M638">
        <f t="shared" si="37"/>
        <v>402</v>
      </c>
      <c r="N638">
        <f t="shared" si="38"/>
        <v>232</v>
      </c>
      <c r="O638">
        <f t="shared" si="39"/>
        <v>170</v>
      </c>
    </row>
    <row r="639" spans="1:15">
      <c r="A639" s="29">
        <v>44329</v>
      </c>
      <c r="B639">
        <f t="shared" si="36"/>
        <v>402</v>
      </c>
      <c r="L639" s="29">
        <v>44329</v>
      </c>
      <c r="M639">
        <f t="shared" si="37"/>
        <v>402</v>
      </c>
      <c r="N639">
        <f t="shared" si="38"/>
        <v>232</v>
      </c>
      <c r="O639">
        <f t="shared" si="39"/>
        <v>170</v>
      </c>
    </row>
    <row r="640" spans="1:15">
      <c r="A640" s="29">
        <v>44329</v>
      </c>
      <c r="B640">
        <f t="shared" si="36"/>
        <v>402</v>
      </c>
      <c r="L640" s="29">
        <v>44329</v>
      </c>
      <c r="M640">
        <f t="shared" si="37"/>
        <v>402</v>
      </c>
      <c r="N640">
        <f t="shared" si="38"/>
        <v>232</v>
      </c>
      <c r="O640">
        <f t="shared" si="39"/>
        <v>170</v>
      </c>
    </row>
    <row r="641" spans="1:15">
      <c r="A641" s="29">
        <v>44329</v>
      </c>
      <c r="B641">
        <f t="shared" ref="B641:B704" si="40">$G$2-A641</f>
        <v>402</v>
      </c>
      <c r="L641" s="29">
        <v>44329</v>
      </c>
      <c r="M641">
        <f t="shared" ref="M641:M704" si="41">(SUM(N641:O641))</f>
        <v>402</v>
      </c>
      <c r="N641">
        <f t="shared" ref="N641:N704" si="42">($G$7-L641)</f>
        <v>232</v>
      </c>
      <c r="O641">
        <f t="shared" ref="O641:O704" si="43">($G$8-L641)-N641</f>
        <v>170</v>
      </c>
    </row>
    <row r="642" spans="1:15">
      <c r="A642" s="29">
        <v>44329</v>
      </c>
      <c r="B642">
        <f t="shared" si="40"/>
        <v>402</v>
      </c>
      <c r="L642" s="29">
        <v>44329</v>
      </c>
      <c r="M642">
        <f t="shared" si="41"/>
        <v>402</v>
      </c>
      <c r="N642">
        <f t="shared" si="42"/>
        <v>232</v>
      </c>
      <c r="O642">
        <f t="shared" si="43"/>
        <v>170</v>
      </c>
    </row>
    <row r="643" spans="1:15">
      <c r="A643" s="29">
        <v>44329</v>
      </c>
      <c r="B643">
        <f t="shared" si="40"/>
        <v>402</v>
      </c>
      <c r="L643" s="29">
        <v>44329</v>
      </c>
      <c r="M643">
        <f t="shared" si="41"/>
        <v>402</v>
      </c>
      <c r="N643">
        <f t="shared" si="42"/>
        <v>232</v>
      </c>
      <c r="O643">
        <f t="shared" si="43"/>
        <v>170</v>
      </c>
    </row>
    <row r="644" spans="1:15">
      <c r="A644" s="29">
        <v>44329</v>
      </c>
      <c r="B644">
        <f t="shared" si="40"/>
        <v>402</v>
      </c>
      <c r="L644" s="29">
        <v>44329</v>
      </c>
      <c r="M644">
        <f t="shared" si="41"/>
        <v>402</v>
      </c>
      <c r="N644">
        <f t="shared" si="42"/>
        <v>232</v>
      </c>
      <c r="O644">
        <f t="shared" si="43"/>
        <v>170</v>
      </c>
    </row>
    <row r="645" spans="1:15">
      <c r="A645" s="29">
        <v>44329</v>
      </c>
      <c r="B645">
        <f t="shared" si="40"/>
        <v>402</v>
      </c>
      <c r="L645" s="29">
        <v>44329</v>
      </c>
      <c r="M645">
        <f t="shared" si="41"/>
        <v>402</v>
      </c>
      <c r="N645">
        <f t="shared" si="42"/>
        <v>232</v>
      </c>
      <c r="O645">
        <f t="shared" si="43"/>
        <v>170</v>
      </c>
    </row>
    <row r="646" spans="1:15">
      <c r="A646" s="29">
        <v>44329</v>
      </c>
      <c r="B646">
        <f t="shared" si="40"/>
        <v>402</v>
      </c>
      <c r="L646" s="29">
        <v>44329</v>
      </c>
      <c r="M646">
        <f t="shared" si="41"/>
        <v>402</v>
      </c>
      <c r="N646">
        <f t="shared" si="42"/>
        <v>232</v>
      </c>
      <c r="O646">
        <f t="shared" si="43"/>
        <v>170</v>
      </c>
    </row>
    <row r="647" spans="1:15">
      <c r="A647" s="29">
        <v>44329</v>
      </c>
      <c r="B647">
        <f t="shared" si="40"/>
        <v>402</v>
      </c>
      <c r="L647" s="29">
        <v>44329</v>
      </c>
      <c r="M647">
        <f t="shared" si="41"/>
        <v>402</v>
      </c>
      <c r="N647">
        <f t="shared" si="42"/>
        <v>232</v>
      </c>
      <c r="O647">
        <f t="shared" si="43"/>
        <v>170</v>
      </c>
    </row>
    <row r="648" spans="1:15">
      <c r="A648" s="29">
        <v>44329</v>
      </c>
      <c r="B648">
        <f t="shared" si="40"/>
        <v>402</v>
      </c>
      <c r="L648" s="29">
        <v>44329</v>
      </c>
      <c r="M648">
        <f t="shared" si="41"/>
        <v>402</v>
      </c>
      <c r="N648">
        <f t="shared" si="42"/>
        <v>232</v>
      </c>
      <c r="O648">
        <f t="shared" si="43"/>
        <v>170</v>
      </c>
    </row>
    <row r="649" spans="1:15">
      <c r="A649" s="29">
        <v>44329</v>
      </c>
      <c r="B649">
        <f t="shared" si="40"/>
        <v>402</v>
      </c>
      <c r="L649" s="29">
        <v>44329</v>
      </c>
      <c r="M649">
        <f t="shared" si="41"/>
        <v>402</v>
      </c>
      <c r="N649">
        <f t="shared" si="42"/>
        <v>232</v>
      </c>
      <c r="O649">
        <f t="shared" si="43"/>
        <v>170</v>
      </c>
    </row>
    <row r="650" spans="1:15">
      <c r="A650" s="29">
        <v>44329</v>
      </c>
      <c r="B650">
        <f t="shared" si="40"/>
        <v>402</v>
      </c>
      <c r="L650" s="29">
        <v>44329</v>
      </c>
      <c r="M650">
        <f t="shared" si="41"/>
        <v>402</v>
      </c>
      <c r="N650">
        <f t="shared" si="42"/>
        <v>232</v>
      </c>
      <c r="O650">
        <f t="shared" si="43"/>
        <v>170</v>
      </c>
    </row>
    <row r="651" spans="1:15">
      <c r="A651" s="29">
        <v>44329</v>
      </c>
      <c r="B651">
        <f t="shared" si="40"/>
        <v>402</v>
      </c>
      <c r="L651" s="29">
        <v>44329</v>
      </c>
      <c r="M651">
        <f t="shared" si="41"/>
        <v>402</v>
      </c>
      <c r="N651">
        <f t="shared" si="42"/>
        <v>232</v>
      </c>
      <c r="O651">
        <f t="shared" si="43"/>
        <v>170</v>
      </c>
    </row>
    <row r="652" spans="1:15">
      <c r="A652" s="29">
        <v>44329</v>
      </c>
      <c r="B652">
        <f t="shared" si="40"/>
        <v>402</v>
      </c>
      <c r="L652" s="29">
        <v>44329</v>
      </c>
      <c r="M652">
        <f t="shared" si="41"/>
        <v>402</v>
      </c>
      <c r="N652">
        <f t="shared" si="42"/>
        <v>232</v>
      </c>
      <c r="O652">
        <f t="shared" si="43"/>
        <v>170</v>
      </c>
    </row>
    <row r="653" spans="1:15">
      <c r="A653" s="29">
        <v>44329</v>
      </c>
      <c r="B653">
        <f t="shared" si="40"/>
        <v>402</v>
      </c>
      <c r="L653" s="29">
        <v>44329</v>
      </c>
      <c r="M653">
        <f t="shared" si="41"/>
        <v>402</v>
      </c>
      <c r="N653">
        <f t="shared" si="42"/>
        <v>232</v>
      </c>
      <c r="O653">
        <f t="shared" si="43"/>
        <v>170</v>
      </c>
    </row>
    <row r="654" spans="1:15">
      <c r="A654" s="29">
        <v>44329</v>
      </c>
      <c r="B654">
        <f t="shared" si="40"/>
        <v>402</v>
      </c>
      <c r="L654" s="29">
        <v>44329</v>
      </c>
      <c r="M654">
        <f t="shared" si="41"/>
        <v>402</v>
      </c>
      <c r="N654">
        <f t="shared" si="42"/>
        <v>232</v>
      </c>
      <c r="O654">
        <f t="shared" si="43"/>
        <v>170</v>
      </c>
    </row>
    <row r="655" spans="1:15">
      <c r="A655" s="29">
        <v>44329</v>
      </c>
      <c r="B655">
        <f t="shared" si="40"/>
        <v>402</v>
      </c>
      <c r="L655" s="29">
        <v>44329</v>
      </c>
      <c r="M655">
        <f t="shared" si="41"/>
        <v>402</v>
      </c>
      <c r="N655">
        <f t="shared" si="42"/>
        <v>232</v>
      </c>
      <c r="O655">
        <f t="shared" si="43"/>
        <v>170</v>
      </c>
    </row>
    <row r="656" spans="1:15">
      <c r="A656" s="29">
        <v>44329</v>
      </c>
      <c r="B656">
        <f t="shared" si="40"/>
        <v>402</v>
      </c>
      <c r="L656" s="29">
        <v>44329</v>
      </c>
      <c r="M656">
        <f t="shared" si="41"/>
        <v>402</v>
      </c>
      <c r="N656">
        <f t="shared" si="42"/>
        <v>232</v>
      </c>
      <c r="O656">
        <f t="shared" si="43"/>
        <v>170</v>
      </c>
    </row>
    <row r="657" spans="1:15">
      <c r="A657" s="29">
        <v>44329</v>
      </c>
      <c r="B657">
        <f t="shared" si="40"/>
        <v>402</v>
      </c>
      <c r="L657" s="29">
        <v>44329</v>
      </c>
      <c r="M657">
        <f t="shared" si="41"/>
        <v>402</v>
      </c>
      <c r="N657">
        <f t="shared" si="42"/>
        <v>232</v>
      </c>
      <c r="O657">
        <f t="shared" si="43"/>
        <v>170</v>
      </c>
    </row>
    <row r="658" spans="1:15">
      <c r="A658" s="29">
        <v>44329</v>
      </c>
      <c r="B658">
        <f t="shared" si="40"/>
        <v>402</v>
      </c>
      <c r="L658" s="29">
        <v>44329</v>
      </c>
      <c r="M658">
        <f t="shared" si="41"/>
        <v>402</v>
      </c>
      <c r="N658">
        <f t="shared" si="42"/>
        <v>232</v>
      </c>
      <c r="O658">
        <f t="shared" si="43"/>
        <v>170</v>
      </c>
    </row>
    <row r="659" spans="1:15">
      <c r="A659" s="29">
        <v>44329</v>
      </c>
      <c r="B659">
        <f t="shared" si="40"/>
        <v>402</v>
      </c>
      <c r="L659" s="29">
        <v>44329</v>
      </c>
      <c r="M659">
        <f t="shared" si="41"/>
        <v>402</v>
      </c>
      <c r="N659">
        <f t="shared" si="42"/>
        <v>232</v>
      </c>
      <c r="O659">
        <f t="shared" si="43"/>
        <v>170</v>
      </c>
    </row>
    <row r="660" spans="1:15">
      <c r="A660" s="29">
        <v>44329</v>
      </c>
      <c r="B660">
        <f t="shared" si="40"/>
        <v>402</v>
      </c>
      <c r="L660" s="29">
        <v>44329</v>
      </c>
      <c r="M660">
        <f t="shared" si="41"/>
        <v>402</v>
      </c>
      <c r="N660">
        <f t="shared" si="42"/>
        <v>232</v>
      </c>
      <c r="O660">
        <f t="shared" si="43"/>
        <v>170</v>
      </c>
    </row>
    <row r="661" spans="1:15">
      <c r="A661" s="29">
        <v>44329</v>
      </c>
      <c r="B661">
        <f t="shared" si="40"/>
        <v>402</v>
      </c>
      <c r="L661" s="29">
        <v>44329</v>
      </c>
      <c r="M661">
        <f t="shared" si="41"/>
        <v>402</v>
      </c>
      <c r="N661">
        <f t="shared" si="42"/>
        <v>232</v>
      </c>
      <c r="O661">
        <f t="shared" si="43"/>
        <v>170</v>
      </c>
    </row>
    <row r="662" spans="1:15">
      <c r="A662" s="29">
        <v>44329</v>
      </c>
      <c r="B662">
        <f t="shared" si="40"/>
        <v>402</v>
      </c>
      <c r="L662" s="29">
        <v>44329</v>
      </c>
      <c r="M662">
        <f t="shared" si="41"/>
        <v>402</v>
      </c>
      <c r="N662">
        <f t="shared" si="42"/>
        <v>232</v>
      </c>
      <c r="O662">
        <f t="shared" si="43"/>
        <v>170</v>
      </c>
    </row>
    <row r="663" spans="1:15">
      <c r="A663" s="29">
        <v>44329</v>
      </c>
      <c r="B663">
        <f t="shared" si="40"/>
        <v>402</v>
      </c>
      <c r="L663" s="29">
        <v>44329</v>
      </c>
      <c r="M663">
        <f t="shared" si="41"/>
        <v>402</v>
      </c>
      <c r="N663">
        <f t="shared" si="42"/>
        <v>232</v>
      </c>
      <c r="O663">
        <f t="shared" si="43"/>
        <v>170</v>
      </c>
    </row>
    <row r="664" spans="1:15">
      <c r="A664" s="29">
        <v>44329</v>
      </c>
      <c r="B664">
        <f t="shared" si="40"/>
        <v>402</v>
      </c>
      <c r="L664" s="29">
        <v>44329</v>
      </c>
      <c r="M664">
        <f t="shared" si="41"/>
        <v>402</v>
      </c>
      <c r="N664">
        <f t="shared" si="42"/>
        <v>232</v>
      </c>
      <c r="O664">
        <f t="shared" si="43"/>
        <v>170</v>
      </c>
    </row>
    <row r="665" spans="1:15">
      <c r="A665" s="29">
        <v>44329</v>
      </c>
      <c r="B665">
        <f t="shared" si="40"/>
        <v>402</v>
      </c>
      <c r="L665" s="29">
        <v>44329</v>
      </c>
      <c r="M665">
        <f t="shared" si="41"/>
        <v>402</v>
      </c>
      <c r="N665">
        <f t="shared" si="42"/>
        <v>232</v>
      </c>
      <c r="O665">
        <f t="shared" si="43"/>
        <v>170</v>
      </c>
    </row>
    <row r="666" spans="1:15">
      <c r="A666" s="29">
        <v>44329</v>
      </c>
      <c r="B666">
        <f t="shared" si="40"/>
        <v>402</v>
      </c>
      <c r="L666" s="29">
        <v>44329</v>
      </c>
      <c r="M666">
        <f t="shared" si="41"/>
        <v>402</v>
      </c>
      <c r="N666">
        <f t="shared" si="42"/>
        <v>232</v>
      </c>
      <c r="O666">
        <f t="shared" si="43"/>
        <v>170</v>
      </c>
    </row>
    <row r="667" spans="1:15">
      <c r="A667" s="29">
        <v>44329</v>
      </c>
      <c r="B667">
        <f t="shared" si="40"/>
        <v>402</v>
      </c>
      <c r="L667" s="29">
        <v>44329</v>
      </c>
      <c r="M667">
        <f t="shared" si="41"/>
        <v>402</v>
      </c>
      <c r="N667">
        <f t="shared" si="42"/>
        <v>232</v>
      </c>
      <c r="O667">
        <f t="shared" si="43"/>
        <v>170</v>
      </c>
    </row>
    <row r="668" spans="1:15">
      <c r="A668" s="29">
        <v>44329</v>
      </c>
      <c r="B668">
        <f t="shared" si="40"/>
        <v>402</v>
      </c>
      <c r="L668" s="29">
        <v>44329</v>
      </c>
      <c r="M668">
        <f t="shared" si="41"/>
        <v>402</v>
      </c>
      <c r="N668">
        <f t="shared" si="42"/>
        <v>232</v>
      </c>
      <c r="O668">
        <f t="shared" si="43"/>
        <v>170</v>
      </c>
    </row>
    <row r="669" spans="1:15">
      <c r="A669" s="29">
        <v>44329</v>
      </c>
      <c r="B669">
        <f t="shared" si="40"/>
        <v>402</v>
      </c>
      <c r="L669" s="29">
        <v>44329</v>
      </c>
      <c r="M669">
        <f t="shared" si="41"/>
        <v>402</v>
      </c>
      <c r="N669">
        <f t="shared" si="42"/>
        <v>232</v>
      </c>
      <c r="O669">
        <f t="shared" si="43"/>
        <v>170</v>
      </c>
    </row>
    <row r="670" spans="1:15">
      <c r="A670" s="29">
        <v>44329</v>
      </c>
      <c r="B670">
        <f t="shared" si="40"/>
        <v>402</v>
      </c>
      <c r="L670" s="29">
        <v>44329</v>
      </c>
      <c r="M670">
        <f t="shared" si="41"/>
        <v>402</v>
      </c>
      <c r="N670">
        <f t="shared" si="42"/>
        <v>232</v>
      </c>
      <c r="O670">
        <f t="shared" si="43"/>
        <v>170</v>
      </c>
    </row>
    <row r="671" spans="1:15">
      <c r="A671" s="29">
        <v>44329</v>
      </c>
      <c r="B671">
        <f t="shared" si="40"/>
        <v>402</v>
      </c>
      <c r="L671" s="29">
        <v>44329</v>
      </c>
      <c r="M671">
        <f t="shared" si="41"/>
        <v>402</v>
      </c>
      <c r="N671">
        <f t="shared" si="42"/>
        <v>232</v>
      </c>
      <c r="O671">
        <f t="shared" si="43"/>
        <v>170</v>
      </c>
    </row>
    <row r="672" spans="1:15">
      <c r="A672" s="29">
        <v>44329</v>
      </c>
      <c r="B672">
        <f t="shared" si="40"/>
        <v>402</v>
      </c>
      <c r="L672" s="29">
        <v>44329</v>
      </c>
      <c r="M672">
        <f t="shared" si="41"/>
        <v>402</v>
      </c>
      <c r="N672">
        <f t="shared" si="42"/>
        <v>232</v>
      </c>
      <c r="O672">
        <f t="shared" si="43"/>
        <v>170</v>
      </c>
    </row>
    <row r="673" spans="1:15">
      <c r="A673" s="29">
        <v>44329</v>
      </c>
      <c r="B673">
        <f t="shared" si="40"/>
        <v>402</v>
      </c>
      <c r="L673" s="29">
        <v>44329</v>
      </c>
      <c r="M673">
        <f t="shared" si="41"/>
        <v>402</v>
      </c>
      <c r="N673">
        <f t="shared" si="42"/>
        <v>232</v>
      </c>
      <c r="O673">
        <f t="shared" si="43"/>
        <v>170</v>
      </c>
    </row>
    <row r="674" spans="1:15">
      <c r="A674" s="29">
        <v>44329</v>
      </c>
      <c r="B674">
        <f t="shared" si="40"/>
        <v>402</v>
      </c>
      <c r="L674" s="29">
        <v>44329</v>
      </c>
      <c r="M674">
        <f t="shared" si="41"/>
        <v>402</v>
      </c>
      <c r="N674">
        <f t="shared" si="42"/>
        <v>232</v>
      </c>
      <c r="O674">
        <f t="shared" si="43"/>
        <v>170</v>
      </c>
    </row>
    <row r="675" spans="1:15">
      <c r="A675" s="29">
        <v>44329</v>
      </c>
      <c r="B675">
        <f t="shared" si="40"/>
        <v>402</v>
      </c>
      <c r="L675" s="29">
        <v>44329</v>
      </c>
      <c r="M675">
        <f t="shared" si="41"/>
        <v>402</v>
      </c>
      <c r="N675">
        <f t="shared" si="42"/>
        <v>232</v>
      </c>
      <c r="O675">
        <f t="shared" si="43"/>
        <v>170</v>
      </c>
    </row>
    <row r="676" spans="1:15">
      <c r="A676" s="29">
        <v>44329</v>
      </c>
      <c r="B676">
        <f t="shared" si="40"/>
        <v>402</v>
      </c>
      <c r="L676" s="29">
        <v>44329</v>
      </c>
      <c r="M676">
        <f t="shared" si="41"/>
        <v>402</v>
      </c>
      <c r="N676">
        <f t="shared" si="42"/>
        <v>232</v>
      </c>
      <c r="O676">
        <f t="shared" si="43"/>
        <v>170</v>
      </c>
    </row>
    <row r="677" spans="1:15">
      <c r="A677" s="29">
        <v>44329</v>
      </c>
      <c r="B677">
        <f t="shared" si="40"/>
        <v>402</v>
      </c>
      <c r="L677" s="29">
        <v>44329</v>
      </c>
      <c r="M677">
        <f t="shared" si="41"/>
        <v>402</v>
      </c>
      <c r="N677">
        <f t="shared" si="42"/>
        <v>232</v>
      </c>
      <c r="O677">
        <f t="shared" si="43"/>
        <v>170</v>
      </c>
    </row>
    <row r="678" spans="1:15">
      <c r="A678" s="29">
        <v>44329</v>
      </c>
      <c r="B678">
        <f t="shared" si="40"/>
        <v>402</v>
      </c>
      <c r="L678" s="29">
        <v>44329</v>
      </c>
      <c r="M678">
        <f t="shared" si="41"/>
        <v>402</v>
      </c>
      <c r="N678">
        <f t="shared" si="42"/>
        <v>232</v>
      </c>
      <c r="O678">
        <f t="shared" si="43"/>
        <v>170</v>
      </c>
    </row>
    <row r="679" spans="1:15">
      <c r="A679" s="29">
        <v>44329</v>
      </c>
      <c r="B679">
        <f t="shared" si="40"/>
        <v>402</v>
      </c>
      <c r="L679" s="29">
        <v>44329</v>
      </c>
      <c r="M679">
        <f t="shared" si="41"/>
        <v>402</v>
      </c>
      <c r="N679">
        <f t="shared" si="42"/>
        <v>232</v>
      </c>
      <c r="O679">
        <f t="shared" si="43"/>
        <v>170</v>
      </c>
    </row>
    <row r="680" spans="1:15">
      <c r="A680" s="29">
        <v>44329</v>
      </c>
      <c r="B680">
        <f t="shared" si="40"/>
        <v>402</v>
      </c>
      <c r="L680" s="29">
        <v>44329</v>
      </c>
      <c r="M680">
        <f t="shared" si="41"/>
        <v>402</v>
      </c>
      <c r="N680">
        <f t="shared" si="42"/>
        <v>232</v>
      </c>
      <c r="O680">
        <f t="shared" si="43"/>
        <v>170</v>
      </c>
    </row>
    <row r="681" spans="1:15">
      <c r="A681" s="29">
        <v>44329</v>
      </c>
      <c r="B681">
        <f t="shared" si="40"/>
        <v>402</v>
      </c>
      <c r="L681" s="29">
        <v>44329</v>
      </c>
      <c r="M681">
        <f t="shared" si="41"/>
        <v>402</v>
      </c>
      <c r="N681">
        <f t="shared" si="42"/>
        <v>232</v>
      </c>
      <c r="O681">
        <f t="shared" si="43"/>
        <v>170</v>
      </c>
    </row>
    <row r="682" spans="1:15">
      <c r="A682" s="29">
        <v>44329</v>
      </c>
      <c r="B682">
        <f t="shared" si="40"/>
        <v>402</v>
      </c>
      <c r="L682" s="29">
        <v>44329</v>
      </c>
      <c r="M682">
        <f t="shared" si="41"/>
        <v>402</v>
      </c>
      <c r="N682">
        <f t="shared" si="42"/>
        <v>232</v>
      </c>
      <c r="O682">
        <f t="shared" si="43"/>
        <v>170</v>
      </c>
    </row>
    <row r="683" spans="1:15">
      <c r="A683" s="29">
        <v>44329</v>
      </c>
      <c r="B683">
        <f t="shared" si="40"/>
        <v>402</v>
      </c>
      <c r="L683" s="29">
        <v>44329</v>
      </c>
      <c r="M683">
        <f t="shared" si="41"/>
        <v>402</v>
      </c>
      <c r="N683">
        <f t="shared" si="42"/>
        <v>232</v>
      </c>
      <c r="O683">
        <f t="shared" si="43"/>
        <v>170</v>
      </c>
    </row>
    <row r="684" spans="1:15">
      <c r="A684" s="29">
        <v>44329</v>
      </c>
      <c r="B684">
        <f t="shared" si="40"/>
        <v>402</v>
      </c>
      <c r="L684" s="29">
        <v>44329</v>
      </c>
      <c r="M684">
        <f t="shared" si="41"/>
        <v>402</v>
      </c>
      <c r="N684">
        <f t="shared" si="42"/>
        <v>232</v>
      </c>
      <c r="O684">
        <f t="shared" si="43"/>
        <v>170</v>
      </c>
    </row>
    <row r="685" spans="1:15">
      <c r="A685" s="29">
        <v>44329</v>
      </c>
      <c r="B685">
        <f t="shared" si="40"/>
        <v>402</v>
      </c>
      <c r="L685" s="29">
        <v>44329</v>
      </c>
      <c r="M685">
        <f t="shared" si="41"/>
        <v>402</v>
      </c>
      <c r="N685">
        <f t="shared" si="42"/>
        <v>232</v>
      </c>
      <c r="O685">
        <f t="shared" si="43"/>
        <v>170</v>
      </c>
    </row>
    <row r="686" spans="1:15">
      <c r="A686" s="29">
        <v>44329</v>
      </c>
      <c r="B686">
        <f t="shared" si="40"/>
        <v>402</v>
      </c>
      <c r="L686" s="29">
        <v>44329</v>
      </c>
      <c r="M686">
        <f t="shared" si="41"/>
        <v>402</v>
      </c>
      <c r="N686">
        <f t="shared" si="42"/>
        <v>232</v>
      </c>
      <c r="O686">
        <f t="shared" si="43"/>
        <v>170</v>
      </c>
    </row>
    <row r="687" spans="1:15">
      <c r="A687" s="29">
        <v>44329</v>
      </c>
      <c r="B687">
        <f t="shared" si="40"/>
        <v>402</v>
      </c>
      <c r="L687" s="29">
        <v>44329</v>
      </c>
      <c r="M687">
        <f t="shared" si="41"/>
        <v>402</v>
      </c>
      <c r="N687">
        <f t="shared" si="42"/>
        <v>232</v>
      </c>
      <c r="O687">
        <f t="shared" si="43"/>
        <v>170</v>
      </c>
    </row>
    <row r="688" spans="1:15">
      <c r="A688" s="29">
        <v>44329</v>
      </c>
      <c r="B688">
        <f t="shared" si="40"/>
        <v>402</v>
      </c>
      <c r="L688" s="29">
        <v>44329</v>
      </c>
      <c r="M688">
        <f t="shared" si="41"/>
        <v>402</v>
      </c>
      <c r="N688">
        <f t="shared" si="42"/>
        <v>232</v>
      </c>
      <c r="O688">
        <f t="shared" si="43"/>
        <v>170</v>
      </c>
    </row>
    <row r="689" spans="1:15">
      <c r="A689" s="29">
        <v>44329</v>
      </c>
      <c r="B689">
        <f t="shared" si="40"/>
        <v>402</v>
      </c>
      <c r="L689" s="29">
        <v>44329</v>
      </c>
      <c r="M689">
        <f t="shared" si="41"/>
        <v>402</v>
      </c>
      <c r="N689">
        <f t="shared" si="42"/>
        <v>232</v>
      </c>
      <c r="O689">
        <f t="shared" si="43"/>
        <v>170</v>
      </c>
    </row>
    <row r="690" spans="1:15">
      <c r="A690" s="29">
        <v>44329</v>
      </c>
      <c r="B690">
        <f t="shared" si="40"/>
        <v>402</v>
      </c>
      <c r="L690" s="29">
        <v>44329</v>
      </c>
      <c r="M690">
        <f t="shared" si="41"/>
        <v>402</v>
      </c>
      <c r="N690">
        <f t="shared" si="42"/>
        <v>232</v>
      </c>
      <c r="O690">
        <f t="shared" si="43"/>
        <v>170</v>
      </c>
    </row>
    <row r="691" spans="1:15">
      <c r="A691" s="29">
        <v>44329</v>
      </c>
      <c r="B691">
        <f t="shared" si="40"/>
        <v>402</v>
      </c>
      <c r="L691" s="29">
        <v>44329</v>
      </c>
      <c r="M691">
        <f t="shared" si="41"/>
        <v>402</v>
      </c>
      <c r="N691">
        <f t="shared" si="42"/>
        <v>232</v>
      </c>
      <c r="O691">
        <f t="shared" si="43"/>
        <v>170</v>
      </c>
    </row>
    <row r="692" spans="1:15">
      <c r="A692" s="29">
        <v>44329</v>
      </c>
      <c r="B692">
        <f t="shared" si="40"/>
        <v>402</v>
      </c>
      <c r="L692" s="29">
        <v>44329</v>
      </c>
      <c r="M692">
        <f t="shared" si="41"/>
        <v>402</v>
      </c>
      <c r="N692">
        <f t="shared" si="42"/>
        <v>232</v>
      </c>
      <c r="O692">
        <f t="shared" si="43"/>
        <v>170</v>
      </c>
    </row>
    <row r="693" spans="1:15">
      <c r="A693" s="29">
        <v>44329</v>
      </c>
      <c r="B693">
        <f t="shared" si="40"/>
        <v>402</v>
      </c>
      <c r="L693" s="29">
        <v>44329</v>
      </c>
      <c r="M693">
        <f t="shared" si="41"/>
        <v>402</v>
      </c>
      <c r="N693">
        <f t="shared" si="42"/>
        <v>232</v>
      </c>
      <c r="O693">
        <f t="shared" si="43"/>
        <v>170</v>
      </c>
    </row>
    <row r="694" spans="1:15">
      <c r="A694" s="29">
        <v>44329</v>
      </c>
      <c r="B694">
        <f t="shared" si="40"/>
        <v>402</v>
      </c>
      <c r="L694" s="29">
        <v>44329</v>
      </c>
      <c r="M694">
        <f t="shared" si="41"/>
        <v>402</v>
      </c>
      <c r="N694">
        <f t="shared" si="42"/>
        <v>232</v>
      </c>
      <c r="O694">
        <f t="shared" si="43"/>
        <v>170</v>
      </c>
    </row>
    <row r="695" spans="1:15">
      <c r="A695" s="29">
        <v>44329</v>
      </c>
      <c r="B695">
        <f t="shared" si="40"/>
        <v>402</v>
      </c>
      <c r="L695" s="29">
        <v>44329</v>
      </c>
      <c r="M695">
        <f t="shared" si="41"/>
        <v>402</v>
      </c>
      <c r="N695">
        <f t="shared" si="42"/>
        <v>232</v>
      </c>
      <c r="O695">
        <f t="shared" si="43"/>
        <v>170</v>
      </c>
    </row>
    <row r="696" spans="1:15">
      <c r="A696" s="29">
        <v>44329</v>
      </c>
      <c r="B696">
        <f t="shared" si="40"/>
        <v>402</v>
      </c>
      <c r="L696" s="29">
        <v>44329</v>
      </c>
      <c r="M696">
        <f t="shared" si="41"/>
        <v>402</v>
      </c>
      <c r="N696">
        <f t="shared" si="42"/>
        <v>232</v>
      </c>
      <c r="O696">
        <f t="shared" si="43"/>
        <v>170</v>
      </c>
    </row>
    <row r="697" spans="1:15">
      <c r="A697" s="29">
        <v>44329</v>
      </c>
      <c r="B697">
        <f t="shared" si="40"/>
        <v>402</v>
      </c>
      <c r="L697" s="29">
        <v>44329</v>
      </c>
      <c r="M697">
        <f t="shared" si="41"/>
        <v>402</v>
      </c>
      <c r="N697">
        <f t="shared" si="42"/>
        <v>232</v>
      </c>
      <c r="O697">
        <f t="shared" si="43"/>
        <v>170</v>
      </c>
    </row>
    <row r="698" spans="1:15">
      <c r="A698" s="29">
        <v>44329</v>
      </c>
      <c r="B698">
        <f t="shared" si="40"/>
        <v>402</v>
      </c>
      <c r="L698" s="29">
        <v>44329</v>
      </c>
      <c r="M698">
        <f t="shared" si="41"/>
        <v>402</v>
      </c>
      <c r="N698">
        <f t="shared" si="42"/>
        <v>232</v>
      </c>
      <c r="O698">
        <f t="shared" si="43"/>
        <v>170</v>
      </c>
    </row>
    <row r="699" spans="1:15">
      <c r="A699" s="29">
        <v>44330</v>
      </c>
      <c r="B699">
        <f t="shared" si="40"/>
        <v>401</v>
      </c>
      <c r="L699" s="29">
        <v>44330</v>
      </c>
      <c r="M699">
        <f t="shared" si="41"/>
        <v>401</v>
      </c>
      <c r="N699">
        <f t="shared" si="42"/>
        <v>231</v>
      </c>
      <c r="O699">
        <f t="shared" si="43"/>
        <v>170</v>
      </c>
    </row>
    <row r="700" spans="1:15">
      <c r="A700" s="29">
        <v>44330</v>
      </c>
      <c r="B700">
        <f t="shared" si="40"/>
        <v>401</v>
      </c>
      <c r="L700" s="29">
        <v>44330</v>
      </c>
      <c r="M700">
        <f t="shared" si="41"/>
        <v>401</v>
      </c>
      <c r="N700">
        <f t="shared" si="42"/>
        <v>231</v>
      </c>
      <c r="O700">
        <f t="shared" si="43"/>
        <v>170</v>
      </c>
    </row>
    <row r="701" spans="1:15">
      <c r="A701" s="29">
        <v>44330</v>
      </c>
      <c r="B701">
        <f t="shared" si="40"/>
        <v>401</v>
      </c>
      <c r="L701" s="29">
        <v>44330</v>
      </c>
      <c r="M701">
        <f t="shared" si="41"/>
        <v>401</v>
      </c>
      <c r="N701">
        <f t="shared" si="42"/>
        <v>231</v>
      </c>
      <c r="O701">
        <f t="shared" si="43"/>
        <v>170</v>
      </c>
    </row>
    <row r="702" spans="1:15">
      <c r="A702" s="29">
        <v>44330</v>
      </c>
      <c r="B702">
        <f t="shared" si="40"/>
        <v>401</v>
      </c>
      <c r="L702" s="29">
        <v>44330</v>
      </c>
      <c r="M702">
        <f t="shared" si="41"/>
        <v>401</v>
      </c>
      <c r="N702">
        <f t="shared" si="42"/>
        <v>231</v>
      </c>
      <c r="O702">
        <f t="shared" si="43"/>
        <v>170</v>
      </c>
    </row>
    <row r="703" spans="1:15">
      <c r="A703" s="29">
        <v>44330</v>
      </c>
      <c r="B703">
        <f t="shared" si="40"/>
        <v>401</v>
      </c>
      <c r="L703" s="29">
        <v>44330</v>
      </c>
      <c r="M703">
        <f t="shared" si="41"/>
        <v>401</v>
      </c>
      <c r="N703">
        <f t="shared" si="42"/>
        <v>231</v>
      </c>
      <c r="O703">
        <f t="shared" si="43"/>
        <v>170</v>
      </c>
    </row>
    <row r="704" spans="1:15">
      <c r="A704" s="29">
        <v>44330</v>
      </c>
      <c r="B704">
        <f t="shared" si="40"/>
        <v>401</v>
      </c>
      <c r="L704" s="29">
        <v>44330</v>
      </c>
      <c r="M704">
        <f t="shared" si="41"/>
        <v>401</v>
      </c>
      <c r="N704">
        <f t="shared" si="42"/>
        <v>231</v>
      </c>
      <c r="O704">
        <f t="shared" si="43"/>
        <v>170</v>
      </c>
    </row>
    <row r="705" spans="1:15">
      <c r="A705" s="29">
        <v>44330</v>
      </c>
      <c r="B705">
        <f t="shared" ref="B705:B768" si="44">$G$2-A705</f>
        <v>401</v>
      </c>
      <c r="L705" s="29">
        <v>44330</v>
      </c>
      <c r="M705">
        <f t="shared" ref="M705:M768" si="45">(SUM(N705:O705))</f>
        <v>401</v>
      </c>
      <c r="N705">
        <f t="shared" ref="N705:N768" si="46">($G$7-L705)</f>
        <v>231</v>
      </c>
      <c r="O705">
        <f t="shared" ref="O705:O768" si="47">($G$8-L705)-N705</f>
        <v>170</v>
      </c>
    </row>
    <row r="706" spans="1:15">
      <c r="A706" s="29">
        <v>44330</v>
      </c>
      <c r="B706">
        <f t="shared" si="44"/>
        <v>401</v>
      </c>
      <c r="L706" s="29">
        <v>44330</v>
      </c>
      <c r="M706">
        <f t="shared" si="45"/>
        <v>401</v>
      </c>
      <c r="N706">
        <f t="shared" si="46"/>
        <v>231</v>
      </c>
      <c r="O706">
        <f t="shared" si="47"/>
        <v>170</v>
      </c>
    </row>
    <row r="707" spans="1:15">
      <c r="A707" s="29">
        <v>44330</v>
      </c>
      <c r="B707">
        <f t="shared" si="44"/>
        <v>401</v>
      </c>
      <c r="L707" s="29">
        <v>44330</v>
      </c>
      <c r="M707">
        <f t="shared" si="45"/>
        <v>401</v>
      </c>
      <c r="N707">
        <f t="shared" si="46"/>
        <v>231</v>
      </c>
      <c r="O707">
        <f t="shared" si="47"/>
        <v>170</v>
      </c>
    </row>
    <row r="708" spans="1:15">
      <c r="A708" s="29">
        <v>44330</v>
      </c>
      <c r="B708">
        <f t="shared" si="44"/>
        <v>401</v>
      </c>
      <c r="L708" s="29">
        <v>44330</v>
      </c>
      <c r="M708">
        <f t="shared" si="45"/>
        <v>401</v>
      </c>
      <c r="N708">
        <f t="shared" si="46"/>
        <v>231</v>
      </c>
      <c r="O708">
        <f t="shared" si="47"/>
        <v>170</v>
      </c>
    </row>
    <row r="709" spans="1:15">
      <c r="A709" s="29">
        <v>44330</v>
      </c>
      <c r="B709">
        <f t="shared" si="44"/>
        <v>401</v>
      </c>
      <c r="L709" s="29">
        <v>44330</v>
      </c>
      <c r="M709">
        <f t="shared" si="45"/>
        <v>401</v>
      </c>
      <c r="N709">
        <f t="shared" si="46"/>
        <v>231</v>
      </c>
      <c r="O709">
        <f t="shared" si="47"/>
        <v>170</v>
      </c>
    </row>
    <row r="710" spans="1:15">
      <c r="A710" s="29">
        <v>44330</v>
      </c>
      <c r="B710">
        <f t="shared" si="44"/>
        <v>401</v>
      </c>
      <c r="L710" s="29">
        <v>44330</v>
      </c>
      <c r="M710">
        <f t="shared" si="45"/>
        <v>401</v>
      </c>
      <c r="N710">
        <f t="shared" si="46"/>
        <v>231</v>
      </c>
      <c r="O710">
        <f t="shared" si="47"/>
        <v>170</v>
      </c>
    </row>
    <row r="711" spans="1:15">
      <c r="A711" s="29">
        <v>44330</v>
      </c>
      <c r="B711">
        <f t="shared" si="44"/>
        <v>401</v>
      </c>
      <c r="L711" s="29">
        <v>44330</v>
      </c>
      <c r="M711">
        <f t="shared" si="45"/>
        <v>401</v>
      </c>
      <c r="N711">
        <f t="shared" si="46"/>
        <v>231</v>
      </c>
      <c r="O711">
        <f t="shared" si="47"/>
        <v>170</v>
      </c>
    </row>
    <row r="712" spans="1:15">
      <c r="A712" s="29">
        <v>44330</v>
      </c>
      <c r="B712">
        <f t="shared" si="44"/>
        <v>401</v>
      </c>
      <c r="L712" s="29">
        <v>44330</v>
      </c>
      <c r="M712">
        <f t="shared" si="45"/>
        <v>401</v>
      </c>
      <c r="N712">
        <f t="shared" si="46"/>
        <v>231</v>
      </c>
      <c r="O712">
        <f t="shared" si="47"/>
        <v>170</v>
      </c>
    </row>
    <row r="713" spans="1:15">
      <c r="A713" s="29">
        <v>44330</v>
      </c>
      <c r="B713">
        <f t="shared" si="44"/>
        <v>401</v>
      </c>
      <c r="L713" s="29">
        <v>44330</v>
      </c>
      <c r="M713">
        <f t="shared" si="45"/>
        <v>401</v>
      </c>
      <c r="N713">
        <f t="shared" si="46"/>
        <v>231</v>
      </c>
      <c r="O713">
        <f t="shared" si="47"/>
        <v>170</v>
      </c>
    </row>
    <row r="714" spans="1:15">
      <c r="A714" s="29">
        <v>44330</v>
      </c>
      <c r="B714">
        <f t="shared" si="44"/>
        <v>401</v>
      </c>
      <c r="L714" s="29">
        <v>44330</v>
      </c>
      <c r="M714">
        <f t="shared" si="45"/>
        <v>401</v>
      </c>
      <c r="N714">
        <f t="shared" si="46"/>
        <v>231</v>
      </c>
      <c r="O714">
        <f t="shared" si="47"/>
        <v>170</v>
      </c>
    </row>
    <row r="715" spans="1:15">
      <c r="A715" s="29">
        <v>44330</v>
      </c>
      <c r="B715">
        <f t="shared" si="44"/>
        <v>401</v>
      </c>
      <c r="L715" s="29">
        <v>44330</v>
      </c>
      <c r="M715">
        <f t="shared" si="45"/>
        <v>401</v>
      </c>
      <c r="N715">
        <f t="shared" si="46"/>
        <v>231</v>
      </c>
      <c r="O715">
        <f t="shared" si="47"/>
        <v>170</v>
      </c>
    </row>
    <row r="716" spans="1:15">
      <c r="A716" s="29">
        <v>44330</v>
      </c>
      <c r="B716">
        <f t="shared" si="44"/>
        <v>401</v>
      </c>
      <c r="L716" s="29">
        <v>44330</v>
      </c>
      <c r="M716">
        <f t="shared" si="45"/>
        <v>401</v>
      </c>
      <c r="N716">
        <f t="shared" si="46"/>
        <v>231</v>
      </c>
      <c r="O716">
        <f t="shared" si="47"/>
        <v>170</v>
      </c>
    </row>
    <row r="717" spans="1:15">
      <c r="A717" s="29">
        <v>44330</v>
      </c>
      <c r="B717">
        <f t="shared" si="44"/>
        <v>401</v>
      </c>
      <c r="L717" s="29">
        <v>44330</v>
      </c>
      <c r="M717">
        <f t="shared" si="45"/>
        <v>401</v>
      </c>
      <c r="N717">
        <f t="shared" si="46"/>
        <v>231</v>
      </c>
      <c r="O717">
        <f t="shared" si="47"/>
        <v>170</v>
      </c>
    </row>
    <row r="718" spans="1:15">
      <c r="A718" s="29">
        <v>44330</v>
      </c>
      <c r="B718">
        <f t="shared" si="44"/>
        <v>401</v>
      </c>
      <c r="L718" s="29">
        <v>44330</v>
      </c>
      <c r="M718">
        <f t="shared" si="45"/>
        <v>401</v>
      </c>
      <c r="N718">
        <f t="shared" si="46"/>
        <v>231</v>
      </c>
      <c r="O718">
        <f t="shared" si="47"/>
        <v>170</v>
      </c>
    </row>
    <row r="719" spans="1:15">
      <c r="A719" s="29">
        <v>44330</v>
      </c>
      <c r="B719">
        <f t="shared" si="44"/>
        <v>401</v>
      </c>
      <c r="L719" s="29">
        <v>44330</v>
      </c>
      <c r="M719">
        <f t="shared" si="45"/>
        <v>401</v>
      </c>
      <c r="N719">
        <f t="shared" si="46"/>
        <v>231</v>
      </c>
      <c r="O719">
        <f t="shared" si="47"/>
        <v>170</v>
      </c>
    </row>
    <row r="720" spans="1:15">
      <c r="A720" s="29">
        <v>44330</v>
      </c>
      <c r="B720">
        <f t="shared" si="44"/>
        <v>401</v>
      </c>
      <c r="L720" s="29">
        <v>44330</v>
      </c>
      <c r="M720">
        <f t="shared" si="45"/>
        <v>401</v>
      </c>
      <c r="N720">
        <f t="shared" si="46"/>
        <v>231</v>
      </c>
      <c r="O720">
        <f t="shared" si="47"/>
        <v>170</v>
      </c>
    </row>
    <row r="721" spans="1:15">
      <c r="A721" s="29">
        <v>44330</v>
      </c>
      <c r="B721">
        <f t="shared" si="44"/>
        <v>401</v>
      </c>
      <c r="L721" s="29">
        <v>44330</v>
      </c>
      <c r="M721">
        <f t="shared" si="45"/>
        <v>401</v>
      </c>
      <c r="N721">
        <f t="shared" si="46"/>
        <v>231</v>
      </c>
      <c r="O721">
        <f t="shared" si="47"/>
        <v>170</v>
      </c>
    </row>
    <row r="722" spans="1:15">
      <c r="A722" s="29">
        <v>44330</v>
      </c>
      <c r="B722">
        <f t="shared" si="44"/>
        <v>401</v>
      </c>
      <c r="L722" s="29">
        <v>44330</v>
      </c>
      <c r="M722">
        <f t="shared" si="45"/>
        <v>401</v>
      </c>
      <c r="N722">
        <f t="shared" si="46"/>
        <v>231</v>
      </c>
      <c r="O722">
        <f t="shared" si="47"/>
        <v>170</v>
      </c>
    </row>
    <row r="723" spans="1:15">
      <c r="A723" s="29">
        <v>44330</v>
      </c>
      <c r="B723">
        <f t="shared" si="44"/>
        <v>401</v>
      </c>
      <c r="L723" s="29">
        <v>44330</v>
      </c>
      <c r="M723">
        <f t="shared" si="45"/>
        <v>401</v>
      </c>
      <c r="N723">
        <f t="shared" si="46"/>
        <v>231</v>
      </c>
      <c r="O723">
        <f t="shared" si="47"/>
        <v>170</v>
      </c>
    </row>
    <row r="724" spans="1:15">
      <c r="A724" s="29">
        <v>44330</v>
      </c>
      <c r="B724">
        <f t="shared" si="44"/>
        <v>401</v>
      </c>
      <c r="L724" s="29">
        <v>44330</v>
      </c>
      <c r="M724">
        <f t="shared" si="45"/>
        <v>401</v>
      </c>
      <c r="N724">
        <f t="shared" si="46"/>
        <v>231</v>
      </c>
      <c r="O724">
        <f t="shared" si="47"/>
        <v>170</v>
      </c>
    </row>
    <row r="725" spans="1:15">
      <c r="A725" s="29">
        <v>44330</v>
      </c>
      <c r="B725">
        <f t="shared" si="44"/>
        <v>401</v>
      </c>
      <c r="L725" s="29">
        <v>44330</v>
      </c>
      <c r="M725">
        <f t="shared" si="45"/>
        <v>401</v>
      </c>
      <c r="N725">
        <f t="shared" si="46"/>
        <v>231</v>
      </c>
      <c r="O725">
        <f t="shared" si="47"/>
        <v>170</v>
      </c>
    </row>
    <row r="726" spans="1:15">
      <c r="A726" s="29">
        <v>44330</v>
      </c>
      <c r="B726">
        <f t="shared" si="44"/>
        <v>401</v>
      </c>
      <c r="L726" s="29">
        <v>44330</v>
      </c>
      <c r="M726">
        <f t="shared" si="45"/>
        <v>401</v>
      </c>
      <c r="N726">
        <f t="shared" si="46"/>
        <v>231</v>
      </c>
      <c r="O726">
        <f t="shared" si="47"/>
        <v>170</v>
      </c>
    </row>
    <row r="727" spans="1:15">
      <c r="A727" s="29">
        <v>44330</v>
      </c>
      <c r="B727">
        <f t="shared" si="44"/>
        <v>401</v>
      </c>
      <c r="L727" s="29">
        <v>44330</v>
      </c>
      <c r="M727">
        <f t="shared" si="45"/>
        <v>401</v>
      </c>
      <c r="N727">
        <f t="shared" si="46"/>
        <v>231</v>
      </c>
      <c r="O727">
        <f t="shared" si="47"/>
        <v>170</v>
      </c>
    </row>
    <row r="728" spans="1:15">
      <c r="A728" s="29">
        <v>44330</v>
      </c>
      <c r="B728">
        <f t="shared" si="44"/>
        <v>401</v>
      </c>
      <c r="L728" s="29">
        <v>44330</v>
      </c>
      <c r="M728">
        <f t="shared" si="45"/>
        <v>401</v>
      </c>
      <c r="N728">
        <f t="shared" si="46"/>
        <v>231</v>
      </c>
      <c r="O728">
        <f t="shared" si="47"/>
        <v>170</v>
      </c>
    </row>
    <row r="729" spans="1:15">
      <c r="A729" s="29">
        <v>44330</v>
      </c>
      <c r="B729">
        <f t="shared" si="44"/>
        <v>401</v>
      </c>
      <c r="L729" s="29">
        <v>44330</v>
      </c>
      <c r="M729">
        <f t="shared" si="45"/>
        <v>401</v>
      </c>
      <c r="N729">
        <f t="shared" si="46"/>
        <v>231</v>
      </c>
      <c r="O729">
        <f t="shared" si="47"/>
        <v>170</v>
      </c>
    </row>
    <row r="730" spans="1:15">
      <c r="A730" s="29">
        <v>44330</v>
      </c>
      <c r="B730">
        <f t="shared" si="44"/>
        <v>401</v>
      </c>
      <c r="L730" s="29">
        <v>44330</v>
      </c>
      <c r="M730">
        <f t="shared" si="45"/>
        <v>401</v>
      </c>
      <c r="N730">
        <f t="shared" si="46"/>
        <v>231</v>
      </c>
      <c r="O730">
        <f t="shared" si="47"/>
        <v>170</v>
      </c>
    </row>
    <row r="731" spans="1:15">
      <c r="A731" s="29">
        <v>44330</v>
      </c>
      <c r="B731">
        <f t="shared" si="44"/>
        <v>401</v>
      </c>
      <c r="L731" s="29">
        <v>44330</v>
      </c>
      <c r="M731">
        <f t="shared" si="45"/>
        <v>401</v>
      </c>
      <c r="N731">
        <f t="shared" si="46"/>
        <v>231</v>
      </c>
      <c r="O731">
        <f t="shared" si="47"/>
        <v>170</v>
      </c>
    </row>
    <row r="732" spans="1:15">
      <c r="A732" s="29">
        <v>44330</v>
      </c>
      <c r="B732">
        <f t="shared" si="44"/>
        <v>401</v>
      </c>
      <c r="L732" s="29">
        <v>44330</v>
      </c>
      <c r="M732">
        <f t="shared" si="45"/>
        <v>401</v>
      </c>
      <c r="N732">
        <f t="shared" si="46"/>
        <v>231</v>
      </c>
      <c r="O732">
        <f t="shared" si="47"/>
        <v>170</v>
      </c>
    </row>
    <row r="733" spans="1:15">
      <c r="A733" s="29">
        <v>44330</v>
      </c>
      <c r="B733">
        <f t="shared" si="44"/>
        <v>401</v>
      </c>
      <c r="L733" s="29">
        <v>44330</v>
      </c>
      <c r="M733">
        <f t="shared" si="45"/>
        <v>401</v>
      </c>
      <c r="N733">
        <f t="shared" si="46"/>
        <v>231</v>
      </c>
      <c r="O733">
        <f t="shared" si="47"/>
        <v>170</v>
      </c>
    </row>
    <row r="734" spans="1:15">
      <c r="A734" s="29">
        <v>44330</v>
      </c>
      <c r="B734">
        <f t="shared" si="44"/>
        <v>401</v>
      </c>
      <c r="L734" s="29">
        <v>44330</v>
      </c>
      <c r="M734">
        <f t="shared" si="45"/>
        <v>401</v>
      </c>
      <c r="N734">
        <f t="shared" si="46"/>
        <v>231</v>
      </c>
      <c r="O734">
        <f t="shared" si="47"/>
        <v>170</v>
      </c>
    </row>
    <row r="735" spans="1:15">
      <c r="A735" s="29">
        <v>44330</v>
      </c>
      <c r="B735">
        <f t="shared" si="44"/>
        <v>401</v>
      </c>
      <c r="L735" s="29">
        <v>44330</v>
      </c>
      <c r="M735">
        <f t="shared" si="45"/>
        <v>401</v>
      </c>
      <c r="N735">
        <f t="shared" si="46"/>
        <v>231</v>
      </c>
      <c r="O735">
        <f t="shared" si="47"/>
        <v>170</v>
      </c>
    </row>
    <row r="736" spans="1:15">
      <c r="A736" s="29">
        <v>44330</v>
      </c>
      <c r="B736">
        <f t="shared" si="44"/>
        <v>401</v>
      </c>
      <c r="L736" s="29">
        <v>44330</v>
      </c>
      <c r="M736">
        <f t="shared" si="45"/>
        <v>401</v>
      </c>
      <c r="N736">
        <f t="shared" si="46"/>
        <v>231</v>
      </c>
      <c r="O736">
        <f t="shared" si="47"/>
        <v>170</v>
      </c>
    </row>
    <row r="737" spans="1:15">
      <c r="A737" s="29">
        <v>44330</v>
      </c>
      <c r="B737">
        <f t="shared" si="44"/>
        <v>401</v>
      </c>
      <c r="L737" s="29">
        <v>44330</v>
      </c>
      <c r="M737">
        <f t="shared" si="45"/>
        <v>401</v>
      </c>
      <c r="N737">
        <f t="shared" si="46"/>
        <v>231</v>
      </c>
      <c r="O737">
        <f t="shared" si="47"/>
        <v>170</v>
      </c>
    </row>
    <row r="738" spans="1:15">
      <c r="A738" s="29">
        <v>44330</v>
      </c>
      <c r="B738">
        <f t="shared" si="44"/>
        <v>401</v>
      </c>
      <c r="L738" s="29">
        <v>44330</v>
      </c>
      <c r="M738">
        <f t="shared" si="45"/>
        <v>401</v>
      </c>
      <c r="N738">
        <f t="shared" si="46"/>
        <v>231</v>
      </c>
      <c r="O738">
        <f t="shared" si="47"/>
        <v>170</v>
      </c>
    </row>
    <row r="739" spans="1:15">
      <c r="A739" s="29">
        <v>44330</v>
      </c>
      <c r="B739">
        <f t="shared" si="44"/>
        <v>401</v>
      </c>
      <c r="L739" s="29">
        <v>44330</v>
      </c>
      <c r="M739">
        <f t="shared" si="45"/>
        <v>401</v>
      </c>
      <c r="N739">
        <f t="shared" si="46"/>
        <v>231</v>
      </c>
      <c r="O739">
        <f t="shared" si="47"/>
        <v>170</v>
      </c>
    </row>
    <row r="740" spans="1:15">
      <c r="A740" s="29">
        <v>44330</v>
      </c>
      <c r="B740">
        <f t="shared" si="44"/>
        <v>401</v>
      </c>
      <c r="L740" s="29">
        <v>44330</v>
      </c>
      <c r="M740">
        <f t="shared" si="45"/>
        <v>401</v>
      </c>
      <c r="N740">
        <f t="shared" si="46"/>
        <v>231</v>
      </c>
      <c r="O740">
        <f t="shared" si="47"/>
        <v>170</v>
      </c>
    </row>
    <row r="741" spans="1:15">
      <c r="A741" s="29">
        <v>44330</v>
      </c>
      <c r="B741">
        <f t="shared" si="44"/>
        <v>401</v>
      </c>
      <c r="L741" s="29">
        <v>44330</v>
      </c>
      <c r="M741">
        <f t="shared" si="45"/>
        <v>401</v>
      </c>
      <c r="N741">
        <f t="shared" si="46"/>
        <v>231</v>
      </c>
      <c r="O741">
        <f t="shared" si="47"/>
        <v>170</v>
      </c>
    </row>
    <row r="742" spans="1:15">
      <c r="A742" s="29">
        <v>44330</v>
      </c>
      <c r="B742">
        <f t="shared" si="44"/>
        <v>401</v>
      </c>
      <c r="L742" s="29">
        <v>44330</v>
      </c>
      <c r="M742">
        <f t="shared" si="45"/>
        <v>401</v>
      </c>
      <c r="N742">
        <f t="shared" si="46"/>
        <v>231</v>
      </c>
      <c r="O742">
        <f t="shared" si="47"/>
        <v>170</v>
      </c>
    </row>
    <row r="743" spans="1:15">
      <c r="A743" s="29">
        <v>44330</v>
      </c>
      <c r="B743">
        <f t="shared" si="44"/>
        <v>401</v>
      </c>
      <c r="L743" s="29">
        <v>44330</v>
      </c>
      <c r="M743">
        <f t="shared" si="45"/>
        <v>401</v>
      </c>
      <c r="N743">
        <f t="shared" si="46"/>
        <v>231</v>
      </c>
      <c r="O743">
        <f t="shared" si="47"/>
        <v>170</v>
      </c>
    </row>
    <row r="744" spans="1:15">
      <c r="A744" s="29">
        <v>44330</v>
      </c>
      <c r="B744">
        <f t="shared" si="44"/>
        <v>401</v>
      </c>
      <c r="L744" s="29">
        <v>44330</v>
      </c>
      <c r="M744">
        <f t="shared" si="45"/>
        <v>401</v>
      </c>
      <c r="N744">
        <f t="shared" si="46"/>
        <v>231</v>
      </c>
      <c r="O744">
        <f t="shared" si="47"/>
        <v>170</v>
      </c>
    </row>
    <row r="745" spans="1:15">
      <c r="A745" s="29">
        <v>44330</v>
      </c>
      <c r="B745">
        <f t="shared" si="44"/>
        <v>401</v>
      </c>
      <c r="L745" s="29">
        <v>44330</v>
      </c>
      <c r="M745">
        <f t="shared" si="45"/>
        <v>401</v>
      </c>
      <c r="N745">
        <f t="shared" si="46"/>
        <v>231</v>
      </c>
      <c r="O745">
        <f t="shared" si="47"/>
        <v>170</v>
      </c>
    </row>
    <row r="746" spans="1:15">
      <c r="A746" s="29">
        <v>44330</v>
      </c>
      <c r="B746">
        <f t="shared" si="44"/>
        <v>401</v>
      </c>
      <c r="L746" s="29">
        <v>44330</v>
      </c>
      <c r="M746">
        <f t="shared" si="45"/>
        <v>401</v>
      </c>
      <c r="N746">
        <f t="shared" si="46"/>
        <v>231</v>
      </c>
      <c r="O746">
        <f t="shared" si="47"/>
        <v>170</v>
      </c>
    </row>
    <row r="747" spans="1:15">
      <c r="A747" s="29">
        <v>44330</v>
      </c>
      <c r="B747">
        <f t="shared" si="44"/>
        <v>401</v>
      </c>
      <c r="L747" s="29">
        <v>44330</v>
      </c>
      <c r="M747">
        <f t="shared" si="45"/>
        <v>401</v>
      </c>
      <c r="N747">
        <f t="shared" si="46"/>
        <v>231</v>
      </c>
      <c r="O747">
        <f t="shared" si="47"/>
        <v>170</v>
      </c>
    </row>
    <row r="748" spans="1:15">
      <c r="A748" s="29">
        <v>44330</v>
      </c>
      <c r="B748">
        <f t="shared" si="44"/>
        <v>401</v>
      </c>
      <c r="L748" s="29">
        <v>44330</v>
      </c>
      <c r="M748">
        <f t="shared" si="45"/>
        <v>401</v>
      </c>
      <c r="N748">
        <f t="shared" si="46"/>
        <v>231</v>
      </c>
      <c r="O748">
        <f t="shared" si="47"/>
        <v>170</v>
      </c>
    </row>
    <row r="749" spans="1:15">
      <c r="A749" s="29">
        <v>44330</v>
      </c>
      <c r="B749">
        <f t="shared" si="44"/>
        <v>401</v>
      </c>
      <c r="L749" s="29">
        <v>44330</v>
      </c>
      <c r="M749">
        <f t="shared" si="45"/>
        <v>401</v>
      </c>
      <c r="N749">
        <f t="shared" si="46"/>
        <v>231</v>
      </c>
      <c r="O749">
        <f t="shared" si="47"/>
        <v>170</v>
      </c>
    </row>
    <row r="750" spans="1:15">
      <c r="A750" s="29">
        <v>44330</v>
      </c>
      <c r="B750">
        <f t="shared" si="44"/>
        <v>401</v>
      </c>
      <c r="L750" s="29">
        <v>44330</v>
      </c>
      <c r="M750">
        <f t="shared" si="45"/>
        <v>401</v>
      </c>
      <c r="N750">
        <f t="shared" si="46"/>
        <v>231</v>
      </c>
      <c r="O750">
        <f t="shared" si="47"/>
        <v>170</v>
      </c>
    </row>
    <row r="751" spans="1:15">
      <c r="A751" s="29">
        <v>44330</v>
      </c>
      <c r="B751">
        <f t="shared" si="44"/>
        <v>401</v>
      </c>
      <c r="L751" s="29">
        <v>44330</v>
      </c>
      <c r="M751">
        <f t="shared" si="45"/>
        <v>401</v>
      </c>
      <c r="N751">
        <f t="shared" si="46"/>
        <v>231</v>
      </c>
      <c r="O751">
        <f t="shared" si="47"/>
        <v>170</v>
      </c>
    </row>
    <row r="752" spans="1:15">
      <c r="A752" s="29">
        <v>44330</v>
      </c>
      <c r="B752">
        <f t="shared" si="44"/>
        <v>401</v>
      </c>
      <c r="L752" s="29">
        <v>44330</v>
      </c>
      <c r="M752">
        <f t="shared" si="45"/>
        <v>401</v>
      </c>
      <c r="N752">
        <f t="shared" si="46"/>
        <v>231</v>
      </c>
      <c r="O752">
        <f t="shared" si="47"/>
        <v>170</v>
      </c>
    </row>
    <row r="753" spans="1:15">
      <c r="A753" s="29">
        <v>44330</v>
      </c>
      <c r="B753">
        <f t="shared" si="44"/>
        <v>401</v>
      </c>
      <c r="L753" s="29">
        <v>44330</v>
      </c>
      <c r="M753">
        <f t="shared" si="45"/>
        <v>401</v>
      </c>
      <c r="N753">
        <f t="shared" si="46"/>
        <v>231</v>
      </c>
      <c r="O753">
        <f t="shared" si="47"/>
        <v>170</v>
      </c>
    </row>
    <row r="754" spans="1:15">
      <c r="A754" s="29">
        <v>44330</v>
      </c>
      <c r="B754">
        <f t="shared" si="44"/>
        <v>401</v>
      </c>
      <c r="L754" s="29">
        <v>44330</v>
      </c>
      <c r="M754">
        <f t="shared" si="45"/>
        <v>401</v>
      </c>
      <c r="N754">
        <f t="shared" si="46"/>
        <v>231</v>
      </c>
      <c r="O754">
        <f t="shared" si="47"/>
        <v>170</v>
      </c>
    </row>
    <row r="755" spans="1:15">
      <c r="A755" s="29">
        <v>44330</v>
      </c>
      <c r="B755">
        <f t="shared" si="44"/>
        <v>401</v>
      </c>
      <c r="L755" s="29">
        <v>44330</v>
      </c>
      <c r="M755">
        <f t="shared" si="45"/>
        <v>401</v>
      </c>
      <c r="N755">
        <f t="shared" si="46"/>
        <v>231</v>
      </c>
      <c r="O755">
        <f t="shared" si="47"/>
        <v>170</v>
      </c>
    </row>
    <row r="756" spans="1:15">
      <c r="A756" s="29">
        <v>44330</v>
      </c>
      <c r="B756">
        <f t="shared" si="44"/>
        <v>401</v>
      </c>
      <c r="L756" s="29">
        <v>44330</v>
      </c>
      <c r="M756">
        <f t="shared" si="45"/>
        <v>401</v>
      </c>
      <c r="N756">
        <f t="shared" si="46"/>
        <v>231</v>
      </c>
      <c r="O756">
        <f t="shared" si="47"/>
        <v>170</v>
      </c>
    </row>
    <row r="757" spans="1:15">
      <c r="A757" s="29">
        <v>44330</v>
      </c>
      <c r="B757">
        <f t="shared" si="44"/>
        <v>401</v>
      </c>
      <c r="L757" s="29">
        <v>44330</v>
      </c>
      <c r="M757">
        <f t="shared" si="45"/>
        <v>401</v>
      </c>
      <c r="N757">
        <f t="shared" si="46"/>
        <v>231</v>
      </c>
      <c r="O757">
        <f t="shared" si="47"/>
        <v>170</v>
      </c>
    </row>
    <row r="758" spans="1:15">
      <c r="A758" s="29">
        <v>44330</v>
      </c>
      <c r="B758">
        <f t="shared" si="44"/>
        <v>401</v>
      </c>
      <c r="L758" s="29">
        <v>44330</v>
      </c>
      <c r="M758">
        <f t="shared" si="45"/>
        <v>401</v>
      </c>
      <c r="N758">
        <f t="shared" si="46"/>
        <v>231</v>
      </c>
      <c r="O758">
        <f t="shared" si="47"/>
        <v>170</v>
      </c>
    </row>
    <row r="759" spans="1:15">
      <c r="A759" s="29">
        <v>44330</v>
      </c>
      <c r="B759">
        <f t="shared" si="44"/>
        <v>401</v>
      </c>
      <c r="L759" s="29">
        <v>44330</v>
      </c>
      <c r="M759">
        <f t="shared" si="45"/>
        <v>401</v>
      </c>
      <c r="N759">
        <f t="shared" si="46"/>
        <v>231</v>
      </c>
      <c r="O759">
        <f t="shared" si="47"/>
        <v>170</v>
      </c>
    </row>
    <row r="760" spans="1:15">
      <c r="A760" s="29">
        <v>44330</v>
      </c>
      <c r="B760">
        <f t="shared" si="44"/>
        <v>401</v>
      </c>
      <c r="L760" s="29">
        <v>44330</v>
      </c>
      <c r="M760">
        <f t="shared" si="45"/>
        <v>401</v>
      </c>
      <c r="N760">
        <f t="shared" si="46"/>
        <v>231</v>
      </c>
      <c r="O760">
        <f t="shared" si="47"/>
        <v>170</v>
      </c>
    </row>
    <row r="761" spans="1:15">
      <c r="A761" s="29">
        <v>44330</v>
      </c>
      <c r="B761">
        <f t="shared" si="44"/>
        <v>401</v>
      </c>
      <c r="L761" s="29">
        <v>44330</v>
      </c>
      <c r="M761">
        <f t="shared" si="45"/>
        <v>401</v>
      </c>
      <c r="N761">
        <f t="shared" si="46"/>
        <v>231</v>
      </c>
      <c r="O761">
        <f t="shared" si="47"/>
        <v>170</v>
      </c>
    </row>
    <row r="762" spans="1:15">
      <c r="A762" s="29">
        <v>44330</v>
      </c>
      <c r="B762">
        <f t="shared" si="44"/>
        <v>401</v>
      </c>
      <c r="L762" s="29">
        <v>44330</v>
      </c>
      <c r="M762">
        <f t="shared" si="45"/>
        <v>401</v>
      </c>
      <c r="N762">
        <f t="shared" si="46"/>
        <v>231</v>
      </c>
      <c r="O762">
        <f t="shared" si="47"/>
        <v>170</v>
      </c>
    </row>
    <row r="763" spans="1:15">
      <c r="A763" s="29">
        <v>44330</v>
      </c>
      <c r="B763">
        <f t="shared" si="44"/>
        <v>401</v>
      </c>
      <c r="L763" s="29">
        <v>44330</v>
      </c>
      <c r="M763">
        <f t="shared" si="45"/>
        <v>401</v>
      </c>
      <c r="N763">
        <f t="shared" si="46"/>
        <v>231</v>
      </c>
      <c r="O763">
        <f t="shared" si="47"/>
        <v>170</v>
      </c>
    </row>
    <row r="764" spans="1:15">
      <c r="A764" s="29">
        <v>44330</v>
      </c>
      <c r="B764">
        <f t="shared" si="44"/>
        <v>401</v>
      </c>
      <c r="L764" s="29">
        <v>44330</v>
      </c>
      <c r="M764">
        <f t="shared" si="45"/>
        <v>401</v>
      </c>
      <c r="N764">
        <f t="shared" si="46"/>
        <v>231</v>
      </c>
      <c r="O764">
        <f t="shared" si="47"/>
        <v>170</v>
      </c>
    </row>
    <row r="765" spans="1:15">
      <c r="A765" s="29">
        <v>44330</v>
      </c>
      <c r="B765">
        <f t="shared" si="44"/>
        <v>401</v>
      </c>
      <c r="L765" s="29">
        <v>44330</v>
      </c>
      <c r="M765">
        <f t="shared" si="45"/>
        <v>401</v>
      </c>
      <c r="N765">
        <f t="shared" si="46"/>
        <v>231</v>
      </c>
      <c r="O765">
        <f t="shared" si="47"/>
        <v>170</v>
      </c>
    </row>
    <row r="766" spans="1:15">
      <c r="A766" s="29">
        <v>44330</v>
      </c>
      <c r="B766">
        <f t="shared" si="44"/>
        <v>401</v>
      </c>
      <c r="L766" s="29">
        <v>44330</v>
      </c>
      <c r="M766">
        <f t="shared" si="45"/>
        <v>401</v>
      </c>
      <c r="N766">
        <f t="shared" si="46"/>
        <v>231</v>
      </c>
      <c r="O766">
        <f t="shared" si="47"/>
        <v>170</v>
      </c>
    </row>
    <row r="767" spans="1:15">
      <c r="A767" s="29">
        <v>44330</v>
      </c>
      <c r="B767">
        <f t="shared" si="44"/>
        <v>401</v>
      </c>
      <c r="L767" s="29">
        <v>44330</v>
      </c>
      <c r="M767">
        <f t="shared" si="45"/>
        <v>401</v>
      </c>
      <c r="N767">
        <f t="shared" si="46"/>
        <v>231</v>
      </c>
      <c r="O767">
        <f t="shared" si="47"/>
        <v>170</v>
      </c>
    </row>
    <row r="768" spans="1:15">
      <c r="A768" s="29">
        <v>44330</v>
      </c>
      <c r="B768">
        <f t="shared" si="44"/>
        <v>401</v>
      </c>
      <c r="L768" s="29">
        <v>44330</v>
      </c>
      <c r="M768">
        <f t="shared" si="45"/>
        <v>401</v>
      </c>
      <c r="N768">
        <f t="shared" si="46"/>
        <v>231</v>
      </c>
      <c r="O768">
        <f t="shared" si="47"/>
        <v>170</v>
      </c>
    </row>
    <row r="769" spans="1:15">
      <c r="A769" s="29">
        <v>44330</v>
      </c>
      <c r="B769">
        <f t="shared" ref="B769:B832" si="48">$G$2-A769</f>
        <v>401</v>
      </c>
      <c r="L769" s="29">
        <v>44330</v>
      </c>
      <c r="M769">
        <f t="shared" ref="M769:M832" si="49">(SUM(N769:O769))</f>
        <v>401</v>
      </c>
      <c r="N769">
        <f t="shared" ref="N769:N832" si="50">($G$7-L769)</f>
        <v>231</v>
      </c>
      <c r="O769">
        <f t="shared" ref="O769:O832" si="51">($G$8-L769)-N769</f>
        <v>170</v>
      </c>
    </row>
    <row r="770" spans="1:15">
      <c r="A770" s="29">
        <v>44330</v>
      </c>
      <c r="B770">
        <f t="shared" si="48"/>
        <v>401</v>
      </c>
      <c r="L770" s="29">
        <v>44330</v>
      </c>
      <c r="M770">
        <f t="shared" si="49"/>
        <v>401</v>
      </c>
      <c r="N770">
        <f t="shared" si="50"/>
        <v>231</v>
      </c>
      <c r="O770">
        <f t="shared" si="51"/>
        <v>170</v>
      </c>
    </row>
    <row r="771" spans="1:15">
      <c r="A771" s="29">
        <v>44330</v>
      </c>
      <c r="B771">
        <f t="shared" si="48"/>
        <v>401</v>
      </c>
      <c r="L771" s="29">
        <v>44330</v>
      </c>
      <c r="M771">
        <f t="shared" si="49"/>
        <v>401</v>
      </c>
      <c r="N771">
        <f t="shared" si="50"/>
        <v>231</v>
      </c>
      <c r="O771">
        <f t="shared" si="51"/>
        <v>170</v>
      </c>
    </row>
    <row r="772" spans="1:15">
      <c r="A772" s="29">
        <v>44330</v>
      </c>
      <c r="B772">
        <f t="shared" si="48"/>
        <v>401</v>
      </c>
      <c r="L772" s="29">
        <v>44330</v>
      </c>
      <c r="M772">
        <f t="shared" si="49"/>
        <v>401</v>
      </c>
      <c r="N772">
        <f t="shared" si="50"/>
        <v>231</v>
      </c>
      <c r="O772">
        <f t="shared" si="51"/>
        <v>170</v>
      </c>
    </row>
    <row r="773" spans="1:15">
      <c r="A773" s="29">
        <v>44330</v>
      </c>
      <c r="B773">
        <f t="shared" si="48"/>
        <v>401</v>
      </c>
      <c r="L773" s="29">
        <v>44330</v>
      </c>
      <c r="M773">
        <f t="shared" si="49"/>
        <v>401</v>
      </c>
      <c r="N773">
        <f t="shared" si="50"/>
        <v>231</v>
      </c>
      <c r="O773">
        <f t="shared" si="51"/>
        <v>170</v>
      </c>
    </row>
    <row r="774" spans="1:15">
      <c r="A774" s="29">
        <v>44330</v>
      </c>
      <c r="B774">
        <f t="shared" si="48"/>
        <v>401</v>
      </c>
      <c r="L774" s="29">
        <v>44330</v>
      </c>
      <c r="M774">
        <f t="shared" si="49"/>
        <v>401</v>
      </c>
      <c r="N774">
        <f t="shared" si="50"/>
        <v>231</v>
      </c>
      <c r="O774">
        <f t="shared" si="51"/>
        <v>170</v>
      </c>
    </row>
    <row r="775" spans="1:15">
      <c r="A775" s="29">
        <v>44330</v>
      </c>
      <c r="B775">
        <f t="shared" si="48"/>
        <v>401</v>
      </c>
      <c r="L775" s="29">
        <v>44330</v>
      </c>
      <c r="M775">
        <f t="shared" si="49"/>
        <v>401</v>
      </c>
      <c r="N775">
        <f t="shared" si="50"/>
        <v>231</v>
      </c>
      <c r="O775">
        <f t="shared" si="51"/>
        <v>170</v>
      </c>
    </row>
    <row r="776" spans="1:15">
      <c r="A776" s="29">
        <v>44330</v>
      </c>
      <c r="B776">
        <f t="shared" si="48"/>
        <v>401</v>
      </c>
      <c r="L776" s="29">
        <v>44330</v>
      </c>
      <c r="M776">
        <f t="shared" si="49"/>
        <v>401</v>
      </c>
      <c r="N776">
        <f t="shared" si="50"/>
        <v>231</v>
      </c>
      <c r="O776">
        <f t="shared" si="51"/>
        <v>170</v>
      </c>
    </row>
    <row r="777" spans="1:15">
      <c r="A777" s="29">
        <v>44330</v>
      </c>
      <c r="B777">
        <f t="shared" si="48"/>
        <v>401</v>
      </c>
      <c r="L777" s="29">
        <v>44330</v>
      </c>
      <c r="M777">
        <f t="shared" si="49"/>
        <v>401</v>
      </c>
      <c r="N777">
        <f t="shared" si="50"/>
        <v>231</v>
      </c>
      <c r="O777">
        <f t="shared" si="51"/>
        <v>170</v>
      </c>
    </row>
    <row r="778" spans="1:15">
      <c r="A778" s="29">
        <v>44330</v>
      </c>
      <c r="B778">
        <f t="shared" si="48"/>
        <v>401</v>
      </c>
      <c r="L778" s="29">
        <v>44330</v>
      </c>
      <c r="M778">
        <f t="shared" si="49"/>
        <v>401</v>
      </c>
      <c r="N778">
        <f t="shared" si="50"/>
        <v>231</v>
      </c>
      <c r="O778">
        <f t="shared" si="51"/>
        <v>170</v>
      </c>
    </row>
    <row r="779" spans="1:15">
      <c r="A779" s="29">
        <v>44330</v>
      </c>
      <c r="B779">
        <f t="shared" si="48"/>
        <v>401</v>
      </c>
      <c r="L779" s="29">
        <v>44330</v>
      </c>
      <c r="M779">
        <f t="shared" si="49"/>
        <v>401</v>
      </c>
      <c r="N779">
        <f t="shared" si="50"/>
        <v>231</v>
      </c>
      <c r="O779">
        <f t="shared" si="51"/>
        <v>170</v>
      </c>
    </row>
    <row r="780" spans="1:15">
      <c r="A780" s="29">
        <v>44330</v>
      </c>
      <c r="B780">
        <f t="shared" si="48"/>
        <v>401</v>
      </c>
      <c r="L780" s="29">
        <v>44330</v>
      </c>
      <c r="M780">
        <f t="shared" si="49"/>
        <v>401</v>
      </c>
      <c r="N780">
        <f t="shared" si="50"/>
        <v>231</v>
      </c>
      <c r="O780">
        <f t="shared" si="51"/>
        <v>170</v>
      </c>
    </row>
    <row r="781" spans="1:15">
      <c r="A781" s="29">
        <v>44330</v>
      </c>
      <c r="B781">
        <f t="shared" si="48"/>
        <v>401</v>
      </c>
      <c r="L781" s="29">
        <v>44330</v>
      </c>
      <c r="M781">
        <f t="shared" si="49"/>
        <v>401</v>
      </c>
      <c r="N781">
        <f t="shared" si="50"/>
        <v>231</v>
      </c>
      <c r="O781">
        <f t="shared" si="51"/>
        <v>170</v>
      </c>
    </row>
    <row r="782" spans="1:15">
      <c r="A782" s="29">
        <v>44330</v>
      </c>
      <c r="B782">
        <f t="shared" si="48"/>
        <v>401</v>
      </c>
      <c r="L782" s="29">
        <v>44330</v>
      </c>
      <c r="M782">
        <f t="shared" si="49"/>
        <v>401</v>
      </c>
      <c r="N782">
        <f t="shared" si="50"/>
        <v>231</v>
      </c>
      <c r="O782">
        <f t="shared" si="51"/>
        <v>170</v>
      </c>
    </row>
    <row r="783" spans="1:15">
      <c r="A783" s="29">
        <v>44330</v>
      </c>
      <c r="B783">
        <f t="shared" si="48"/>
        <v>401</v>
      </c>
      <c r="L783" s="29">
        <v>44330</v>
      </c>
      <c r="M783">
        <f t="shared" si="49"/>
        <v>401</v>
      </c>
      <c r="N783">
        <f t="shared" si="50"/>
        <v>231</v>
      </c>
      <c r="O783">
        <f t="shared" si="51"/>
        <v>170</v>
      </c>
    </row>
    <row r="784" spans="1:15">
      <c r="A784" s="29">
        <v>44330</v>
      </c>
      <c r="B784">
        <f t="shared" si="48"/>
        <v>401</v>
      </c>
      <c r="L784" s="29">
        <v>44330</v>
      </c>
      <c r="M784">
        <f t="shared" si="49"/>
        <v>401</v>
      </c>
      <c r="N784">
        <f t="shared" si="50"/>
        <v>231</v>
      </c>
      <c r="O784">
        <f t="shared" si="51"/>
        <v>170</v>
      </c>
    </row>
    <row r="785" spans="1:15">
      <c r="A785" s="29">
        <v>44330</v>
      </c>
      <c r="B785">
        <f t="shared" si="48"/>
        <v>401</v>
      </c>
      <c r="L785" s="29">
        <v>44330</v>
      </c>
      <c r="M785">
        <f t="shared" si="49"/>
        <v>401</v>
      </c>
      <c r="N785">
        <f t="shared" si="50"/>
        <v>231</v>
      </c>
      <c r="O785">
        <f t="shared" si="51"/>
        <v>170</v>
      </c>
    </row>
    <row r="786" spans="1:15">
      <c r="A786" s="29">
        <v>44330</v>
      </c>
      <c r="B786">
        <f t="shared" si="48"/>
        <v>401</v>
      </c>
      <c r="L786" s="29">
        <v>44330</v>
      </c>
      <c r="M786">
        <f t="shared" si="49"/>
        <v>401</v>
      </c>
      <c r="N786">
        <f t="shared" si="50"/>
        <v>231</v>
      </c>
      <c r="O786">
        <f t="shared" si="51"/>
        <v>170</v>
      </c>
    </row>
    <row r="787" spans="1:15">
      <c r="A787" s="29">
        <v>44330</v>
      </c>
      <c r="B787">
        <f t="shared" si="48"/>
        <v>401</v>
      </c>
      <c r="L787" s="29">
        <v>44330</v>
      </c>
      <c r="M787">
        <f t="shared" si="49"/>
        <v>401</v>
      </c>
      <c r="N787">
        <f t="shared" si="50"/>
        <v>231</v>
      </c>
      <c r="O787">
        <f t="shared" si="51"/>
        <v>170</v>
      </c>
    </row>
    <row r="788" spans="1:15">
      <c r="A788" s="29">
        <v>44330</v>
      </c>
      <c r="B788">
        <f t="shared" si="48"/>
        <v>401</v>
      </c>
      <c r="L788" s="29">
        <v>44330</v>
      </c>
      <c r="M788">
        <f t="shared" si="49"/>
        <v>401</v>
      </c>
      <c r="N788">
        <f t="shared" si="50"/>
        <v>231</v>
      </c>
      <c r="O788">
        <f t="shared" si="51"/>
        <v>170</v>
      </c>
    </row>
    <row r="789" spans="1:15">
      <c r="A789" s="29">
        <v>44330</v>
      </c>
      <c r="B789">
        <f t="shared" si="48"/>
        <v>401</v>
      </c>
      <c r="L789" s="29">
        <v>44330</v>
      </c>
      <c r="M789">
        <f t="shared" si="49"/>
        <v>401</v>
      </c>
      <c r="N789">
        <f t="shared" si="50"/>
        <v>231</v>
      </c>
      <c r="O789">
        <f t="shared" si="51"/>
        <v>170</v>
      </c>
    </row>
    <row r="790" spans="1:15">
      <c r="A790" s="29">
        <v>44330</v>
      </c>
      <c r="B790">
        <f t="shared" si="48"/>
        <v>401</v>
      </c>
      <c r="L790" s="29">
        <v>44330</v>
      </c>
      <c r="M790">
        <f t="shared" si="49"/>
        <v>401</v>
      </c>
      <c r="N790">
        <f t="shared" si="50"/>
        <v>231</v>
      </c>
      <c r="O790">
        <f t="shared" si="51"/>
        <v>170</v>
      </c>
    </row>
    <row r="791" spans="1:15">
      <c r="A791" s="29">
        <v>44330</v>
      </c>
      <c r="B791">
        <f t="shared" si="48"/>
        <v>401</v>
      </c>
      <c r="L791" s="29">
        <v>44330</v>
      </c>
      <c r="M791">
        <f t="shared" si="49"/>
        <v>401</v>
      </c>
      <c r="N791">
        <f t="shared" si="50"/>
        <v>231</v>
      </c>
      <c r="O791">
        <f t="shared" si="51"/>
        <v>170</v>
      </c>
    </row>
    <row r="792" spans="1:15">
      <c r="A792" s="29">
        <v>44330</v>
      </c>
      <c r="B792">
        <f t="shared" si="48"/>
        <v>401</v>
      </c>
      <c r="L792" s="29">
        <v>44330</v>
      </c>
      <c r="M792">
        <f t="shared" si="49"/>
        <v>401</v>
      </c>
      <c r="N792">
        <f t="shared" si="50"/>
        <v>231</v>
      </c>
      <c r="O792">
        <f t="shared" si="51"/>
        <v>170</v>
      </c>
    </row>
    <row r="793" spans="1:15">
      <c r="A793" s="29">
        <v>44330</v>
      </c>
      <c r="B793">
        <f t="shared" si="48"/>
        <v>401</v>
      </c>
      <c r="L793" s="29">
        <v>44330</v>
      </c>
      <c r="M793">
        <f t="shared" si="49"/>
        <v>401</v>
      </c>
      <c r="N793">
        <f t="shared" si="50"/>
        <v>231</v>
      </c>
      <c r="O793">
        <f t="shared" si="51"/>
        <v>170</v>
      </c>
    </row>
    <row r="794" spans="1:15">
      <c r="A794" s="29">
        <v>44330</v>
      </c>
      <c r="B794">
        <f t="shared" si="48"/>
        <v>401</v>
      </c>
      <c r="L794" s="29">
        <v>44330</v>
      </c>
      <c r="M794">
        <f t="shared" si="49"/>
        <v>401</v>
      </c>
      <c r="N794">
        <f t="shared" si="50"/>
        <v>231</v>
      </c>
      <c r="O794">
        <f t="shared" si="51"/>
        <v>170</v>
      </c>
    </row>
    <row r="795" spans="1:15">
      <c r="A795" s="29">
        <v>44330</v>
      </c>
      <c r="B795">
        <f t="shared" si="48"/>
        <v>401</v>
      </c>
      <c r="L795" s="29">
        <v>44330</v>
      </c>
      <c r="M795">
        <f t="shared" si="49"/>
        <v>401</v>
      </c>
      <c r="N795">
        <f t="shared" si="50"/>
        <v>231</v>
      </c>
      <c r="O795">
        <f t="shared" si="51"/>
        <v>170</v>
      </c>
    </row>
    <row r="796" spans="1:15">
      <c r="A796" s="29">
        <v>44330</v>
      </c>
      <c r="B796">
        <f t="shared" si="48"/>
        <v>401</v>
      </c>
      <c r="L796" s="29">
        <v>44330</v>
      </c>
      <c r="M796">
        <f t="shared" si="49"/>
        <v>401</v>
      </c>
      <c r="N796">
        <f t="shared" si="50"/>
        <v>231</v>
      </c>
      <c r="O796">
        <f t="shared" si="51"/>
        <v>170</v>
      </c>
    </row>
    <row r="797" spans="1:15">
      <c r="A797" s="29">
        <v>44330</v>
      </c>
      <c r="B797">
        <f t="shared" si="48"/>
        <v>401</v>
      </c>
      <c r="L797" s="29">
        <v>44330</v>
      </c>
      <c r="M797">
        <f t="shared" si="49"/>
        <v>401</v>
      </c>
      <c r="N797">
        <f t="shared" si="50"/>
        <v>231</v>
      </c>
      <c r="O797">
        <f t="shared" si="51"/>
        <v>170</v>
      </c>
    </row>
    <row r="798" spans="1:15">
      <c r="A798" s="29">
        <v>44330</v>
      </c>
      <c r="B798">
        <f t="shared" si="48"/>
        <v>401</v>
      </c>
      <c r="L798" s="29">
        <v>44330</v>
      </c>
      <c r="M798">
        <f t="shared" si="49"/>
        <v>401</v>
      </c>
      <c r="N798">
        <f t="shared" si="50"/>
        <v>231</v>
      </c>
      <c r="O798">
        <f t="shared" si="51"/>
        <v>170</v>
      </c>
    </row>
    <row r="799" spans="1:15">
      <c r="A799" s="29">
        <v>44330</v>
      </c>
      <c r="B799">
        <f t="shared" si="48"/>
        <v>401</v>
      </c>
      <c r="L799" s="29">
        <v>44330</v>
      </c>
      <c r="M799">
        <f t="shared" si="49"/>
        <v>401</v>
      </c>
      <c r="N799">
        <f t="shared" si="50"/>
        <v>231</v>
      </c>
      <c r="O799">
        <f t="shared" si="51"/>
        <v>170</v>
      </c>
    </row>
    <row r="800" spans="1:15">
      <c r="A800" s="29">
        <v>44330</v>
      </c>
      <c r="B800">
        <f t="shared" si="48"/>
        <v>401</v>
      </c>
      <c r="L800" s="29">
        <v>44330</v>
      </c>
      <c r="M800">
        <f t="shared" si="49"/>
        <v>401</v>
      </c>
      <c r="N800">
        <f t="shared" si="50"/>
        <v>231</v>
      </c>
      <c r="O800">
        <f t="shared" si="51"/>
        <v>170</v>
      </c>
    </row>
    <row r="801" spans="1:15">
      <c r="A801" s="29">
        <v>44330</v>
      </c>
      <c r="B801">
        <f t="shared" si="48"/>
        <v>401</v>
      </c>
      <c r="L801" s="29">
        <v>44330</v>
      </c>
      <c r="M801">
        <f t="shared" si="49"/>
        <v>401</v>
      </c>
      <c r="N801">
        <f t="shared" si="50"/>
        <v>231</v>
      </c>
      <c r="O801">
        <f t="shared" si="51"/>
        <v>170</v>
      </c>
    </row>
    <row r="802" spans="1:15">
      <c r="A802" s="29">
        <v>44330</v>
      </c>
      <c r="B802">
        <f t="shared" si="48"/>
        <v>401</v>
      </c>
      <c r="L802" s="29">
        <v>44330</v>
      </c>
      <c r="M802">
        <f t="shared" si="49"/>
        <v>401</v>
      </c>
      <c r="N802">
        <f t="shared" si="50"/>
        <v>231</v>
      </c>
      <c r="O802">
        <f t="shared" si="51"/>
        <v>170</v>
      </c>
    </row>
    <row r="803" spans="1:15">
      <c r="A803" s="29">
        <v>44330</v>
      </c>
      <c r="B803">
        <f t="shared" si="48"/>
        <v>401</v>
      </c>
      <c r="L803" s="29">
        <v>44330</v>
      </c>
      <c r="M803">
        <f t="shared" si="49"/>
        <v>401</v>
      </c>
      <c r="N803">
        <f t="shared" si="50"/>
        <v>231</v>
      </c>
      <c r="O803">
        <f t="shared" si="51"/>
        <v>170</v>
      </c>
    </row>
    <row r="804" spans="1:15">
      <c r="A804" s="29">
        <v>44330</v>
      </c>
      <c r="B804">
        <f t="shared" si="48"/>
        <v>401</v>
      </c>
      <c r="L804" s="29">
        <v>44330</v>
      </c>
      <c r="M804">
        <f t="shared" si="49"/>
        <v>401</v>
      </c>
      <c r="N804">
        <f t="shared" si="50"/>
        <v>231</v>
      </c>
      <c r="O804">
        <f t="shared" si="51"/>
        <v>170</v>
      </c>
    </row>
    <row r="805" spans="1:15">
      <c r="A805" s="29">
        <v>44330</v>
      </c>
      <c r="B805">
        <f t="shared" si="48"/>
        <v>401</v>
      </c>
      <c r="L805" s="29">
        <v>44330</v>
      </c>
      <c r="M805">
        <f t="shared" si="49"/>
        <v>401</v>
      </c>
      <c r="N805">
        <f t="shared" si="50"/>
        <v>231</v>
      </c>
      <c r="O805">
        <f t="shared" si="51"/>
        <v>170</v>
      </c>
    </row>
    <row r="806" spans="1:15">
      <c r="A806" s="29">
        <v>44330</v>
      </c>
      <c r="B806">
        <f t="shared" si="48"/>
        <v>401</v>
      </c>
      <c r="L806" s="29">
        <v>44330</v>
      </c>
      <c r="M806">
        <f t="shared" si="49"/>
        <v>401</v>
      </c>
      <c r="N806">
        <f t="shared" si="50"/>
        <v>231</v>
      </c>
      <c r="O806">
        <f t="shared" si="51"/>
        <v>170</v>
      </c>
    </row>
    <row r="807" spans="1:15">
      <c r="A807" s="29">
        <v>44330</v>
      </c>
      <c r="B807">
        <f t="shared" si="48"/>
        <v>401</v>
      </c>
      <c r="L807" s="29">
        <v>44330</v>
      </c>
      <c r="M807">
        <f t="shared" si="49"/>
        <v>401</v>
      </c>
      <c r="N807">
        <f t="shared" si="50"/>
        <v>231</v>
      </c>
      <c r="O807">
        <f t="shared" si="51"/>
        <v>170</v>
      </c>
    </row>
    <row r="808" spans="1:15">
      <c r="A808" s="29">
        <v>44330</v>
      </c>
      <c r="B808">
        <f t="shared" si="48"/>
        <v>401</v>
      </c>
      <c r="L808" s="29">
        <v>44330</v>
      </c>
      <c r="M808">
        <f t="shared" si="49"/>
        <v>401</v>
      </c>
      <c r="N808">
        <f t="shared" si="50"/>
        <v>231</v>
      </c>
      <c r="O808">
        <f t="shared" si="51"/>
        <v>170</v>
      </c>
    </row>
    <row r="809" spans="1:15">
      <c r="A809" s="29">
        <v>44330</v>
      </c>
      <c r="B809">
        <f t="shared" si="48"/>
        <v>401</v>
      </c>
      <c r="L809" s="29">
        <v>44330</v>
      </c>
      <c r="M809">
        <f t="shared" si="49"/>
        <v>401</v>
      </c>
      <c r="N809">
        <f t="shared" si="50"/>
        <v>231</v>
      </c>
      <c r="O809">
        <f t="shared" si="51"/>
        <v>170</v>
      </c>
    </row>
    <row r="810" spans="1:15">
      <c r="A810" s="29">
        <v>44330</v>
      </c>
      <c r="B810">
        <f t="shared" si="48"/>
        <v>401</v>
      </c>
      <c r="L810" s="29">
        <v>44330</v>
      </c>
      <c r="M810">
        <f t="shared" si="49"/>
        <v>401</v>
      </c>
      <c r="N810">
        <f t="shared" si="50"/>
        <v>231</v>
      </c>
      <c r="O810">
        <f t="shared" si="51"/>
        <v>170</v>
      </c>
    </row>
    <row r="811" spans="1:15">
      <c r="A811" s="29">
        <v>44330</v>
      </c>
      <c r="B811">
        <f t="shared" si="48"/>
        <v>401</v>
      </c>
      <c r="L811" s="29">
        <v>44330</v>
      </c>
      <c r="M811">
        <f t="shared" si="49"/>
        <v>401</v>
      </c>
      <c r="N811">
        <f t="shared" si="50"/>
        <v>231</v>
      </c>
      <c r="O811">
        <f t="shared" si="51"/>
        <v>170</v>
      </c>
    </row>
    <row r="812" spans="1:15">
      <c r="A812" s="29">
        <v>44330</v>
      </c>
      <c r="B812">
        <f t="shared" si="48"/>
        <v>401</v>
      </c>
      <c r="L812" s="29">
        <v>44330</v>
      </c>
      <c r="M812">
        <f t="shared" si="49"/>
        <v>401</v>
      </c>
      <c r="N812">
        <f t="shared" si="50"/>
        <v>231</v>
      </c>
      <c r="O812">
        <f t="shared" si="51"/>
        <v>170</v>
      </c>
    </row>
    <row r="813" spans="1:15">
      <c r="A813" s="29">
        <v>44330</v>
      </c>
      <c r="B813">
        <f t="shared" si="48"/>
        <v>401</v>
      </c>
      <c r="L813" s="29">
        <v>44330</v>
      </c>
      <c r="M813">
        <f t="shared" si="49"/>
        <v>401</v>
      </c>
      <c r="N813">
        <f t="shared" si="50"/>
        <v>231</v>
      </c>
      <c r="O813">
        <f t="shared" si="51"/>
        <v>170</v>
      </c>
    </row>
    <row r="814" spans="1:15">
      <c r="A814" s="29">
        <v>44330</v>
      </c>
      <c r="B814">
        <f t="shared" si="48"/>
        <v>401</v>
      </c>
      <c r="L814" s="29">
        <v>44330</v>
      </c>
      <c r="M814">
        <f t="shared" si="49"/>
        <v>401</v>
      </c>
      <c r="N814">
        <f t="shared" si="50"/>
        <v>231</v>
      </c>
      <c r="O814">
        <f t="shared" si="51"/>
        <v>170</v>
      </c>
    </row>
    <row r="815" spans="1:15">
      <c r="A815" s="29">
        <v>44330</v>
      </c>
      <c r="B815">
        <f t="shared" si="48"/>
        <v>401</v>
      </c>
      <c r="L815" s="29">
        <v>44330</v>
      </c>
      <c r="M815">
        <f t="shared" si="49"/>
        <v>401</v>
      </c>
      <c r="N815">
        <f t="shared" si="50"/>
        <v>231</v>
      </c>
      <c r="O815">
        <f t="shared" si="51"/>
        <v>170</v>
      </c>
    </row>
    <row r="816" spans="1:15">
      <c r="A816" s="29">
        <v>44330</v>
      </c>
      <c r="B816">
        <f t="shared" si="48"/>
        <v>401</v>
      </c>
      <c r="L816" s="29">
        <v>44330</v>
      </c>
      <c r="M816">
        <f t="shared" si="49"/>
        <v>401</v>
      </c>
      <c r="N816">
        <f t="shared" si="50"/>
        <v>231</v>
      </c>
      <c r="O816">
        <f t="shared" si="51"/>
        <v>170</v>
      </c>
    </row>
    <row r="817" spans="1:15">
      <c r="A817" s="29">
        <v>44330</v>
      </c>
      <c r="B817">
        <f t="shared" si="48"/>
        <v>401</v>
      </c>
      <c r="L817" s="29">
        <v>44330</v>
      </c>
      <c r="M817">
        <f t="shared" si="49"/>
        <v>401</v>
      </c>
      <c r="N817">
        <f t="shared" si="50"/>
        <v>231</v>
      </c>
      <c r="O817">
        <f t="shared" si="51"/>
        <v>170</v>
      </c>
    </row>
    <row r="818" spans="1:15">
      <c r="A818" s="29">
        <v>44330</v>
      </c>
      <c r="B818">
        <f t="shared" si="48"/>
        <v>401</v>
      </c>
      <c r="L818" s="29">
        <v>44330</v>
      </c>
      <c r="M818">
        <f t="shared" si="49"/>
        <v>401</v>
      </c>
      <c r="N818">
        <f t="shared" si="50"/>
        <v>231</v>
      </c>
      <c r="O818">
        <f t="shared" si="51"/>
        <v>170</v>
      </c>
    </row>
    <row r="819" spans="1:15">
      <c r="A819" s="29">
        <v>44330</v>
      </c>
      <c r="B819">
        <f t="shared" si="48"/>
        <v>401</v>
      </c>
      <c r="L819" s="29">
        <v>44330</v>
      </c>
      <c r="M819">
        <f t="shared" si="49"/>
        <v>401</v>
      </c>
      <c r="N819">
        <f t="shared" si="50"/>
        <v>231</v>
      </c>
      <c r="O819">
        <f t="shared" si="51"/>
        <v>170</v>
      </c>
    </row>
    <row r="820" spans="1:15">
      <c r="A820" s="29">
        <v>44330</v>
      </c>
      <c r="B820">
        <f t="shared" si="48"/>
        <v>401</v>
      </c>
      <c r="L820" s="29">
        <v>44330</v>
      </c>
      <c r="M820">
        <f t="shared" si="49"/>
        <v>401</v>
      </c>
      <c r="N820">
        <f t="shared" si="50"/>
        <v>231</v>
      </c>
      <c r="O820">
        <f t="shared" si="51"/>
        <v>170</v>
      </c>
    </row>
    <row r="821" spans="1:15">
      <c r="A821" s="29">
        <v>44330</v>
      </c>
      <c r="B821">
        <f t="shared" si="48"/>
        <v>401</v>
      </c>
      <c r="L821" s="29">
        <v>44330</v>
      </c>
      <c r="M821">
        <f t="shared" si="49"/>
        <v>401</v>
      </c>
      <c r="N821">
        <f t="shared" si="50"/>
        <v>231</v>
      </c>
      <c r="O821">
        <f t="shared" si="51"/>
        <v>170</v>
      </c>
    </row>
    <row r="822" spans="1:15">
      <c r="A822" s="29">
        <v>44330</v>
      </c>
      <c r="B822">
        <f t="shared" si="48"/>
        <v>401</v>
      </c>
      <c r="L822" s="29">
        <v>44330</v>
      </c>
      <c r="M822">
        <f t="shared" si="49"/>
        <v>401</v>
      </c>
      <c r="N822">
        <f t="shared" si="50"/>
        <v>231</v>
      </c>
      <c r="O822">
        <f t="shared" si="51"/>
        <v>170</v>
      </c>
    </row>
    <row r="823" spans="1:15">
      <c r="A823" s="29">
        <v>44330</v>
      </c>
      <c r="B823">
        <f t="shared" si="48"/>
        <v>401</v>
      </c>
      <c r="L823" s="29">
        <v>44330</v>
      </c>
      <c r="M823">
        <f t="shared" si="49"/>
        <v>401</v>
      </c>
      <c r="N823">
        <f t="shared" si="50"/>
        <v>231</v>
      </c>
      <c r="O823">
        <f t="shared" si="51"/>
        <v>170</v>
      </c>
    </row>
    <row r="824" spans="1:15">
      <c r="A824" s="29">
        <v>44330</v>
      </c>
      <c r="B824">
        <f t="shared" si="48"/>
        <v>401</v>
      </c>
      <c r="L824" s="29">
        <v>44330</v>
      </c>
      <c r="M824">
        <f t="shared" si="49"/>
        <v>401</v>
      </c>
      <c r="N824">
        <f t="shared" si="50"/>
        <v>231</v>
      </c>
      <c r="O824">
        <f t="shared" si="51"/>
        <v>170</v>
      </c>
    </row>
    <row r="825" spans="1:15">
      <c r="A825" s="29">
        <v>44330</v>
      </c>
      <c r="B825">
        <f t="shared" si="48"/>
        <v>401</v>
      </c>
      <c r="L825" s="29">
        <v>44330</v>
      </c>
      <c r="M825">
        <f t="shared" si="49"/>
        <v>401</v>
      </c>
      <c r="N825">
        <f t="shared" si="50"/>
        <v>231</v>
      </c>
      <c r="O825">
        <f t="shared" si="51"/>
        <v>170</v>
      </c>
    </row>
    <row r="826" spans="1:15">
      <c r="A826" s="29">
        <v>44330</v>
      </c>
      <c r="B826">
        <f t="shared" si="48"/>
        <v>401</v>
      </c>
      <c r="L826" s="29">
        <v>44330</v>
      </c>
      <c r="M826">
        <f t="shared" si="49"/>
        <v>401</v>
      </c>
      <c r="N826">
        <f t="shared" si="50"/>
        <v>231</v>
      </c>
      <c r="O826">
        <f t="shared" si="51"/>
        <v>170</v>
      </c>
    </row>
    <row r="827" spans="1:15">
      <c r="A827" s="29">
        <v>44330</v>
      </c>
      <c r="B827">
        <f t="shared" si="48"/>
        <v>401</v>
      </c>
      <c r="L827" s="29">
        <v>44330</v>
      </c>
      <c r="M827">
        <f t="shared" si="49"/>
        <v>401</v>
      </c>
      <c r="N827">
        <f t="shared" si="50"/>
        <v>231</v>
      </c>
      <c r="O827">
        <f t="shared" si="51"/>
        <v>170</v>
      </c>
    </row>
    <row r="828" spans="1:15">
      <c r="A828" s="29">
        <v>44330</v>
      </c>
      <c r="B828">
        <f t="shared" si="48"/>
        <v>401</v>
      </c>
      <c r="L828" s="29">
        <v>44330</v>
      </c>
      <c r="M828">
        <f t="shared" si="49"/>
        <v>401</v>
      </c>
      <c r="N828">
        <f t="shared" si="50"/>
        <v>231</v>
      </c>
      <c r="O828">
        <f t="shared" si="51"/>
        <v>170</v>
      </c>
    </row>
    <row r="829" spans="1:15">
      <c r="A829" s="29">
        <v>44330</v>
      </c>
      <c r="B829">
        <f t="shared" si="48"/>
        <v>401</v>
      </c>
      <c r="L829" s="29">
        <v>44330</v>
      </c>
      <c r="M829">
        <f t="shared" si="49"/>
        <v>401</v>
      </c>
      <c r="N829">
        <f t="shared" si="50"/>
        <v>231</v>
      </c>
      <c r="O829">
        <f t="shared" si="51"/>
        <v>170</v>
      </c>
    </row>
    <row r="830" spans="1:15">
      <c r="A830" s="29">
        <v>44330</v>
      </c>
      <c r="B830">
        <f t="shared" si="48"/>
        <v>401</v>
      </c>
      <c r="L830" s="29">
        <v>44330</v>
      </c>
      <c r="M830">
        <f t="shared" si="49"/>
        <v>401</v>
      </c>
      <c r="N830">
        <f t="shared" si="50"/>
        <v>231</v>
      </c>
      <c r="O830">
        <f t="shared" si="51"/>
        <v>170</v>
      </c>
    </row>
    <row r="831" spans="1:15">
      <c r="A831" s="29">
        <v>44330</v>
      </c>
      <c r="B831">
        <f t="shared" si="48"/>
        <v>401</v>
      </c>
      <c r="L831" s="29">
        <v>44330</v>
      </c>
      <c r="M831">
        <f t="shared" si="49"/>
        <v>401</v>
      </c>
      <c r="N831">
        <f t="shared" si="50"/>
        <v>231</v>
      </c>
      <c r="O831">
        <f t="shared" si="51"/>
        <v>170</v>
      </c>
    </row>
    <row r="832" spans="1:15">
      <c r="A832" s="29">
        <v>44330</v>
      </c>
      <c r="B832">
        <f t="shared" si="48"/>
        <v>401</v>
      </c>
      <c r="L832" s="29">
        <v>44330</v>
      </c>
      <c r="M832">
        <f t="shared" si="49"/>
        <v>401</v>
      </c>
      <c r="N832">
        <f t="shared" si="50"/>
        <v>231</v>
      </c>
      <c r="O832">
        <f t="shared" si="51"/>
        <v>170</v>
      </c>
    </row>
    <row r="833" spans="1:15">
      <c r="A833" s="29">
        <v>44330</v>
      </c>
      <c r="B833">
        <f t="shared" ref="B833:B896" si="52">$G$2-A833</f>
        <v>401</v>
      </c>
      <c r="L833" s="29">
        <v>44330</v>
      </c>
      <c r="M833">
        <f t="shared" ref="M833:M896" si="53">(SUM(N833:O833))</f>
        <v>401</v>
      </c>
      <c r="N833">
        <f t="shared" ref="N833:N896" si="54">($G$7-L833)</f>
        <v>231</v>
      </c>
      <c r="O833">
        <f t="shared" ref="O833:O896" si="55">($G$8-L833)-N833</f>
        <v>170</v>
      </c>
    </row>
    <row r="834" spans="1:15">
      <c r="A834" s="29">
        <v>44330</v>
      </c>
      <c r="B834">
        <f t="shared" si="52"/>
        <v>401</v>
      </c>
      <c r="L834" s="29">
        <v>44330</v>
      </c>
      <c r="M834">
        <f t="shared" si="53"/>
        <v>401</v>
      </c>
      <c r="N834">
        <f t="shared" si="54"/>
        <v>231</v>
      </c>
      <c r="O834">
        <f t="shared" si="55"/>
        <v>170</v>
      </c>
    </row>
    <row r="835" spans="1:15">
      <c r="A835" s="29">
        <v>44330</v>
      </c>
      <c r="B835">
        <f t="shared" si="52"/>
        <v>401</v>
      </c>
      <c r="L835" s="29">
        <v>44330</v>
      </c>
      <c r="M835">
        <f t="shared" si="53"/>
        <v>401</v>
      </c>
      <c r="N835">
        <f t="shared" si="54"/>
        <v>231</v>
      </c>
      <c r="O835">
        <f t="shared" si="55"/>
        <v>170</v>
      </c>
    </row>
    <row r="836" spans="1:15">
      <c r="A836" s="29">
        <v>44330</v>
      </c>
      <c r="B836">
        <f t="shared" si="52"/>
        <v>401</v>
      </c>
      <c r="L836" s="29">
        <v>44330</v>
      </c>
      <c r="M836">
        <f t="shared" si="53"/>
        <v>401</v>
      </c>
      <c r="N836">
        <f t="shared" si="54"/>
        <v>231</v>
      </c>
      <c r="O836">
        <f t="shared" si="55"/>
        <v>170</v>
      </c>
    </row>
    <row r="837" spans="1:15">
      <c r="A837" s="29">
        <v>44330</v>
      </c>
      <c r="B837">
        <f t="shared" si="52"/>
        <v>401</v>
      </c>
      <c r="L837" s="29">
        <v>44330</v>
      </c>
      <c r="M837">
        <f t="shared" si="53"/>
        <v>401</v>
      </c>
      <c r="N837">
        <f t="shared" si="54"/>
        <v>231</v>
      </c>
      <c r="O837">
        <f t="shared" si="55"/>
        <v>170</v>
      </c>
    </row>
    <row r="838" spans="1:15">
      <c r="A838" s="29">
        <v>44330</v>
      </c>
      <c r="B838">
        <f t="shared" si="52"/>
        <v>401</v>
      </c>
      <c r="L838" s="29">
        <v>44330</v>
      </c>
      <c r="M838">
        <f t="shared" si="53"/>
        <v>401</v>
      </c>
      <c r="N838">
        <f t="shared" si="54"/>
        <v>231</v>
      </c>
      <c r="O838">
        <f t="shared" si="55"/>
        <v>170</v>
      </c>
    </row>
    <row r="839" spans="1:15">
      <c r="A839" s="29">
        <v>44330</v>
      </c>
      <c r="B839">
        <f t="shared" si="52"/>
        <v>401</v>
      </c>
      <c r="L839" s="29">
        <v>44330</v>
      </c>
      <c r="M839">
        <f t="shared" si="53"/>
        <v>401</v>
      </c>
      <c r="N839">
        <f t="shared" si="54"/>
        <v>231</v>
      </c>
      <c r="O839">
        <f t="shared" si="55"/>
        <v>170</v>
      </c>
    </row>
    <row r="840" spans="1:15">
      <c r="A840" s="29">
        <v>44330</v>
      </c>
      <c r="B840">
        <f t="shared" si="52"/>
        <v>401</v>
      </c>
      <c r="L840" s="29">
        <v>44330</v>
      </c>
      <c r="M840">
        <f t="shared" si="53"/>
        <v>401</v>
      </c>
      <c r="N840">
        <f t="shared" si="54"/>
        <v>231</v>
      </c>
      <c r="O840">
        <f t="shared" si="55"/>
        <v>170</v>
      </c>
    </row>
    <row r="841" spans="1:15">
      <c r="A841" s="29">
        <v>44330</v>
      </c>
      <c r="B841">
        <f t="shared" si="52"/>
        <v>401</v>
      </c>
      <c r="L841" s="29">
        <v>44330</v>
      </c>
      <c r="M841">
        <f t="shared" si="53"/>
        <v>401</v>
      </c>
      <c r="N841">
        <f t="shared" si="54"/>
        <v>231</v>
      </c>
      <c r="O841">
        <f t="shared" si="55"/>
        <v>170</v>
      </c>
    </row>
    <row r="842" spans="1:15">
      <c r="A842" s="29">
        <v>44330</v>
      </c>
      <c r="B842">
        <f t="shared" si="52"/>
        <v>401</v>
      </c>
      <c r="L842" s="29">
        <v>44330</v>
      </c>
      <c r="M842">
        <f t="shared" si="53"/>
        <v>401</v>
      </c>
      <c r="N842">
        <f t="shared" si="54"/>
        <v>231</v>
      </c>
      <c r="O842">
        <f t="shared" si="55"/>
        <v>170</v>
      </c>
    </row>
    <row r="843" spans="1:15">
      <c r="A843" s="29">
        <v>44330</v>
      </c>
      <c r="B843">
        <f t="shared" si="52"/>
        <v>401</v>
      </c>
      <c r="L843" s="29">
        <v>44330</v>
      </c>
      <c r="M843">
        <f t="shared" si="53"/>
        <v>401</v>
      </c>
      <c r="N843">
        <f t="shared" si="54"/>
        <v>231</v>
      </c>
      <c r="O843">
        <f t="shared" si="55"/>
        <v>170</v>
      </c>
    </row>
    <row r="844" spans="1:15">
      <c r="A844" s="29">
        <v>44330</v>
      </c>
      <c r="B844">
        <f t="shared" si="52"/>
        <v>401</v>
      </c>
      <c r="L844" s="29">
        <v>44330</v>
      </c>
      <c r="M844">
        <f t="shared" si="53"/>
        <v>401</v>
      </c>
      <c r="N844">
        <f t="shared" si="54"/>
        <v>231</v>
      </c>
      <c r="O844">
        <f t="shared" si="55"/>
        <v>170</v>
      </c>
    </row>
    <row r="845" spans="1:15">
      <c r="A845" s="29">
        <v>44330</v>
      </c>
      <c r="B845">
        <f t="shared" si="52"/>
        <v>401</v>
      </c>
      <c r="L845" s="29">
        <v>44330</v>
      </c>
      <c r="M845">
        <f t="shared" si="53"/>
        <v>401</v>
      </c>
      <c r="N845">
        <f t="shared" si="54"/>
        <v>231</v>
      </c>
      <c r="O845">
        <f t="shared" si="55"/>
        <v>170</v>
      </c>
    </row>
    <row r="846" spans="1:15">
      <c r="A846" s="29">
        <v>44330</v>
      </c>
      <c r="B846">
        <f t="shared" si="52"/>
        <v>401</v>
      </c>
      <c r="L846" s="29">
        <v>44330</v>
      </c>
      <c r="M846">
        <f t="shared" si="53"/>
        <v>401</v>
      </c>
      <c r="N846">
        <f t="shared" si="54"/>
        <v>231</v>
      </c>
      <c r="O846">
        <f t="shared" si="55"/>
        <v>170</v>
      </c>
    </row>
    <row r="847" spans="1:15">
      <c r="A847" s="29">
        <v>44330</v>
      </c>
      <c r="B847">
        <f t="shared" si="52"/>
        <v>401</v>
      </c>
      <c r="L847" s="29">
        <v>44330</v>
      </c>
      <c r="M847">
        <f t="shared" si="53"/>
        <v>401</v>
      </c>
      <c r="N847">
        <f t="shared" si="54"/>
        <v>231</v>
      </c>
      <c r="O847">
        <f t="shared" si="55"/>
        <v>170</v>
      </c>
    </row>
    <row r="848" spans="1:15">
      <c r="A848" s="29">
        <v>44330</v>
      </c>
      <c r="B848">
        <f t="shared" si="52"/>
        <v>401</v>
      </c>
      <c r="L848" s="29">
        <v>44330</v>
      </c>
      <c r="M848">
        <f t="shared" si="53"/>
        <v>401</v>
      </c>
      <c r="N848">
        <f t="shared" si="54"/>
        <v>231</v>
      </c>
      <c r="O848">
        <f t="shared" si="55"/>
        <v>170</v>
      </c>
    </row>
    <row r="849" spans="1:15">
      <c r="A849" s="29">
        <v>44330</v>
      </c>
      <c r="B849">
        <f t="shared" si="52"/>
        <v>401</v>
      </c>
      <c r="L849" s="29">
        <v>44330</v>
      </c>
      <c r="M849">
        <f t="shared" si="53"/>
        <v>401</v>
      </c>
      <c r="N849">
        <f t="shared" si="54"/>
        <v>231</v>
      </c>
      <c r="O849">
        <f t="shared" si="55"/>
        <v>170</v>
      </c>
    </row>
    <row r="850" spans="1:15">
      <c r="A850" s="29">
        <v>44330</v>
      </c>
      <c r="B850">
        <f t="shared" si="52"/>
        <v>401</v>
      </c>
      <c r="L850" s="29">
        <v>44330</v>
      </c>
      <c r="M850">
        <f t="shared" si="53"/>
        <v>401</v>
      </c>
      <c r="N850">
        <f t="shared" si="54"/>
        <v>231</v>
      </c>
      <c r="O850">
        <f t="shared" si="55"/>
        <v>170</v>
      </c>
    </row>
    <row r="851" spans="1:15">
      <c r="A851" s="29">
        <v>44330</v>
      </c>
      <c r="B851">
        <f t="shared" si="52"/>
        <v>401</v>
      </c>
      <c r="L851" s="29">
        <v>44330</v>
      </c>
      <c r="M851">
        <f t="shared" si="53"/>
        <v>401</v>
      </c>
      <c r="N851">
        <f t="shared" si="54"/>
        <v>231</v>
      </c>
      <c r="O851">
        <f t="shared" si="55"/>
        <v>170</v>
      </c>
    </row>
    <row r="852" spans="1:15">
      <c r="A852" s="29">
        <v>44330</v>
      </c>
      <c r="B852">
        <f t="shared" si="52"/>
        <v>401</v>
      </c>
      <c r="L852" s="29">
        <v>44330</v>
      </c>
      <c r="M852">
        <f t="shared" si="53"/>
        <v>401</v>
      </c>
      <c r="N852">
        <f t="shared" si="54"/>
        <v>231</v>
      </c>
      <c r="O852">
        <f t="shared" si="55"/>
        <v>170</v>
      </c>
    </row>
    <row r="853" spans="1:15">
      <c r="A853" s="29">
        <v>44330</v>
      </c>
      <c r="B853">
        <f t="shared" si="52"/>
        <v>401</v>
      </c>
      <c r="L853" s="29">
        <v>44330</v>
      </c>
      <c r="M853">
        <f t="shared" si="53"/>
        <v>401</v>
      </c>
      <c r="N853">
        <f t="shared" si="54"/>
        <v>231</v>
      </c>
      <c r="O853">
        <f t="shared" si="55"/>
        <v>170</v>
      </c>
    </row>
    <row r="854" spans="1:15">
      <c r="A854" s="29">
        <v>44330</v>
      </c>
      <c r="B854">
        <f t="shared" si="52"/>
        <v>401</v>
      </c>
      <c r="L854" s="29">
        <v>44330</v>
      </c>
      <c r="M854">
        <f t="shared" si="53"/>
        <v>401</v>
      </c>
      <c r="N854">
        <f t="shared" si="54"/>
        <v>231</v>
      </c>
      <c r="O854">
        <f t="shared" si="55"/>
        <v>170</v>
      </c>
    </row>
    <row r="855" spans="1:15">
      <c r="A855" s="29">
        <v>44330</v>
      </c>
      <c r="B855">
        <f t="shared" si="52"/>
        <v>401</v>
      </c>
      <c r="L855" s="29">
        <v>44330</v>
      </c>
      <c r="M855">
        <f t="shared" si="53"/>
        <v>401</v>
      </c>
      <c r="N855">
        <f t="shared" si="54"/>
        <v>231</v>
      </c>
      <c r="O855">
        <f t="shared" si="55"/>
        <v>170</v>
      </c>
    </row>
    <row r="856" spans="1:15">
      <c r="A856" s="29">
        <v>44330</v>
      </c>
      <c r="B856">
        <f t="shared" si="52"/>
        <v>401</v>
      </c>
      <c r="L856" s="29">
        <v>44330</v>
      </c>
      <c r="M856">
        <f t="shared" si="53"/>
        <v>401</v>
      </c>
      <c r="N856">
        <f t="shared" si="54"/>
        <v>231</v>
      </c>
      <c r="O856">
        <f t="shared" si="55"/>
        <v>170</v>
      </c>
    </row>
    <row r="857" spans="1:15">
      <c r="A857" s="29">
        <v>44330</v>
      </c>
      <c r="B857">
        <f t="shared" si="52"/>
        <v>401</v>
      </c>
      <c r="L857" s="29">
        <v>44330</v>
      </c>
      <c r="M857">
        <f t="shared" si="53"/>
        <v>401</v>
      </c>
      <c r="N857">
        <f t="shared" si="54"/>
        <v>231</v>
      </c>
      <c r="O857">
        <f t="shared" si="55"/>
        <v>170</v>
      </c>
    </row>
    <row r="858" spans="1:15">
      <c r="A858" s="29">
        <v>44330</v>
      </c>
      <c r="B858">
        <f t="shared" si="52"/>
        <v>401</v>
      </c>
      <c r="L858" s="29">
        <v>44330</v>
      </c>
      <c r="M858">
        <f t="shared" si="53"/>
        <v>401</v>
      </c>
      <c r="N858">
        <f t="shared" si="54"/>
        <v>231</v>
      </c>
      <c r="O858">
        <f t="shared" si="55"/>
        <v>170</v>
      </c>
    </row>
    <row r="859" spans="1:15">
      <c r="A859" s="29">
        <v>44330</v>
      </c>
      <c r="B859">
        <f t="shared" si="52"/>
        <v>401</v>
      </c>
      <c r="L859" s="29">
        <v>44330</v>
      </c>
      <c r="M859">
        <f t="shared" si="53"/>
        <v>401</v>
      </c>
      <c r="N859">
        <f t="shared" si="54"/>
        <v>231</v>
      </c>
      <c r="O859">
        <f t="shared" si="55"/>
        <v>170</v>
      </c>
    </row>
    <row r="860" spans="1:15">
      <c r="A860" s="29">
        <v>44330</v>
      </c>
      <c r="B860">
        <f t="shared" si="52"/>
        <v>401</v>
      </c>
      <c r="L860" s="29">
        <v>44330</v>
      </c>
      <c r="M860">
        <f t="shared" si="53"/>
        <v>401</v>
      </c>
      <c r="N860">
        <f t="shared" si="54"/>
        <v>231</v>
      </c>
      <c r="O860">
        <f t="shared" si="55"/>
        <v>170</v>
      </c>
    </row>
    <row r="861" spans="1:15">
      <c r="A861" s="29">
        <v>44330</v>
      </c>
      <c r="B861">
        <f t="shared" si="52"/>
        <v>401</v>
      </c>
      <c r="L861" s="29">
        <v>44330</v>
      </c>
      <c r="M861">
        <f t="shared" si="53"/>
        <v>401</v>
      </c>
      <c r="N861">
        <f t="shared" si="54"/>
        <v>231</v>
      </c>
      <c r="O861">
        <f t="shared" si="55"/>
        <v>170</v>
      </c>
    </row>
    <row r="862" spans="1:15">
      <c r="A862" s="29">
        <v>44330</v>
      </c>
      <c r="B862">
        <f t="shared" si="52"/>
        <v>401</v>
      </c>
      <c r="L862" s="29">
        <v>44330</v>
      </c>
      <c r="M862">
        <f t="shared" si="53"/>
        <v>401</v>
      </c>
      <c r="N862">
        <f t="shared" si="54"/>
        <v>231</v>
      </c>
      <c r="O862">
        <f t="shared" si="55"/>
        <v>170</v>
      </c>
    </row>
    <row r="863" spans="1:15">
      <c r="A863" s="29">
        <v>44330</v>
      </c>
      <c r="B863">
        <f t="shared" si="52"/>
        <v>401</v>
      </c>
      <c r="L863" s="29">
        <v>44330</v>
      </c>
      <c r="M863">
        <f t="shared" si="53"/>
        <v>401</v>
      </c>
      <c r="N863">
        <f t="shared" si="54"/>
        <v>231</v>
      </c>
      <c r="O863">
        <f t="shared" si="55"/>
        <v>170</v>
      </c>
    </row>
    <row r="864" spans="1:15">
      <c r="A864" s="29">
        <v>44330</v>
      </c>
      <c r="B864">
        <f t="shared" si="52"/>
        <v>401</v>
      </c>
      <c r="L864" s="29">
        <v>44330</v>
      </c>
      <c r="M864">
        <f t="shared" si="53"/>
        <v>401</v>
      </c>
      <c r="N864">
        <f t="shared" si="54"/>
        <v>231</v>
      </c>
      <c r="O864">
        <f t="shared" si="55"/>
        <v>170</v>
      </c>
    </row>
    <row r="865" spans="1:15">
      <c r="A865" s="29">
        <v>44330</v>
      </c>
      <c r="B865">
        <f t="shared" si="52"/>
        <v>401</v>
      </c>
      <c r="L865" s="29">
        <v>44330</v>
      </c>
      <c r="M865">
        <f t="shared" si="53"/>
        <v>401</v>
      </c>
      <c r="N865">
        <f t="shared" si="54"/>
        <v>231</v>
      </c>
      <c r="O865">
        <f t="shared" si="55"/>
        <v>170</v>
      </c>
    </row>
    <row r="866" spans="1:15">
      <c r="A866" s="29">
        <v>44330</v>
      </c>
      <c r="B866">
        <f t="shared" si="52"/>
        <v>401</v>
      </c>
      <c r="L866" s="29">
        <v>44330</v>
      </c>
      <c r="M866">
        <f t="shared" si="53"/>
        <v>401</v>
      </c>
      <c r="N866">
        <f t="shared" si="54"/>
        <v>231</v>
      </c>
      <c r="O866">
        <f t="shared" si="55"/>
        <v>170</v>
      </c>
    </row>
    <row r="867" spans="1:15">
      <c r="A867" s="29">
        <v>44330</v>
      </c>
      <c r="B867">
        <f t="shared" si="52"/>
        <v>401</v>
      </c>
      <c r="L867" s="29">
        <v>44330</v>
      </c>
      <c r="M867">
        <f t="shared" si="53"/>
        <v>401</v>
      </c>
      <c r="N867">
        <f t="shared" si="54"/>
        <v>231</v>
      </c>
      <c r="O867">
        <f t="shared" si="55"/>
        <v>170</v>
      </c>
    </row>
    <row r="868" spans="1:15">
      <c r="A868" s="29">
        <v>44330</v>
      </c>
      <c r="B868">
        <f t="shared" si="52"/>
        <v>401</v>
      </c>
      <c r="L868" s="29">
        <v>44330</v>
      </c>
      <c r="M868">
        <f t="shared" si="53"/>
        <v>401</v>
      </c>
      <c r="N868">
        <f t="shared" si="54"/>
        <v>231</v>
      </c>
      <c r="O868">
        <f t="shared" si="55"/>
        <v>170</v>
      </c>
    </row>
    <row r="869" spans="1:15">
      <c r="A869" s="29">
        <v>44330</v>
      </c>
      <c r="B869">
        <f t="shared" si="52"/>
        <v>401</v>
      </c>
      <c r="L869" s="29">
        <v>44330</v>
      </c>
      <c r="M869">
        <f t="shared" si="53"/>
        <v>401</v>
      </c>
      <c r="N869">
        <f t="shared" si="54"/>
        <v>231</v>
      </c>
      <c r="O869">
        <f t="shared" si="55"/>
        <v>170</v>
      </c>
    </row>
    <row r="870" spans="1:15">
      <c r="A870" s="29">
        <v>44330</v>
      </c>
      <c r="B870">
        <f t="shared" si="52"/>
        <v>401</v>
      </c>
      <c r="L870" s="29">
        <v>44330</v>
      </c>
      <c r="M870">
        <f t="shared" si="53"/>
        <v>401</v>
      </c>
      <c r="N870">
        <f t="shared" si="54"/>
        <v>231</v>
      </c>
      <c r="O870">
        <f t="shared" si="55"/>
        <v>170</v>
      </c>
    </row>
    <row r="871" spans="1:15">
      <c r="A871" s="29">
        <v>44330</v>
      </c>
      <c r="B871">
        <f t="shared" si="52"/>
        <v>401</v>
      </c>
      <c r="L871" s="29">
        <v>44330</v>
      </c>
      <c r="M871">
        <f t="shared" si="53"/>
        <v>401</v>
      </c>
      <c r="N871">
        <f t="shared" si="54"/>
        <v>231</v>
      </c>
      <c r="O871">
        <f t="shared" si="55"/>
        <v>170</v>
      </c>
    </row>
    <row r="872" spans="1:15">
      <c r="A872" s="29">
        <v>44330</v>
      </c>
      <c r="B872">
        <f t="shared" si="52"/>
        <v>401</v>
      </c>
      <c r="L872" s="29">
        <v>44330</v>
      </c>
      <c r="M872">
        <f t="shared" si="53"/>
        <v>401</v>
      </c>
      <c r="N872">
        <f t="shared" si="54"/>
        <v>231</v>
      </c>
      <c r="O872">
        <f t="shared" si="55"/>
        <v>170</v>
      </c>
    </row>
    <row r="873" spans="1:15">
      <c r="A873" s="29">
        <v>44330</v>
      </c>
      <c r="B873">
        <f t="shared" si="52"/>
        <v>401</v>
      </c>
      <c r="L873" s="29">
        <v>44330</v>
      </c>
      <c r="M873">
        <f t="shared" si="53"/>
        <v>401</v>
      </c>
      <c r="N873">
        <f t="shared" si="54"/>
        <v>231</v>
      </c>
      <c r="O873">
        <f t="shared" si="55"/>
        <v>170</v>
      </c>
    </row>
    <row r="874" spans="1:15">
      <c r="A874" s="29">
        <v>44330</v>
      </c>
      <c r="B874">
        <f t="shared" si="52"/>
        <v>401</v>
      </c>
      <c r="L874" s="29">
        <v>44330</v>
      </c>
      <c r="M874">
        <f t="shared" si="53"/>
        <v>401</v>
      </c>
      <c r="N874">
        <f t="shared" si="54"/>
        <v>231</v>
      </c>
      <c r="O874">
        <f t="shared" si="55"/>
        <v>170</v>
      </c>
    </row>
    <row r="875" spans="1:15">
      <c r="A875" s="29">
        <v>44330</v>
      </c>
      <c r="B875">
        <f t="shared" si="52"/>
        <v>401</v>
      </c>
      <c r="L875" s="29">
        <v>44330</v>
      </c>
      <c r="M875">
        <f t="shared" si="53"/>
        <v>401</v>
      </c>
      <c r="N875">
        <f t="shared" si="54"/>
        <v>231</v>
      </c>
      <c r="O875">
        <f t="shared" si="55"/>
        <v>170</v>
      </c>
    </row>
    <row r="876" spans="1:15">
      <c r="A876" s="29">
        <v>44330</v>
      </c>
      <c r="B876">
        <f t="shared" si="52"/>
        <v>401</v>
      </c>
      <c r="L876" s="29">
        <v>44330</v>
      </c>
      <c r="M876">
        <f t="shared" si="53"/>
        <v>401</v>
      </c>
      <c r="N876">
        <f t="shared" si="54"/>
        <v>231</v>
      </c>
      <c r="O876">
        <f t="shared" si="55"/>
        <v>170</v>
      </c>
    </row>
    <row r="877" spans="1:15">
      <c r="A877" s="29">
        <v>44330</v>
      </c>
      <c r="B877">
        <f t="shared" si="52"/>
        <v>401</v>
      </c>
      <c r="L877" s="29">
        <v>44330</v>
      </c>
      <c r="M877">
        <f t="shared" si="53"/>
        <v>401</v>
      </c>
      <c r="N877">
        <f t="shared" si="54"/>
        <v>231</v>
      </c>
      <c r="O877">
        <f t="shared" si="55"/>
        <v>170</v>
      </c>
    </row>
    <row r="878" spans="1:15">
      <c r="A878" s="29">
        <v>44330</v>
      </c>
      <c r="B878">
        <f t="shared" si="52"/>
        <v>401</v>
      </c>
      <c r="L878" s="29">
        <v>44330</v>
      </c>
      <c r="M878">
        <f t="shared" si="53"/>
        <v>401</v>
      </c>
      <c r="N878">
        <f t="shared" si="54"/>
        <v>231</v>
      </c>
      <c r="O878">
        <f t="shared" si="55"/>
        <v>170</v>
      </c>
    </row>
    <row r="879" spans="1:15">
      <c r="A879" s="29">
        <v>44330</v>
      </c>
      <c r="B879">
        <f t="shared" si="52"/>
        <v>401</v>
      </c>
      <c r="L879" s="29">
        <v>44330</v>
      </c>
      <c r="M879">
        <f t="shared" si="53"/>
        <v>401</v>
      </c>
      <c r="N879">
        <f t="shared" si="54"/>
        <v>231</v>
      </c>
      <c r="O879">
        <f t="shared" si="55"/>
        <v>170</v>
      </c>
    </row>
    <row r="880" spans="1:15">
      <c r="A880" s="29">
        <v>44330</v>
      </c>
      <c r="B880">
        <f t="shared" si="52"/>
        <v>401</v>
      </c>
      <c r="L880" s="29">
        <v>44330</v>
      </c>
      <c r="M880">
        <f t="shared" si="53"/>
        <v>401</v>
      </c>
      <c r="N880">
        <f t="shared" si="54"/>
        <v>231</v>
      </c>
      <c r="O880">
        <f t="shared" si="55"/>
        <v>170</v>
      </c>
    </row>
    <row r="881" spans="1:15">
      <c r="A881" s="29">
        <v>44330</v>
      </c>
      <c r="B881">
        <f t="shared" si="52"/>
        <v>401</v>
      </c>
      <c r="L881" s="29">
        <v>44330</v>
      </c>
      <c r="M881">
        <f t="shared" si="53"/>
        <v>401</v>
      </c>
      <c r="N881">
        <f t="shared" si="54"/>
        <v>231</v>
      </c>
      <c r="O881">
        <f t="shared" si="55"/>
        <v>170</v>
      </c>
    </row>
    <row r="882" spans="1:15">
      <c r="A882" s="29">
        <v>44330</v>
      </c>
      <c r="B882">
        <f t="shared" si="52"/>
        <v>401</v>
      </c>
      <c r="L882" s="29">
        <v>44330</v>
      </c>
      <c r="M882">
        <f t="shared" si="53"/>
        <v>401</v>
      </c>
      <c r="N882">
        <f t="shared" si="54"/>
        <v>231</v>
      </c>
      <c r="O882">
        <f t="shared" si="55"/>
        <v>170</v>
      </c>
    </row>
    <row r="883" spans="1:15">
      <c r="A883" s="29">
        <v>44330</v>
      </c>
      <c r="B883">
        <f t="shared" si="52"/>
        <v>401</v>
      </c>
      <c r="L883" s="29">
        <v>44330</v>
      </c>
      <c r="M883">
        <f t="shared" si="53"/>
        <v>401</v>
      </c>
      <c r="N883">
        <f t="shared" si="54"/>
        <v>231</v>
      </c>
      <c r="O883">
        <f t="shared" si="55"/>
        <v>170</v>
      </c>
    </row>
    <row r="884" spans="1:15">
      <c r="A884" s="29">
        <v>44330</v>
      </c>
      <c r="B884">
        <f t="shared" si="52"/>
        <v>401</v>
      </c>
      <c r="L884" s="29">
        <v>44330</v>
      </c>
      <c r="M884">
        <f t="shared" si="53"/>
        <v>401</v>
      </c>
      <c r="N884">
        <f t="shared" si="54"/>
        <v>231</v>
      </c>
      <c r="O884">
        <f t="shared" si="55"/>
        <v>170</v>
      </c>
    </row>
    <row r="885" spans="1:15">
      <c r="A885" s="29">
        <v>44330</v>
      </c>
      <c r="B885">
        <f t="shared" si="52"/>
        <v>401</v>
      </c>
      <c r="L885" s="29">
        <v>44330</v>
      </c>
      <c r="M885">
        <f t="shared" si="53"/>
        <v>401</v>
      </c>
      <c r="N885">
        <f t="shared" si="54"/>
        <v>231</v>
      </c>
      <c r="O885">
        <f t="shared" si="55"/>
        <v>170</v>
      </c>
    </row>
    <row r="886" spans="1:15">
      <c r="A886" s="29">
        <v>44330</v>
      </c>
      <c r="B886">
        <f t="shared" si="52"/>
        <v>401</v>
      </c>
      <c r="L886" s="29">
        <v>44330</v>
      </c>
      <c r="M886">
        <f t="shared" si="53"/>
        <v>401</v>
      </c>
      <c r="N886">
        <f t="shared" si="54"/>
        <v>231</v>
      </c>
      <c r="O886">
        <f t="shared" si="55"/>
        <v>170</v>
      </c>
    </row>
    <row r="887" spans="1:15">
      <c r="A887" s="29">
        <v>44330</v>
      </c>
      <c r="B887">
        <f t="shared" si="52"/>
        <v>401</v>
      </c>
      <c r="L887" s="29">
        <v>44330</v>
      </c>
      <c r="M887">
        <f t="shared" si="53"/>
        <v>401</v>
      </c>
      <c r="N887">
        <f t="shared" si="54"/>
        <v>231</v>
      </c>
      <c r="O887">
        <f t="shared" si="55"/>
        <v>170</v>
      </c>
    </row>
    <row r="888" spans="1:15">
      <c r="A888" s="29">
        <v>44330</v>
      </c>
      <c r="B888">
        <f t="shared" si="52"/>
        <v>401</v>
      </c>
      <c r="L888" s="29">
        <v>44330</v>
      </c>
      <c r="M888">
        <f t="shared" si="53"/>
        <v>401</v>
      </c>
      <c r="N888">
        <f t="shared" si="54"/>
        <v>231</v>
      </c>
      <c r="O888">
        <f t="shared" si="55"/>
        <v>170</v>
      </c>
    </row>
    <row r="889" spans="1:15">
      <c r="A889" s="29">
        <v>44330</v>
      </c>
      <c r="B889">
        <f t="shared" si="52"/>
        <v>401</v>
      </c>
      <c r="L889" s="29">
        <v>44330</v>
      </c>
      <c r="M889">
        <f t="shared" si="53"/>
        <v>401</v>
      </c>
      <c r="N889">
        <f t="shared" si="54"/>
        <v>231</v>
      </c>
      <c r="O889">
        <f t="shared" si="55"/>
        <v>170</v>
      </c>
    </row>
    <row r="890" spans="1:15">
      <c r="A890" s="29">
        <v>44330</v>
      </c>
      <c r="B890">
        <f t="shared" si="52"/>
        <v>401</v>
      </c>
      <c r="L890" s="29">
        <v>44330</v>
      </c>
      <c r="M890">
        <f t="shared" si="53"/>
        <v>401</v>
      </c>
      <c r="N890">
        <f t="shared" si="54"/>
        <v>231</v>
      </c>
      <c r="O890">
        <f t="shared" si="55"/>
        <v>170</v>
      </c>
    </row>
    <row r="891" spans="1:15">
      <c r="A891" s="29">
        <v>44330</v>
      </c>
      <c r="B891">
        <f t="shared" si="52"/>
        <v>401</v>
      </c>
      <c r="L891" s="29">
        <v>44330</v>
      </c>
      <c r="M891">
        <f t="shared" si="53"/>
        <v>401</v>
      </c>
      <c r="N891">
        <f t="shared" si="54"/>
        <v>231</v>
      </c>
      <c r="O891">
        <f t="shared" si="55"/>
        <v>170</v>
      </c>
    </row>
    <row r="892" spans="1:15">
      <c r="A892" s="29">
        <v>44330</v>
      </c>
      <c r="B892">
        <f t="shared" si="52"/>
        <v>401</v>
      </c>
      <c r="L892" s="29">
        <v>44330</v>
      </c>
      <c r="M892">
        <f t="shared" si="53"/>
        <v>401</v>
      </c>
      <c r="N892">
        <f t="shared" si="54"/>
        <v>231</v>
      </c>
      <c r="O892">
        <f t="shared" si="55"/>
        <v>170</v>
      </c>
    </row>
    <row r="893" spans="1:15">
      <c r="A893" s="29">
        <v>44330</v>
      </c>
      <c r="B893">
        <f t="shared" si="52"/>
        <v>401</v>
      </c>
      <c r="L893" s="29">
        <v>44330</v>
      </c>
      <c r="M893">
        <f t="shared" si="53"/>
        <v>401</v>
      </c>
      <c r="N893">
        <f t="shared" si="54"/>
        <v>231</v>
      </c>
      <c r="O893">
        <f t="shared" si="55"/>
        <v>170</v>
      </c>
    </row>
    <row r="894" spans="1:15">
      <c r="A894" s="29">
        <v>44330</v>
      </c>
      <c r="B894">
        <f t="shared" si="52"/>
        <v>401</v>
      </c>
      <c r="L894" s="29">
        <v>44330</v>
      </c>
      <c r="M894">
        <f t="shared" si="53"/>
        <v>401</v>
      </c>
      <c r="N894">
        <f t="shared" si="54"/>
        <v>231</v>
      </c>
      <c r="O894">
        <f t="shared" si="55"/>
        <v>170</v>
      </c>
    </row>
    <row r="895" spans="1:15">
      <c r="A895" s="29">
        <v>44330</v>
      </c>
      <c r="B895">
        <f t="shared" si="52"/>
        <v>401</v>
      </c>
      <c r="L895" s="29">
        <v>44330</v>
      </c>
      <c r="M895">
        <f t="shared" si="53"/>
        <v>401</v>
      </c>
      <c r="N895">
        <f t="shared" si="54"/>
        <v>231</v>
      </c>
      <c r="O895">
        <f t="shared" si="55"/>
        <v>170</v>
      </c>
    </row>
    <row r="896" spans="1:15">
      <c r="A896" s="29">
        <v>44330</v>
      </c>
      <c r="B896">
        <f t="shared" si="52"/>
        <v>401</v>
      </c>
      <c r="L896" s="29">
        <v>44330</v>
      </c>
      <c r="M896">
        <f t="shared" si="53"/>
        <v>401</v>
      </c>
      <c r="N896">
        <f t="shared" si="54"/>
        <v>231</v>
      </c>
      <c r="O896">
        <f t="shared" si="55"/>
        <v>170</v>
      </c>
    </row>
    <row r="897" spans="1:15">
      <c r="A897" s="29">
        <v>44330</v>
      </c>
      <c r="B897">
        <f t="shared" ref="B897:B960" si="56">$G$2-A897</f>
        <v>401</v>
      </c>
      <c r="L897" s="29">
        <v>44330</v>
      </c>
      <c r="M897">
        <f t="shared" ref="M897:M960" si="57">(SUM(N897:O897))</f>
        <v>401</v>
      </c>
      <c r="N897">
        <f t="shared" ref="N897:N960" si="58">($G$7-L897)</f>
        <v>231</v>
      </c>
      <c r="O897">
        <f t="shared" ref="O897:O960" si="59">($G$8-L897)-N897</f>
        <v>170</v>
      </c>
    </row>
    <row r="898" spans="1:15">
      <c r="A898" s="29">
        <v>44330</v>
      </c>
      <c r="B898">
        <f t="shared" si="56"/>
        <v>401</v>
      </c>
      <c r="L898" s="29">
        <v>44330</v>
      </c>
      <c r="M898">
        <f t="shared" si="57"/>
        <v>401</v>
      </c>
      <c r="N898">
        <f t="shared" si="58"/>
        <v>231</v>
      </c>
      <c r="O898">
        <f t="shared" si="59"/>
        <v>170</v>
      </c>
    </row>
    <row r="899" spans="1:15">
      <c r="A899" s="29">
        <v>44330</v>
      </c>
      <c r="B899">
        <f t="shared" si="56"/>
        <v>401</v>
      </c>
      <c r="L899" s="29">
        <v>44330</v>
      </c>
      <c r="M899">
        <f t="shared" si="57"/>
        <v>401</v>
      </c>
      <c r="N899">
        <f t="shared" si="58"/>
        <v>231</v>
      </c>
      <c r="O899">
        <f t="shared" si="59"/>
        <v>170</v>
      </c>
    </row>
    <row r="900" spans="1:15">
      <c r="A900" s="29">
        <v>44330</v>
      </c>
      <c r="B900">
        <f t="shared" si="56"/>
        <v>401</v>
      </c>
      <c r="L900" s="29">
        <v>44330</v>
      </c>
      <c r="M900">
        <f t="shared" si="57"/>
        <v>401</v>
      </c>
      <c r="N900">
        <f t="shared" si="58"/>
        <v>231</v>
      </c>
      <c r="O900">
        <f t="shared" si="59"/>
        <v>170</v>
      </c>
    </row>
    <row r="901" spans="1:15">
      <c r="A901" s="29">
        <v>44330</v>
      </c>
      <c r="B901">
        <f t="shared" si="56"/>
        <v>401</v>
      </c>
      <c r="L901" s="29">
        <v>44330</v>
      </c>
      <c r="M901">
        <f t="shared" si="57"/>
        <v>401</v>
      </c>
      <c r="N901">
        <f t="shared" si="58"/>
        <v>231</v>
      </c>
      <c r="O901">
        <f t="shared" si="59"/>
        <v>170</v>
      </c>
    </row>
    <row r="902" spans="1:15">
      <c r="A902" s="29">
        <v>44330</v>
      </c>
      <c r="B902">
        <f t="shared" si="56"/>
        <v>401</v>
      </c>
      <c r="L902" s="29">
        <v>44330</v>
      </c>
      <c r="M902">
        <f t="shared" si="57"/>
        <v>401</v>
      </c>
      <c r="N902">
        <f t="shared" si="58"/>
        <v>231</v>
      </c>
      <c r="O902">
        <f t="shared" si="59"/>
        <v>170</v>
      </c>
    </row>
    <row r="903" spans="1:15">
      <c r="A903" s="29">
        <v>44330</v>
      </c>
      <c r="B903">
        <f t="shared" si="56"/>
        <v>401</v>
      </c>
      <c r="L903" s="29">
        <v>44330</v>
      </c>
      <c r="M903">
        <f t="shared" si="57"/>
        <v>401</v>
      </c>
      <c r="N903">
        <f t="shared" si="58"/>
        <v>231</v>
      </c>
      <c r="O903">
        <f t="shared" si="59"/>
        <v>170</v>
      </c>
    </row>
    <row r="904" spans="1:15">
      <c r="A904" s="29">
        <v>44330</v>
      </c>
      <c r="B904">
        <f t="shared" si="56"/>
        <v>401</v>
      </c>
      <c r="L904" s="29">
        <v>44330</v>
      </c>
      <c r="M904">
        <f t="shared" si="57"/>
        <v>401</v>
      </c>
      <c r="N904">
        <f t="shared" si="58"/>
        <v>231</v>
      </c>
      <c r="O904">
        <f t="shared" si="59"/>
        <v>170</v>
      </c>
    </row>
    <row r="905" spans="1:15">
      <c r="A905" s="29">
        <v>44330</v>
      </c>
      <c r="B905">
        <f t="shared" si="56"/>
        <v>401</v>
      </c>
      <c r="L905" s="29">
        <v>44330</v>
      </c>
      <c r="M905">
        <f t="shared" si="57"/>
        <v>401</v>
      </c>
      <c r="N905">
        <f t="shared" si="58"/>
        <v>231</v>
      </c>
      <c r="O905">
        <f t="shared" si="59"/>
        <v>170</v>
      </c>
    </row>
    <row r="906" spans="1:15">
      <c r="A906" s="29">
        <v>44330</v>
      </c>
      <c r="B906">
        <f t="shared" si="56"/>
        <v>401</v>
      </c>
      <c r="L906" s="29">
        <v>44330</v>
      </c>
      <c r="M906">
        <f t="shared" si="57"/>
        <v>401</v>
      </c>
      <c r="N906">
        <f t="shared" si="58"/>
        <v>231</v>
      </c>
      <c r="O906">
        <f t="shared" si="59"/>
        <v>170</v>
      </c>
    </row>
    <row r="907" spans="1:15">
      <c r="A907" s="29">
        <v>44330</v>
      </c>
      <c r="B907">
        <f t="shared" si="56"/>
        <v>401</v>
      </c>
      <c r="L907" s="29">
        <v>44330</v>
      </c>
      <c r="M907">
        <f t="shared" si="57"/>
        <v>401</v>
      </c>
      <c r="N907">
        <f t="shared" si="58"/>
        <v>231</v>
      </c>
      <c r="O907">
        <f t="shared" si="59"/>
        <v>170</v>
      </c>
    </row>
    <row r="908" spans="1:15">
      <c r="A908" s="29">
        <v>44330</v>
      </c>
      <c r="B908">
        <f t="shared" si="56"/>
        <v>401</v>
      </c>
      <c r="L908" s="29">
        <v>44330</v>
      </c>
      <c r="M908">
        <f t="shared" si="57"/>
        <v>401</v>
      </c>
      <c r="N908">
        <f t="shared" si="58"/>
        <v>231</v>
      </c>
      <c r="O908">
        <f t="shared" si="59"/>
        <v>170</v>
      </c>
    </row>
    <row r="909" spans="1:15">
      <c r="A909" s="29">
        <v>44330</v>
      </c>
      <c r="B909">
        <f t="shared" si="56"/>
        <v>401</v>
      </c>
      <c r="L909" s="29">
        <v>44330</v>
      </c>
      <c r="M909">
        <f t="shared" si="57"/>
        <v>401</v>
      </c>
      <c r="N909">
        <f t="shared" si="58"/>
        <v>231</v>
      </c>
      <c r="O909">
        <f t="shared" si="59"/>
        <v>170</v>
      </c>
    </row>
    <row r="910" spans="1:15">
      <c r="A910" s="29">
        <v>44330</v>
      </c>
      <c r="B910">
        <f t="shared" si="56"/>
        <v>401</v>
      </c>
      <c r="L910" s="29">
        <v>44330</v>
      </c>
      <c r="M910">
        <f t="shared" si="57"/>
        <v>401</v>
      </c>
      <c r="N910">
        <f t="shared" si="58"/>
        <v>231</v>
      </c>
      <c r="O910">
        <f t="shared" si="59"/>
        <v>170</v>
      </c>
    </row>
    <row r="911" spans="1:15">
      <c r="A911" s="29">
        <v>44330</v>
      </c>
      <c r="B911">
        <f t="shared" si="56"/>
        <v>401</v>
      </c>
      <c r="L911" s="29">
        <v>44330</v>
      </c>
      <c r="M911">
        <f t="shared" si="57"/>
        <v>401</v>
      </c>
      <c r="N911">
        <f t="shared" si="58"/>
        <v>231</v>
      </c>
      <c r="O911">
        <f t="shared" si="59"/>
        <v>170</v>
      </c>
    </row>
    <row r="912" spans="1:15">
      <c r="A912" s="29">
        <v>44330</v>
      </c>
      <c r="B912">
        <f t="shared" si="56"/>
        <v>401</v>
      </c>
      <c r="L912" s="29">
        <v>44330</v>
      </c>
      <c r="M912">
        <f t="shared" si="57"/>
        <v>401</v>
      </c>
      <c r="N912">
        <f t="shared" si="58"/>
        <v>231</v>
      </c>
      <c r="O912">
        <f t="shared" si="59"/>
        <v>170</v>
      </c>
    </row>
    <row r="913" spans="1:15">
      <c r="A913" s="29">
        <v>44330</v>
      </c>
      <c r="B913">
        <f t="shared" si="56"/>
        <v>401</v>
      </c>
      <c r="L913" s="29">
        <v>44330</v>
      </c>
      <c r="M913">
        <f t="shared" si="57"/>
        <v>401</v>
      </c>
      <c r="N913">
        <f t="shared" si="58"/>
        <v>231</v>
      </c>
      <c r="O913">
        <f t="shared" si="59"/>
        <v>170</v>
      </c>
    </row>
    <row r="914" spans="1:15">
      <c r="A914" s="29">
        <v>44330</v>
      </c>
      <c r="B914">
        <f t="shared" si="56"/>
        <v>401</v>
      </c>
      <c r="L914" s="29">
        <v>44330</v>
      </c>
      <c r="M914">
        <f t="shared" si="57"/>
        <v>401</v>
      </c>
      <c r="N914">
        <f t="shared" si="58"/>
        <v>231</v>
      </c>
      <c r="O914">
        <f t="shared" si="59"/>
        <v>170</v>
      </c>
    </row>
    <row r="915" spans="1:15">
      <c r="A915" s="29">
        <v>44331</v>
      </c>
      <c r="B915">
        <f t="shared" si="56"/>
        <v>400</v>
      </c>
      <c r="L915" s="29">
        <v>44331</v>
      </c>
      <c r="M915">
        <f t="shared" si="57"/>
        <v>400</v>
      </c>
      <c r="N915">
        <f t="shared" si="58"/>
        <v>230</v>
      </c>
      <c r="O915">
        <f t="shared" si="59"/>
        <v>170</v>
      </c>
    </row>
    <row r="916" spans="1:15">
      <c r="A916" s="29">
        <v>44331</v>
      </c>
      <c r="B916">
        <f t="shared" si="56"/>
        <v>400</v>
      </c>
      <c r="L916" s="29">
        <v>44331</v>
      </c>
      <c r="M916">
        <f t="shared" si="57"/>
        <v>400</v>
      </c>
      <c r="N916">
        <f t="shared" si="58"/>
        <v>230</v>
      </c>
      <c r="O916">
        <f t="shared" si="59"/>
        <v>170</v>
      </c>
    </row>
    <row r="917" spans="1:15">
      <c r="A917" s="29">
        <v>44331</v>
      </c>
      <c r="B917">
        <f t="shared" si="56"/>
        <v>400</v>
      </c>
      <c r="L917" s="29">
        <v>44331</v>
      </c>
      <c r="M917">
        <f t="shared" si="57"/>
        <v>400</v>
      </c>
      <c r="N917">
        <f t="shared" si="58"/>
        <v>230</v>
      </c>
      <c r="O917">
        <f t="shared" si="59"/>
        <v>170</v>
      </c>
    </row>
    <row r="918" spans="1:15">
      <c r="A918" s="29">
        <v>44331</v>
      </c>
      <c r="B918">
        <f t="shared" si="56"/>
        <v>400</v>
      </c>
      <c r="L918" s="29">
        <v>44331</v>
      </c>
      <c r="M918">
        <f t="shared" si="57"/>
        <v>400</v>
      </c>
      <c r="N918">
        <f t="shared" si="58"/>
        <v>230</v>
      </c>
      <c r="O918">
        <f t="shared" si="59"/>
        <v>170</v>
      </c>
    </row>
    <row r="919" spans="1:15">
      <c r="A919" s="29">
        <v>44331</v>
      </c>
      <c r="B919">
        <f t="shared" si="56"/>
        <v>400</v>
      </c>
      <c r="L919" s="29">
        <v>44331</v>
      </c>
      <c r="M919">
        <f t="shared" si="57"/>
        <v>400</v>
      </c>
      <c r="N919">
        <f t="shared" si="58"/>
        <v>230</v>
      </c>
      <c r="O919">
        <f t="shared" si="59"/>
        <v>170</v>
      </c>
    </row>
    <row r="920" spans="1:15">
      <c r="A920" s="29">
        <v>44331</v>
      </c>
      <c r="B920">
        <f t="shared" si="56"/>
        <v>400</v>
      </c>
      <c r="L920" s="29">
        <v>44331</v>
      </c>
      <c r="M920">
        <f t="shared" si="57"/>
        <v>400</v>
      </c>
      <c r="N920">
        <f t="shared" si="58"/>
        <v>230</v>
      </c>
      <c r="O920">
        <f t="shared" si="59"/>
        <v>170</v>
      </c>
    </row>
    <row r="921" spans="1:15">
      <c r="A921" s="29">
        <v>44331</v>
      </c>
      <c r="B921">
        <f t="shared" si="56"/>
        <v>400</v>
      </c>
      <c r="L921" s="29">
        <v>44331</v>
      </c>
      <c r="M921">
        <f t="shared" si="57"/>
        <v>400</v>
      </c>
      <c r="N921">
        <f t="shared" si="58"/>
        <v>230</v>
      </c>
      <c r="O921">
        <f t="shared" si="59"/>
        <v>170</v>
      </c>
    </row>
    <row r="922" spans="1:15">
      <c r="A922" s="29">
        <v>44331</v>
      </c>
      <c r="B922">
        <f t="shared" si="56"/>
        <v>400</v>
      </c>
      <c r="L922" s="29">
        <v>44331</v>
      </c>
      <c r="M922">
        <f t="shared" si="57"/>
        <v>400</v>
      </c>
      <c r="N922">
        <f t="shared" si="58"/>
        <v>230</v>
      </c>
      <c r="O922">
        <f t="shared" si="59"/>
        <v>170</v>
      </c>
    </row>
    <row r="923" spans="1:15">
      <c r="A923" s="29">
        <v>44331</v>
      </c>
      <c r="B923">
        <f t="shared" si="56"/>
        <v>400</v>
      </c>
      <c r="L923" s="29">
        <v>44331</v>
      </c>
      <c r="M923">
        <f t="shared" si="57"/>
        <v>400</v>
      </c>
      <c r="N923">
        <f t="shared" si="58"/>
        <v>230</v>
      </c>
      <c r="O923">
        <f t="shared" si="59"/>
        <v>170</v>
      </c>
    </row>
    <row r="924" spans="1:15">
      <c r="A924" s="29">
        <v>44331</v>
      </c>
      <c r="B924">
        <f t="shared" si="56"/>
        <v>400</v>
      </c>
      <c r="L924" s="29">
        <v>44331</v>
      </c>
      <c r="M924">
        <f t="shared" si="57"/>
        <v>400</v>
      </c>
      <c r="N924">
        <f t="shared" si="58"/>
        <v>230</v>
      </c>
      <c r="O924">
        <f t="shared" si="59"/>
        <v>170</v>
      </c>
    </row>
    <row r="925" spans="1:15">
      <c r="A925" s="29">
        <v>44331</v>
      </c>
      <c r="B925">
        <f t="shared" si="56"/>
        <v>400</v>
      </c>
      <c r="L925" s="29">
        <v>44331</v>
      </c>
      <c r="M925">
        <f t="shared" si="57"/>
        <v>400</v>
      </c>
      <c r="N925">
        <f t="shared" si="58"/>
        <v>230</v>
      </c>
      <c r="O925">
        <f t="shared" si="59"/>
        <v>170</v>
      </c>
    </row>
    <row r="926" spans="1:15">
      <c r="A926" s="29">
        <v>44331</v>
      </c>
      <c r="B926">
        <f t="shared" si="56"/>
        <v>400</v>
      </c>
      <c r="L926" s="29">
        <v>44331</v>
      </c>
      <c r="M926">
        <f t="shared" si="57"/>
        <v>400</v>
      </c>
      <c r="N926">
        <f t="shared" si="58"/>
        <v>230</v>
      </c>
      <c r="O926">
        <f t="shared" si="59"/>
        <v>170</v>
      </c>
    </row>
    <row r="927" spans="1:15">
      <c r="A927" s="29">
        <v>44331</v>
      </c>
      <c r="B927">
        <f t="shared" si="56"/>
        <v>400</v>
      </c>
      <c r="L927" s="29">
        <v>44331</v>
      </c>
      <c r="M927">
        <f t="shared" si="57"/>
        <v>400</v>
      </c>
      <c r="N927">
        <f t="shared" si="58"/>
        <v>230</v>
      </c>
      <c r="O927">
        <f t="shared" si="59"/>
        <v>170</v>
      </c>
    </row>
    <row r="928" spans="1:15">
      <c r="A928" s="29">
        <v>44331</v>
      </c>
      <c r="B928">
        <f t="shared" si="56"/>
        <v>400</v>
      </c>
      <c r="L928" s="29">
        <v>44331</v>
      </c>
      <c r="M928">
        <f t="shared" si="57"/>
        <v>400</v>
      </c>
      <c r="N928">
        <f t="shared" si="58"/>
        <v>230</v>
      </c>
      <c r="O928">
        <f t="shared" si="59"/>
        <v>170</v>
      </c>
    </row>
    <row r="929" spans="1:15">
      <c r="A929" s="29">
        <v>44331</v>
      </c>
      <c r="B929">
        <f t="shared" si="56"/>
        <v>400</v>
      </c>
      <c r="L929" s="29">
        <v>44331</v>
      </c>
      <c r="M929">
        <f t="shared" si="57"/>
        <v>400</v>
      </c>
      <c r="N929">
        <f t="shared" si="58"/>
        <v>230</v>
      </c>
      <c r="O929">
        <f t="shared" si="59"/>
        <v>170</v>
      </c>
    </row>
    <row r="930" spans="1:15">
      <c r="A930" s="29">
        <v>44331</v>
      </c>
      <c r="B930">
        <f t="shared" si="56"/>
        <v>400</v>
      </c>
      <c r="L930" s="29">
        <v>44331</v>
      </c>
      <c r="M930">
        <f t="shared" si="57"/>
        <v>400</v>
      </c>
      <c r="N930">
        <f t="shared" si="58"/>
        <v>230</v>
      </c>
      <c r="O930">
        <f t="shared" si="59"/>
        <v>170</v>
      </c>
    </row>
    <row r="931" spans="1:15">
      <c r="A931" s="29">
        <v>44331</v>
      </c>
      <c r="B931">
        <f t="shared" si="56"/>
        <v>400</v>
      </c>
      <c r="L931" s="29">
        <v>44331</v>
      </c>
      <c r="M931">
        <f t="shared" si="57"/>
        <v>400</v>
      </c>
      <c r="N931">
        <f t="shared" si="58"/>
        <v>230</v>
      </c>
      <c r="O931">
        <f t="shared" si="59"/>
        <v>170</v>
      </c>
    </row>
    <row r="932" spans="1:15">
      <c r="A932" s="29">
        <v>44331</v>
      </c>
      <c r="B932">
        <f t="shared" si="56"/>
        <v>400</v>
      </c>
      <c r="L932" s="29">
        <v>44331</v>
      </c>
      <c r="M932">
        <f t="shared" si="57"/>
        <v>400</v>
      </c>
      <c r="N932">
        <f t="shared" si="58"/>
        <v>230</v>
      </c>
      <c r="O932">
        <f t="shared" si="59"/>
        <v>170</v>
      </c>
    </row>
    <row r="933" spans="1:15">
      <c r="A933" s="29">
        <v>44331</v>
      </c>
      <c r="B933">
        <f t="shared" si="56"/>
        <v>400</v>
      </c>
      <c r="L933" s="29">
        <v>44331</v>
      </c>
      <c r="M933">
        <f t="shared" si="57"/>
        <v>400</v>
      </c>
      <c r="N933">
        <f t="shared" si="58"/>
        <v>230</v>
      </c>
      <c r="O933">
        <f t="shared" si="59"/>
        <v>170</v>
      </c>
    </row>
    <row r="934" spans="1:15">
      <c r="A934" s="29">
        <v>44331</v>
      </c>
      <c r="B934">
        <f t="shared" si="56"/>
        <v>400</v>
      </c>
      <c r="L934" s="29">
        <v>44331</v>
      </c>
      <c r="M934">
        <f t="shared" si="57"/>
        <v>400</v>
      </c>
      <c r="N934">
        <f t="shared" si="58"/>
        <v>230</v>
      </c>
      <c r="O934">
        <f t="shared" si="59"/>
        <v>170</v>
      </c>
    </row>
    <row r="935" spans="1:15">
      <c r="A935" s="29">
        <v>44331</v>
      </c>
      <c r="B935">
        <f t="shared" si="56"/>
        <v>400</v>
      </c>
      <c r="L935" s="29">
        <v>44331</v>
      </c>
      <c r="M935">
        <f t="shared" si="57"/>
        <v>400</v>
      </c>
      <c r="N935">
        <f t="shared" si="58"/>
        <v>230</v>
      </c>
      <c r="O935">
        <f t="shared" si="59"/>
        <v>170</v>
      </c>
    </row>
    <row r="936" spans="1:15">
      <c r="A936" s="29">
        <v>44331</v>
      </c>
      <c r="B936">
        <f t="shared" si="56"/>
        <v>400</v>
      </c>
      <c r="L936" s="29">
        <v>44331</v>
      </c>
      <c r="M936">
        <f t="shared" si="57"/>
        <v>400</v>
      </c>
      <c r="N936">
        <f t="shared" si="58"/>
        <v>230</v>
      </c>
      <c r="O936">
        <f t="shared" si="59"/>
        <v>170</v>
      </c>
    </row>
    <row r="937" spans="1:15">
      <c r="A937" s="29">
        <v>44331</v>
      </c>
      <c r="B937">
        <f t="shared" si="56"/>
        <v>400</v>
      </c>
      <c r="L937" s="29">
        <v>44331</v>
      </c>
      <c r="M937">
        <f t="shared" si="57"/>
        <v>400</v>
      </c>
      <c r="N937">
        <f t="shared" si="58"/>
        <v>230</v>
      </c>
      <c r="O937">
        <f t="shared" si="59"/>
        <v>170</v>
      </c>
    </row>
    <row r="938" spans="1:15">
      <c r="A938" s="29">
        <v>44331</v>
      </c>
      <c r="B938">
        <f t="shared" si="56"/>
        <v>400</v>
      </c>
      <c r="L938" s="29">
        <v>44331</v>
      </c>
      <c r="M938">
        <f t="shared" si="57"/>
        <v>400</v>
      </c>
      <c r="N938">
        <f t="shared" si="58"/>
        <v>230</v>
      </c>
      <c r="O938">
        <f t="shared" si="59"/>
        <v>170</v>
      </c>
    </row>
    <row r="939" spans="1:15">
      <c r="A939" s="29">
        <v>44331</v>
      </c>
      <c r="B939">
        <f t="shared" si="56"/>
        <v>400</v>
      </c>
      <c r="L939" s="29">
        <v>44331</v>
      </c>
      <c r="M939">
        <f t="shared" si="57"/>
        <v>400</v>
      </c>
      <c r="N939">
        <f t="shared" si="58"/>
        <v>230</v>
      </c>
      <c r="O939">
        <f t="shared" si="59"/>
        <v>170</v>
      </c>
    </row>
    <row r="940" spans="1:15">
      <c r="A940" s="29">
        <v>44331</v>
      </c>
      <c r="B940">
        <f t="shared" si="56"/>
        <v>400</v>
      </c>
      <c r="L940" s="29">
        <v>44331</v>
      </c>
      <c r="M940">
        <f t="shared" si="57"/>
        <v>400</v>
      </c>
      <c r="N940">
        <f t="shared" si="58"/>
        <v>230</v>
      </c>
      <c r="O940">
        <f t="shared" si="59"/>
        <v>170</v>
      </c>
    </row>
    <row r="941" spans="1:15">
      <c r="A941" s="29">
        <v>44331</v>
      </c>
      <c r="B941">
        <f t="shared" si="56"/>
        <v>400</v>
      </c>
      <c r="L941" s="29">
        <v>44331</v>
      </c>
      <c r="M941">
        <f t="shared" si="57"/>
        <v>400</v>
      </c>
      <c r="N941">
        <f t="shared" si="58"/>
        <v>230</v>
      </c>
      <c r="O941">
        <f t="shared" si="59"/>
        <v>170</v>
      </c>
    </row>
    <row r="942" spans="1:15">
      <c r="A942" s="29">
        <v>44331</v>
      </c>
      <c r="B942">
        <f t="shared" si="56"/>
        <v>400</v>
      </c>
      <c r="L942" s="29">
        <v>44331</v>
      </c>
      <c r="M942">
        <f t="shared" si="57"/>
        <v>400</v>
      </c>
      <c r="N942">
        <f t="shared" si="58"/>
        <v>230</v>
      </c>
      <c r="O942">
        <f t="shared" si="59"/>
        <v>170</v>
      </c>
    </row>
    <row r="943" spans="1:15">
      <c r="A943" s="29">
        <v>44331</v>
      </c>
      <c r="B943">
        <f t="shared" si="56"/>
        <v>400</v>
      </c>
      <c r="L943" s="29">
        <v>44331</v>
      </c>
      <c r="M943">
        <f t="shared" si="57"/>
        <v>400</v>
      </c>
      <c r="N943">
        <f t="shared" si="58"/>
        <v>230</v>
      </c>
      <c r="O943">
        <f t="shared" si="59"/>
        <v>170</v>
      </c>
    </row>
    <row r="944" spans="1:15">
      <c r="A944" s="29">
        <v>44331</v>
      </c>
      <c r="B944">
        <f t="shared" si="56"/>
        <v>400</v>
      </c>
      <c r="L944" s="29">
        <v>44331</v>
      </c>
      <c r="M944">
        <f t="shared" si="57"/>
        <v>400</v>
      </c>
      <c r="N944">
        <f t="shared" si="58"/>
        <v>230</v>
      </c>
      <c r="O944">
        <f t="shared" si="59"/>
        <v>170</v>
      </c>
    </row>
    <row r="945" spans="1:15">
      <c r="A945" s="29">
        <v>44331</v>
      </c>
      <c r="B945">
        <f t="shared" si="56"/>
        <v>400</v>
      </c>
      <c r="L945" s="29">
        <v>44331</v>
      </c>
      <c r="M945">
        <f t="shared" si="57"/>
        <v>400</v>
      </c>
      <c r="N945">
        <f t="shared" si="58"/>
        <v>230</v>
      </c>
      <c r="O945">
        <f t="shared" si="59"/>
        <v>170</v>
      </c>
    </row>
    <row r="946" spans="1:15">
      <c r="A946" s="29">
        <v>44331</v>
      </c>
      <c r="B946">
        <f t="shared" si="56"/>
        <v>400</v>
      </c>
      <c r="L946" s="29">
        <v>44331</v>
      </c>
      <c r="M946">
        <f t="shared" si="57"/>
        <v>400</v>
      </c>
      <c r="N946">
        <f t="shared" si="58"/>
        <v>230</v>
      </c>
      <c r="O946">
        <f t="shared" si="59"/>
        <v>170</v>
      </c>
    </row>
    <row r="947" spans="1:15">
      <c r="A947" s="29">
        <v>44331</v>
      </c>
      <c r="B947">
        <f t="shared" si="56"/>
        <v>400</v>
      </c>
      <c r="L947" s="29">
        <v>44331</v>
      </c>
      <c r="M947">
        <f t="shared" si="57"/>
        <v>400</v>
      </c>
      <c r="N947">
        <f t="shared" si="58"/>
        <v>230</v>
      </c>
      <c r="O947">
        <f t="shared" si="59"/>
        <v>170</v>
      </c>
    </row>
    <row r="948" spans="1:15">
      <c r="A948" s="29">
        <v>44331</v>
      </c>
      <c r="B948">
        <f t="shared" si="56"/>
        <v>400</v>
      </c>
      <c r="L948" s="29">
        <v>44331</v>
      </c>
      <c r="M948">
        <f t="shared" si="57"/>
        <v>400</v>
      </c>
      <c r="N948">
        <f t="shared" si="58"/>
        <v>230</v>
      </c>
      <c r="O948">
        <f t="shared" si="59"/>
        <v>170</v>
      </c>
    </row>
    <row r="949" spans="1:15">
      <c r="A949" s="29">
        <v>44331</v>
      </c>
      <c r="B949">
        <f t="shared" si="56"/>
        <v>400</v>
      </c>
      <c r="L949" s="29">
        <v>44331</v>
      </c>
      <c r="M949">
        <f t="shared" si="57"/>
        <v>400</v>
      </c>
      <c r="N949">
        <f t="shared" si="58"/>
        <v>230</v>
      </c>
      <c r="O949">
        <f t="shared" si="59"/>
        <v>170</v>
      </c>
    </row>
    <row r="950" spans="1:15">
      <c r="A950" s="29">
        <v>44331</v>
      </c>
      <c r="B950">
        <f t="shared" si="56"/>
        <v>400</v>
      </c>
      <c r="L950" s="29">
        <v>44331</v>
      </c>
      <c r="M950">
        <f t="shared" si="57"/>
        <v>400</v>
      </c>
      <c r="N950">
        <f t="shared" si="58"/>
        <v>230</v>
      </c>
      <c r="O950">
        <f t="shared" si="59"/>
        <v>170</v>
      </c>
    </row>
    <row r="951" spans="1:15">
      <c r="A951" s="29">
        <v>44331</v>
      </c>
      <c r="B951">
        <f t="shared" si="56"/>
        <v>400</v>
      </c>
      <c r="L951" s="29">
        <v>44331</v>
      </c>
      <c r="M951">
        <f t="shared" si="57"/>
        <v>400</v>
      </c>
      <c r="N951">
        <f t="shared" si="58"/>
        <v>230</v>
      </c>
      <c r="O951">
        <f t="shared" si="59"/>
        <v>170</v>
      </c>
    </row>
    <row r="952" spans="1:15">
      <c r="A952" s="29">
        <v>44331</v>
      </c>
      <c r="B952">
        <f t="shared" si="56"/>
        <v>400</v>
      </c>
      <c r="L952" s="29">
        <v>44331</v>
      </c>
      <c r="M952">
        <f t="shared" si="57"/>
        <v>400</v>
      </c>
      <c r="N952">
        <f t="shared" si="58"/>
        <v>230</v>
      </c>
      <c r="O952">
        <f t="shared" si="59"/>
        <v>170</v>
      </c>
    </row>
    <row r="953" spans="1:15">
      <c r="A953" s="29">
        <v>44331</v>
      </c>
      <c r="B953">
        <f t="shared" si="56"/>
        <v>400</v>
      </c>
      <c r="L953" s="29">
        <v>44331</v>
      </c>
      <c r="M953">
        <f t="shared" si="57"/>
        <v>400</v>
      </c>
      <c r="N953">
        <f t="shared" si="58"/>
        <v>230</v>
      </c>
      <c r="O953">
        <f t="shared" si="59"/>
        <v>170</v>
      </c>
    </row>
    <row r="954" spans="1:15">
      <c r="A954" s="29">
        <v>44331</v>
      </c>
      <c r="B954">
        <f t="shared" si="56"/>
        <v>400</v>
      </c>
      <c r="L954" s="29">
        <v>44331</v>
      </c>
      <c r="M954">
        <f t="shared" si="57"/>
        <v>400</v>
      </c>
      <c r="N954">
        <f t="shared" si="58"/>
        <v>230</v>
      </c>
      <c r="O954">
        <f t="shared" si="59"/>
        <v>170</v>
      </c>
    </row>
    <row r="955" spans="1:15">
      <c r="A955" s="29">
        <v>44331</v>
      </c>
      <c r="B955">
        <f t="shared" si="56"/>
        <v>400</v>
      </c>
      <c r="L955" s="29">
        <v>44331</v>
      </c>
      <c r="M955">
        <f t="shared" si="57"/>
        <v>400</v>
      </c>
      <c r="N955">
        <f t="shared" si="58"/>
        <v>230</v>
      </c>
      <c r="O955">
        <f t="shared" si="59"/>
        <v>170</v>
      </c>
    </row>
    <row r="956" spans="1:15">
      <c r="A956" s="29">
        <v>44331</v>
      </c>
      <c r="B956">
        <f t="shared" si="56"/>
        <v>400</v>
      </c>
      <c r="L956" s="29">
        <v>44331</v>
      </c>
      <c r="M956">
        <f t="shared" si="57"/>
        <v>400</v>
      </c>
      <c r="N956">
        <f t="shared" si="58"/>
        <v>230</v>
      </c>
      <c r="O956">
        <f t="shared" si="59"/>
        <v>170</v>
      </c>
    </row>
    <row r="957" spans="1:15">
      <c r="A957" s="29">
        <v>44331</v>
      </c>
      <c r="B957">
        <f t="shared" si="56"/>
        <v>400</v>
      </c>
      <c r="L957" s="29">
        <v>44331</v>
      </c>
      <c r="M957">
        <f t="shared" si="57"/>
        <v>400</v>
      </c>
      <c r="N957">
        <f t="shared" si="58"/>
        <v>230</v>
      </c>
      <c r="O957">
        <f t="shared" si="59"/>
        <v>170</v>
      </c>
    </row>
    <row r="958" spans="1:15">
      <c r="A958" s="29">
        <v>44331</v>
      </c>
      <c r="B958">
        <f t="shared" si="56"/>
        <v>400</v>
      </c>
      <c r="L958" s="29">
        <v>44331</v>
      </c>
      <c r="M958">
        <f t="shared" si="57"/>
        <v>400</v>
      </c>
      <c r="N958">
        <f t="shared" si="58"/>
        <v>230</v>
      </c>
      <c r="O958">
        <f t="shared" si="59"/>
        <v>170</v>
      </c>
    </row>
    <row r="959" spans="1:15">
      <c r="A959" s="29">
        <v>44331</v>
      </c>
      <c r="B959">
        <f t="shared" si="56"/>
        <v>400</v>
      </c>
      <c r="L959" s="29">
        <v>44331</v>
      </c>
      <c r="M959">
        <f t="shared" si="57"/>
        <v>400</v>
      </c>
      <c r="N959">
        <f t="shared" si="58"/>
        <v>230</v>
      </c>
      <c r="O959">
        <f t="shared" si="59"/>
        <v>170</v>
      </c>
    </row>
    <row r="960" spans="1:15">
      <c r="A960" s="29">
        <v>44332</v>
      </c>
      <c r="B960">
        <f t="shared" si="56"/>
        <v>399</v>
      </c>
      <c r="L960" s="29">
        <v>44332</v>
      </c>
      <c r="M960">
        <f t="shared" si="57"/>
        <v>399</v>
      </c>
      <c r="N960">
        <f t="shared" si="58"/>
        <v>229</v>
      </c>
      <c r="O960">
        <f t="shared" si="59"/>
        <v>170</v>
      </c>
    </row>
    <row r="961" spans="1:15">
      <c r="A961" s="29">
        <v>44332</v>
      </c>
      <c r="B961">
        <f t="shared" ref="B961:B1024" si="60">$G$2-A961</f>
        <v>399</v>
      </c>
      <c r="L961" s="29">
        <v>44332</v>
      </c>
      <c r="M961">
        <f t="shared" ref="M961:M1024" si="61">(SUM(N961:O961))</f>
        <v>399</v>
      </c>
      <c r="N961">
        <f t="shared" ref="N961:N1024" si="62">($G$7-L961)</f>
        <v>229</v>
      </c>
      <c r="O961">
        <f t="shared" ref="O961:O1024" si="63">($G$8-L961)-N961</f>
        <v>170</v>
      </c>
    </row>
    <row r="962" spans="1:15">
      <c r="A962" s="29">
        <v>44332</v>
      </c>
      <c r="B962">
        <f t="shared" si="60"/>
        <v>399</v>
      </c>
      <c r="L962" s="29">
        <v>44332</v>
      </c>
      <c r="M962">
        <f t="shared" si="61"/>
        <v>399</v>
      </c>
      <c r="N962">
        <f t="shared" si="62"/>
        <v>229</v>
      </c>
      <c r="O962">
        <f t="shared" si="63"/>
        <v>170</v>
      </c>
    </row>
    <row r="963" spans="1:15">
      <c r="A963" s="29">
        <v>44332</v>
      </c>
      <c r="B963">
        <f t="shared" si="60"/>
        <v>399</v>
      </c>
      <c r="L963" s="29">
        <v>44332</v>
      </c>
      <c r="M963">
        <f t="shared" si="61"/>
        <v>399</v>
      </c>
      <c r="N963">
        <f t="shared" si="62"/>
        <v>229</v>
      </c>
      <c r="O963">
        <f t="shared" si="63"/>
        <v>170</v>
      </c>
    </row>
    <row r="964" spans="1:15">
      <c r="A964" s="29">
        <v>44333</v>
      </c>
      <c r="B964">
        <f t="shared" si="60"/>
        <v>398</v>
      </c>
      <c r="L964" s="29">
        <v>44333</v>
      </c>
      <c r="M964">
        <f t="shared" si="61"/>
        <v>398</v>
      </c>
      <c r="N964">
        <f t="shared" si="62"/>
        <v>228</v>
      </c>
      <c r="O964">
        <f t="shared" si="63"/>
        <v>170</v>
      </c>
    </row>
    <row r="965" spans="1:15">
      <c r="A965" s="29">
        <v>44333</v>
      </c>
      <c r="B965">
        <f t="shared" si="60"/>
        <v>398</v>
      </c>
      <c r="L965" s="29">
        <v>44333</v>
      </c>
      <c r="M965">
        <f t="shared" si="61"/>
        <v>398</v>
      </c>
      <c r="N965">
        <f t="shared" si="62"/>
        <v>228</v>
      </c>
      <c r="O965">
        <f t="shared" si="63"/>
        <v>170</v>
      </c>
    </row>
    <row r="966" spans="1:15">
      <c r="A966" s="29">
        <v>44333</v>
      </c>
      <c r="B966">
        <f t="shared" si="60"/>
        <v>398</v>
      </c>
      <c r="L966" s="29">
        <v>44333</v>
      </c>
      <c r="M966">
        <f t="shared" si="61"/>
        <v>398</v>
      </c>
      <c r="N966">
        <f t="shared" si="62"/>
        <v>228</v>
      </c>
      <c r="O966">
        <f t="shared" si="63"/>
        <v>170</v>
      </c>
    </row>
    <row r="967" spans="1:15">
      <c r="A967" s="29">
        <v>44333</v>
      </c>
      <c r="B967">
        <f t="shared" si="60"/>
        <v>398</v>
      </c>
      <c r="L967" s="29">
        <v>44333</v>
      </c>
      <c r="M967">
        <f t="shared" si="61"/>
        <v>398</v>
      </c>
      <c r="N967">
        <f t="shared" si="62"/>
        <v>228</v>
      </c>
      <c r="O967">
        <f t="shared" si="63"/>
        <v>170</v>
      </c>
    </row>
    <row r="968" spans="1:15">
      <c r="A968" s="29">
        <v>44333</v>
      </c>
      <c r="B968">
        <f t="shared" si="60"/>
        <v>398</v>
      </c>
      <c r="L968" s="29">
        <v>44333</v>
      </c>
      <c r="M968">
        <f t="shared" si="61"/>
        <v>398</v>
      </c>
      <c r="N968">
        <f t="shared" si="62"/>
        <v>228</v>
      </c>
      <c r="O968">
        <f t="shared" si="63"/>
        <v>170</v>
      </c>
    </row>
    <row r="969" spans="1:15">
      <c r="A969" s="29">
        <v>44333</v>
      </c>
      <c r="B969">
        <f t="shared" si="60"/>
        <v>398</v>
      </c>
      <c r="L969" s="29">
        <v>44333</v>
      </c>
      <c r="M969">
        <f t="shared" si="61"/>
        <v>398</v>
      </c>
      <c r="N969">
        <f t="shared" si="62"/>
        <v>228</v>
      </c>
      <c r="O969">
        <f t="shared" si="63"/>
        <v>170</v>
      </c>
    </row>
    <row r="970" spans="1:15">
      <c r="A970" s="29">
        <v>44333</v>
      </c>
      <c r="B970">
        <f t="shared" si="60"/>
        <v>398</v>
      </c>
      <c r="L970" s="29">
        <v>44333</v>
      </c>
      <c r="M970">
        <f t="shared" si="61"/>
        <v>398</v>
      </c>
      <c r="N970">
        <f t="shared" si="62"/>
        <v>228</v>
      </c>
      <c r="O970">
        <f t="shared" si="63"/>
        <v>170</v>
      </c>
    </row>
    <row r="971" spans="1:15">
      <c r="A971" s="29">
        <v>44333</v>
      </c>
      <c r="B971">
        <f t="shared" si="60"/>
        <v>398</v>
      </c>
      <c r="L971" s="29">
        <v>44333</v>
      </c>
      <c r="M971">
        <f t="shared" si="61"/>
        <v>398</v>
      </c>
      <c r="N971">
        <f t="shared" si="62"/>
        <v>228</v>
      </c>
      <c r="O971">
        <f t="shared" si="63"/>
        <v>170</v>
      </c>
    </row>
    <row r="972" spans="1:15">
      <c r="A972" s="29">
        <v>44333</v>
      </c>
      <c r="B972">
        <f t="shared" si="60"/>
        <v>398</v>
      </c>
      <c r="L972" s="29">
        <v>44333</v>
      </c>
      <c r="M972">
        <f t="shared" si="61"/>
        <v>398</v>
      </c>
      <c r="N972">
        <f t="shared" si="62"/>
        <v>228</v>
      </c>
      <c r="O972">
        <f t="shared" si="63"/>
        <v>170</v>
      </c>
    </row>
    <row r="973" spans="1:15">
      <c r="A973" s="29">
        <v>44333</v>
      </c>
      <c r="B973">
        <f t="shared" si="60"/>
        <v>398</v>
      </c>
      <c r="L973" s="29">
        <v>44333</v>
      </c>
      <c r="M973">
        <f t="shared" si="61"/>
        <v>398</v>
      </c>
      <c r="N973">
        <f t="shared" si="62"/>
        <v>228</v>
      </c>
      <c r="O973">
        <f t="shared" si="63"/>
        <v>170</v>
      </c>
    </row>
    <row r="974" spans="1:15">
      <c r="A974" s="29">
        <v>44333</v>
      </c>
      <c r="B974">
        <f t="shared" si="60"/>
        <v>398</v>
      </c>
      <c r="L974" s="29">
        <v>44333</v>
      </c>
      <c r="M974">
        <f t="shared" si="61"/>
        <v>398</v>
      </c>
      <c r="N974">
        <f t="shared" si="62"/>
        <v>228</v>
      </c>
      <c r="O974">
        <f t="shared" si="63"/>
        <v>170</v>
      </c>
    </row>
    <row r="975" spans="1:15">
      <c r="A975" s="29">
        <v>44333</v>
      </c>
      <c r="B975">
        <f t="shared" si="60"/>
        <v>398</v>
      </c>
      <c r="L975" s="29">
        <v>44333</v>
      </c>
      <c r="M975">
        <f t="shared" si="61"/>
        <v>398</v>
      </c>
      <c r="N975">
        <f t="shared" si="62"/>
        <v>228</v>
      </c>
      <c r="O975">
        <f t="shared" si="63"/>
        <v>170</v>
      </c>
    </row>
    <row r="976" spans="1:15">
      <c r="A976" s="29">
        <v>44333</v>
      </c>
      <c r="B976">
        <f t="shared" si="60"/>
        <v>398</v>
      </c>
      <c r="L976" s="29">
        <v>44333</v>
      </c>
      <c r="M976">
        <f t="shared" si="61"/>
        <v>398</v>
      </c>
      <c r="N976">
        <f t="shared" si="62"/>
        <v>228</v>
      </c>
      <c r="O976">
        <f t="shared" si="63"/>
        <v>170</v>
      </c>
    </row>
    <row r="977" spans="1:15">
      <c r="A977" s="29">
        <v>44333</v>
      </c>
      <c r="B977">
        <f t="shared" si="60"/>
        <v>398</v>
      </c>
      <c r="L977" s="29">
        <v>44333</v>
      </c>
      <c r="M977">
        <f t="shared" si="61"/>
        <v>398</v>
      </c>
      <c r="N977">
        <f t="shared" si="62"/>
        <v>228</v>
      </c>
      <c r="O977">
        <f t="shared" si="63"/>
        <v>170</v>
      </c>
    </row>
    <row r="978" spans="1:15">
      <c r="A978" s="29">
        <v>44333</v>
      </c>
      <c r="B978">
        <f t="shared" si="60"/>
        <v>398</v>
      </c>
      <c r="L978" s="29">
        <v>44333</v>
      </c>
      <c r="M978">
        <f t="shared" si="61"/>
        <v>398</v>
      </c>
      <c r="N978">
        <f t="shared" si="62"/>
        <v>228</v>
      </c>
      <c r="O978">
        <f t="shared" si="63"/>
        <v>170</v>
      </c>
    </row>
    <row r="979" spans="1:15">
      <c r="A979" s="29">
        <v>44333</v>
      </c>
      <c r="B979">
        <f t="shared" si="60"/>
        <v>398</v>
      </c>
      <c r="L979" s="29">
        <v>44333</v>
      </c>
      <c r="M979">
        <f t="shared" si="61"/>
        <v>398</v>
      </c>
      <c r="N979">
        <f t="shared" si="62"/>
        <v>228</v>
      </c>
      <c r="O979">
        <f t="shared" si="63"/>
        <v>170</v>
      </c>
    </row>
    <row r="980" spans="1:15">
      <c r="A980" s="29">
        <v>44333</v>
      </c>
      <c r="B980">
        <f t="shared" si="60"/>
        <v>398</v>
      </c>
      <c r="L980" s="29">
        <v>44333</v>
      </c>
      <c r="M980">
        <f t="shared" si="61"/>
        <v>398</v>
      </c>
      <c r="N980">
        <f t="shared" si="62"/>
        <v>228</v>
      </c>
      <c r="O980">
        <f t="shared" si="63"/>
        <v>170</v>
      </c>
    </row>
    <row r="981" spans="1:15">
      <c r="A981" s="29">
        <v>44333</v>
      </c>
      <c r="B981">
        <f t="shared" si="60"/>
        <v>398</v>
      </c>
      <c r="L981" s="29">
        <v>44333</v>
      </c>
      <c r="M981">
        <f t="shared" si="61"/>
        <v>398</v>
      </c>
      <c r="N981">
        <f t="shared" si="62"/>
        <v>228</v>
      </c>
      <c r="O981">
        <f t="shared" si="63"/>
        <v>170</v>
      </c>
    </row>
    <row r="982" spans="1:15">
      <c r="A982" s="29">
        <v>44333</v>
      </c>
      <c r="B982">
        <f t="shared" si="60"/>
        <v>398</v>
      </c>
      <c r="L982" s="29">
        <v>44333</v>
      </c>
      <c r="M982">
        <f t="shared" si="61"/>
        <v>398</v>
      </c>
      <c r="N982">
        <f t="shared" si="62"/>
        <v>228</v>
      </c>
      <c r="O982">
        <f t="shared" si="63"/>
        <v>170</v>
      </c>
    </row>
    <row r="983" spans="1:15">
      <c r="A983" s="29">
        <v>44333</v>
      </c>
      <c r="B983">
        <f t="shared" si="60"/>
        <v>398</v>
      </c>
      <c r="L983" s="29">
        <v>44333</v>
      </c>
      <c r="M983">
        <f t="shared" si="61"/>
        <v>398</v>
      </c>
      <c r="N983">
        <f t="shared" si="62"/>
        <v>228</v>
      </c>
      <c r="O983">
        <f t="shared" si="63"/>
        <v>170</v>
      </c>
    </row>
    <row r="984" spans="1:15">
      <c r="A984" s="29">
        <v>44333</v>
      </c>
      <c r="B984">
        <f t="shared" si="60"/>
        <v>398</v>
      </c>
      <c r="L984" s="29">
        <v>44333</v>
      </c>
      <c r="M984">
        <f t="shared" si="61"/>
        <v>398</v>
      </c>
      <c r="N984">
        <f t="shared" si="62"/>
        <v>228</v>
      </c>
      <c r="O984">
        <f t="shared" si="63"/>
        <v>170</v>
      </c>
    </row>
    <row r="985" spans="1:15">
      <c r="A985" s="29">
        <v>44333</v>
      </c>
      <c r="B985">
        <f t="shared" si="60"/>
        <v>398</v>
      </c>
      <c r="L985" s="29">
        <v>44333</v>
      </c>
      <c r="M985">
        <f t="shared" si="61"/>
        <v>398</v>
      </c>
      <c r="N985">
        <f t="shared" si="62"/>
        <v>228</v>
      </c>
      <c r="O985">
        <f t="shared" si="63"/>
        <v>170</v>
      </c>
    </row>
    <row r="986" spans="1:15">
      <c r="A986" s="29">
        <v>44333</v>
      </c>
      <c r="B986">
        <f t="shared" si="60"/>
        <v>398</v>
      </c>
      <c r="L986" s="29">
        <v>44333</v>
      </c>
      <c r="M986">
        <f t="shared" si="61"/>
        <v>398</v>
      </c>
      <c r="N986">
        <f t="shared" si="62"/>
        <v>228</v>
      </c>
      <c r="O986">
        <f t="shared" si="63"/>
        <v>170</v>
      </c>
    </row>
    <row r="987" spans="1:15">
      <c r="A987" s="29">
        <v>44333</v>
      </c>
      <c r="B987">
        <f t="shared" si="60"/>
        <v>398</v>
      </c>
      <c r="L987" s="29">
        <v>44333</v>
      </c>
      <c r="M987">
        <f t="shared" si="61"/>
        <v>398</v>
      </c>
      <c r="N987">
        <f t="shared" si="62"/>
        <v>228</v>
      </c>
      <c r="O987">
        <f t="shared" si="63"/>
        <v>170</v>
      </c>
    </row>
    <row r="988" spans="1:15">
      <c r="A988" s="29">
        <v>44333</v>
      </c>
      <c r="B988">
        <f t="shared" si="60"/>
        <v>398</v>
      </c>
      <c r="L988" s="29">
        <v>44333</v>
      </c>
      <c r="M988">
        <f t="shared" si="61"/>
        <v>398</v>
      </c>
      <c r="N988">
        <f t="shared" si="62"/>
        <v>228</v>
      </c>
      <c r="O988">
        <f t="shared" si="63"/>
        <v>170</v>
      </c>
    </row>
    <row r="989" spans="1:15">
      <c r="A989" s="29">
        <v>44333</v>
      </c>
      <c r="B989">
        <f t="shared" si="60"/>
        <v>398</v>
      </c>
      <c r="L989" s="29">
        <v>44333</v>
      </c>
      <c r="M989">
        <f t="shared" si="61"/>
        <v>398</v>
      </c>
      <c r="N989">
        <f t="shared" si="62"/>
        <v>228</v>
      </c>
      <c r="O989">
        <f t="shared" si="63"/>
        <v>170</v>
      </c>
    </row>
    <row r="990" spans="1:15">
      <c r="A990" s="29">
        <v>44333</v>
      </c>
      <c r="B990">
        <f t="shared" si="60"/>
        <v>398</v>
      </c>
      <c r="L990" s="29">
        <v>44333</v>
      </c>
      <c r="M990">
        <f t="shared" si="61"/>
        <v>398</v>
      </c>
      <c r="N990">
        <f t="shared" si="62"/>
        <v>228</v>
      </c>
      <c r="O990">
        <f t="shared" si="63"/>
        <v>170</v>
      </c>
    </row>
    <row r="991" spans="1:15">
      <c r="A991" s="29">
        <v>44333</v>
      </c>
      <c r="B991">
        <f t="shared" si="60"/>
        <v>398</v>
      </c>
      <c r="L991" s="29">
        <v>44333</v>
      </c>
      <c r="M991">
        <f t="shared" si="61"/>
        <v>398</v>
      </c>
      <c r="N991">
        <f t="shared" si="62"/>
        <v>228</v>
      </c>
      <c r="O991">
        <f t="shared" si="63"/>
        <v>170</v>
      </c>
    </row>
    <row r="992" spans="1:15">
      <c r="A992" s="29">
        <v>44333</v>
      </c>
      <c r="B992">
        <f t="shared" si="60"/>
        <v>398</v>
      </c>
      <c r="L992" s="29">
        <v>44333</v>
      </c>
      <c r="M992">
        <f t="shared" si="61"/>
        <v>398</v>
      </c>
      <c r="N992">
        <f t="shared" si="62"/>
        <v>228</v>
      </c>
      <c r="O992">
        <f t="shared" si="63"/>
        <v>170</v>
      </c>
    </row>
    <row r="993" spans="1:15">
      <c r="A993" s="29">
        <v>44333</v>
      </c>
      <c r="B993">
        <f t="shared" si="60"/>
        <v>398</v>
      </c>
      <c r="L993" s="29">
        <v>44333</v>
      </c>
      <c r="M993">
        <f t="shared" si="61"/>
        <v>398</v>
      </c>
      <c r="N993">
        <f t="shared" si="62"/>
        <v>228</v>
      </c>
      <c r="O993">
        <f t="shared" si="63"/>
        <v>170</v>
      </c>
    </row>
    <row r="994" spans="1:15">
      <c r="A994" s="29">
        <v>44333</v>
      </c>
      <c r="B994">
        <f t="shared" si="60"/>
        <v>398</v>
      </c>
      <c r="L994" s="29">
        <v>44333</v>
      </c>
      <c r="M994">
        <f t="shared" si="61"/>
        <v>398</v>
      </c>
      <c r="N994">
        <f t="shared" si="62"/>
        <v>228</v>
      </c>
      <c r="O994">
        <f t="shared" si="63"/>
        <v>170</v>
      </c>
    </row>
    <row r="995" spans="1:15">
      <c r="A995" s="29">
        <v>44333</v>
      </c>
      <c r="B995">
        <f t="shared" si="60"/>
        <v>398</v>
      </c>
      <c r="L995" s="29">
        <v>44333</v>
      </c>
      <c r="M995">
        <f t="shared" si="61"/>
        <v>398</v>
      </c>
      <c r="N995">
        <f t="shared" si="62"/>
        <v>228</v>
      </c>
      <c r="O995">
        <f t="shared" si="63"/>
        <v>170</v>
      </c>
    </row>
    <row r="996" spans="1:15">
      <c r="A996" s="29">
        <v>44333</v>
      </c>
      <c r="B996">
        <f t="shared" si="60"/>
        <v>398</v>
      </c>
      <c r="L996" s="29">
        <v>44333</v>
      </c>
      <c r="M996">
        <f t="shared" si="61"/>
        <v>398</v>
      </c>
      <c r="N996">
        <f t="shared" si="62"/>
        <v>228</v>
      </c>
      <c r="O996">
        <f t="shared" si="63"/>
        <v>170</v>
      </c>
    </row>
    <row r="997" spans="1:15">
      <c r="A997" s="29">
        <v>44333</v>
      </c>
      <c r="B997">
        <f t="shared" si="60"/>
        <v>398</v>
      </c>
      <c r="L997" s="29">
        <v>44333</v>
      </c>
      <c r="M997">
        <f t="shared" si="61"/>
        <v>398</v>
      </c>
      <c r="N997">
        <f t="shared" si="62"/>
        <v>228</v>
      </c>
      <c r="O997">
        <f t="shared" si="63"/>
        <v>170</v>
      </c>
    </row>
    <row r="998" spans="1:15">
      <c r="A998" s="29">
        <v>44333</v>
      </c>
      <c r="B998">
        <f t="shared" si="60"/>
        <v>398</v>
      </c>
      <c r="L998" s="29">
        <v>44333</v>
      </c>
      <c r="M998">
        <f t="shared" si="61"/>
        <v>398</v>
      </c>
      <c r="N998">
        <f t="shared" si="62"/>
        <v>228</v>
      </c>
      <c r="O998">
        <f t="shared" si="63"/>
        <v>170</v>
      </c>
    </row>
    <row r="999" spans="1:15">
      <c r="A999" s="29">
        <v>44333</v>
      </c>
      <c r="B999">
        <f t="shared" si="60"/>
        <v>398</v>
      </c>
      <c r="L999" s="29">
        <v>44333</v>
      </c>
      <c r="M999">
        <f t="shared" si="61"/>
        <v>398</v>
      </c>
      <c r="N999">
        <f t="shared" si="62"/>
        <v>228</v>
      </c>
      <c r="O999">
        <f t="shared" si="63"/>
        <v>170</v>
      </c>
    </row>
    <row r="1000" spans="1:15">
      <c r="A1000" s="29">
        <v>44333</v>
      </c>
      <c r="B1000">
        <f t="shared" si="60"/>
        <v>398</v>
      </c>
      <c r="L1000" s="29">
        <v>44333</v>
      </c>
      <c r="M1000">
        <f t="shared" si="61"/>
        <v>398</v>
      </c>
      <c r="N1000">
        <f t="shared" si="62"/>
        <v>228</v>
      </c>
      <c r="O1000">
        <f t="shared" si="63"/>
        <v>170</v>
      </c>
    </row>
    <row r="1001" spans="1:15">
      <c r="A1001" s="29">
        <v>44333</v>
      </c>
      <c r="B1001">
        <f t="shared" si="60"/>
        <v>398</v>
      </c>
      <c r="L1001" s="29">
        <v>44333</v>
      </c>
      <c r="M1001">
        <f t="shared" si="61"/>
        <v>398</v>
      </c>
      <c r="N1001">
        <f t="shared" si="62"/>
        <v>228</v>
      </c>
      <c r="O1001">
        <f t="shared" si="63"/>
        <v>170</v>
      </c>
    </row>
    <row r="1002" spans="1:15">
      <c r="A1002" s="29">
        <v>44334</v>
      </c>
      <c r="B1002">
        <f t="shared" si="60"/>
        <v>397</v>
      </c>
      <c r="L1002" s="29">
        <v>44334</v>
      </c>
      <c r="M1002">
        <f t="shared" si="61"/>
        <v>397</v>
      </c>
      <c r="N1002">
        <f t="shared" si="62"/>
        <v>227</v>
      </c>
      <c r="O1002">
        <f t="shared" si="63"/>
        <v>170</v>
      </c>
    </row>
    <row r="1003" spans="1:15">
      <c r="A1003" s="29">
        <v>44334</v>
      </c>
      <c r="B1003">
        <f t="shared" si="60"/>
        <v>397</v>
      </c>
      <c r="L1003" s="29">
        <v>44334</v>
      </c>
      <c r="M1003">
        <f t="shared" si="61"/>
        <v>397</v>
      </c>
      <c r="N1003">
        <f t="shared" si="62"/>
        <v>227</v>
      </c>
      <c r="O1003">
        <f t="shared" si="63"/>
        <v>170</v>
      </c>
    </row>
    <row r="1004" spans="1:15">
      <c r="A1004" s="29">
        <v>44334</v>
      </c>
      <c r="B1004">
        <f t="shared" si="60"/>
        <v>397</v>
      </c>
      <c r="L1004" s="29">
        <v>44334</v>
      </c>
      <c r="M1004">
        <f t="shared" si="61"/>
        <v>397</v>
      </c>
      <c r="N1004">
        <f t="shared" si="62"/>
        <v>227</v>
      </c>
      <c r="O1004">
        <f t="shared" si="63"/>
        <v>170</v>
      </c>
    </row>
    <row r="1005" spans="1:15">
      <c r="A1005" s="29">
        <v>44334</v>
      </c>
      <c r="B1005">
        <f t="shared" si="60"/>
        <v>397</v>
      </c>
      <c r="L1005" s="29">
        <v>44334</v>
      </c>
      <c r="M1005">
        <f t="shared" si="61"/>
        <v>397</v>
      </c>
      <c r="N1005">
        <f t="shared" si="62"/>
        <v>227</v>
      </c>
      <c r="O1005">
        <f t="shared" si="63"/>
        <v>170</v>
      </c>
    </row>
    <row r="1006" spans="1:15">
      <c r="A1006" s="29">
        <v>44334</v>
      </c>
      <c r="B1006">
        <f t="shared" si="60"/>
        <v>397</v>
      </c>
      <c r="L1006" s="29">
        <v>44334</v>
      </c>
      <c r="M1006">
        <f t="shared" si="61"/>
        <v>397</v>
      </c>
      <c r="N1006">
        <f t="shared" si="62"/>
        <v>227</v>
      </c>
      <c r="O1006">
        <f t="shared" si="63"/>
        <v>170</v>
      </c>
    </row>
    <row r="1007" spans="1:15">
      <c r="A1007" s="29">
        <v>44334</v>
      </c>
      <c r="B1007">
        <f t="shared" si="60"/>
        <v>397</v>
      </c>
      <c r="L1007" s="29">
        <v>44334</v>
      </c>
      <c r="M1007">
        <f t="shared" si="61"/>
        <v>397</v>
      </c>
      <c r="N1007">
        <f t="shared" si="62"/>
        <v>227</v>
      </c>
      <c r="O1007">
        <f t="shared" si="63"/>
        <v>170</v>
      </c>
    </row>
    <row r="1008" spans="1:15">
      <c r="A1008" s="29">
        <v>44334</v>
      </c>
      <c r="B1008">
        <f t="shared" si="60"/>
        <v>397</v>
      </c>
      <c r="L1008" s="29">
        <v>44334</v>
      </c>
      <c r="M1008">
        <f t="shared" si="61"/>
        <v>397</v>
      </c>
      <c r="N1008">
        <f t="shared" si="62"/>
        <v>227</v>
      </c>
      <c r="O1008">
        <f t="shared" si="63"/>
        <v>170</v>
      </c>
    </row>
    <row r="1009" spans="1:15">
      <c r="A1009" s="29">
        <v>44334</v>
      </c>
      <c r="B1009">
        <f t="shared" si="60"/>
        <v>397</v>
      </c>
      <c r="L1009" s="29">
        <v>44334</v>
      </c>
      <c r="M1009">
        <f t="shared" si="61"/>
        <v>397</v>
      </c>
      <c r="N1009">
        <f t="shared" si="62"/>
        <v>227</v>
      </c>
      <c r="O1009">
        <f t="shared" si="63"/>
        <v>170</v>
      </c>
    </row>
    <row r="1010" spans="1:15">
      <c r="A1010" s="29">
        <v>44334</v>
      </c>
      <c r="B1010">
        <f t="shared" si="60"/>
        <v>397</v>
      </c>
      <c r="L1010" s="29">
        <v>44334</v>
      </c>
      <c r="M1010">
        <f t="shared" si="61"/>
        <v>397</v>
      </c>
      <c r="N1010">
        <f t="shared" si="62"/>
        <v>227</v>
      </c>
      <c r="O1010">
        <f t="shared" si="63"/>
        <v>170</v>
      </c>
    </row>
    <row r="1011" spans="1:15">
      <c r="A1011" s="29">
        <v>44334</v>
      </c>
      <c r="B1011">
        <f t="shared" si="60"/>
        <v>397</v>
      </c>
      <c r="L1011" s="29">
        <v>44334</v>
      </c>
      <c r="M1011">
        <f t="shared" si="61"/>
        <v>397</v>
      </c>
      <c r="N1011">
        <f t="shared" si="62"/>
        <v>227</v>
      </c>
      <c r="O1011">
        <f t="shared" si="63"/>
        <v>170</v>
      </c>
    </row>
    <row r="1012" spans="1:15">
      <c r="A1012" s="29">
        <v>44334</v>
      </c>
      <c r="B1012">
        <f t="shared" si="60"/>
        <v>397</v>
      </c>
      <c r="L1012" s="29">
        <v>44334</v>
      </c>
      <c r="M1012">
        <f t="shared" si="61"/>
        <v>397</v>
      </c>
      <c r="N1012">
        <f t="shared" si="62"/>
        <v>227</v>
      </c>
      <c r="O1012">
        <f t="shared" si="63"/>
        <v>170</v>
      </c>
    </row>
    <row r="1013" spans="1:15">
      <c r="A1013" s="29">
        <v>44334</v>
      </c>
      <c r="B1013">
        <f t="shared" si="60"/>
        <v>397</v>
      </c>
      <c r="L1013" s="29">
        <v>44334</v>
      </c>
      <c r="M1013">
        <f t="shared" si="61"/>
        <v>397</v>
      </c>
      <c r="N1013">
        <f t="shared" si="62"/>
        <v>227</v>
      </c>
      <c r="O1013">
        <f t="shared" si="63"/>
        <v>170</v>
      </c>
    </row>
    <row r="1014" spans="1:15">
      <c r="A1014" s="29">
        <v>44334</v>
      </c>
      <c r="B1014">
        <f t="shared" si="60"/>
        <v>397</v>
      </c>
      <c r="L1014" s="29">
        <v>44334</v>
      </c>
      <c r="M1014">
        <f t="shared" si="61"/>
        <v>397</v>
      </c>
      <c r="N1014">
        <f t="shared" si="62"/>
        <v>227</v>
      </c>
      <c r="O1014">
        <f t="shared" si="63"/>
        <v>170</v>
      </c>
    </row>
    <row r="1015" spans="1:15">
      <c r="A1015" s="29">
        <v>44335</v>
      </c>
      <c r="B1015">
        <f t="shared" si="60"/>
        <v>396</v>
      </c>
      <c r="L1015" s="29">
        <v>44335</v>
      </c>
      <c r="M1015">
        <f t="shared" si="61"/>
        <v>396</v>
      </c>
      <c r="N1015">
        <f t="shared" si="62"/>
        <v>226</v>
      </c>
      <c r="O1015">
        <f t="shared" si="63"/>
        <v>170</v>
      </c>
    </row>
    <row r="1016" spans="1:15">
      <c r="A1016" s="29">
        <v>44338</v>
      </c>
      <c r="B1016">
        <f t="shared" si="60"/>
        <v>393</v>
      </c>
      <c r="L1016" s="29">
        <v>44338</v>
      </c>
      <c r="M1016">
        <f t="shared" si="61"/>
        <v>393</v>
      </c>
      <c r="N1016">
        <f t="shared" si="62"/>
        <v>223</v>
      </c>
      <c r="O1016">
        <f t="shared" si="63"/>
        <v>170</v>
      </c>
    </row>
    <row r="1017" spans="1:15">
      <c r="A1017" s="29">
        <v>44342</v>
      </c>
      <c r="B1017">
        <f t="shared" si="60"/>
        <v>389</v>
      </c>
      <c r="L1017" s="29">
        <v>44342</v>
      </c>
      <c r="M1017">
        <f t="shared" si="61"/>
        <v>389</v>
      </c>
      <c r="N1017">
        <f t="shared" si="62"/>
        <v>219</v>
      </c>
      <c r="O1017">
        <f t="shared" si="63"/>
        <v>170</v>
      </c>
    </row>
    <row r="1018" spans="1:15">
      <c r="A1018" s="29">
        <v>44342</v>
      </c>
      <c r="B1018">
        <f t="shared" si="60"/>
        <v>389</v>
      </c>
      <c r="L1018" s="29">
        <v>44342</v>
      </c>
      <c r="M1018">
        <f t="shared" si="61"/>
        <v>389</v>
      </c>
      <c r="N1018">
        <f t="shared" si="62"/>
        <v>219</v>
      </c>
      <c r="O1018">
        <f t="shared" si="63"/>
        <v>170</v>
      </c>
    </row>
    <row r="1019" spans="1:15">
      <c r="A1019" s="29">
        <v>44342</v>
      </c>
      <c r="B1019">
        <f t="shared" si="60"/>
        <v>389</v>
      </c>
      <c r="L1019" s="29">
        <v>44342</v>
      </c>
      <c r="M1019">
        <f t="shared" si="61"/>
        <v>389</v>
      </c>
      <c r="N1019">
        <f t="shared" si="62"/>
        <v>219</v>
      </c>
      <c r="O1019">
        <f t="shared" si="63"/>
        <v>170</v>
      </c>
    </row>
    <row r="1020" spans="1:15">
      <c r="A1020" s="29">
        <v>44342</v>
      </c>
      <c r="B1020">
        <f t="shared" si="60"/>
        <v>389</v>
      </c>
      <c r="L1020" s="29">
        <v>44342</v>
      </c>
      <c r="M1020">
        <f t="shared" si="61"/>
        <v>389</v>
      </c>
      <c r="N1020">
        <f t="shared" si="62"/>
        <v>219</v>
      </c>
      <c r="O1020">
        <f t="shared" si="63"/>
        <v>170</v>
      </c>
    </row>
    <row r="1021" spans="1:15">
      <c r="A1021" s="29">
        <v>44342</v>
      </c>
      <c r="B1021">
        <f t="shared" si="60"/>
        <v>389</v>
      </c>
      <c r="L1021" s="29">
        <v>44342</v>
      </c>
      <c r="M1021">
        <f t="shared" si="61"/>
        <v>389</v>
      </c>
      <c r="N1021">
        <f t="shared" si="62"/>
        <v>219</v>
      </c>
      <c r="O1021">
        <f t="shared" si="63"/>
        <v>170</v>
      </c>
    </row>
    <row r="1022" spans="1:15">
      <c r="A1022" s="29">
        <v>44342</v>
      </c>
      <c r="B1022">
        <f t="shared" si="60"/>
        <v>389</v>
      </c>
      <c r="L1022" s="29">
        <v>44342</v>
      </c>
      <c r="M1022">
        <f t="shared" si="61"/>
        <v>389</v>
      </c>
      <c r="N1022">
        <f t="shared" si="62"/>
        <v>219</v>
      </c>
      <c r="O1022">
        <f t="shared" si="63"/>
        <v>170</v>
      </c>
    </row>
    <row r="1023" spans="1:15">
      <c r="A1023" s="29">
        <v>44342</v>
      </c>
      <c r="B1023">
        <f t="shared" si="60"/>
        <v>389</v>
      </c>
      <c r="L1023" s="29">
        <v>44342</v>
      </c>
      <c r="M1023">
        <f t="shared" si="61"/>
        <v>389</v>
      </c>
      <c r="N1023">
        <f t="shared" si="62"/>
        <v>219</v>
      </c>
      <c r="O1023">
        <f t="shared" si="63"/>
        <v>170</v>
      </c>
    </row>
    <row r="1024" spans="1:15">
      <c r="A1024" s="29">
        <v>44342</v>
      </c>
      <c r="B1024">
        <f t="shared" si="60"/>
        <v>389</v>
      </c>
      <c r="L1024" s="29">
        <v>44342</v>
      </c>
      <c r="M1024">
        <f t="shared" si="61"/>
        <v>389</v>
      </c>
      <c r="N1024">
        <f t="shared" si="62"/>
        <v>219</v>
      </c>
      <c r="O1024">
        <f t="shared" si="63"/>
        <v>170</v>
      </c>
    </row>
    <row r="1025" spans="1:15">
      <c r="A1025" s="29">
        <v>44342</v>
      </c>
      <c r="B1025">
        <f t="shared" ref="B1025:B1088" si="64">$G$2-A1025</f>
        <v>389</v>
      </c>
      <c r="L1025" s="29">
        <v>44342</v>
      </c>
      <c r="M1025">
        <f t="shared" ref="M1025:M1088" si="65">(SUM(N1025:O1025))</f>
        <v>389</v>
      </c>
      <c r="N1025">
        <f t="shared" ref="N1025:N1088" si="66">($G$7-L1025)</f>
        <v>219</v>
      </c>
      <c r="O1025">
        <f t="shared" ref="O1025:O1088" si="67">($G$8-L1025)-N1025</f>
        <v>170</v>
      </c>
    </row>
    <row r="1026" spans="1:15">
      <c r="A1026" s="29">
        <v>44342</v>
      </c>
      <c r="B1026">
        <f t="shared" si="64"/>
        <v>389</v>
      </c>
      <c r="L1026" s="29">
        <v>44342</v>
      </c>
      <c r="M1026">
        <f t="shared" si="65"/>
        <v>389</v>
      </c>
      <c r="N1026">
        <f t="shared" si="66"/>
        <v>219</v>
      </c>
      <c r="O1026">
        <f t="shared" si="67"/>
        <v>170</v>
      </c>
    </row>
    <row r="1027" spans="1:15">
      <c r="A1027" s="29">
        <v>44342</v>
      </c>
      <c r="B1027">
        <f t="shared" si="64"/>
        <v>389</v>
      </c>
      <c r="L1027" s="29">
        <v>44342</v>
      </c>
      <c r="M1027">
        <f t="shared" si="65"/>
        <v>389</v>
      </c>
      <c r="N1027">
        <f t="shared" si="66"/>
        <v>219</v>
      </c>
      <c r="O1027">
        <f t="shared" si="67"/>
        <v>170</v>
      </c>
    </row>
    <row r="1028" spans="1:15">
      <c r="A1028" s="29">
        <v>44342</v>
      </c>
      <c r="B1028">
        <f t="shared" si="64"/>
        <v>389</v>
      </c>
      <c r="L1028" s="29">
        <v>44342</v>
      </c>
      <c r="M1028">
        <f t="shared" si="65"/>
        <v>389</v>
      </c>
      <c r="N1028">
        <f t="shared" si="66"/>
        <v>219</v>
      </c>
      <c r="O1028">
        <f t="shared" si="67"/>
        <v>170</v>
      </c>
    </row>
    <row r="1029" spans="1:15">
      <c r="A1029" s="29">
        <v>44343</v>
      </c>
      <c r="B1029">
        <f t="shared" si="64"/>
        <v>388</v>
      </c>
      <c r="L1029" s="29">
        <v>44343</v>
      </c>
      <c r="M1029">
        <f t="shared" si="65"/>
        <v>388</v>
      </c>
      <c r="N1029">
        <f t="shared" si="66"/>
        <v>218</v>
      </c>
      <c r="O1029">
        <f t="shared" si="67"/>
        <v>170</v>
      </c>
    </row>
    <row r="1030" spans="1:15">
      <c r="A1030" s="29">
        <v>44343</v>
      </c>
      <c r="B1030">
        <f t="shared" si="64"/>
        <v>388</v>
      </c>
      <c r="L1030" s="29">
        <v>44343</v>
      </c>
      <c r="M1030">
        <f t="shared" si="65"/>
        <v>388</v>
      </c>
      <c r="N1030">
        <f t="shared" si="66"/>
        <v>218</v>
      </c>
      <c r="O1030">
        <f t="shared" si="67"/>
        <v>170</v>
      </c>
    </row>
    <row r="1031" spans="1:15">
      <c r="A1031" s="29">
        <v>44343</v>
      </c>
      <c r="B1031">
        <f t="shared" si="64"/>
        <v>388</v>
      </c>
      <c r="L1031" s="29">
        <v>44343</v>
      </c>
      <c r="M1031">
        <f t="shared" si="65"/>
        <v>388</v>
      </c>
      <c r="N1031">
        <f t="shared" si="66"/>
        <v>218</v>
      </c>
      <c r="O1031">
        <f t="shared" si="67"/>
        <v>170</v>
      </c>
    </row>
    <row r="1032" spans="1:15">
      <c r="A1032" s="29">
        <v>44343</v>
      </c>
      <c r="B1032">
        <f t="shared" si="64"/>
        <v>388</v>
      </c>
      <c r="L1032" s="29">
        <v>44343</v>
      </c>
      <c r="M1032">
        <f t="shared" si="65"/>
        <v>388</v>
      </c>
      <c r="N1032">
        <f t="shared" si="66"/>
        <v>218</v>
      </c>
      <c r="O1032">
        <f t="shared" si="67"/>
        <v>170</v>
      </c>
    </row>
    <row r="1033" spans="1:15">
      <c r="A1033" s="29">
        <v>44343</v>
      </c>
      <c r="B1033">
        <f t="shared" si="64"/>
        <v>388</v>
      </c>
      <c r="L1033" s="29">
        <v>44343</v>
      </c>
      <c r="M1033">
        <f t="shared" si="65"/>
        <v>388</v>
      </c>
      <c r="N1033">
        <f t="shared" si="66"/>
        <v>218</v>
      </c>
      <c r="O1033">
        <f t="shared" si="67"/>
        <v>170</v>
      </c>
    </row>
    <row r="1034" spans="1:15">
      <c r="A1034" s="29">
        <v>44343</v>
      </c>
      <c r="B1034">
        <f t="shared" si="64"/>
        <v>388</v>
      </c>
      <c r="L1034" s="29">
        <v>44343</v>
      </c>
      <c r="M1034">
        <f t="shared" si="65"/>
        <v>388</v>
      </c>
      <c r="N1034">
        <f t="shared" si="66"/>
        <v>218</v>
      </c>
      <c r="O1034">
        <f t="shared" si="67"/>
        <v>170</v>
      </c>
    </row>
    <row r="1035" spans="1:15">
      <c r="A1035" s="29">
        <v>44343</v>
      </c>
      <c r="B1035">
        <f t="shared" si="64"/>
        <v>388</v>
      </c>
      <c r="L1035" s="29">
        <v>44343</v>
      </c>
      <c r="M1035">
        <f t="shared" si="65"/>
        <v>388</v>
      </c>
      <c r="N1035">
        <f t="shared" si="66"/>
        <v>218</v>
      </c>
      <c r="O1035">
        <f t="shared" si="67"/>
        <v>170</v>
      </c>
    </row>
    <row r="1036" spans="1:15">
      <c r="A1036" s="29">
        <v>44343</v>
      </c>
      <c r="B1036">
        <f t="shared" si="64"/>
        <v>388</v>
      </c>
      <c r="L1036" s="29">
        <v>44343</v>
      </c>
      <c r="M1036">
        <f t="shared" si="65"/>
        <v>388</v>
      </c>
      <c r="N1036">
        <f t="shared" si="66"/>
        <v>218</v>
      </c>
      <c r="O1036">
        <f t="shared" si="67"/>
        <v>170</v>
      </c>
    </row>
    <row r="1037" spans="1:15">
      <c r="A1037" s="29">
        <v>44343</v>
      </c>
      <c r="B1037">
        <f t="shared" si="64"/>
        <v>388</v>
      </c>
      <c r="L1037" s="29">
        <v>44343</v>
      </c>
      <c r="M1037">
        <f t="shared" si="65"/>
        <v>388</v>
      </c>
      <c r="N1037">
        <f t="shared" si="66"/>
        <v>218</v>
      </c>
      <c r="O1037">
        <f t="shared" si="67"/>
        <v>170</v>
      </c>
    </row>
    <row r="1038" spans="1:15">
      <c r="A1038" s="29">
        <v>44343</v>
      </c>
      <c r="B1038">
        <f t="shared" si="64"/>
        <v>388</v>
      </c>
      <c r="L1038" s="29">
        <v>44343</v>
      </c>
      <c r="M1038">
        <f t="shared" si="65"/>
        <v>388</v>
      </c>
      <c r="N1038">
        <f t="shared" si="66"/>
        <v>218</v>
      </c>
      <c r="O1038">
        <f t="shared" si="67"/>
        <v>170</v>
      </c>
    </row>
    <row r="1039" spans="1:15">
      <c r="A1039" s="29">
        <v>44343</v>
      </c>
      <c r="B1039">
        <f t="shared" si="64"/>
        <v>388</v>
      </c>
      <c r="L1039" s="29">
        <v>44343</v>
      </c>
      <c r="M1039">
        <f t="shared" si="65"/>
        <v>388</v>
      </c>
      <c r="N1039">
        <f t="shared" si="66"/>
        <v>218</v>
      </c>
      <c r="O1039">
        <f t="shared" si="67"/>
        <v>170</v>
      </c>
    </row>
    <row r="1040" spans="1:15">
      <c r="A1040" s="29">
        <v>44343</v>
      </c>
      <c r="B1040">
        <f t="shared" si="64"/>
        <v>388</v>
      </c>
      <c r="L1040" s="29">
        <v>44343</v>
      </c>
      <c r="M1040">
        <f t="shared" si="65"/>
        <v>388</v>
      </c>
      <c r="N1040">
        <f t="shared" si="66"/>
        <v>218</v>
      </c>
      <c r="O1040">
        <f t="shared" si="67"/>
        <v>170</v>
      </c>
    </row>
    <row r="1041" spans="1:15">
      <c r="A1041" s="29">
        <v>44343</v>
      </c>
      <c r="B1041">
        <f t="shared" si="64"/>
        <v>388</v>
      </c>
      <c r="L1041" s="29">
        <v>44343</v>
      </c>
      <c r="M1041">
        <f t="shared" si="65"/>
        <v>388</v>
      </c>
      <c r="N1041">
        <f t="shared" si="66"/>
        <v>218</v>
      </c>
      <c r="O1041">
        <f t="shared" si="67"/>
        <v>170</v>
      </c>
    </row>
    <row r="1042" spans="1:15">
      <c r="A1042" s="29">
        <v>44343</v>
      </c>
      <c r="B1042">
        <f t="shared" si="64"/>
        <v>388</v>
      </c>
      <c r="L1042" s="29">
        <v>44343</v>
      </c>
      <c r="M1042">
        <f t="shared" si="65"/>
        <v>388</v>
      </c>
      <c r="N1042">
        <f t="shared" si="66"/>
        <v>218</v>
      </c>
      <c r="O1042">
        <f t="shared" si="67"/>
        <v>170</v>
      </c>
    </row>
    <row r="1043" spans="1:15">
      <c r="A1043" s="29">
        <v>44343</v>
      </c>
      <c r="B1043">
        <f t="shared" si="64"/>
        <v>388</v>
      </c>
      <c r="L1043" s="29">
        <v>44343</v>
      </c>
      <c r="M1043">
        <f t="shared" si="65"/>
        <v>388</v>
      </c>
      <c r="N1043">
        <f t="shared" si="66"/>
        <v>218</v>
      </c>
      <c r="O1043">
        <f t="shared" si="67"/>
        <v>170</v>
      </c>
    </row>
    <row r="1044" spans="1:15">
      <c r="A1044" s="29">
        <v>44343</v>
      </c>
      <c r="B1044">
        <f t="shared" si="64"/>
        <v>388</v>
      </c>
      <c r="L1044" s="29">
        <v>44343</v>
      </c>
      <c r="M1044">
        <f t="shared" si="65"/>
        <v>388</v>
      </c>
      <c r="N1044">
        <f t="shared" si="66"/>
        <v>218</v>
      </c>
      <c r="O1044">
        <f t="shared" si="67"/>
        <v>170</v>
      </c>
    </row>
    <row r="1045" spans="1:15">
      <c r="A1045" s="29">
        <v>44343</v>
      </c>
      <c r="B1045">
        <f t="shared" si="64"/>
        <v>388</v>
      </c>
      <c r="L1045" s="29">
        <v>44343</v>
      </c>
      <c r="M1045">
        <f t="shared" si="65"/>
        <v>388</v>
      </c>
      <c r="N1045">
        <f t="shared" si="66"/>
        <v>218</v>
      </c>
      <c r="O1045">
        <f t="shared" si="67"/>
        <v>170</v>
      </c>
    </row>
    <row r="1046" spans="1:15">
      <c r="A1046" s="29">
        <v>44343</v>
      </c>
      <c r="B1046">
        <f t="shared" si="64"/>
        <v>388</v>
      </c>
      <c r="L1046" s="29">
        <v>44343</v>
      </c>
      <c r="M1046">
        <f t="shared" si="65"/>
        <v>388</v>
      </c>
      <c r="N1046">
        <f t="shared" si="66"/>
        <v>218</v>
      </c>
      <c r="O1046">
        <f t="shared" si="67"/>
        <v>170</v>
      </c>
    </row>
    <row r="1047" spans="1:15">
      <c r="A1047" s="29">
        <v>44343</v>
      </c>
      <c r="B1047">
        <f t="shared" si="64"/>
        <v>388</v>
      </c>
      <c r="L1047" s="29">
        <v>44343</v>
      </c>
      <c r="M1047">
        <f t="shared" si="65"/>
        <v>388</v>
      </c>
      <c r="N1047">
        <f t="shared" si="66"/>
        <v>218</v>
      </c>
      <c r="O1047">
        <f t="shared" si="67"/>
        <v>170</v>
      </c>
    </row>
    <row r="1048" spans="1:15">
      <c r="A1048" s="29">
        <v>44343</v>
      </c>
      <c r="B1048">
        <f t="shared" si="64"/>
        <v>388</v>
      </c>
      <c r="L1048" s="29">
        <v>44343</v>
      </c>
      <c r="M1048">
        <f t="shared" si="65"/>
        <v>388</v>
      </c>
      <c r="N1048">
        <f t="shared" si="66"/>
        <v>218</v>
      </c>
      <c r="O1048">
        <f t="shared" si="67"/>
        <v>170</v>
      </c>
    </row>
    <row r="1049" spans="1:15">
      <c r="A1049" s="29">
        <v>44343</v>
      </c>
      <c r="B1049">
        <f t="shared" si="64"/>
        <v>388</v>
      </c>
      <c r="L1049" s="29">
        <v>44343</v>
      </c>
      <c r="M1049">
        <f t="shared" si="65"/>
        <v>388</v>
      </c>
      <c r="N1049">
        <f t="shared" si="66"/>
        <v>218</v>
      </c>
      <c r="O1049">
        <f t="shared" si="67"/>
        <v>170</v>
      </c>
    </row>
    <row r="1050" spans="1:15">
      <c r="A1050" s="29">
        <v>44343</v>
      </c>
      <c r="B1050">
        <f t="shared" si="64"/>
        <v>388</v>
      </c>
      <c r="L1050" s="29">
        <v>44343</v>
      </c>
      <c r="M1050">
        <f t="shared" si="65"/>
        <v>388</v>
      </c>
      <c r="N1050">
        <f t="shared" si="66"/>
        <v>218</v>
      </c>
      <c r="O1050">
        <f t="shared" si="67"/>
        <v>170</v>
      </c>
    </row>
    <row r="1051" spans="1:15">
      <c r="A1051" s="29">
        <v>44343</v>
      </c>
      <c r="B1051">
        <f t="shared" si="64"/>
        <v>388</v>
      </c>
      <c r="L1051" s="29">
        <v>44343</v>
      </c>
      <c r="M1051">
        <f t="shared" si="65"/>
        <v>388</v>
      </c>
      <c r="N1051">
        <f t="shared" si="66"/>
        <v>218</v>
      </c>
      <c r="O1051">
        <f t="shared" si="67"/>
        <v>170</v>
      </c>
    </row>
    <row r="1052" spans="1:15">
      <c r="A1052" s="29">
        <v>44343</v>
      </c>
      <c r="B1052">
        <f t="shared" si="64"/>
        <v>388</v>
      </c>
      <c r="L1052" s="29">
        <v>44343</v>
      </c>
      <c r="M1052">
        <f t="shared" si="65"/>
        <v>388</v>
      </c>
      <c r="N1052">
        <f t="shared" si="66"/>
        <v>218</v>
      </c>
      <c r="O1052">
        <f t="shared" si="67"/>
        <v>170</v>
      </c>
    </row>
    <row r="1053" spans="1:15">
      <c r="A1053" s="29">
        <v>44343</v>
      </c>
      <c r="B1053">
        <f t="shared" si="64"/>
        <v>388</v>
      </c>
      <c r="L1053" s="29">
        <v>44343</v>
      </c>
      <c r="M1053">
        <f t="shared" si="65"/>
        <v>388</v>
      </c>
      <c r="N1053">
        <f t="shared" si="66"/>
        <v>218</v>
      </c>
      <c r="O1053">
        <f t="shared" si="67"/>
        <v>170</v>
      </c>
    </row>
    <row r="1054" spans="1:15">
      <c r="A1054" s="29">
        <v>44343</v>
      </c>
      <c r="B1054">
        <f t="shared" si="64"/>
        <v>388</v>
      </c>
      <c r="L1054" s="29">
        <v>44343</v>
      </c>
      <c r="M1054">
        <f t="shared" si="65"/>
        <v>388</v>
      </c>
      <c r="N1054">
        <f t="shared" si="66"/>
        <v>218</v>
      </c>
      <c r="O1054">
        <f t="shared" si="67"/>
        <v>170</v>
      </c>
    </row>
    <row r="1055" spans="1:15">
      <c r="A1055" s="29">
        <v>44343</v>
      </c>
      <c r="B1055">
        <f t="shared" si="64"/>
        <v>388</v>
      </c>
      <c r="L1055" s="29">
        <v>44343</v>
      </c>
      <c r="M1055">
        <f t="shared" si="65"/>
        <v>388</v>
      </c>
      <c r="N1055">
        <f t="shared" si="66"/>
        <v>218</v>
      </c>
      <c r="O1055">
        <f t="shared" si="67"/>
        <v>170</v>
      </c>
    </row>
    <row r="1056" spans="1:15">
      <c r="A1056" s="29">
        <v>44343</v>
      </c>
      <c r="B1056">
        <f t="shared" si="64"/>
        <v>388</v>
      </c>
      <c r="L1056" s="29">
        <v>44343</v>
      </c>
      <c r="M1056">
        <f t="shared" si="65"/>
        <v>388</v>
      </c>
      <c r="N1056">
        <f t="shared" si="66"/>
        <v>218</v>
      </c>
      <c r="O1056">
        <f t="shared" si="67"/>
        <v>170</v>
      </c>
    </row>
    <row r="1057" spans="1:15">
      <c r="A1057" s="29">
        <v>44343</v>
      </c>
      <c r="B1057">
        <f t="shared" si="64"/>
        <v>388</v>
      </c>
      <c r="L1057" s="29">
        <v>44343</v>
      </c>
      <c r="M1057">
        <f t="shared" si="65"/>
        <v>388</v>
      </c>
      <c r="N1057">
        <f t="shared" si="66"/>
        <v>218</v>
      </c>
      <c r="O1057">
        <f t="shared" si="67"/>
        <v>170</v>
      </c>
    </row>
    <row r="1058" spans="1:15">
      <c r="A1058" s="29">
        <v>44343</v>
      </c>
      <c r="B1058">
        <f t="shared" si="64"/>
        <v>388</v>
      </c>
      <c r="L1058" s="29">
        <v>44343</v>
      </c>
      <c r="M1058">
        <f t="shared" si="65"/>
        <v>388</v>
      </c>
      <c r="N1058">
        <f t="shared" si="66"/>
        <v>218</v>
      </c>
      <c r="O1058">
        <f t="shared" si="67"/>
        <v>170</v>
      </c>
    </row>
    <row r="1059" spans="1:15">
      <c r="A1059" s="29">
        <v>44343</v>
      </c>
      <c r="B1059">
        <f t="shared" si="64"/>
        <v>388</v>
      </c>
      <c r="L1059" s="29">
        <v>44343</v>
      </c>
      <c r="M1059">
        <f t="shared" si="65"/>
        <v>388</v>
      </c>
      <c r="N1059">
        <f t="shared" si="66"/>
        <v>218</v>
      </c>
      <c r="O1059">
        <f t="shared" si="67"/>
        <v>170</v>
      </c>
    </row>
    <row r="1060" spans="1:15">
      <c r="A1060" s="29">
        <v>44343</v>
      </c>
      <c r="B1060">
        <f t="shared" si="64"/>
        <v>388</v>
      </c>
      <c r="L1060" s="29">
        <v>44343</v>
      </c>
      <c r="M1060">
        <f t="shared" si="65"/>
        <v>388</v>
      </c>
      <c r="N1060">
        <f t="shared" si="66"/>
        <v>218</v>
      </c>
      <c r="O1060">
        <f t="shared" si="67"/>
        <v>170</v>
      </c>
    </row>
    <row r="1061" spans="1:15">
      <c r="A1061" s="29">
        <v>44343</v>
      </c>
      <c r="B1061">
        <f t="shared" si="64"/>
        <v>388</v>
      </c>
      <c r="L1061" s="29">
        <v>44343</v>
      </c>
      <c r="M1061">
        <f t="shared" si="65"/>
        <v>388</v>
      </c>
      <c r="N1061">
        <f t="shared" si="66"/>
        <v>218</v>
      </c>
      <c r="O1061">
        <f t="shared" si="67"/>
        <v>170</v>
      </c>
    </row>
    <row r="1062" spans="1:15">
      <c r="A1062" s="29">
        <v>44343</v>
      </c>
      <c r="B1062">
        <f t="shared" si="64"/>
        <v>388</v>
      </c>
      <c r="L1062" s="29">
        <v>44343</v>
      </c>
      <c r="M1062">
        <f t="shared" si="65"/>
        <v>388</v>
      </c>
      <c r="N1062">
        <f t="shared" si="66"/>
        <v>218</v>
      </c>
      <c r="O1062">
        <f t="shared" si="67"/>
        <v>170</v>
      </c>
    </row>
    <row r="1063" spans="1:15">
      <c r="A1063" s="29">
        <v>44343</v>
      </c>
      <c r="B1063">
        <f t="shared" si="64"/>
        <v>388</v>
      </c>
      <c r="L1063" s="29">
        <v>44343</v>
      </c>
      <c r="M1063">
        <f t="shared" si="65"/>
        <v>388</v>
      </c>
      <c r="N1063">
        <f t="shared" si="66"/>
        <v>218</v>
      </c>
      <c r="O1063">
        <f t="shared" si="67"/>
        <v>170</v>
      </c>
    </row>
    <row r="1064" spans="1:15">
      <c r="A1064" s="29">
        <v>44343</v>
      </c>
      <c r="B1064">
        <f t="shared" si="64"/>
        <v>388</v>
      </c>
      <c r="L1064" s="29">
        <v>44343</v>
      </c>
      <c r="M1064">
        <f t="shared" si="65"/>
        <v>388</v>
      </c>
      <c r="N1064">
        <f t="shared" si="66"/>
        <v>218</v>
      </c>
      <c r="O1064">
        <f t="shared" si="67"/>
        <v>170</v>
      </c>
    </row>
    <row r="1065" spans="1:15">
      <c r="A1065" s="29">
        <v>44343</v>
      </c>
      <c r="B1065">
        <f t="shared" si="64"/>
        <v>388</v>
      </c>
      <c r="L1065" s="29">
        <v>44343</v>
      </c>
      <c r="M1065">
        <f t="shared" si="65"/>
        <v>388</v>
      </c>
      <c r="N1065">
        <f t="shared" si="66"/>
        <v>218</v>
      </c>
      <c r="O1065">
        <f t="shared" si="67"/>
        <v>170</v>
      </c>
    </row>
    <row r="1066" spans="1:15">
      <c r="A1066" s="29">
        <v>44343</v>
      </c>
      <c r="B1066">
        <f t="shared" si="64"/>
        <v>388</v>
      </c>
      <c r="L1066" s="29">
        <v>44343</v>
      </c>
      <c r="M1066">
        <f t="shared" si="65"/>
        <v>388</v>
      </c>
      <c r="N1066">
        <f t="shared" si="66"/>
        <v>218</v>
      </c>
      <c r="O1066">
        <f t="shared" si="67"/>
        <v>170</v>
      </c>
    </row>
    <row r="1067" spans="1:15">
      <c r="A1067" s="29">
        <v>44343</v>
      </c>
      <c r="B1067">
        <f t="shared" si="64"/>
        <v>388</v>
      </c>
      <c r="L1067" s="29">
        <v>44343</v>
      </c>
      <c r="M1067">
        <f t="shared" si="65"/>
        <v>388</v>
      </c>
      <c r="N1067">
        <f t="shared" si="66"/>
        <v>218</v>
      </c>
      <c r="O1067">
        <f t="shared" si="67"/>
        <v>170</v>
      </c>
    </row>
    <row r="1068" spans="1:15">
      <c r="A1068" s="29">
        <v>44343</v>
      </c>
      <c r="B1068">
        <f t="shared" si="64"/>
        <v>388</v>
      </c>
      <c r="L1068" s="29">
        <v>44343</v>
      </c>
      <c r="M1068">
        <f t="shared" si="65"/>
        <v>388</v>
      </c>
      <c r="N1068">
        <f t="shared" si="66"/>
        <v>218</v>
      </c>
      <c r="O1068">
        <f t="shared" si="67"/>
        <v>170</v>
      </c>
    </row>
    <row r="1069" spans="1:15">
      <c r="A1069" s="29">
        <v>44343</v>
      </c>
      <c r="B1069">
        <f t="shared" si="64"/>
        <v>388</v>
      </c>
      <c r="L1069" s="29">
        <v>44343</v>
      </c>
      <c r="M1069">
        <f t="shared" si="65"/>
        <v>388</v>
      </c>
      <c r="N1069">
        <f t="shared" si="66"/>
        <v>218</v>
      </c>
      <c r="O1069">
        <f t="shared" si="67"/>
        <v>170</v>
      </c>
    </row>
    <row r="1070" spans="1:15">
      <c r="A1070" s="29">
        <v>44343</v>
      </c>
      <c r="B1070">
        <f t="shared" si="64"/>
        <v>388</v>
      </c>
      <c r="L1070" s="29">
        <v>44343</v>
      </c>
      <c r="M1070">
        <f t="shared" si="65"/>
        <v>388</v>
      </c>
      <c r="N1070">
        <f t="shared" si="66"/>
        <v>218</v>
      </c>
      <c r="O1070">
        <f t="shared" si="67"/>
        <v>170</v>
      </c>
    </row>
    <row r="1071" spans="1:15">
      <c r="A1071" s="29">
        <v>44343</v>
      </c>
      <c r="B1071">
        <f t="shared" si="64"/>
        <v>388</v>
      </c>
      <c r="L1071" s="29">
        <v>44343</v>
      </c>
      <c r="M1071">
        <f t="shared" si="65"/>
        <v>388</v>
      </c>
      <c r="N1071">
        <f t="shared" si="66"/>
        <v>218</v>
      </c>
      <c r="O1071">
        <f t="shared" si="67"/>
        <v>170</v>
      </c>
    </row>
    <row r="1072" spans="1:15">
      <c r="A1072" s="29">
        <v>44343</v>
      </c>
      <c r="B1072">
        <f t="shared" si="64"/>
        <v>388</v>
      </c>
      <c r="L1072" s="29">
        <v>44343</v>
      </c>
      <c r="M1072">
        <f t="shared" si="65"/>
        <v>388</v>
      </c>
      <c r="N1072">
        <f t="shared" si="66"/>
        <v>218</v>
      </c>
      <c r="O1072">
        <f t="shared" si="67"/>
        <v>170</v>
      </c>
    </row>
    <row r="1073" spans="1:15">
      <c r="A1073" s="29">
        <v>44343</v>
      </c>
      <c r="B1073">
        <f t="shared" si="64"/>
        <v>388</v>
      </c>
      <c r="L1073" s="29">
        <v>44343</v>
      </c>
      <c r="M1073">
        <f t="shared" si="65"/>
        <v>388</v>
      </c>
      <c r="N1073">
        <f t="shared" si="66"/>
        <v>218</v>
      </c>
      <c r="O1073">
        <f t="shared" si="67"/>
        <v>170</v>
      </c>
    </row>
    <row r="1074" spans="1:15">
      <c r="A1074" s="29">
        <v>44343</v>
      </c>
      <c r="B1074">
        <f t="shared" si="64"/>
        <v>388</v>
      </c>
      <c r="L1074" s="29">
        <v>44343</v>
      </c>
      <c r="M1074">
        <f t="shared" si="65"/>
        <v>388</v>
      </c>
      <c r="N1074">
        <f t="shared" si="66"/>
        <v>218</v>
      </c>
      <c r="O1074">
        <f t="shared" si="67"/>
        <v>170</v>
      </c>
    </row>
    <row r="1075" spans="1:15">
      <c r="A1075" s="29">
        <v>44343</v>
      </c>
      <c r="B1075">
        <f t="shared" si="64"/>
        <v>388</v>
      </c>
      <c r="L1075" s="29">
        <v>44343</v>
      </c>
      <c r="M1075">
        <f t="shared" si="65"/>
        <v>388</v>
      </c>
      <c r="N1075">
        <f t="shared" si="66"/>
        <v>218</v>
      </c>
      <c r="O1075">
        <f t="shared" si="67"/>
        <v>170</v>
      </c>
    </row>
    <row r="1076" spans="1:15">
      <c r="A1076" s="29">
        <v>44343</v>
      </c>
      <c r="B1076">
        <f t="shared" si="64"/>
        <v>388</v>
      </c>
      <c r="L1076" s="29">
        <v>44343</v>
      </c>
      <c r="M1076">
        <f t="shared" si="65"/>
        <v>388</v>
      </c>
      <c r="N1076">
        <f t="shared" si="66"/>
        <v>218</v>
      </c>
      <c r="O1076">
        <f t="shared" si="67"/>
        <v>170</v>
      </c>
    </row>
    <row r="1077" spans="1:15">
      <c r="A1077" s="29">
        <v>44343</v>
      </c>
      <c r="B1077">
        <f t="shared" si="64"/>
        <v>388</v>
      </c>
      <c r="L1077" s="29">
        <v>44343</v>
      </c>
      <c r="M1077">
        <f t="shared" si="65"/>
        <v>388</v>
      </c>
      <c r="N1077">
        <f t="shared" si="66"/>
        <v>218</v>
      </c>
      <c r="O1077">
        <f t="shared" si="67"/>
        <v>170</v>
      </c>
    </row>
    <row r="1078" spans="1:15">
      <c r="A1078" s="29">
        <v>44343</v>
      </c>
      <c r="B1078">
        <f t="shared" si="64"/>
        <v>388</v>
      </c>
      <c r="L1078" s="29">
        <v>44343</v>
      </c>
      <c r="M1078">
        <f t="shared" si="65"/>
        <v>388</v>
      </c>
      <c r="N1078">
        <f t="shared" si="66"/>
        <v>218</v>
      </c>
      <c r="O1078">
        <f t="shared" si="67"/>
        <v>170</v>
      </c>
    </row>
    <row r="1079" spans="1:15">
      <c r="A1079" s="29">
        <v>44343</v>
      </c>
      <c r="B1079">
        <f t="shared" si="64"/>
        <v>388</v>
      </c>
      <c r="L1079" s="29">
        <v>44343</v>
      </c>
      <c r="M1079">
        <f t="shared" si="65"/>
        <v>388</v>
      </c>
      <c r="N1079">
        <f t="shared" si="66"/>
        <v>218</v>
      </c>
      <c r="O1079">
        <f t="shared" si="67"/>
        <v>170</v>
      </c>
    </row>
    <row r="1080" spans="1:15">
      <c r="A1080" s="29">
        <v>44343</v>
      </c>
      <c r="B1080">
        <f t="shared" si="64"/>
        <v>388</v>
      </c>
      <c r="L1080" s="29">
        <v>44343</v>
      </c>
      <c r="M1080">
        <f t="shared" si="65"/>
        <v>388</v>
      </c>
      <c r="N1080">
        <f t="shared" si="66"/>
        <v>218</v>
      </c>
      <c r="O1080">
        <f t="shared" si="67"/>
        <v>170</v>
      </c>
    </row>
    <row r="1081" spans="1:15">
      <c r="A1081" s="29">
        <v>44343</v>
      </c>
      <c r="B1081">
        <f t="shared" si="64"/>
        <v>388</v>
      </c>
      <c r="L1081" s="29">
        <v>44343</v>
      </c>
      <c r="M1081">
        <f t="shared" si="65"/>
        <v>388</v>
      </c>
      <c r="N1081">
        <f t="shared" si="66"/>
        <v>218</v>
      </c>
      <c r="O1081">
        <f t="shared" si="67"/>
        <v>170</v>
      </c>
    </row>
    <row r="1082" spans="1:15">
      <c r="A1082" s="29">
        <v>44343</v>
      </c>
      <c r="B1082">
        <f t="shared" si="64"/>
        <v>388</v>
      </c>
      <c r="L1082" s="29">
        <v>44343</v>
      </c>
      <c r="M1082">
        <f t="shared" si="65"/>
        <v>388</v>
      </c>
      <c r="N1082">
        <f t="shared" si="66"/>
        <v>218</v>
      </c>
      <c r="O1082">
        <f t="shared" si="67"/>
        <v>170</v>
      </c>
    </row>
    <row r="1083" spans="1:15">
      <c r="A1083" s="29">
        <v>44343</v>
      </c>
      <c r="B1083">
        <f t="shared" si="64"/>
        <v>388</v>
      </c>
      <c r="L1083" s="29">
        <v>44343</v>
      </c>
      <c r="M1083">
        <f t="shared" si="65"/>
        <v>388</v>
      </c>
      <c r="N1083">
        <f t="shared" si="66"/>
        <v>218</v>
      </c>
      <c r="O1083">
        <f t="shared" si="67"/>
        <v>170</v>
      </c>
    </row>
    <row r="1084" spans="1:15">
      <c r="A1084" s="29">
        <v>44343</v>
      </c>
      <c r="B1084">
        <f t="shared" si="64"/>
        <v>388</v>
      </c>
      <c r="L1084" s="29">
        <v>44343</v>
      </c>
      <c r="M1084">
        <f t="shared" si="65"/>
        <v>388</v>
      </c>
      <c r="N1084">
        <f t="shared" si="66"/>
        <v>218</v>
      </c>
      <c r="O1084">
        <f t="shared" si="67"/>
        <v>170</v>
      </c>
    </row>
    <row r="1085" spans="1:15">
      <c r="A1085" s="29">
        <v>44343</v>
      </c>
      <c r="B1085">
        <f t="shared" si="64"/>
        <v>388</v>
      </c>
      <c r="L1085" s="29">
        <v>44343</v>
      </c>
      <c r="M1085">
        <f t="shared" si="65"/>
        <v>388</v>
      </c>
      <c r="N1085">
        <f t="shared" si="66"/>
        <v>218</v>
      </c>
      <c r="O1085">
        <f t="shared" si="67"/>
        <v>170</v>
      </c>
    </row>
    <row r="1086" spans="1:15">
      <c r="A1086" s="29">
        <v>44343</v>
      </c>
      <c r="B1086">
        <f t="shared" si="64"/>
        <v>388</v>
      </c>
      <c r="L1086" s="29">
        <v>44343</v>
      </c>
      <c r="M1086">
        <f t="shared" si="65"/>
        <v>388</v>
      </c>
      <c r="N1086">
        <f t="shared" si="66"/>
        <v>218</v>
      </c>
      <c r="O1086">
        <f t="shared" si="67"/>
        <v>170</v>
      </c>
    </row>
    <row r="1087" spans="1:15">
      <c r="A1087" s="29">
        <v>44343</v>
      </c>
      <c r="B1087">
        <f t="shared" si="64"/>
        <v>388</v>
      </c>
      <c r="L1087" s="29">
        <v>44343</v>
      </c>
      <c r="M1087">
        <f t="shared" si="65"/>
        <v>388</v>
      </c>
      <c r="N1087">
        <f t="shared" si="66"/>
        <v>218</v>
      </c>
      <c r="O1087">
        <f t="shared" si="67"/>
        <v>170</v>
      </c>
    </row>
    <row r="1088" spans="1:15">
      <c r="A1088" s="29">
        <v>44343</v>
      </c>
      <c r="B1088">
        <f t="shared" si="64"/>
        <v>388</v>
      </c>
      <c r="L1088" s="29">
        <v>44343</v>
      </c>
      <c r="M1088">
        <f t="shared" si="65"/>
        <v>388</v>
      </c>
      <c r="N1088">
        <f t="shared" si="66"/>
        <v>218</v>
      </c>
      <c r="O1088">
        <f t="shared" si="67"/>
        <v>170</v>
      </c>
    </row>
    <row r="1089" spans="1:15">
      <c r="A1089" s="29">
        <v>44343</v>
      </c>
      <c r="B1089">
        <f t="shared" ref="B1089:B1101" si="68">$G$2-A1089</f>
        <v>388</v>
      </c>
      <c r="L1089" s="29">
        <v>44343</v>
      </c>
      <c r="M1089">
        <f t="shared" ref="M1089:M1101" si="69">(SUM(N1089:O1089))</f>
        <v>388</v>
      </c>
      <c r="N1089">
        <f t="shared" ref="N1089:N1101" si="70">($G$7-L1089)</f>
        <v>218</v>
      </c>
      <c r="O1089">
        <f t="shared" ref="O1089:O1101" si="71">($G$8-L1089)-N1089</f>
        <v>170</v>
      </c>
    </row>
    <row r="1090" spans="1:15">
      <c r="A1090" s="29">
        <v>44343</v>
      </c>
      <c r="B1090">
        <f t="shared" si="68"/>
        <v>388</v>
      </c>
      <c r="L1090" s="29">
        <v>44343</v>
      </c>
      <c r="M1090">
        <f t="shared" si="69"/>
        <v>388</v>
      </c>
      <c r="N1090">
        <f t="shared" si="70"/>
        <v>218</v>
      </c>
      <c r="O1090">
        <f t="shared" si="71"/>
        <v>170</v>
      </c>
    </row>
    <row r="1091" spans="1:15">
      <c r="A1091" s="29">
        <v>44343</v>
      </c>
      <c r="B1091">
        <f t="shared" si="68"/>
        <v>388</v>
      </c>
      <c r="L1091" s="29">
        <v>44343</v>
      </c>
      <c r="M1091">
        <f t="shared" si="69"/>
        <v>388</v>
      </c>
      <c r="N1091">
        <f t="shared" si="70"/>
        <v>218</v>
      </c>
      <c r="O1091">
        <f t="shared" si="71"/>
        <v>170</v>
      </c>
    </row>
    <row r="1092" spans="1:15">
      <c r="A1092" s="29">
        <v>44343</v>
      </c>
      <c r="B1092">
        <f t="shared" si="68"/>
        <v>388</v>
      </c>
      <c r="L1092" s="29">
        <v>44343</v>
      </c>
      <c r="M1092">
        <f t="shared" si="69"/>
        <v>388</v>
      </c>
      <c r="N1092">
        <f t="shared" si="70"/>
        <v>218</v>
      </c>
      <c r="O1092">
        <f t="shared" si="71"/>
        <v>170</v>
      </c>
    </row>
    <row r="1093" spans="1:15">
      <c r="A1093" s="29">
        <v>44343</v>
      </c>
      <c r="B1093">
        <f t="shared" si="68"/>
        <v>388</v>
      </c>
      <c r="L1093" s="29">
        <v>44343</v>
      </c>
      <c r="M1093">
        <f t="shared" si="69"/>
        <v>388</v>
      </c>
      <c r="N1093">
        <f t="shared" si="70"/>
        <v>218</v>
      </c>
      <c r="O1093">
        <f t="shared" si="71"/>
        <v>170</v>
      </c>
    </row>
    <row r="1094" spans="1:15">
      <c r="A1094" s="29">
        <v>44343</v>
      </c>
      <c r="B1094">
        <f t="shared" si="68"/>
        <v>388</v>
      </c>
      <c r="L1094" s="29">
        <v>44343</v>
      </c>
      <c r="M1094">
        <f t="shared" si="69"/>
        <v>388</v>
      </c>
      <c r="N1094">
        <f t="shared" si="70"/>
        <v>218</v>
      </c>
      <c r="O1094">
        <f t="shared" si="71"/>
        <v>170</v>
      </c>
    </row>
    <row r="1095" spans="1:15">
      <c r="A1095" s="29">
        <v>44343</v>
      </c>
      <c r="B1095">
        <f t="shared" si="68"/>
        <v>388</v>
      </c>
      <c r="L1095" s="29">
        <v>44343</v>
      </c>
      <c r="M1095">
        <f t="shared" si="69"/>
        <v>388</v>
      </c>
      <c r="N1095">
        <f t="shared" si="70"/>
        <v>218</v>
      </c>
      <c r="O1095">
        <f t="shared" si="71"/>
        <v>170</v>
      </c>
    </row>
    <row r="1096" spans="1:15">
      <c r="A1096" s="29">
        <v>44343</v>
      </c>
      <c r="B1096">
        <f t="shared" si="68"/>
        <v>388</v>
      </c>
      <c r="L1096" s="29">
        <v>44343</v>
      </c>
      <c r="M1096">
        <f t="shared" si="69"/>
        <v>388</v>
      </c>
      <c r="N1096">
        <f t="shared" si="70"/>
        <v>218</v>
      </c>
      <c r="O1096">
        <f t="shared" si="71"/>
        <v>170</v>
      </c>
    </row>
    <row r="1097" spans="1:15">
      <c r="A1097" s="29">
        <v>44343</v>
      </c>
      <c r="B1097">
        <f t="shared" si="68"/>
        <v>388</v>
      </c>
      <c r="L1097" s="29">
        <v>44343</v>
      </c>
      <c r="M1097">
        <f t="shared" si="69"/>
        <v>388</v>
      </c>
      <c r="N1097">
        <f t="shared" si="70"/>
        <v>218</v>
      </c>
      <c r="O1097">
        <f t="shared" si="71"/>
        <v>170</v>
      </c>
    </row>
    <row r="1098" spans="1:15">
      <c r="A1098" s="29">
        <v>44343</v>
      </c>
      <c r="B1098">
        <f t="shared" si="68"/>
        <v>388</v>
      </c>
      <c r="L1098" s="29">
        <v>44343</v>
      </c>
      <c r="M1098">
        <f t="shared" si="69"/>
        <v>388</v>
      </c>
      <c r="N1098">
        <f t="shared" si="70"/>
        <v>218</v>
      </c>
      <c r="O1098">
        <f t="shared" si="71"/>
        <v>170</v>
      </c>
    </row>
    <row r="1099" spans="1:15">
      <c r="A1099" s="29">
        <v>44344</v>
      </c>
      <c r="B1099">
        <f t="shared" si="68"/>
        <v>387</v>
      </c>
      <c r="L1099" s="29">
        <v>44344</v>
      </c>
      <c r="M1099">
        <f t="shared" si="69"/>
        <v>387</v>
      </c>
      <c r="N1099">
        <f t="shared" si="70"/>
        <v>217</v>
      </c>
      <c r="O1099">
        <f t="shared" si="71"/>
        <v>170</v>
      </c>
    </row>
    <row r="1100" spans="1:15">
      <c r="A1100" s="29">
        <v>44344</v>
      </c>
      <c r="B1100">
        <f t="shared" si="68"/>
        <v>387</v>
      </c>
      <c r="L1100" s="29">
        <v>44344</v>
      </c>
      <c r="M1100">
        <f t="shared" si="69"/>
        <v>387</v>
      </c>
      <c r="N1100">
        <f t="shared" si="70"/>
        <v>217</v>
      </c>
      <c r="O1100">
        <f t="shared" si="71"/>
        <v>170</v>
      </c>
    </row>
    <row r="1101" spans="1:15">
      <c r="A1101" s="29">
        <v>44344</v>
      </c>
      <c r="B1101">
        <f t="shared" si="68"/>
        <v>387</v>
      </c>
      <c r="L1101" s="29">
        <v>44344</v>
      </c>
      <c r="M1101">
        <f t="shared" si="69"/>
        <v>387</v>
      </c>
      <c r="N1101">
        <f t="shared" si="70"/>
        <v>217</v>
      </c>
      <c r="O1101">
        <f t="shared" si="71"/>
        <v>170</v>
      </c>
    </row>
    <row r="1102" spans="1:15">
      <c r="A1102" s="29"/>
      <c r="L1102" s="29"/>
    </row>
    <row r="1103" spans="1:15">
      <c r="A1103" s="29"/>
      <c r="L1103" s="29"/>
    </row>
    <row r="1104" spans="1:15">
      <c r="A1104" s="29"/>
      <c r="L1104" s="29"/>
    </row>
    <row r="1105" spans="1:12">
      <c r="A1105" s="29"/>
      <c r="L1105" s="29"/>
    </row>
    <row r="1106" spans="1:12">
      <c r="A1106" s="29"/>
      <c r="L1106" s="29"/>
    </row>
    <row r="1107" spans="1:12">
      <c r="A1107" s="29"/>
      <c r="L1107" s="29"/>
    </row>
    <row r="1108" spans="1:12">
      <c r="A1108" s="29"/>
      <c r="L1108" s="29"/>
    </row>
    <row r="1109" spans="1:12">
      <c r="A1109" s="29"/>
      <c r="L1109" s="29"/>
    </row>
    <row r="1110" spans="1:12">
      <c r="A1110" s="29"/>
      <c r="L1110" s="29"/>
    </row>
    <row r="1111" spans="1:12">
      <c r="A1111" s="29"/>
      <c r="L1111" s="29"/>
    </row>
    <row r="1112" spans="1:12">
      <c r="A1112" s="29"/>
      <c r="L1112" s="29"/>
    </row>
    <row r="1113" spans="1:12">
      <c r="A1113" s="29"/>
      <c r="L1113" s="29"/>
    </row>
    <row r="1114" spans="1:12">
      <c r="A1114" s="29"/>
      <c r="L1114" s="29"/>
    </row>
    <row r="1115" spans="1:12">
      <c r="A1115" s="29"/>
      <c r="L1115" s="29"/>
    </row>
    <row r="1116" spans="1:12">
      <c r="A1116" s="29"/>
      <c r="L1116" s="29"/>
    </row>
    <row r="1117" spans="1:12">
      <c r="A1117" s="29"/>
      <c r="L1117" s="29"/>
    </row>
    <row r="1118" spans="1:12">
      <c r="A1118" s="29"/>
      <c r="L1118" s="29"/>
    </row>
    <row r="1119" spans="1:12">
      <c r="A1119" s="29"/>
      <c r="L1119" s="29"/>
    </row>
    <row r="1120" spans="1:12">
      <c r="A1120" s="29"/>
      <c r="L1120" s="29"/>
    </row>
    <row r="1121" spans="1:12">
      <c r="A1121" s="29"/>
      <c r="L1121" s="29"/>
    </row>
    <row r="1122" spans="1:12">
      <c r="A1122" s="29"/>
      <c r="L1122" s="29"/>
    </row>
    <row r="1123" spans="1:12">
      <c r="A1123" s="29"/>
      <c r="L1123" s="29"/>
    </row>
    <row r="1124" spans="1:12">
      <c r="A1124" s="29"/>
      <c r="L1124" s="29"/>
    </row>
    <row r="1125" spans="1:12">
      <c r="A1125" s="29"/>
      <c r="L1125" s="29"/>
    </row>
    <row r="1126" spans="1:12">
      <c r="A1126" s="29"/>
      <c r="L1126" s="29"/>
    </row>
  </sheetData>
  <mergeCells count="4">
    <mergeCell ref="D6:D8"/>
    <mergeCell ref="E6:E8"/>
    <mergeCell ref="D11:D13"/>
    <mergeCell ref="E11:E1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D1CB-BBF9-4999-84B2-AEB6450301F2}">
  <dimension ref="A1:DK59"/>
  <sheetViews>
    <sheetView topLeftCell="AP1" zoomScale="90" zoomScaleNormal="90" workbookViewId="0">
      <selection activeCell="AY1" sqref="AY1:AY1048576"/>
    </sheetView>
  </sheetViews>
  <sheetFormatPr defaultRowHeight="14.4"/>
  <cols>
    <col min="1" max="1" width="19.44140625" bestFit="1" customWidth="1"/>
    <col min="2" max="2" width="19.33203125" customWidth="1"/>
    <col min="3" max="3" width="22.33203125" bestFit="1" customWidth="1"/>
    <col min="4" max="4" width="24.88671875" bestFit="1" customWidth="1"/>
    <col min="6" max="7" width="9.6640625" bestFit="1" customWidth="1"/>
    <col min="8" max="8" width="10.21875" customWidth="1"/>
    <col min="9" max="9" width="11.109375" customWidth="1"/>
    <col min="10" max="10" width="10.5546875" customWidth="1"/>
    <col min="11" max="11" width="11.33203125" customWidth="1"/>
    <col min="12" max="12" width="6.109375" customWidth="1"/>
    <col min="13" max="13" width="12.109375" customWidth="1"/>
    <col min="14" max="15" width="9.109375" customWidth="1"/>
    <col min="16" max="16" width="6.44140625" customWidth="1"/>
    <col min="17" max="20" width="9.109375" customWidth="1"/>
    <col min="21" max="21" width="10.33203125" customWidth="1"/>
    <col min="33" max="33" width="13.109375" customWidth="1"/>
    <col min="34" max="34" width="10.5546875" customWidth="1"/>
    <col min="35" max="36" width="15.6640625" customWidth="1"/>
    <col min="40" max="40" width="8.5546875" customWidth="1"/>
    <col min="41" max="41" width="8.109375" customWidth="1"/>
    <col min="47" max="47" width="24.109375" bestFit="1" customWidth="1"/>
    <col min="48" max="53" width="18.44140625" customWidth="1"/>
    <col min="55" max="55" width="9.5546875" bestFit="1" customWidth="1"/>
    <col min="56" max="56" width="9.109375" customWidth="1"/>
  </cols>
  <sheetData>
    <row r="1" spans="1:115" s="5" customFormat="1" ht="27" customHeight="1">
      <c r="F1" s="213" t="s">
        <v>125</v>
      </c>
      <c r="G1" s="214"/>
      <c r="H1" s="214"/>
      <c r="I1" s="213" t="s">
        <v>126</v>
      </c>
      <c r="J1" s="214"/>
      <c r="K1" s="214"/>
      <c r="L1" s="215"/>
      <c r="M1" s="216" t="s">
        <v>127</v>
      </c>
      <c r="N1" s="217"/>
      <c r="O1" s="217"/>
      <c r="P1" s="218"/>
      <c r="Q1" s="211" t="s">
        <v>60</v>
      </c>
      <c r="R1" s="212"/>
      <c r="S1" s="212"/>
      <c r="T1" s="212"/>
      <c r="U1" s="219" t="s">
        <v>128</v>
      </c>
      <c r="V1" s="220"/>
      <c r="W1" s="220"/>
      <c r="X1" s="220"/>
      <c r="Y1" s="211" t="s">
        <v>129</v>
      </c>
      <c r="Z1" s="212"/>
      <c r="AA1" s="212"/>
      <c r="AB1" s="212"/>
      <c r="AC1" s="211" t="s">
        <v>130</v>
      </c>
      <c r="AD1" s="212"/>
      <c r="AE1" s="212"/>
      <c r="AF1" s="212"/>
      <c r="AG1" s="211" t="s">
        <v>131</v>
      </c>
      <c r="AH1" s="212"/>
      <c r="AI1" s="221"/>
      <c r="AJ1" s="31"/>
      <c r="AK1" s="222" t="s">
        <v>61</v>
      </c>
      <c r="AL1" s="223"/>
      <c r="AM1" s="223"/>
      <c r="AN1" s="223"/>
      <c r="AO1" s="223"/>
    </row>
    <row r="2" spans="1:115" s="33" customFormat="1" ht="45.75" customHeight="1">
      <c r="A2" s="32" t="s">
        <v>62</v>
      </c>
      <c r="B2" s="33" t="str">
        <f>'[3]Day 0'!G1</f>
        <v>Village</v>
      </c>
      <c r="C2" s="33" t="s">
        <v>132</v>
      </c>
      <c r="D2" s="33" t="s">
        <v>133</v>
      </c>
      <c r="F2" s="32" t="s">
        <v>65</v>
      </c>
      <c r="G2" s="33" t="s">
        <v>66</v>
      </c>
      <c r="H2" s="33" t="s">
        <v>67</v>
      </c>
      <c r="I2" s="32" t="s">
        <v>68</v>
      </c>
      <c r="J2" s="33" t="s">
        <v>69</v>
      </c>
      <c r="K2" s="33" t="s">
        <v>70</v>
      </c>
      <c r="L2" s="34"/>
      <c r="M2" s="32" t="s">
        <v>68</v>
      </c>
      <c r="N2" s="33" t="s">
        <v>69</v>
      </c>
      <c r="O2" s="33" t="s">
        <v>70</v>
      </c>
      <c r="P2" s="33" t="s">
        <v>71</v>
      </c>
      <c r="Q2" s="35" t="s">
        <v>69</v>
      </c>
      <c r="R2" s="36" t="s">
        <v>70</v>
      </c>
      <c r="S2" s="36" t="s">
        <v>71</v>
      </c>
      <c r="T2" s="32" t="s">
        <v>72</v>
      </c>
      <c r="U2" s="32" t="s">
        <v>69</v>
      </c>
      <c r="V2" s="33" t="s">
        <v>70</v>
      </c>
      <c r="W2" s="33" t="s">
        <v>71</v>
      </c>
      <c r="X2" s="32" t="s">
        <v>72</v>
      </c>
      <c r="Y2" s="32" t="s">
        <v>69</v>
      </c>
      <c r="Z2" s="33" t="s">
        <v>70</v>
      </c>
      <c r="AA2" s="33" t="s">
        <v>71</v>
      </c>
      <c r="AB2" s="32" t="s">
        <v>72</v>
      </c>
      <c r="AC2" s="32" t="s">
        <v>69</v>
      </c>
      <c r="AD2" s="33" t="s">
        <v>70</v>
      </c>
      <c r="AE2" s="33" t="s">
        <v>71</v>
      </c>
      <c r="AF2" s="32" t="s">
        <v>72</v>
      </c>
      <c r="AG2" s="32" t="s">
        <v>72</v>
      </c>
      <c r="AH2" s="33" t="s">
        <v>73</v>
      </c>
      <c r="AI2" s="34" t="s">
        <v>74</v>
      </c>
      <c r="AJ2" s="74" t="s">
        <v>96</v>
      </c>
      <c r="AK2" s="32" t="s">
        <v>69</v>
      </c>
      <c r="AL2" s="33" t="s">
        <v>70</v>
      </c>
      <c r="AM2" s="33" t="s">
        <v>71</v>
      </c>
      <c r="AN2" s="32" t="s">
        <v>72</v>
      </c>
      <c r="AO2" s="34" t="s">
        <v>73</v>
      </c>
      <c r="AP2" s="33" t="s">
        <v>75</v>
      </c>
    </row>
    <row r="3" spans="1:115" s="75" customFormat="1">
      <c r="A3" t="str">
        <f>'[3]Day 0'!AE2</f>
        <v>Pilira chirwa</v>
      </c>
      <c r="B3" t="str">
        <f>'[3]Day 0'!G2</f>
        <v>Zambia compound</v>
      </c>
      <c r="C3" t="str">
        <f>'[3]Day 0'!B2</f>
        <v>Sarah</v>
      </c>
      <c r="D3" t="str">
        <f>'[3]Day 0'!C2</f>
        <v>Bindabinda</v>
      </c>
      <c r="E3"/>
      <c r="F3" s="37">
        <f>'[3]Stock comparison'!H2</f>
        <v>6.2</v>
      </c>
      <c r="G3" s="38">
        <f>'[3]Stock comparison'!L2</f>
        <v>7.8000000000000007</v>
      </c>
      <c r="H3" s="38">
        <f>'[3]Stock comparison'!P2</f>
        <v>5.8000000000000007</v>
      </c>
      <c r="I3" s="39">
        <f>('[3]Day 0'!AV2)/100</f>
        <v>2.75E-2</v>
      </c>
      <c r="J3" s="40">
        <f>('[3]Day 1'!AF2)/100</f>
        <v>0.02</v>
      </c>
      <c r="K3" s="40">
        <f>('[3]Day 2'!AG2)/100</f>
        <v>1.7777777777777778E-2</v>
      </c>
      <c r="L3" s="41"/>
      <c r="M3" s="42">
        <f t="shared" ref="M3:O18" si="0">I3/(1+I3)</f>
        <v>2.6763990267639901E-2</v>
      </c>
      <c r="N3" s="43">
        <f t="shared" si="0"/>
        <v>1.9607843137254902E-2</v>
      </c>
      <c r="O3" s="43">
        <f t="shared" si="0"/>
        <v>1.7467248908296946E-2</v>
      </c>
      <c r="P3" s="44"/>
      <c r="Q3" s="37">
        <f>'[3]Day 1'!AK2</f>
        <v>5.4</v>
      </c>
      <c r="R3" s="38">
        <f>'[3]Day 2'!AL2</f>
        <v>5.4</v>
      </c>
      <c r="S3" s="38">
        <f>'[3]Day 3'!AL2</f>
        <v>5.4</v>
      </c>
      <c r="T3" s="45">
        <f t="shared" ref="T3:T57" si="1">AVERAGE(Q3:S3)</f>
        <v>5.4000000000000012</v>
      </c>
      <c r="U3" s="45">
        <f t="shared" ref="U3:W18" si="2">F3/Q3</f>
        <v>1.1481481481481481</v>
      </c>
      <c r="V3" s="46">
        <f t="shared" si="2"/>
        <v>1.4444444444444444</v>
      </c>
      <c r="W3" s="46">
        <f t="shared" si="2"/>
        <v>1.0740740740740742</v>
      </c>
      <c r="X3" s="45">
        <f t="shared" ref="X3:X57" si="3">AVERAGE(U3:W3)</f>
        <v>1.2222222222222223</v>
      </c>
      <c r="Y3" s="45">
        <f t="shared" ref="Y3:AA18" si="4">F3*(1-M3)</f>
        <v>6.0340632603406332</v>
      </c>
      <c r="Z3" s="46">
        <f t="shared" si="4"/>
        <v>7.6470588235294121</v>
      </c>
      <c r="AA3" s="46">
        <f t="shared" si="4"/>
        <v>5.6986899563318785</v>
      </c>
      <c r="AB3" s="45">
        <f t="shared" ref="AB3:AB57" si="5">AVERAGE(Y3:AA3)</f>
        <v>6.459937346733974</v>
      </c>
      <c r="AC3" s="45">
        <f t="shared" ref="AC3:AE18" si="6">Y3/Q3</f>
        <v>1.1174191222853023</v>
      </c>
      <c r="AD3" s="46">
        <f t="shared" si="6"/>
        <v>1.4161220043572984</v>
      </c>
      <c r="AE3" s="46">
        <f t="shared" si="6"/>
        <v>1.0553129548762736</v>
      </c>
      <c r="AF3" s="45">
        <f t="shared" ref="AF3:AF57" si="7">AVERAGE(AC3:AE3)</f>
        <v>1.196284693839625</v>
      </c>
      <c r="AG3" s="45">
        <f t="shared" ref="AG3:AG57" si="8">AB3</f>
        <v>6.459937346733974</v>
      </c>
      <c r="AH3" s="46">
        <f>_xlfn.STDEV.S(Y3:AA3)</f>
        <v>1.0416630279328198</v>
      </c>
      <c r="AI3" s="47">
        <f t="shared" ref="AI3:AI57" si="9">_xlfn.T.INV.2T(0.05,2)*AH3/SQRT(2)</f>
        <v>3.1691919734480876</v>
      </c>
      <c r="AJ3" s="46">
        <f>IF(AB3&lt;$AV$13,AB3,"NA")</f>
        <v>6.459937346733974</v>
      </c>
      <c r="AK3" s="37">
        <f t="shared" ref="AK3:AM18" si="10">U3*$AP$3</f>
        <v>33.870370370370367</v>
      </c>
      <c r="AL3" s="38">
        <f t="shared" si="10"/>
        <v>42.611111111111107</v>
      </c>
      <c r="AM3" s="38">
        <f t="shared" si="10"/>
        <v>31.685185185185187</v>
      </c>
      <c r="AN3" s="45">
        <f t="shared" ref="AN3:AN57" si="11">AVERAGE(AK3:AM3)</f>
        <v>36.05555555555555</v>
      </c>
      <c r="AO3" s="47">
        <f>_xlfn.STDEV.S(AK3:AM3)</f>
        <v>5.7814565686226382</v>
      </c>
      <c r="AP3">
        <v>29.5</v>
      </c>
      <c r="AQ3" t="s">
        <v>76</v>
      </c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 s="75" customFormat="1">
      <c r="A4" t="str">
        <f>'[3]Day 0'!AE3</f>
        <v>Pilira chirwa</v>
      </c>
      <c r="B4" t="str">
        <f>'[3]Day 0'!G3</f>
        <v>Zambia compound</v>
      </c>
      <c r="C4" t="str">
        <f>'[3]Day 0'!B3</f>
        <v>Silina</v>
      </c>
      <c r="D4" t="str">
        <f>'[3]Day 0'!C3</f>
        <v>Chifita</v>
      </c>
      <c r="E4"/>
      <c r="F4" s="37">
        <f>'[3]Stock comparison'!H3</f>
        <v>5.1999999999999993</v>
      </c>
      <c r="G4" s="38">
        <f>'[3]Stock comparison'!L3</f>
        <v>7.0000000000000009</v>
      </c>
      <c r="H4" s="38">
        <f>'[3]Stock comparison'!P3</f>
        <v>7</v>
      </c>
      <c r="I4" s="39">
        <f>('[3]Day 0'!AV3)/100</f>
        <v>2.5000000000000001E-2</v>
      </c>
      <c r="J4" s="40">
        <f>('[3]Day 1'!AF3)/100</f>
        <v>2.3333333333333334E-2</v>
      </c>
      <c r="K4" s="40">
        <f>('[3]Day 2'!AG3)/100</f>
        <v>1.8888888888888889E-2</v>
      </c>
      <c r="L4" s="41"/>
      <c r="M4" s="42">
        <f t="shared" si="0"/>
        <v>2.4390243902439029E-2</v>
      </c>
      <c r="N4" s="43">
        <f t="shared" si="0"/>
        <v>2.2801302931596091E-2</v>
      </c>
      <c r="O4" s="43">
        <f t="shared" si="0"/>
        <v>1.8538713195201745E-2</v>
      </c>
      <c r="P4" s="44"/>
      <c r="Q4" s="37">
        <f>'[3]Day 1'!AK3</f>
        <v>6.3</v>
      </c>
      <c r="R4" s="38">
        <f>'[3]Day 2'!AL3</f>
        <v>6.3</v>
      </c>
      <c r="S4" s="38">
        <f>'[3]Day 3'!AL3</f>
        <v>6.3</v>
      </c>
      <c r="T4" s="45">
        <f t="shared" si="1"/>
        <v>6.3</v>
      </c>
      <c r="U4" s="45">
        <f t="shared" si="2"/>
        <v>0.82539682539682535</v>
      </c>
      <c r="V4" s="46">
        <f t="shared" si="2"/>
        <v>1.1111111111111114</v>
      </c>
      <c r="W4" s="46">
        <f t="shared" si="2"/>
        <v>1.1111111111111112</v>
      </c>
      <c r="X4" s="45">
        <f t="shared" si="3"/>
        <v>1.015873015873016</v>
      </c>
      <c r="Y4" s="45">
        <f t="shared" si="4"/>
        <v>5.0731707317073162</v>
      </c>
      <c r="Z4" s="46">
        <f t="shared" si="4"/>
        <v>6.8403908794788277</v>
      </c>
      <c r="AA4" s="46">
        <f t="shared" si="4"/>
        <v>6.8702290076335881</v>
      </c>
      <c r="AB4" s="45">
        <f t="shared" si="5"/>
        <v>6.2612635396065768</v>
      </c>
      <c r="AC4" s="45">
        <f t="shared" si="6"/>
        <v>0.80526519550909781</v>
      </c>
      <c r="AD4" s="46">
        <f t="shared" si="6"/>
        <v>1.0857763300760044</v>
      </c>
      <c r="AE4" s="46">
        <f t="shared" si="6"/>
        <v>1.0905125408942205</v>
      </c>
      <c r="AF4" s="45">
        <f t="shared" si="7"/>
        <v>0.99385135549310755</v>
      </c>
      <c r="AG4" s="45">
        <f t="shared" si="8"/>
        <v>6.2612635396065768</v>
      </c>
      <c r="AH4" s="46">
        <f t="shared" ref="AH4:AH57" si="12">_xlfn.STDEV.S(Y4:AA4)</f>
        <v>1.0290267093761074</v>
      </c>
      <c r="AI4" s="47">
        <f t="shared" si="9"/>
        <v>3.1307467965818798</v>
      </c>
      <c r="AJ4" s="46">
        <f t="shared" ref="AJ4:AJ57" si="13">IF(AB4&lt;$AV$13,AB4,"NA")</f>
        <v>6.2612635396065768</v>
      </c>
      <c r="AK4" s="37">
        <f t="shared" si="10"/>
        <v>24.349206349206348</v>
      </c>
      <c r="AL4" s="38">
        <f t="shared" si="10"/>
        <v>32.777777777777786</v>
      </c>
      <c r="AM4" s="38">
        <f t="shared" si="10"/>
        <v>32.777777777777779</v>
      </c>
      <c r="AN4" s="45">
        <f t="shared" si="11"/>
        <v>29.968253968253972</v>
      </c>
      <c r="AO4" s="47">
        <f t="shared" ref="AO4:AO57" si="14">_xlfn.STDEV.S(AK4:AM4)</f>
        <v>4.86623798316971</v>
      </c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 s="76" customFormat="1">
      <c r="A5" t="str">
        <f>'[3]Day 0'!AE4</f>
        <v>Reuben Kambungo</v>
      </c>
      <c r="B5" t="str">
        <f>'[3]Day 0'!G4</f>
        <v>Kyawama</v>
      </c>
      <c r="C5" t="str">
        <f>'[3]Day 0'!B4</f>
        <v>Dorothy</v>
      </c>
      <c r="D5" t="str">
        <f>'[3]Day 0'!C4</f>
        <v>Chisoneka</v>
      </c>
      <c r="F5" s="37">
        <f>'[3]Stock comparison'!H4</f>
        <v>10</v>
      </c>
      <c r="G5" s="38">
        <f>'[3]Stock comparison'!L4</f>
        <v>11</v>
      </c>
      <c r="H5" s="38">
        <f>'[3]Stock comparison'!P4</f>
        <v>12</v>
      </c>
      <c r="I5" s="39">
        <f>('[3]Day 0'!AV4)/100</f>
        <v>3.125E-2</v>
      </c>
      <c r="J5" s="40">
        <f>('[3]Day 1'!AF4)/100</f>
        <v>2.8888888888888888E-2</v>
      </c>
      <c r="K5" s="40">
        <f>('[3]Day 2'!AG4)/100</f>
        <v>0.03</v>
      </c>
      <c r="L5" s="41"/>
      <c r="M5" s="42">
        <f t="shared" si="0"/>
        <v>3.0303030303030304E-2</v>
      </c>
      <c r="N5" s="43">
        <f t="shared" si="0"/>
        <v>2.8077753779697619E-2</v>
      </c>
      <c r="O5" s="43">
        <f t="shared" si="0"/>
        <v>2.9126213592233007E-2</v>
      </c>
      <c r="P5" s="44"/>
      <c r="Q5" s="37">
        <f>'[3]Day 1'!AK4</f>
        <v>8.9</v>
      </c>
      <c r="R5" s="38">
        <f>'[3]Day 2'!AL4</f>
        <v>8.9</v>
      </c>
      <c r="S5" s="38">
        <f>'[3]Day 3'!AL4</f>
        <v>8.9</v>
      </c>
      <c r="T5" s="45">
        <f t="shared" si="1"/>
        <v>8.9</v>
      </c>
      <c r="U5" s="45">
        <f t="shared" si="2"/>
        <v>1.1235955056179774</v>
      </c>
      <c r="V5" s="46">
        <f t="shared" si="2"/>
        <v>1.2359550561797752</v>
      </c>
      <c r="W5" s="46">
        <f t="shared" si="2"/>
        <v>1.348314606741573</v>
      </c>
      <c r="X5" s="45">
        <f t="shared" si="3"/>
        <v>1.2359550561797752</v>
      </c>
      <c r="Y5" s="45">
        <f t="shared" si="4"/>
        <v>9.6969696969696972</v>
      </c>
      <c r="Z5" s="46">
        <f t="shared" si="4"/>
        <v>10.691144708423327</v>
      </c>
      <c r="AA5" s="46">
        <f t="shared" si="4"/>
        <v>11.650485436893204</v>
      </c>
      <c r="AB5" s="45">
        <f t="shared" si="5"/>
        <v>10.679533280762078</v>
      </c>
      <c r="AC5" s="45">
        <f t="shared" si="6"/>
        <v>1.0895471569628874</v>
      </c>
      <c r="AD5" s="46">
        <f t="shared" si="6"/>
        <v>1.2012522144295872</v>
      </c>
      <c r="AE5" s="46">
        <f t="shared" si="6"/>
        <v>1.3090433075160903</v>
      </c>
      <c r="AF5" s="45">
        <f t="shared" si="7"/>
        <v>1.1999475596361884</v>
      </c>
      <c r="AG5" s="45">
        <f t="shared" si="8"/>
        <v>10.679533280762078</v>
      </c>
      <c r="AH5" s="46">
        <f t="shared" si="12"/>
        <v>0.97680963113160946</v>
      </c>
      <c r="AI5" s="47">
        <f t="shared" si="9"/>
        <v>2.9718797341905225</v>
      </c>
      <c r="AJ5" s="46">
        <f t="shared" si="13"/>
        <v>10.679533280762078</v>
      </c>
      <c r="AK5" s="37">
        <f t="shared" si="10"/>
        <v>33.146067415730336</v>
      </c>
      <c r="AL5" s="38">
        <f t="shared" si="10"/>
        <v>36.460674157303366</v>
      </c>
      <c r="AM5" s="38">
        <f t="shared" si="10"/>
        <v>39.775280898876403</v>
      </c>
      <c r="AN5" s="45">
        <f t="shared" si="11"/>
        <v>36.460674157303366</v>
      </c>
      <c r="AO5" s="47">
        <f t="shared" si="14"/>
        <v>3.3146067415730336</v>
      </c>
      <c r="AU5" s="77" t="s">
        <v>77</v>
      </c>
      <c r="AX5" s="77" t="s">
        <v>78</v>
      </c>
    </row>
    <row r="6" spans="1:115">
      <c r="A6" t="str">
        <f>'[3]Day 0'!AE5</f>
        <v>Peter Shamabanse</v>
      </c>
      <c r="B6" t="str">
        <f>'[3]Day 0'!G5</f>
        <v>Kyawama</v>
      </c>
      <c r="C6" t="str">
        <f>'[3]Day 0'!B5</f>
        <v>Hangili</v>
      </c>
      <c r="D6" t="str">
        <f>'[3]Day 0'!C5</f>
        <v>Christina</v>
      </c>
      <c r="F6" s="37">
        <f>'[3]Stock comparison'!H5</f>
        <v>4.1000000000000014</v>
      </c>
      <c r="G6" s="38">
        <f>'[3]Stock comparison'!L5</f>
        <v>5.8</v>
      </c>
      <c r="H6" s="38">
        <f>'[3]Stock comparison'!P5</f>
        <v>5.2</v>
      </c>
      <c r="I6" s="39">
        <f>('[3]Day 0'!AV5)/100</f>
        <v>3.2500000000000001E-2</v>
      </c>
      <c r="J6" s="40">
        <f>('[3]Day 1'!AF5)/100</f>
        <v>2.7777777777777776E-2</v>
      </c>
      <c r="K6" s="40">
        <f>('[3]Day 2'!AG5)/100</f>
        <v>2.6666666666666665E-2</v>
      </c>
      <c r="L6" s="41"/>
      <c r="M6" s="42">
        <f t="shared" si="0"/>
        <v>3.1476997578692496E-2</v>
      </c>
      <c r="N6" s="43">
        <f t="shared" si="0"/>
        <v>2.7027027027027029E-2</v>
      </c>
      <c r="O6" s="43">
        <f t="shared" si="0"/>
        <v>2.5974025974025972E-2</v>
      </c>
      <c r="P6" s="44"/>
      <c r="Q6" s="37">
        <f>'[3]Day 1'!AK5</f>
        <v>3.1</v>
      </c>
      <c r="R6" s="38">
        <f>'[3]Day 2'!AL5</f>
        <v>3.1</v>
      </c>
      <c r="S6" s="38">
        <f>'[3]Day 3'!AL5</f>
        <v>3.1</v>
      </c>
      <c r="T6" s="45">
        <f t="shared" si="1"/>
        <v>3.1</v>
      </c>
      <c r="U6" s="45">
        <f t="shared" si="2"/>
        <v>1.3225806451612907</v>
      </c>
      <c r="V6" s="46">
        <f t="shared" si="2"/>
        <v>1.8709677419354838</v>
      </c>
      <c r="W6" s="46">
        <f t="shared" si="2"/>
        <v>1.6774193548387097</v>
      </c>
      <c r="X6" s="45">
        <f t="shared" si="3"/>
        <v>1.6236559139784947</v>
      </c>
      <c r="Y6" s="45">
        <f t="shared" si="4"/>
        <v>3.9709443099273622</v>
      </c>
      <c r="Z6" s="46">
        <f t="shared" si="4"/>
        <v>5.6432432432432433</v>
      </c>
      <c r="AA6" s="46">
        <f t="shared" si="4"/>
        <v>5.0649350649350646</v>
      </c>
      <c r="AB6" s="45">
        <f t="shared" si="5"/>
        <v>4.8930408727018895</v>
      </c>
      <c r="AC6" s="45">
        <f t="shared" si="6"/>
        <v>1.2809497773959233</v>
      </c>
      <c r="AD6" s="46">
        <f t="shared" si="6"/>
        <v>1.8204010462074978</v>
      </c>
      <c r="AE6" s="46">
        <f t="shared" si="6"/>
        <v>1.633850020946795</v>
      </c>
      <c r="AF6" s="45">
        <f t="shared" si="7"/>
        <v>1.5784002815167388</v>
      </c>
      <c r="AG6" s="45">
        <f t="shared" si="8"/>
        <v>4.8930408727018895</v>
      </c>
      <c r="AH6" s="46">
        <f t="shared" si="12"/>
        <v>0.84929773376889706</v>
      </c>
      <c r="AI6" s="47">
        <f t="shared" si="9"/>
        <v>2.5839330846458997</v>
      </c>
      <c r="AJ6" s="46">
        <f t="shared" si="13"/>
        <v>4.8930408727018895</v>
      </c>
      <c r="AK6" s="37">
        <f t="shared" si="10"/>
        <v>39.016129032258078</v>
      </c>
      <c r="AL6" s="38">
        <f t="shared" si="10"/>
        <v>55.193548387096769</v>
      </c>
      <c r="AM6" s="38">
        <f t="shared" si="10"/>
        <v>49.483870967741936</v>
      </c>
      <c r="AN6" s="45">
        <f t="shared" si="11"/>
        <v>47.897849462365592</v>
      </c>
      <c r="AO6" s="47">
        <f t="shared" si="14"/>
        <v>8.2045001314653785</v>
      </c>
    </row>
    <row r="7" spans="1:115">
      <c r="A7" t="str">
        <f>'[3]Day 0'!AE6</f>
        <v>Peter Shamabanse</v>
      </c>
      <c r="B7" t="str">
        <f>'[3]Day 0'!G6</f>
        <v>Kyawama</v>
      </c>
      <c r="C7" t="str">
        <f>'[3]Day 0'!B6</f>
        <v>Nyale</v>
      </c>
      <c r="D7" t="str">
        <f>'[3]Day 0'!C6</f>
        <v>Dorice</v>
      </c>
      <c r="F7" s="37">
        <f>'[3]Stock comparison'!H6</f>
        <v>5</v>
      </c>
      <c r="G7" s="38">
        <f>'[3]Stock comparison'!L6</f>
        <v>5.7999999999999989</v>
      </c>
      <c r="H7" s="38">
        <f>'[3]Stock comparison'!P6</f>
        <v>5.2000000000000011</v>
      </c>
      <c r="I7" s="39">
        <f>('[3]Day 0'!AV6)/100</f>
        <v>3.125E-2</v>
      </c>
      <c r="J7" s="40">
        <f>('[3]Day 1'!AF6)/100</f>
        <v>3.111111111111111E-2</v>
      </c>
      <c r="K7" s="40">
        <f>('[3]Day 2'!AG6)/100</f>
        <v>2.4444444444444446E-2</v>
      </c>
      <c r="L7" s="41"/>
      <c r="M7" s="42">
        <f t="shared" si="0"/>
        <v>3.0303030303030304E-2</v>
      </c>
      <c r="N7" s="43">
        <f t="shared" si="0"/>
        <v>3.017241379310345E-2</v>
      </c>
      <c r="O7" s="43">
        <f t="shared" si="0"/>
        <v>2.3861171366594359E-2</v>
      </c>
      <c r="P7" s="44"/>
      <c r="Q7" s="37">
        <f>'[3]Day 1'!AK6</f>
        <v>5.0999999999999996</v>
      </c>
      <c r="R7" s="38">
        <f>'[3]Day 2'!AL6</f>
        <v>6</v>
      </c>
      <c r="S7" s="38">
        <f>'[3]Day 3'!AL6</f>
        <v>5.0999999999999996</v>
      </c>
      <c r="T7" s="45">
        <f t="shared" si="1"/>
        <v>5.3999999999999995</v>
      </c>
      <c r="U7" s="45">
        <f t="shared" si="2"/>
        <v>0.98039215686274517</v>
      </c>
      <c r="V7" s="46">
        <f t="shared" si="2"/>
        <v>0.96666666666666645</v>
      </c>
      <c r="W7" s="46">
        <f t="shared" si="2"/>
        <v>1.0196078431372553</v>
      </c>
      <c r="X7" s="45">
        <f t="shared" si="3"/>
        <v>0.98888888888888893</v>
      </c>
      <c r="Y7" s="45">
        <f t="shared" si="4"/>
        <v>4.8484848484848486</v>
      </c>
      <c r="Z7" s="46">
        <f t="shared" si="4"/>
        <v>5.6249999999999991</v>
      </c>
      <c r="AA7" s="46">
        <f t="shared" si="4"/>
        <v>5.0759219088937106</v>
      </c>
      <c r="AB7" s="45">
        <f t="shared" si="5"/>
        <v>5.1831355857928534</v>
      </c>
      <c r="AC7" s="45">
        <f t="shared" si="6"/>
        <v>0.95068330362448017</v>
      </c>
      <c r="AD7" s="46">
        <f t="shared" si="6"/>
        <v>0.93749999999999989</v>
      </c>
      <c r="AE7" s="46">
        <f t="shared" si="6"/>
        <v>0.99527880566543347</v>
      </c>
      <c r="AF7" s="45">
        <f t="shared" si="7"/>
        <v>0.9611540364299711</v>
      </c>
      <c r="AG7" s="45">
        <f t="shared" si="8"/>
        <v>5.1831355857928534</v>
      </c>
      <c r="AH7" s="46">
        <f t="shared" si="12"/>
        <v>0.39920549159402169</v>
      </c>
      <c r="AI7" s="47">
        <f t="shared" si="9"/>
        <v>1.2145567287982553</v>
      </c>
      <c r="AJ7" s="46">
        <f t="shared" si="13"/>
        <v>5.1831355857928534</v>
      </c>
      <c r="AK7" s="37">
        <f t="shared" si="10"/>
        <v>28.921568627450981</v>
      </c>
      <c r="AL7" s="38">
        <f t="shared" si="10"/>
        <v>28.516666666666659</v>
      </c>
      <c r="AM7" s="38">
        <f t="shared" si="10"/>
        <v>30.07843137254903</v>
      </c>
      <c r="AN7" s="45">
        <f t="shared" si="11"/>
        <v>29.172222222222221</v>
      </c>
      <c r="AO7" s="47">
        <f t="shared" si="14"/>
        <v>0.81049223781833479</v>
      </c>
      <c r="AU7" s="78" t="s">
        <v>79</v>
      </c>
      <c r="AV7" s="49">
        <f>AVERAGE(AG3:AG57)</f>
        <v>7.3277252929165</v>
      </c>
      <c r="AW7" s="19"/>
      <c r="AX7" s="79" t="s">
        <v>80</v>
      </c>
      <c r="AY7" s="80"/>
      <c r="AZ7" s="81">
        <f>AVERAGE(AJ3:AJ57)</f>
        <v>7.0217935621860388</v>
      </c>
      <c r="BA7" s="19"/>
    </row>
    <row r="8" spans="1:115">
      <c r="A8" t="str">
        <f>'[3]Day 0'!AE7</f>
        <v>Peter Shamabanse</v>
      </c>
      <c r="B8" t="str">
        <f>'[3]Day 0'!G7</f>
        <v>Kyawama</v>
      </c>
      <c r="C8" t="str">
        <f>'[3]Day 0'!B7</f>
        <v>Makina</v>
      </c>
      <c r="D8" t="str">
        <f>'[3]Day 0'!C7</f>
        <v>Doris</v>
      </c>
      <c r="F8" s="37">
        <f>'[3]Stock comparison'!H7</f>
        <v>5.5</v>
      </c>
      <c r="G8" s="38">
        <f>'[3]Stock comparison'!L7</f>
        <v>7.6000000000000005</v>
      </c>
      <c r="H8" s="38">
        <f>'[3]Stock comparison'!P7</f>
        <v>5.6999999999999993</v>
      </c>
      <c r="I8" s="39">
        <f>('[3]Day 0'!AV7)/100</f>
        <v>2.8750000000000001E-2</v>
      </c>
      <c r="J8" s="40">
        <f>('[3]Day 1'!AF7)/100</f>
        <v>2.7777777777777776E-2</v>
      </c>
      <c r="K8" s="40">
        <f>('[3]Day 2'!AG7)/100</f>
        <v>2.6666666666666665E-2</v>
      </c>
      <c r="L8" s="41"/>
      <c r="M8" s="42">
        <f t="shared" si="0"/>
        <v>2.7946537059538274E-2</v>
      </c>
      <c r="N8" s="43">
        <f t="shared" si="0"/>
        <v>2.7027027027027029E-2</v>
      </c>
      <c r="O8" s="43">
        <f t="shared" si="0"/>
        <v>2.5974025974025972E-2</v>
      </c>
      <c r="P8" s="44"/>
      <c r="Q8" s="37">
        <f>'[3]Day 1'!AK7</f>
        <v>5.0999999999999996</v>
      </c>
      <c r="R8" s="38">
        <f>'[3]Day 2'!AL7</f>
        <v>6</v>
      </c>
      <c r="S8" s="38">
        <f>'[3]Day 3'!AL7</f>
        <v>5.0999999999999996</v>
      </c>
      <c r="T8" s="45">
        <f t="shared" si="1"/>
        <v>5.3999999999999995</v>
      </c>
      <c r="U8" s="45">
        <f t="shared" si="2"/>
        <v>1.0784313725490198</v>
      </c>
      <c r="V8" s="46">
        <f t="shared" si="2"/>
        <v>1.2666666666666668</v>
      </c>
      <c r="W8" s="46">
        <f t="shared" si="2"/>
        <v>1.1176470588235294</v>
      </c>
      <c r="X8" s="45">
        <f t="shared" si="3"/>
        <v>1.154248366013072</v>
      </c>
      <c r="Y8" s="45">
        <f t="shared" si="4"/>
        <v>5.346294046172539</v>
      </c>
      <c r="Z8" s="46">
        <f t="shared" si="4"/>
        <v>7.3945945945945954</v>
      </c>
      <c r="AA8" s="46">
        <f t="shared" si="4"/>
        <v>5.5519480519480515</v>
      </c>
      <c r="AB8" s="45">
        <f t="shared" si="5"/>
        <v>6.0976122309050629</v>
      </c>
      <c r="AC8" s="45">
        <f t="shared" si="6"/>
        <v>1.0482929502299096</v>
      </c>
      <c r="AD8" s="46">
        <f t="shared" si="6"/>
        <v>1.2324324324324325</v>
      </c>
      <c r="AE8" s="46">
        <f t="shared" si="6"/>
        <v>1.0886172650878534</v>
      </c>
      <c r="AF8" s="45">
        <f t="shared" si="7"/>
        <v>1.1231142159167318</v>
      </c>
      <c r="AG8" s="45">
        <f t="shared" si="8"/>
        <v>6.0976122309050629</v>
      </c>
      <c r="AH8" s="46">
        <f t="shared" si="12"/>
        <v>1.1279165888106013</v>
      </c>
      <c r="AI8" s="47">
        <f t="shared" si="9"/>
        <v>3.4316128192350903</v>
      </c>
      <c r="AJ8" s="46">
        <f t="shared" si="13"/>
        <v>6.0976122309050629</v>
      </c>
      <c r="AK8" s="37">
        <f t="shared" si="10"/>
        <v>31.813725490196084</v>
      </c>
      <c r="AL8" s="38">
        <f t="shared" si="10"/>
        <v>37.366666666666674</v>
      </c>
      <c r="AM8" s="38">
        <f t="shared" si="10"/>
        <v>32.970588235294116</v>
      </c>
      <c r="AN8" s="45">
        <f t="shared" si="11"/>
        <v>34.050326797385623</v>
      </c>
      <c r="AO8" s="47">
        <f t="shared" si="14"/>
        <v>2.9297039866147268</v>
      </c>
      <c r="AU8" s="78" t="s">
        <v>81</v>
      </c>
      <c r="AV8" s="49">
        <f>STDEV(AG3:AG57)</f>
        <v>1.8654375991306134</v>
      </c>
      <c r="AW8" s="19"/>
      <c r="AX8" s="79" t="s">
        <v>82</v>
      </c>
      <c r="AY8" s="80"/>
      <c r="AZ8" s="82">
        <f>COUNT(AJ3:AJ57)</f>
        <v>52</v>
      </c>
      <c r="BA8" s="19"/>
    </row>
    <row r="9" spans="1:115">
      <c r="A9" t="str">
        <f>'[3]Day 0'!AE8</f>
        <v>Reuben Kambungo</v>
      </c>
      <c r="B9" t="str">
        <f>'[3]Day 0'!G8</f>
        <v>Kyawama</v>
      </c>
      <c r="C9" t="str">
        <f>'[3]Day 0'!B8</f>
        <v>Patrick</v>
      </c>
      <c r="D9" t="str">
        <f>'[3]Day 0'!C8</f>
        <v>Efuka</v>
      </c>
      <c r="F9" s="37">
        <f>'[3]Stock comparison'!H8</f>
        <v>8</v>
      </c>
      <c r="G9" s="38">
        <f>'[3]Stock comparison'!L8</f>
        <v>6</v>
      </c>
      <c r="H9" s="38">
        <f>'[3]Stock comparison'!P8</f>
        <v>7</v>
      </c>
      <c r="I9" s="39">
        <f>('[3]Day 0'!AV8)/100</f>
        <v>2.75E-2</v>
      </c>
      <c r="J9" s="40">
        <f>('[3]Day 1'!AF8)/100</f>
        <v>3.111111111111111E-2</v>
      </c>
      <c r="K9" s="40">
        <f>('[3]Day 2'!AG8)/100</f>
        <v>3.111111111111111E-2</v>
      </c>
      <c r="L9" s="41"/>
      <c r="M9" s="42">
        <f t="shared" si="0"/>
        <v>2.6763990267639901E-2</v>
      </c>
      <c r="N9" s="43">
        <f t="shared" si="0"/>
        <v>3.017241379310345E-2</v>
      </c>
      <c r="O9" s="43">
        <f t="shared" si="0"/>
        <v>3.017241379310345E-2</v>
      </c>
      <c r="P9" s="44"/>
      <c r="Q9" s="37">
        <f>'[3]Day 1'!AK8</f>
        <v>9.4</v>
      </c>
      <c r="R9" s="38">
        <f>'[3]Day 2'!AL8</f>
        <v>10.199999999999999</v>
      </c>
      <c r="S9" s="38">
        <f>'[3]Day 3'!AL8</f>
        <v>9.4</v>
      </c>
      <c r="T9" s="45">
        <f t="shared" si="1"/>
        <v>9.6666666666666661</v>
      </c>
      <c r="U9" s="45">
        <f t="shared" si="2"/>
        <v>0.85106382978723405</v>
      </c>
      <c r="V9" s="46">
        <f t="shared" si="2"/>
        <v>0.58823529411764708</v>
      </c>
      <c r="W9" s="46">
        <f t="shared" si="2"/>
        <v>0.74468085106382975</v>
      </c>
      <c r="X9" s="45">
        <f t="shared" si="3"/>
        <v>0.72799332498957037</v>
      </c>
      <c r="Y9" s="45">
        <f t="shared" si="4"/>
        <v>7.785888077858881</v>
      </c>
      <c r="Z9" s="46">
        <f t="shared" si="4"/>
        <v>5.818965517241379</v>
      </c>
      <c r="AA9" s="46">
        <f t="shared" si="4"/>
        <v>6.7887931034482758</v>
      </c>
      <c r="AB9" s="45">
        <f t="shared" si="5"/>
        <v>6.7978822328495125</v>
      </c>
      <c r="AC9" s="45">
        <f t="shared" si="6"/>
        <v>0.82828596572966817</v>
      </c>
      <c r="AD9" s="46">
        <f t="shared" si="6"/>
        <v>0.57048681541582147</v>
      </c>
      <c r="AE9" s="46">
        <f t="shared" si="6"/>
        <v>0.72221203228173148</v>
      </c>
      <c r="AF9" s="45">
        <f t="shared" si="7"/>
        <v>0.70699493780907374</v>
      </c>
      <c r="AG9" s="45">
        <f t="shared" si="8"/>
        <v>6.7978822328495125</v>
      </c>
      <c r="AH9" s="46">
        <f t="shared" si="12"/>
        <v>0.98349278038604582</v>
      </c>
      <c r="AI9" s="47">
        <f t="shared" si="9"/>
        <v>2.9922127808731407</v>
      </c>
      <c r="AJ9" s="46">
        <f t="shared" si="13"/>
        <v>6.7978822328495125</v>
      </c>
      <c r="AK9" s="37">
        <f t="shared" si="10"/>
        <v>25.106382978723403</v>
      </c>
      <c r="AL9" s="38">
        <f t="shared" si="10"/>
        <v>17.352941176470591</v>
      </c>
      <c r="AM9" s="38">
        <f t="shared" si="10"/>
        <v>21.968085106382979</v>
      </c>
      <c r="AN9" s="45">
        <f t="shared" si="11"/>
        <v>21.475803087192322</v>
      </c>
      <c r="AO9" s="47">
        <f t="shared" si="14"/>
        <v>3.9000924521149893</v>
      </c>
      <c r="AU9" s="78" t="s">
        <v>83</v>
      </c>
      <c r="AV9" s="49">
        <f>AV8/AV7</f>
        <v>0.25457253438988464</v>
      </c>
      <c r="AW9" s="19"/>
      <c r="AX9" s="79" t="s">
        <v>81</v>
      </c>
      <c r="AY9" s="80"/>
      <c r="AZ9" s="81">
        <f>STDEV(AJ3:AJ57)</f>
        <v>1.3714786091207667</v>
      </c>
      <c r="BA9" s="19"/>
    </row>
    <row r="10" spans="1:115">
      <c r="A10" t="str">
        <f>'[3]Day 0'!AE9</f>
        <v>Reuben Kambungo</v>
      </c>
      <c r="B10" t="str">
        <f>'[3]Day 0'!G9</f>
        <v>Kyawama</v>
      </c>
      <c r="C10" t="str">
        <f>'[3]Day 0'!B9</f>
        <v>Elizabeth</v>
      </c>
      <c r="D10" t="str">
        <f>'[3]Day 0'!C9</f>
        <v>Epalanga</v>
      </c>
      <c r="F10" s="37">
        <f>'[3]Stock comparison'!H9</f>
        <v>8.5</v>
      </c>
      <c r="G10" s="38">
        <f>'[3]Stock comparison'!L9</f>
        <v>10</v>
      </c>
      <c r="H10" s="38">
        <f>'[3]Stock comparison'!P9</f>
        <v>12</v>
      </c>
      <c r="I10" s="39">
        <f>('[3]Day 0'!AV9)/100</f>
        <v>2.8750000000000001E-2</v>
      </c>
      <c r="J10" s="40">
        <f>('[3]Day 1'!AF9)/100</f>
        <v>0.03</v>
      </c>
      <c r="K10" s="40">
        <f>('[3]Day 2'!AG9)/100</f>
        <v>2.7777777777777776E-2</v>
      </c>
      <c r="L10" s="41"/>
      <c r="M10" s="42">
        <f t="shared" si="0"/>
        <v>2.7946537059538274E-2</v>
      </c>
      <c r="N10" s="43">
        <f t="shared" si="0"/>
        <v>2.9126213592233007E-2</v>
      </c>
      <c r="O10" s="43">
        <f t="shared" si="0"/>
        <v>2.7027027027027029E-2</v>
      </c>
      <c r="P10" s="44"/>
      <c r="Q10" s="37">
        <f>'[3]Day 1'!AK9</f>
        <v>8.6999999999999993</v>
      </c>
      <c r="R10" s="38">
        <f>'[3]Day 2'!AL9</f>
        <v>9.6000000000000014</v>
      </c>
      <c r="S10" s="38">
        <f>'[3]Day 3'!AL9</f>
        <v>8.6999999999999993</v>
      </c>
      <c r="T10" s="45">
        <f t="shared" si="1"/>
        <v>9</v>
      </c>
      <c r="U10" s="45">
        <f t="shared" si="2"/>
        <v>0.97701149425287359</v>
      </c>
      <c r="V10" s="46">
        <f t="shared" si="2"/>
        <v>1.0416666666666665</v>
      </c>
      <c r="W10" s="46">
        <f t="shared" si="2"/>
        <v>1.3793103448275863</v>
      </c>
      <c r="X10" s="45">
        <f t="shared" si="3"/>
        <v>1.1326628352490422</v>
      </c>
      <c r="Y10" s="45">
        <f t="shared" si="4"/>
        <v>8.2624544349939235</v>
      </c>
      <c r="Z10" s="46">
        <f t="shared" si="4"/>
        <v>9.7087378640776691</v>
      </c>
      <c r="AA10" s="46">
        <f t="shared" si="4"/>
        <v>11.675675675675677</v>
      </c>
      <c r="AB10" s="45">
        <f t="shared" si="5"/>
        <v>9.8822893249157566</v>
      </c>
      <c r="AC10" s="45">
        <f t="shared" si="6"/>
        <v>0.9497074063211407</v>
      </c>
      <c r="AD10" s="46">
        <f t="shared" si="6"/>
        <v>1.0113268608414236</v>
      </c>
      <c r="AE10" s="46">
        <f t="shared" si="6"/>
        <v>1.3420316868592734</v>
      </c>
      <c r="AF10" s="45">
        <f t="shared" si="7"/>
        <v>1.101021984673946</v>
      </c>
      <c r="AG10" s="45">
        <f t="shared" si="8"/>
        <v>9.8822893249157566</v>
      </c>
      <c r="AH10" s="46">
        <f t="shared" si="12"/>
        <v>1.7132162419348986</v>
      </c>
      <c r="AI10" s="47">
        <f t="shared" si="9"/>
        <v>5.2123489239085705</v>
      </c>
      <c r="AJ10" s="46">
        <f t="shared" si="13"/>
        <v>9.8822893249157566</v>
      </c>
      <c r="AK10" s="37">
        <f t="shared" si="10"/>
        <v>28.821839080459771</v>
      </c>
      <c r="AL10" s="38">
        <f t="shared" si="10"/>
        <v>30.729166666666661</v>
      </c>
      <c r="AM10" s="38">
        <f t="shared" si="10"/>
        <v>40.689655172413794</v>
      </c>
      <c r="AN10" s="45">
        <f t="shared" si="11"/>
        <v>33.413553639846747</v>
      </c>
      <c r="AO10" s="47">
        <f t="shared" si="14"/>
        <v>6.373045956561481</v>
      </c>
      <c r="AU10" s="78" t="s">
        <v>84</v>
      </c>
      <c r="AV10" s="49">
        <f>QUARTILE(AG3:AG57,3)</f>
        <v>8.1012996818402883</v>
      </c>
      <c r="AW10" s="19"/>
      <c r="AX10" s="79" t="s">
        <v>85</v>
      </c>
      <c r="AY10" s="80"/>
      <c r="AZ10" s="81">
        <f>AZ9/(SQRT(AZ8))</f>
        <v>0.19018986339949839</v>
      </c>
      <c r="BA10" s="19"/>
    </row>
    <row r="11" spans="1:115" s="75" customFormat="1">
      <c r="A11" t="str">
        <f>'[3]Day 0'!AE10</f>
        <v>Reuben Kambungo</v>
      </c>
      <c r="B11" t="str">
        <f>'[3]Day 0'!G10</f>
        <v>Kyawama</v>
      </c>
      <c r="C11" t="str">
        <f>'[3]Day 0'!B10</f>
        <v>Meniva</v>
      </c>
      <c r="D11" t="str">
        <f>'[3]Day 0'!C10</f>
        <v>Fwalanga</v>
      </c>
      <c r="E11"/>
      <c r="F11" s="37">
        <f>'[3]Stock comparison'!H10</f>
        <v>7.1999999999999993</v>
      </c>
      <c r="G11" s="38">
        <f>'[3]Stock comparison'!L10</f>
        <v>8</v>
      </c>
      <c r="H11" s="38">
        <f>'[3]Stock comparison'!P10</f>
        <v>8.5</v>
      </c>
      <c r="I11" s="39">
        <f>('[3]Day 0'!AV10)/100</f>
        <v>0.03</v>
      </c>
      <c r="J11" s="40">
        <f>('[3]Day 1'!AF10)/100</f>
        <v>2.2222222222222223E-2</v>
      </c>
      <c r="K11" s="40">
        <f>('[3]Day 2'!AG10)/100</f>
        <v>2.6666666666666665E-2</v>
      </c>
      <c r="L11" s="41"/>
      <c r="M11" s="42">
        <f t="shared" si="0"/>
        <v>2.9126213592233007E-2</v>
      </c>
      <c r="N11" s="43">
        <f t="shared" si="0"/>
        <v>2.1739130434782612E-2</v>
      </c>
      <c r="O11" s="43">
        <f t="shared" si="0"/>
        <v>2.5974025974025972E-2</v>
      </c>
      <c r="P11" s="44"/>
      <c r="Q11" s="37">
        <f>'[3]Day 1'!AK10</f>
        <v>7.3</v>
      </c>
      <c r="R11" s="38">
        <f>'[3]Day 2'!AL10</f>
        <v>8.1999999999999993</v>
      </c>
      <c r="S11" s="38">
        <f>'[3]Day 3'!AL10</f>
        <v>7.3</v>
      </c>
      <c r="T11" s="45">
        <f t="shared" si="1"/>
        <v>7.6000000000000005</v>
      </c>
      <c r="U11" s="45">
        <f t="shared" si="2"/>
        <v>0.98630136986301364</v>
      </c>
      <c r="V11" s="46">
        <f t="shared" si="2"/>
        <v>0.97560975609756106</v>
      </c>
      <c r="W11" s="46">
        <f t="shared" si="2"/>
        <v>1.1643835616438356</v>
      </c>
      <c r="X11" s="45">
        <f t="shared" si="3"/>
        <v>1.0420982292014702</v>
      </c>
      <c r="Y11" s="45">
        <f t="shared" si="4"/>
        <v>6.9902912621359219</v>
      </c>
      <c r="Z11" s="46">
        <f t="shared" si="4"/>
        <v>7.8260869565217392</v>
      </c>
      <c r="AA11" s="46">
        <f t="shared" si="4"/>
        <v>8.279220779220779</v>
      </c>
      <c r="AB11" s="45">
        <f t="shared" si="5"/>
        <v>7.6985329992928131</v>
      </c>
      <c r="AC11" s="45">
        <f t="shared" si="6"/>
        <v>0.95757414549807152</v>
      </c>
      <c r="AD11" s="46">
        <f t="shared" si="6"/>
        <v>0.95440084835630978</v>
      </c>
      <c r="AE11" s="46">
        <f t="shared" si="6"/>
        <v>1.1341398327699697</v>
      </c>
      <c r="AF11" s="45">
        <f t="shared" si="7"/>
        <v>1.0153716088747837</v>
      </c>
      <c r="AG11" s="45">
        <f t="shared" si="8"/>
        <v>7.6985329992928131</v>
      </c>
      <c r="AH11" s="46">
        <f t="shared" si="12"/>
        <v>0.65386339093630241</v>
      </c>
      <c r="AI11" s="47">
        <f t="shared" si="9"/>
        <v>1.9893368149959167</v>
      </c>
      <c r="AJ11" s="46">
        <f t="shared" si="13"/>
        <v>7.6985329992928131</v>
      </c>
      <c r="AK11" s="37">
        <f t="shared" si="10"/>
        <v>29.095890410958901</v>
      </c>
      <c r="AL11" s="38">
        <f t="shared" si="10"/>
        <v>28.780487804878053</v>
      </c>
      <c r="AM11" s="38">
        <f t="shared" si="10"/>
        <v>34.349315068493148</v>
      </c>
      <c r="AN11" s="45">
        <f t="shared" si="11"/>
        <v>30.741897761443369</v>
      </c>
      <c r="AO11" s="47">
        <f t="shared" si="14"/>
        <v>3.1280927769780686</v>
      </c>
      <c r="AP11"/>
      <c r="AQ11"/>
      <c r="AR11"/>
      <c r="AS11"/>
      <c r="AT11"/>
      <c r="AU11" s="78" t="s">
        <v>86</v>
      </c>
      <c r="AV11" s="49">
        <f>QUARTILE(AG3:AG57,1)</f>
        <v>6.1778230371007687</v>
      </c>
      <c r="AW11" s="19"/>
      <c r="AX11" s="79" t="s">
        <v>87</v>
      </c>
      <c r="AY11" s="80"/>
      <c r="AZ11" s="83">
        <f>1.65*(AZ10/AZ7)</f>
        <v>4.469132734108397E-2</v>
      </c>
      <c r="BA11" s="19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 s="75" customFormat="1">
      <c r="A12" t="str">
        <f>'[3]Day 0'!AE11</f>
        <v>Peter Shamabanse</v>
      </c>
      <c r="B12" t="str">
        <f>'[3]Day 0'!G11</f>
        <v>Kyawama</v>
      </c>
      <c r="C12" t="str">
        <f>'[3]Day 0'!B11</f>
        <v>Foloshi</v>
      </c>
      <c r="D12" t="str">
        <f>'[3]Day 0'!C11</f>
        <v>Getrude</v>
      </c>
      <c r="E12"/>
      <c r="F12" s="37">
        <f>'[3]Stock comparison'!H11</f>
        <v>7.1000000000000005</v>
      </c>
      <c r="G12" s="38">
        <f>'[3]Stock comparison'!L11</f>
        <v>8.3000000000000007</v>
      </c>
      <c r="H12" s="38">
        <f>'[3]Stock comparison'!P11</f>
        <v>9.8999999999999986</v>
      </c>
      <c r="I12" s="39">
        <f>('[3]Day 0'!AV11)/100</f>
        <v>2.375E-2</v>
      </c>
      <c r="J12" s="40">
        <f>('[3]Day 1'!AF11)/100</f>
        <v>2.8888888888888888E-2</v>
      </c>
      <c r="K12" s="40">
        <f>('[3]Day 2'!AG11)/100</f>
        <v>2.6666666666666665E-2</v>
      </c>
      <c r="L12" s="41"/>
      <c r="M12" s="42">
        <f t="shared" si="0"/>
        <v>2.31990231990232E-2</v>
      </c>
      <c r="N12" s="43">
        <f t="shared" si="0"/>
        <v>2.8077753779697619E-2</v>
      </c>
      <c r="O12" s="43">
        <f t="shared" si="0"/>
        <v>2.5974025974025972E-2</v>
      </c>
      <c r="P12" s="44"/>
      <c r="Q12" s="37">
        <f>'[3]Day 1'!AK11</f>
        <v>7</v>
      </c>
      <c r="R12" s="38">
        <f>'[3]Day 2'!AL11</f>
        <v>8</v>
      </c>
      <c r="S12" s="38">
        <f>'[3]Day 3'!AL11</f>
        <v>7</v>
      </c>
      <c r="T12" s="45">
        <f t="shared" si="1"/>
        <v>7.333333333333333</v>
      </c>
      <c r="U12" s="45">
        <f t="shared" si="2"/>
        <v>1.0142857142857145</v>
      </c>
      <c r="V12" s="46">
        <f t="shared" si="2"/>
        <v>1.0375000000000001</v>
      </c>
      <c r="W12" s="46">
        <f t="shared" si="2"/>
        <v>1.4142857142857141</v>
      </c>
      <c r="X12" s="45">
        <f t="shared" si="3"/>
        <v>1.155357142857143</v>
      </c>
      <c r="Y12" s="45">
        <f t="shared" si="4"/>
        <v>6.9352869352869355</v>
      </c>
      <c r="Z12" s="46">
        <f t="shared" si="4"/>
        <v>8.0669546436285113</v>
      </c>
      <c r="AA12" s="46">
        <f t="shared" si="4"/>
        <v>9.6428571428571406</v>
      </c>
      <c r="AB12" s="45">
        <f t="shared" si="5"/>
        <v>8.2150329072575285</v>
      </c>
      <c r="AC12" s="45">
        <f t="shared" si="6"/>
        <v>0.99075527646956218</v>
      </c>
      <c r="AD12" s="46">
        <f t="shared" si="6"/>
        <v>1.0083693304535639</v>
      </c>
      <c r="AE12" s="46">
        <f t="shared" si="6"/>
        <v>1.3775510204081629</v>
      </c>
      <c r="AF12" s="45">
        <f t="shared" si="7"/>
        <v>1.1255585424437629</v>
      </c>
      <c r="AG12" s="45">
        <f t="shared" si="8"/>
        <v>8.2150329072575285</v>
      </c>
      <c r="AH12" s="46">
        <f t="shared" si="12"/>
        <v>1.3598453906051113</v>
      </c>
      <c r="AI12" s="47">
        <f t="shared" si="9"/>
        <v>4.1372411053011273</v>
      </c>
      <c r="AJ12" s="46">
        <f t="shared" si="13"/>
        <v>8.2150329072575285</v>
      </c>
      <c r="AK12" s="37">
        <f t="shared" si="10"/>
        <v>29.921428571428578</v>
      </c>
      <c r="AL12" s="38">
        <f t="shared" si="10"/>
        <v>30.606250000000003</v>
      </c>
      <c r="AM12" s="38">
        <f t="shared" si="10"/>
        <v>41.721428571428568</v>
      </c>
      <c r="AN12" s="45">
        <f t="shared" si="11"/>
        <v>34.083035714285721</v>
      </c>
      <c r="AO12" s="47">
        <f t="shared" si="14"/>
        <v>6.6238983368780486</v>
      </c>
      <c r="AP12"/>
      <c r="AQ12"/>
      <c r="AR12"/>
      <c r="AS12"/>
      <c r="AT12"/>
      <c r="AU12" s="78" t="s">
        <v>88</v>
      </c>
      <c r="AV12" s="49">
        <f>AV10-AV11</f>
        <v>1.9234766447395195</v>
      </c>
      <c r="AW12" s="19"/>
      <c r="AX12" s="79" t="s">
        <v>89</v>
      </c>
      <c r="AY12" s="80"/>
      <c r="AZ12" s="84" t="str">
        <f>IF(AZ11&lt;=0.1,"YES","NO")</f>
        <v>YES</v>
      </c>
      <c r="BA12" s="19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tr">
        <f>'[3]Day 0'!AE12</f>
        <v>Peter Shamabanse</v>
      </c>
      <c r="B13" t="str">
        <f>'[3]Day 0'!G12</f>
        <v>Bush Baby</v>
      </c>
      <c r="C13" t="str">
        <f>'[3]Day 0'!B12</f>
        <v>Chiyesu</v>
      </c>
      <c r="D13" t="str">
        <f>'[3]Day 0'!C12</f>
        <v>Granice</v>
      </c>
      <c r="F13" s="37">
        <f>'[3]Stock comparison'!H12</f>
        <v>5.0999999999999996</v>
      </c>
      <c r="G13" s="38">
        <f>'[3]Stock comparison'!L12</f>
        <v>6.9</v>
      </c>
      <c r="H13" s="38">
        <f>'[3]Stock comparison'!P12</f>
        <v>7.3999999999999995</v>
      </c>
      <c r="I13" s="39">
        <f>('[3]Day 0'!AV12)/100</f>
        <v>2.375E-2</v>
      </c>
      <c r="J13" s="40">
        <f>('[3]Day 1'!AF12)/100</f>
        <v>2.3333333333333334E-2</v>
      </c>
      <c r="K13" s="40">
        <f>('[3]Day 2'!AG12)/100</f>
        <v>2.5555555555555554E-2</v>
      </c>
      <c r="L13" s="41"/>
      <c r="M13" s="42">
        <f t="shared" si="0"/>
        <v>2.31990231990232E-2</v>
      </c>
      <c r="N13" s="43">
        <f t="shared" si="0"/>
        <v>2.2801302931596091E-2</v>
      </c>
      <c r="O13" s="43">
        <f t="shared" si="0"/>
        <v>2.491874322860238E-2</v>
      </c>
      <c r="P13" s="44"/>
      <c r="Q13" s="37">
        <f>'[3]Day 1'!AK12</f>
        <v>5.0999999999999996</v>
      </c>
      <c r="R13" s="38">
        <f>'[3]Day 2'!AL12</f>
        <v>6.8</v>
      </c>
      <c r="S13" s="38">
        <f>'[3]Day 3'!AL12</f>
        <v>5.0999999999999996</v>
      </c>
      <c r="T13" s="45">
        <f t="shared" si="1"/>
        <v>5.666666666666667</v>
      </c>
      <c r="U13" s="45">
        <f t="shared" si="2"/>
        <v>1</v>
      </c>
      <c r="V13" s="46">
        <f t="shared" si="2"/>
        <v>1.0147058823529413</v>
      </c>
      <c r="W13" s="46">
        <f t="shared" si="2"/>
        <v>1.4509803921568627</v>
      </c>
      <c r="X13" s="45">
        <f t="shared" si="3"/>
        <v>1.1552287581699348</v>
      </c>
      <c r="Y13" s="45">
        <f t="shared" si="4"/>
        <v>4.9816849816849809</v>
      </c>
      <c r="Z13" s="46">
        <f t="shared" si="4"/>
        <v>6.7426710097719873</v>
      </c>
      <c r="AA13" s="46">
        <f t="shared" si="4"/>
        <v>7.2156013001083412</v>
      </c>
      <c r="AB13" s="45">
        <f t="shared" si="5"/>
        <v>6.3133190971884359</v>
      </c>
      <c r="AC13" s="45">
        <f t="shared" si="6"/>
        <v>0.97680097680097666</v>
      </c>
      <c r="AD13" s="46">
        <f t="shared" si="6"/>
        <v>0.99156926614293939</v>
      </c>
      <c r="AE13" s="46">
        <f t="shared" si="6"/>
        <v>1.4148237843349689</v>
      </c>
      <c r="AF13" s="45">
        <f t="shared" si="7"/>
        <v>1.1277313424262949</v>
      </c>
      <c r="AG13" s="45">
        <f t="shared" si="8"/>
        <v>6.3133190971884359</v>
      </c>
      <c r="AH13" s="46">
        <f t="shared" si="12"/>
        <v>1.17722250575621</v>
      </c>
      <c r="AI13" s="47">
        <f t="shared" si="9"/>
        <v>3.5816228628262685</v>
      </c>
      <c r="AJ13" s="46">
        <f t="shared" si="13"/>
        <v>6.3133190971884359</v>
      </c>
      <c r="AK13" s="37">
        <f t="shared" si="10"/>
        <v>29.5</v>
      </c>
      <c r="AL13" s="38">
        <f t="shared" si="10"/>
        <v>29.933823529411768</v>
      </c>
      <c r="AM13" s="38">
        <f t="shared" si="10"/>
        <v>42.803921568627452</v>
      </c>
      <c r="AN13" s="45">
        <f t="shared" si="11"/>
        <v>34.079248366013076</v>
      </c>
      <c r="AO13" s="47">
        <f t="shared" si="14"/>
        <v>7.5589015460568634</v>
      </c>
      <c r="AU13" s="48" t="s">
        <v>90</v>
      </c>
      <c r="AV13" s="49">
        <f>AV10+(AV12*1.5)</f>
        <v>10.986514648949568</v>
      </c>
      <c r="AW13" s="19"/>
      <c r="AX13" s="224" t="s">
        <v>91</v>
      </c>
      <c r="AY13" s="226" t="str">
        <f>IF(AZ11&lt;=0.1, "Use mean value","Use upper bound 
or 
Conduct more test")</f>
        <v>Use mean value</v>
      </c>
      <c r="AZ13" s="227"/>
      <c r="BA13" s="19"/>
    </row>
    <row r="14" spans="1:115">
      <c r="A14" t="str">
        <f>'[3]Day 0'!AE13</f>
        <v>Peter Shamabanse</v>
      </c>
      <c r="B14" t="str">
        <f>'[3]Day 0'!G13</f>
        <v>Kyawama</v>
      </c>
      <c r="C14" t="str">
        <f>'[3]Day 0'!B13</f>
        <v>Kashiketi</v>
      </c>
      <c r="D14" t="str">
        <f>'[3]Day 0'!C13</f>
        <v>Jenifer</v>
      </c>
      <c r="F14" s="37">
        <f>'[3]Stock comparison'!H13</f>
        <v>3.6000000000000014</v>
      </c>
      <c r="G14" s="38">
        <f>'[3]Stock comparison'!L13</f>
        <v>6.9999999999999991</v>
      </c>
      <c r="H14" s="38">
        <f>'[3]Stock comparison'!P13</f>
        <v>6.2</v>
      </c>
      <c r="I14" s="39">
        <f>('[3]Day 0'!AV13)/100</f>
        <v>2.5000000000000001E-2</v>
      </c>
      <c r="J14" s="40">
        <f>('[3]Day 1'!AF13)/100</f>
        <v>2.6666666666666665E-2</v>
      </c>
      <c r="K14" s="40">
        <f>('[3]Day 2'!AG13)/100</f>
        <v>2.3333333333333334E-2</v>
      </c>
      <c r="L14" s="41"/>
      <c r="M14" s="42">
        <f t="shared" si="0"/>
        <v>2.4390243902439029E-2</v>
      </c>
      <c r="N14" s="43">
        <f t="shared" si="0"/>
        <v>2.5974025974025972E-2</v>
      </c>
      <c r="O14" s="43">
        <f t="shared" si="0"/>
        <v>2.2801302931596091E-2</v>
      </c>
      <c r="P14" s="44"/>
      <c r="Q14" s="37">
        <f>'[3]Day 1'!AK13</f>
        <v>5.4</v>
      </c>
      <c r="R14" s="38">
        <f>'[3]Day 2'!AL13</f>
        <v>6.1999999999999993</v>
      </c>
      <c r="S14" s="38">
        <f>'[3]Day 3'!AL13</f>
        <v>5.4</v>
      </c>
      <c r="T14" s="45">
        <f t="shared" si="1"/>
        <v>5.666666666666667</v>
      </c>
      <c r="U14" s="45">
        <f t="shared" si="2"/>
        <v>0.66666666666666685</v>
      </c>
      <c r="V14" s="46">
        <f t="shared" si="2"/>
        <v>1.129032258064516</v>
      </c>
      <c r="W14" s="46">
        <f t="shared" si="2"/>
        <v>1.1481481481481481</v>
      </c>
      <c r="X14" s="45">
        <f t="shared" si="3"/>
        <v>0.98128235762644367</v>
      </c>
      <c r="Y14" s="45">
        <f t="shared" si="4"/>
        <v>3.5121951219512209</v>
      </c>
      <c r="Z14" s="46">
        <f t="shared" si="4"/>
        <v>6.8181818181818175</v>
      </c>
      <c r="AA14" s="46">
        <f t="shared" si="4"/>
        <v>6.0586319218241043</v>
      </c>
      <c r="AB14" s="45">
        <f t="shared" si="5"/>
        <v>5.4630029539857148</v>
      </c>
      <c r="AC14" s="45">
        <f t="shared" si="6"/>
        <v>0.65040650406504086</v>
      </c>
      <c r="AD14" s="46">
        <f t="shared" si="6"/>
        <v>1.0997067448680351</v>
      </c>
      <c r="AE14" s="46">
        <f t="shared" si="6"/>
        <v>1.121968874411871</v>
      </c>
      <c r="AF14" s="45">
        <f t="shared" si="7"/>
        <v>0.95736070778164895</v>
      </c>
      <c r="AG14" s="45">
        <f t="shared" si="8"/>
        <v>5.4630029539857148</v>
      </c>
      <c r="AH14" s="46">
        <f t="shared" si="12"/>
        <v>1.7316083302553107</v>
      </c>
      <c r="AI14" s="47">
        <f t="shared" si="9"/>
        <v>5.2683056557085575</v>
      </c>
      <c r="AJ14" s="46">
        <f t="shared" si="13"/>
        <v>5.4630029539857148</v>
      </c>
      <c r="AK14" s="37">
        <f t="shared" si="10"/>
        <v>19.666666666666671</v>
      </c>
      <c r="AL14" s="38">
        <f t="shared" si="10"/>
        <v>33.306451612903224</v>
      </c>
      <c r="AM14" s="38">
        <f t="shared" si="10"/>
        <v>33.870370370370367</v>
      </c>
      <c r="AN14" s="45">
        <f t="shared" si="11"/>
        <v>28.947829549980089</v>
      </c>
      <c r="AO14" s="47">
        <f t="shared" si="14"/>
        <v>8.0426668115247413</v>
      </c>
      <c r="AU14" s="48" t="s">
        <v>92</v>
      </c>
      <c r="AV14" s="49">
        <f>AV11-(AV12*1.5)</f>
        <v>3.2926080699914895</v>
      </c>
      <c r="AX14" s="225"/>
      <c r="AY14" s="228"/>
      <c r="AZ14" s="229"/>
    </row>
    <row r="15" spans="1:115" s="76" customFormat="1">
      <c r="A15" t="str">
        <f>'[3]Day 0'!AE14</f>
        <v>Matthews Banda</v>
      </c>
      <c r="B15" t="str">
        <f>'[3]Day 0'!G14</f>
        <v>Zambia Housing</v>
      </c>
      <c r="C15" t="str">
        <f>'[3]Day 0'!B14</f>
        <v>Mary</v>
      </c>
      <c r="D15" t="str">
        <f>'[3]Day 0'!C14</f>
        <v>Jilanda</v>
      </c>
      <c r="F15" s="37">
        <f>'[3]Stock comparison'!H14</f>
        <v>8</v>
      </c>
      <c r="G15" s="38">
        <f>'[3]Stock comparison'!L14</f>
        <v>8</v>
      </c>
      <c r="H15" s="38">
        <f>'[3]Stock comparison'!P14</f>
        <v>7</v>
      </c>
      <c r="I15" s="39">
        <f>('[3]Day 0'!AV14)/100</f>
        <v>2.6249999999999999E-2</v>
      </c>
      <c r="J15" s="40">
        <f>('[3]Day 1'!AF14)/100</f>
        <v>2.5555555555555554E-2</v>
      </c>
      <c r="K15" s="40">
        <f>('[3]Day 2'!AG14)/100</f>
        <v>2.1111111111111112E-2</v>
      </c>
      <c r="L15" s="41"/>
      <c r="M15" s="42">
        <f t="shared" si="0"/>
        <v>2.5578562728380022E-2</v>
      </c>
      <c r="N15" s="43">
        <f t="shared" si="0"/>
        <v>2.491874322860238E-2</v>
      </c>
      <c r="O15" s="43">
        <f t="shared" si="0"/>
        <v>2.0674646354733407E-2</v>
      </c>
      <c r="P15" s="44"/>
      <c r="Q15" s="37">
        <f>'[3]Day 1'!AK14</f>
        <v>5</v>
      </c>
      <c r="R15" s="38">
        <f>'[3]Day 2'!AL14</f>
        <v>5.8</v>
      </c>
      <c r="S15" s="38">
        <f>'[3]Day 3'!AL14</f>
        <v>5</v>
      </c>
      <c r="T15" s="45">
        <f t="shared" si="1"/>
        <v>5.2666666666666666</v>
      </c>
      <c r="U15" s="45">
        <f t="shared" si="2"/>
        <v>1.6</v>
      </c>
      <c r="V15" s="46">
        <f t="shared" si="2"/>
        <v>1.3793103448275863</v>
      </c>
      <c r="W15" s="46">
        <f t="shared" si="2"/>
        <v>1.4</v>
      </c>
      <c r="X15" s="45">
        <f t="shared" si="3"/>
        <v>1.4597701149425288</v>
      </c>
      <c r="Y15" s="45">
        <f t="shared" si="4"/>
        <v>7.79537149817296</v>
      </c>
      <c r="Z15" s="46">
        <f t="shared" si="4"/>
        <v>7.8006500541711805</v>
      </c>
      <c r="AA15" s="46">
        <f t="shared" si="4"/>
        <v>6.8552774755168659</v>
      </c>
      <c r="AB15" s="45">
        <f t="shared" si="5"/>
        <v>7.4837663426203349</v>
      </c>
      <c r="AC15" s="45">
        <f t="shared" si="6"/>
        <v>1.5590742996345921</v>
      </c>
      <c r="AD15" s="46">
        <f t="shared" si="6"/>
        <v>1.3449396645122726</v>
      </c>
      <c r="AE15" s="46">
        <f t="shared" si="6"/>
        <v>1.3710554951033731</v>
      </c>
      <c r="AF15" s="45">
        <f t="shared" si="7"/>
        <v>1.4250231530834128</v>
      </c>
      <c r="AG15" s="45">
        <f t="shared" si="8"/>
        <v>7.4837663426203349</v>
      </c>
      <c r="AH15" s="46">
        <f t="shared" si="12"/>
        <v>0.54429372386893138</v>
      </c>
      <c r="AI15" s="47">
        <f t="shared" si="9"/>
        <v>1.6559782334857294</v>
      </c>
      <c r="AJ15" s="46">
        <f t="shared" si="13"/>
        <v>7.4837663426203349</v>
      </c>
      <c r="AK15" s="37">
        <f t="shared" si="10"/>
        <v>47.2</v>
      </c>
      <c r="AL15" s="38">
        <f t="shared" si="10"/>
        <v>40.689655172413794</v>
      </c>
      <c r="AM15" s="38">
        <f t="shared" si="10"/>
        <v>41.3</v>
      </c>
      <c r="AN15" s="45">
        <f t="shared" si="11"/>
        <v>43.063218390804593</v>
      </c>
      <c r="AO15" s="47">
        <f t="shared" si="14"/>
        <v>3.5955321947902652</v>
      </c>
      <c r="AX15" s="85" t="s">
        <v>93</v>
      </c>
      <c r="AY15" s="86" t="s">
        <v>97</v>
      </c>
      <c r="AZ15" s="87">
        <f>AZ7</f>
        <v>7.0217935621860388</v>
      </c>
      <c r="BC15" s="88"/>
    </row>
    <row r="16" spans="1:115">
      <c r="A16" t="str">
        <f>'[3]Day 0'!AE15</f>
        <v>Peter Shamabanse</v>
      </c>
      <c r="B16" t="str">
        <f>'[3]Day 0'!G15</f>
        <v>Bush Baby</v>
      </c>
      <c r="C16" t="str">
        <f>'[3]Day 0'!B15</f>
        <v>Chiyesu</v>
      </c>
      <c r="D16" t="str">
        <f>'[3]Day 0'!C15</f>
        <v>Judy</v>
      </c>
      <c r="F16" s="37">
        <f>'[3]Stock comparison'!H15</f>
        <v>6</v>
      </c>
      <c r="G16" s="38">
        <f>'[3]Stock comparison'!L15</f>
        <v>4.3999999999999995</v>
      </c>
      <c r="H16" s="38">
        <f>'[3]Stock comparison'!P15</f>
        <v>5.7999999999999989</v>
      </c>
      <c r="I16" s="39">
        <f>('[3]Day 0'!AV15)/100</f>
        <v>2.2499999999999999E-2</v>
      </c>
      <c r="J16" s="40">
        <f>('[3]Day 1'!AF15)/100</f>
        <v>2.2222222222222223E-2</v>
      </c>
      <c r="K16" s="40">
        <f>('[3]Day 2'!AG15)/100</f>
        <v>3.2222222222222222E-2</v>
      </c>
      <c r="L16" s="41"/>
      <c r="M16" s="42">
        <f t="shared" si="0"/>
        <v>2.2004889975550123E-2</v>
      </c>
      <c r="N16" s="43">
        <f t="shared" si="0"/>
        <v>2.1739130434782612E-2</v>
      </c>
      <c r="O16" s="43">
        <f t="shared" si="0"/>
        <v>3.1216361679224973E-2</v>
      </c>
      <c r="P16" s="44"/>
      <c r="Q16" s="37">
        <f>'[3]Day 1'!AK15</f>
        <v>4.9000000000000004</v>
      </c>
      <c r="R16" s="38">
        <f>'[3]Day 2'!AL15</f>
        <v>5.4</v>
      </c>
      <c r="S16" s="38">
        <f>'[3]Day 3'!AL15</f>
        <v>4.9000000000000004</v>
      </c>
      <c r="T16" s="45">
        <f t="shared" si="1"/>
        <v>5.0666666666666673</v>
      </c>
      <c r="U16" s="45">
        <f t="shared" si="2"/>
        <v>1.2244897959183672</v>
      </c>
      <c r="V16" s="46">
        <f t="shared" si="2"/>
        <v>0.81481481481481466</v>
      </c>
      <c r="W16" s="46">
        <f t="shared" si="2"/>
        <v>1.1836734693877549</v>
      </c>
      <c r="X16" s="45">
        <f t="shared" si="3"/>
        <v>1.074326026706979</v>
      </c>
      <c r="Y16" s="45">
        <f t="shared" si="4"/>
        <v>5.8679706601466988</v>
      </c>
      <c r="Z16" s="46">
        <f t="shared" si="4"/>
        <v>4.3043478260869561</v>
      </c>
      <c r="AA16" s="46">
        <f t="shared" si="4"/>
        <v>5.6189451022604944</v>
      </c>
      <c r="AB16" s="45">
        <f t="shared" si="5"/>
        <v>5.2637545294980503</v>
      </c>
      <c r="AC16" s="45">
        <f t="shared" si="6"/>
        <v>1.1975450326829997</v>
      </c>
      <c r="AD16" s="46">
        <f t="shared" si="6"/>
        <v>0.79710144927536219</v>
      </c>
      <c r="AE16" s="46">
        <f t="shared" si="6"/>
        <v>1.1467234902572436</v>
      </c>
      <c r="AF16" s="45">
        <f t="shared" si="7"/>
        <v>1.0471233240718687</v>
      </c>
      <c r="AG16" s="45">
        <f t="shared" si="8"/>
        <v>5.2637545294980503</v>
      </c>
      <c r="AH16" s="46">
        <f t="shared" si="12"/>
        <v>0.84014840893305232</v>
      </c>
      <c r="AI16" s="47">
        <f t="shared" si="9"/>
        <v>2.5560968592498896</v>
      </c>
      <c r="AJ16" s="46">
        <f t="shared" si="13"/>
        <v>5.2637545294980503</v>
      </c>
      <c r="AK16" s="37">
        <f t="shared" si="10"/>
        <v>36.12244897959183</v>
      </c>
      <c r="AL16" s="38">
        <f t="shared" si="10"/>
        <v>24.037037037037031</v>
      </c>
      <c r="AM16" s="38">
        <f t="shared" si="10"/>
        <v>34.918367346938766</v>
      </c>
      <c r="AN16" s="45">
        <f t="shared" si="11"/>
        <v>31.692617787855877</v>
      </c>
      <c r="AO16" s="47">
        <f t="shared" si="14"/>
        <v>6.6572059168058013</v>
      </c>
      <c r="AY16" s="120" t="s">
        <v>134</v>
      </c>
      <c r="AZ16" s="121">
        <f>AZ15*365</f>
        <v>2562.9546501979044</v>
      </c>
    </row>
    <row r="17" spans="1:115">
      <c r="A17" t="str">
        <f>'[3]Day 0'!AE16</f>
        <v>Pilira chirwa</v>
      </c>
      <c r="B17" t="str">
        <f>'[3]Day 0'!G16</f>
        <v>Zambia compound</v>
      </c>
      <c r="C17" t="str">
        <f>'[3]Day 0'!B16</f>
        <v>Hellen</v>
      </c>
      <c r="D17" t="str">
        <f>'[3]Day 0'!C16</f>
        <v>Kabenga</v>
      </c>
      <c r="F17" s="37">
        <f>'[3]Stock comparison'!H16</f>
        <v>6.8000000000000007</v>
      </c>
      <c r="G17" s="38">
        <f>'[3]Stock comparison'!L16</f>
        <v>7.2000000000000011</v>
      </c>
      <c r="H17" s="38">
        <f>'[3]Stock comparison'!P16</f>
        <v>5.1999999999999993</v>
      </c>
      <c r="I17" s="39">
        <f>('[3]Day 0'!AV16)/100</f>
        <v>2.75E-2</v>
      </c>
      <c r="J17" s="40">
        <f>('[3]Day 1'!AF16)/100</f>
        <v>0.02</v>
      </c>
      <c r="K17" s="40">
        <f>('[3]Day 2'!AG16)/100</f>
        <v>0.02</v>
      </c>
      <c r="L17" s="41"/>
      <c r="M17" s="42">
        <f t="shared" si="0"/>
        <v>2.6763990267639901E-2</v>
      </c>
      <c r="N17" s="43">
        <f t="shared" si="0"/>
        <v>1.9607843137254902E-2</v>
      </c>
      <c r="O17" s="43">
        <f t="shared" si="0"/>
        <v>1.9607843137254902E-2</v>
      </c>
      <c r="P17" s="44"/>
      <c r="Q17" s="37">
        <f>'[3]Day 1'!AK16</f>
        <v>5.3</v>
      </c>
      <c r="R17" s="38">
        <f>'[3]Day 2'!AL16</f>
        <v>5.8000000000000007</v>
      </c>
      <c r="S17" s="38">
        <f>'[3]Day 3'!AL16</f>
        <v>5.3</v>
      </c>
      <c r="T17" s="45">
        <f t="shared" si="1"/>
        <v>5.4666666666666677</v>
      </c>
      <c r="U17" s="45">
        <f t="shared" si="2"/>
        <v>1.2830188679245285</v>
      </c>
      <c r="V17" s="46">
        <f t="shared" si="2"/>
        <v>1.2413793103448276</v>
      </c>
      <c r="W17" s="46">
        <f t="shared" si="2"/>
        <v>0.98113207547169801</v>
      </c>
      <c r="X17" s="45">
        <f t="shared" si="3"/>
        <v>1.1685100845803513</v>
      </c>
      <c r="Y17" s="45">
        <f t="shared" si="4"/>
        <v>6.6180048661800495</v>
      </c>
      <c r="Z17" s="46">
        <f t="shared" si="4"/>
        <v>7.0588235294117654</v>
      </c>
      <c r="AA17" s="46">
        <f t="shared" si="4"/>
        <v>5.0980392156862733</v>
      </c>
      <c r="AB17" s="45">
        <f t="shared" si="5"/>
        <v>6.2582892037593636</v>
      </c>
      <c r="AC17" s="45">
        <f t="shared" si="6"/>
        <v>1.2486801634301981</v>
      </c>
      <c r="AD17" s="46">
        <f t="shared" si="6"/>
        <v>1.2170385395537524</v>
      </c>
      <c r="AE17" s="46">
        <f t="shared" si="6"/>
        <v>0.96189419163891954</v>
      </c>
      <c r="AF17" s="45">
        <f t="shared" si="7"/>
        <v>1.1425376315409566</v>
      </c>
      <c r="AG17" s="45">
        <f t="shared" si="8"/>
        <v>6.2582892037593636</v>
      </c>
      <c r="AH17" s="46">
        <f t="shared" si="12"/>
        <v>1.0286959218258052</v>
      </c>
      <c r="AI17" s="47">
        <f t="shared" si="9"/>
        <v>3.1297403969869797</v>
      </c>
      <c r="AJ17" s="46">
        <f t="shared" si="13"/>
        <v>6.2582892037593636</v>
      </c>
      <c r="AK17" s="37">
        <f t="shared" si="10"/>
        <v>37.84905660377359</v>
      </c>
      <c r="AL17" s="38">
        <f t="shared" si="10"/>
        <v>36.620689655172413</v>
      </c>
      <c r="AM17" s="38">
        <f t="shared" si="10"/>
        <v>28.943396226415093</v>
      </c>
      <c r="AN17" s="45">
        <f t="shared" si="11"/>
        <v>34.471047495120366</v>
      </c>
      <c r="AO17" s="47">
        <f t="shared" si="14"/>
        <v>4.8263254916570064</v>
      </c>
      <c r="AY17" s="120" t="s">
        <v>135</v>
      </c>
      <c r="AZ17" s="121">
        <f>AZ16/1000</f>
        <v>2.5629546501979044</v>
      </c>
    </row>
    <row r="18" spans="1:115">
      <c r="A18" t="str">
        <f>'[3]Day 0'!AE17</f>
        <v>Reuben Kambungo</v>
      </c>
      <c r="B18" t="str">
        <f>'[3]Day 0'!G17</f>
        <v>Kyawama</v>
      </c>
      <c r="C18" t="str">
        <f>'[3]Day 0'!B17</f>
        <v>Petronia</v>
      </c>
      <c r="D18" t="str">
        <f>'[3]Day 0'!C17</f>
        <v>Kantende Chikaka</v>
      </c>
      <c r="F18" s="37">
        <f>'[3]Stock comparison'!H17</f>
        <v>9</v>
      </c>
      <c r="G18" s="38">
        <f>'[3]Stock comparison'!L17</f>
        <v>7</v>
      </c>
      <c r="H18" s="38">
        <f>'[3]Stock comparison'!P17</f>
        <v>10</v>
      </c>
      <c r="I18" s="39">
        <f>('[3]Day 0'!AV17)/100</f>
        <v>0.03</v>
      </c>
      <c r="J18" s="40">
        <f>('[3]Day 1'!AF17)/100</f>
        <v>2.8888888888888888E-2</v>
      </c>
      <c r="K18" s="40">
        <f>('[3]Day 2'!AG17)/100</f>
        <v>2.4444444444444446E-2</v>
      </c>
      <c r="L18" s="41"/>
      <c r="M18" s="42">
        <f t="shared" si="0"/>
        <v>2.9126213592233007E-2</v>
      </c>
      <c r="N18" s="43">
        <f t="shared" si="0"/>
        <v>2.8077753779697619E-2</v>
      </c>
      <c r="O18" s="43">
        <f t="shared" si="0"/>
        <v>2.3861171366594359E-2</v>
      </c>
      <c r="P18" s="44"/>
      <c r="Q18" s="37">
        <f>'[3]Day 1'!AK17</f>
        <v>8.4</v>
      </c>
      <c r="R18" s="38">
        <f>'[3]Day 2'!AL17</f>
        <v>9.4</v>
      </c>
      <c r="S18" s="38">
        <f>'[3]Day 3'!AL17</f>
        <v>8.4</v>
      </c>
      <c r="T18" s="45">
        <f t="shared" si="1"/>
        <v>8.7333333333333343</v>
      </c>
      <c r="U18" s="45">
        <f t="shared" si="2"/>
        <v>1.0714285714285714</v>
      </c>
      <c r="V18" s="46">
        <f t="shared" si="2"/>
        <v>0.74468085106382975</v>
      </c>
      <c r="W18" s="46">
        <f t="shared" si="2"/>
        <v>1.1904761904761905</v>
      </c>
      <c r="X18" s="45">
        <f t="shared" si="3"/>
        <v>1.0021952043228639</v>
      </c>
      <c r="Y18" s="45">
        <f t="shared" si="4"/>
        <v>8.7378640776699026</v>
      </c>
      <c r="Z18" s="46">
        <f t="shared" si="4"/>
        <v>6.8034557235421174</v>
      </c>
      <c r="AA18" s="46">
        <f t="shared" si="4"/>
        <v>9.7613882863340571</v>
      </c>
      <c r="AB18" s="45">
        <f t="shared" si="5"/>
        <v>8.434236029182026</v>
      </c>
      <c r="AC18" s="45">
        <f t="shared" si="6"/>
        <v>1.0402219140083218</v>
      </c>
      <c r="AD18" s="46">
        <f t="shared" si="6"/>
        <v>0.72377188548320393</v>
      </c>
      <c r="AE18" s="46">
        <f t="shared" si="6"/>
        <v>1.1620700340873877</v>
      </c>
      <c r="AF18" s="45">
        <f t="shared" si="7"/>
        <v>0.97535461119297118</v>
      </c>
      <c r="AG18" s="45">
        <f t="shared" si="8"/>
        <v>8.434236029182026</v>
      </c>
      <c r="AH18" s="46">
        <f t="shared" si="12"/>
        <v>1.502159697028796</v>
      </c>
      <c r="AI18" s="47">
        <f t="shared" si="9"/>
        <v>4.5702231211069719</v>
      </c>
      <c r="AJ18" s="46">
        <f t="shared" si="13"/>
        <v>8.434236029182026</v>
      </c>
      <c r="AK18" s="37">
        <f t="shared" si="10"/>
        <v>31.607142857142858</v>
      </c>
      <c r="AL18" s="38">
        <f t="shared" si="10"/>
        <v>21.968085106382979</v>
      </c>
      <c r="AM18" s="38">
        <f t="shared" si="10"/>
        <v>35.11904761904762</v>
      </c>
      <c r="AN18" s="45">
        <f t="shared" si="11"/>
        <v>29.564758527524486</v>
      </c>
      <c r="AO18" s="47">
        <f t="shared" si="14"/>
        <v>6.8092183152532861</v>
      </c>
    </row>
    <row r="19" spans="1:115">
      <c r="A19" t="str">
        <f>'[3]Day 0'!AE18</f>
        <v>Matthews Banda</v>
      </c>
      <c r="B19" t="str">
        <f>'[3]Day 0'!G18</f>
        <v>Zambia Housing</v>
      </c>
      <c r="C19" t="str">
        <f>'[3]Day 0'!B18</f>
        <v>Margy</v>
      </c>
      <c r="D19" t="str">
        <f>'[3]Day 0'!C18</f>
        <v>Kapula Melika</v>
      </c>
      <c r="F19" s="37">
        <f>'[3]Stock comparison'!H18</f>
        <v>7.8</v>
      </c>
      <c r="G19" s="38">
        <f>'[3]Stock comparison'!L18</f>
        <v>8.1999999999999993</v>
      </c>
      <c r="H19" s="38">
        <f>'[3]Stock comparison'!P18</f>
        <v>6.8000000000000007</v>
      </c>
      <c r="I19" s="39">
        <f>('[3]Day 0'!AV18)/100</f>
        <v>2.6249999999999999E-2</v>
      </c>
      <c r="J19" s="40">
        <f>('[3]Day 1'!AF18)/100</f>
        <v>2.6666666666666665E-2</v>
      </c>
      <c r="K19" s="40">
        <f>('[3]Day 2'!AG18)/100</f>
        <v>2.6666666666666665E-2</v>
      </c>
      <c r="L19" s="41"/>
      <c r="M19" s="42">
        <f t="shared" ref="M19:O57" si="15">I19/(1+I19)</f>
        <v>2.5578562728380022E-2</v>
      </c>
      <c r="N19" s="43">
        <f t="shared" si="15"/>
        <v>2.5974025974025972E-2</v>
      </c>
      <c r="O19" s="43">
        <f t="shared" si="15"/>
        <v>2.5974025974025972E-2</v>
      </c>
      <c r="P19" s="44"/>
      <c r="Q19" s="37">
        <f>'[3]Day 1'!AK18</f>
        <v>5.2</v>
      </c>
      <c r="R19" s="38">
        <f>'[3]Day 2'!AL18</f>
        <v>5.6</v>
      </c>
      <c r="S19" s="38">
        <f>'[3]Day 3'!AL18</f>
        <v>5.2</v>
      </c>
      <c r="T19" s="45">
        <f t="shared" si="1"/>
        <v>5.333333333333333</v>
      </c>
      <c r="U19" s="45">
        <f t="shared" ref="U19:W57" si="16">F19/Q19</f>
        <v>1.5</v>
      </c>
      <c r="V19" s="46">
        <f t="shared" si="16"/>
        <v>1.4642857142857142</v>
      </c>
      <c r="W19" s="46">
        <f t="shared" si="16"/>
        <v>1.3076923076923077</v>
      </c>
      <c r="X19" s="45">
        <f t="shared" si="3"/>
        <v>1.423992673992674</v>
      </c>
      <c r="Y19" s="45">
        <f t="shared" ref="Y19:AA57" si="17">F19*(1-M19)</f>
        <v>7.6004872107186356</v>
      </c>
      <c r="Z19" s="46">
        <f t="shared" si="17"/>
        <v>7.987012987012986</v>
      </c>
      <c r="AA19" s="46">
        <f t="shared" si="17"/>
        <v>6.6233766233766236</v>
      </c>
      <c r="AB19" s="45">
        <f t="shared" si="5"/>
        <v>7.4036256070360809</v>
      </c>
      <c r="AC19" s="45">
        <f t="shared" ref="AC19:AE57" si="18">Y19/Q19</f>
        <v>1.4616321559074299</v>
      </c>
      <c r="AD19" s="46">
        <f t="shared" si="18"/>
        <v>1.4262523191094618</v>
      </c>
      <c r="AE19" s="46">
        <f t="shared" si="18"/>
        <v>1.2737262737262738</v>
      </c>
      <c r="AF19" s="45">
        <f t="shared" si="7"/>
        <v>1.3872035829143885</v>
      </c>
      <c r="AG19" s="45">
        <f t="shared" si="8"/>
        <v>7.4036256070360809</v>
      </c>
      <c r="AH19" s="46">
        <f t="shared" si="12"/>
        <v>0.70281000370740354</v>
      </c>
      <c r="AI19" s="47">
        <f t="shared" si="9"/>
        <v>2.1382536990188465</v>
      </c>
      <c r="AJ19" s="46">
        <f t="shared" si="13"/>
        <v>7.4036256070360809</v>
      </c>
      <c r="AK19" s="37">
        <f t="shared" ref="AK19:AM57" si="19">U19*$AP$3</f>
        <v>44.25</v>
      </c>
      <c r="AL19" s="38">
        <f t="shared" si="19"/>
        <v>43.196428571428569</v>
      </c>
      <c r="AM19" s="38">
        <f t="shared" si="19"/>
        <v>38.57692307692308</v>
      </c>
      <c r="AN19" s="45">
        <f t="shared" si="11"/>
        <v>42.007783882783883</v>
      </c>
      <c r="AO19" s="47">
        <f t="shared" si="14"/>
        <v>3.0175499317607639</v>
      </c>
    </row>
    <row r="20" spans="1:115">
      <c r="A20" t="str">
        <f>'[3]Day 0'!AE19</f>
        <v>Matthews Banda</v>
      </c>
      <c r="B20" t="str">
        <f>'[3]Day 0'!G19</f>
        <v>Zambia Housing</v>
      </c>
      <c r="C20" t="str">
        <f>'[3]Day 0'!B19</f>
        <v>Ruth</v>
      </c>
      <c r="D20" t="str">
        <f>'[3]Day 0'!C19</f>
        <v>Katuka</v>
      </c>
      <c r="F20" s="37">
        <f>'[3]Stock comparison'!H19</f>
        <v>6</v>
      </c>
      <c r="G20" s="38">
        <f>'[3]Stock comparison'!L19</f>
        <v>7</v>
      </c>
      <c r="H20" s="38">
        <f>'[3]Stock comparison'!P19</f>
        <v>6</v>
      </c>
      <c r="I20" s="39">
        <f>('[3]Day 0'!AV19)/100</f>
        <v>2.75E-2</v>
      </c>
      <c r="J20" s="40">
        <f>('[3]Day 1'!AF19)/100</f>
        <v>2.3333333333333334E-2</v>
      </c>
      <c r="K20" s="40">
        <f>('[3]Day 2'!AG19)/100</f>
        <v>2.7777777777777776E-2</v>
      </c>
      <c r="L20" s="41"/>
      <c r="M20" s="42">
        <f t="shared" si="15"/>
        <v>2.6763990267639901E-2</v>
      </c>
      <c r="N20" s="43">
        <f t="shared" si="15"/>
        <v>2.2801302931596091E-2</v>
      </c>
      <c r="O20" s="43">
        <f t="shared" si="15"/>
        <v>2.7027027027027029E-2</v>
      </c>
      <c r="P20" s="44"/>
      <c r="Q20" s="37">
        <f>'[3]Day 1'!AK19</f>
        <v>2.2999999999999998</v>
      </c>
      <c r="R20" s="38">
        <f>'[3]Day 2'!AL19</f>
        <v>3.4000000000000004</v>
      </c>
      <c r="S20" s="38">
        <f>'[3]Day 3'!AL19</f>
        <v>2.2999999999999998</v>
      </c>
      <c r="T20" s="45">
        <f t="shared" si="1"/>
        <v>2.6666666666666665</v>
      </c>
      <c r="U20" s="45">
        <f t="shared" si="16"/>
        <v>2.6086956521739131</v>
      </c>
      <c r="V20" s="46">
        <f t="shared" si="16"/>
        <v>2.0588235294117645</v>
      </c>
      <c r="W20" s="46">
        <f t="shared" si="16"/>
        <v>2.6086956521739131</v>
      </c>
      <c r="X20" s="45">
        <f t="shared" si="3"/>
        <v>2.4254049445865302</v>
      </c>
      <c r="Y20" s="45">
        <f t="shared" si="17"/>
        <v>5.8394160583941606</v>
      </c>
      <c r="Z20" s="46">
        <f t="shared" si="17"/>
        <v>6.8403908794788268</v>
      </c>
      <c r="AA20" s="46">
        <f t="shared" si="17"/>
        <v>5.8378378378378386</v>
      </c>
      <c r="AB20" s="45">
        <f t="shared" si="5"/>
        <v>6.1725482585702762</v>
      </c>
      <c r="AC20" s="45">
        <f t="shared" si="18"/>
        <v>2.538876547127896</v>
      </c>
      <c r="AD20" s="46">
        <f t="shared" si="18"/>
        <v>2.0118796704349489</v>
      </c>
      <c r="AE20" s="46">
        <f t="shared" si="18"/>
        <v>2.5381903642773214</v>
      </c>
      <c r="AF20" s="45">
        <f t="shared" si="7"/>
        <v>2.3629821939467219</v>
      </c>
      <c r="AG20" s="45">
        <f t="shared" si="8"/>
        <v>6.1725482585702762</v>
      </c>
      <c r="AH20" s="46">
        <f t="shared" si="12"/>
        <v>0.57836921375669148</v>
      </c>
      <c r="AI20" s="47">
        <f t="shared" si="9"/>
        <v>1.7596506939146173</v>
      </c>
      <c r="AJ20" s="46">
        <f t="shared" si="13"/>
        <v>6.1725482585702762</v>
      </c>
      <c r="AK20" s="37">
        <f t="shared" si="19"/>
        <v>76.956521739130437</v>
      </c>
      <c r="AL20" s="38">
        <f t="shared" si="19"/>
        <v>60.735294117647051</v>
      </c>
      <c r="AM20" s="38">
        <f t="shared" si="19"/>
        <v>76.956521739130437</v>
      </c>
      <c r="AN20" s="45">
        <f t="shared" si="11"/>
        <v>71.549445865302644</v>
      </c>
      <c r="AO20" s="47">
        <f t="shared" si="14"/>
        <v>9.3653301338496568</v>
      </c>
    </row>
    <row r="21" spans="1:115">
      <c r="A21" t="str">
        <f>'[3]Day 0'!AE20</f>
        <v>Pilira chirwa</v>
      </c>
      <c r="B21" t="str">
        <f>'[3]Day 0'!G20</f>
        <v>Zambia compound</v>
      </c>
      <c r="C21" t="str">
        <f>'[3]Day 0'!B20</f>
        <v>Justina</v>
      </c>
      <c r="D21" t="str">
        <f>'[3]Day 0'!C20</f>
        <v>Kaumba</v>
      </c>
      <c r="F21" s="37">
        <f>'[3]Stock comparison'!H20</f>
        <v>6.2</v>
      </c>
      <c r="G21" s="38">
        <f>'[3]Stock comparison'!L20</f>
        <v>5.8000000000000007</v>
      </c>
      <c r="H21" s="38">
        <f>'[3]Stock comparison'!P20</f>
        <v>7.1999999999999993</v>
      </c>
      <c r="I21" s="39">
        <f>('[3]Day 0'!AV20)/100</f>
        <v>2.5000000000000001E-2</v>
      </c>
      <c r="J21" s="40">
        <f>('[3]Day 1'!AF20)/100</f>
        <v>2.5555555555555554E-2</v>
      </c>
      <c r="K21" s="40">
        <f>('[3]Day 2'!AG20)/100</f>
        <v>1.6666666666666666E-2</v>
      </c>
      <c r="L21" s="41"/>
      <c r="M21" s="42">
        <f t="shared" si="15"/>
        <v>2.4390243902439029E-2</v>
      </c>
      <c r="N21" s="43">
        <f t="shared" si="15"/>
        <v>2.491874322860238E-2</v>
      </c>
      <c r="O21" s="43">
        <f t="shared" si="15"/>
        <v>1.6393442622950821E-2</v>
      </c>
      <c r="P21" s="44"/>
      <c r="Q21" s="37">
        <f>'[3]Day 1'!AK20</f>
        <v>5.6</v>
      </c>
      <c r="R21" s="38">
        <f>'[3]Day 2'!AL20</f>
        <v>6.8000000000000007</v>
      </c>
      <c r="S21" s="38">
        <f>'[3]Day 3'!AL20</f>
        <v>5.6</v>
      </c>
      <c r="T21" s="45">
        <f t="shared" si="1"/>
        <v>6</v>
      </c>
      <c r="U21" s="45">
        <f t="shared" si="16"/>
        <v>1.1071428571428572</v>
      </c>
      <c r="V21" s="46">
        <f t="shared" si="16"/>
        <v>0.8529411764705882</v>
      </c>
      <c r="W21" s="46">
        <f t="shared" si="16"/>
        <v>1.2857142857142856</v>
      </c>
      <c r="X21" s="45">
        <f t="shared" si="3"/>
        <v>1.0819327731092436</v>
      </c>
      <c r="Y21" s="45">
        <f t="shared" si="17"/>
        <v>6.0487804878048781</v>
      </c>
      <c r="Z21" s="46">
        <f t="shared" si="17"/>
        <v>5.6554712892741064</v>
      </c>
      <c r="AA21" s="46">
        <f t="shared" si="17"/>
        <v>7.0819672131147531</v>
      </c>
      <c r="AB21" s="45">
        <f t="shared" si="5"/>
        <v>6.2620729967312458</v>
      </c>
      <c r="AC21" s="45">
        <f t="shared" si="18"/>
        <v>1.0801393728222997</v>
      </c>
      <c r="AD21" s="46">
        <f t="shared" si="18"/>
        <v>0.8316869543050156</v>
      </c>
      <c r="AE21" s="46">
        <f t="shared" si="18"/>
        <v>1.2646370023419202</v>
      </c>
      <c r="AF21" s="45">
        <f t="shared" si="7"/>
        <v>1.0588211098230784</v>
      </c>
      <c r="AG21" s="45">
        <f t="shared" si="8"/>
        <v>6.2620729967312458</v>
      </c>
      <c r="AH21" s="46">
        <f t="shared" si="12"/>
        <v>0.73677874966408574</v>
      </c>
      <c r="AI21" s="47">
        <f t="shared" si="9"/>
        <v>2.2416013979840796</v>
      </c>
      <c r="AJ21" s="46">
        <f t="shared" si="13"/>
        <v>6.2620729967312458</v>
      </c>
      <c r="AK21" s="37">
        <f t="shared" si="19"/>
        <v>32.660714285714285</v>
      </c>
      <c r="AL21" s="38">
        <f t="shared" si="19"/>
        <v>25.161764705882351</v>
      </c>
      <c r="AM21" s="38">
        <f t="shared" si="19"/>
        <v>37.928571428571423</v>
      </c>
      <c r="AN21" s="45">
        <f t="shared" si="11"/>
        <v>31.917016806722689</v>
      </c>
      <c r="AO21" s="47">
        <f t="shared" si="14"/>
        <v>6.4158127255101718</v>
      </c>
      <c r="AX21" s="4"/>
      <c r="AY21" s="4"/>
      <c r="AZ21" s="4"/>
    </row>
    <row r="22" spans="1:115" s="4" customFormat="1">
      <c r="A22" t="str">
        <f>'[3]Day 0'!AE21</f>
        <v>Pilira chirwa</v>
      </c>
      <c r="B22" t="str">
        <f>'[3]Day 0'!G21</f>
        <v>Zambia compound</v>
      </c>
      <c r="C22" t="str">
        <f>'[3]Day 0'!B21</f>
        <v>Dorothy</v>
      </c>
      <c r="D22" t="str">
        <f>'[3]Day 0'!C21</f>
        <v>Kayamba</v>
      </c>
      <c r="E22"/>
      <c r="F22" s="37">
        <f>'[3]Stock comparison'!H21</f>
        <v>5.6</v>
      </c>
      <c r="G22" s="38">
        <f>'[3]Stock comparison'!L21</f>
        <v>6.4</v>
      </c>
      <c r="H22" s="38">
        <f>'[3]Stock comparison'!P21</f>
        <v>5.1999999999999993</v>
      </c>
      <c r="I22" s="39">
        <f>('[3]Day 0'!AV21)/100</f>
        <v>2.6249999999999999E-2</v>
      </c>
      <c r="J22" s="40">
        <f>('[3]Day 1'!AF21)/100</f>
        <v>2.1111111111111112E-2</v>
      </c>
      <c r="K22" s="40">
        <f>('[3]Day 2'!AG21)/100</f>
        <v>2.1111111111111112E-2</v>
      </c>
      <c r="L22" s="41"/>
      <c r="M22" s="42">
        <f t="shared" si="15"/>
        <v>2.5578562728380022E-2</v>
      </c>
      <c r="N22" s="43">
        <f t="shared" si="15"/>
        <v>2.0674646354733407E-2</v>
      </c>
      <c r="O22" s="43">
        <f t="shared" si="15"/>
        <v>2.0674646354733407E-2</v>
      </c>
      <c r="P22" s="44"/>
      <c r="Q22" s="37">
        <f>'[3]Day 1'!AK21</f>
        <v>3.4000000000000004</v>
      </c>
      <c r="R22" s="38">
        <f>'[3]Day 2'!AL21</f>
        <v>4.5999999999999996</v>
      </c>
      <c r="S22" s="38">
        <f>'[3]Day 3'!AL21</f>
        <v>3.4000000000000004</v>
      </c>
      <c r="T22" s="45">
        <f t="shared" si="1"/>
        <v>3.8000000000000003</v>
      </c>
      <c r="U22" s="45">
        <f t="shared" si="16"/>
        <v>1.6470588235294115</v>
      </c>
      <c r="V22" s="46">
        <f t="shared" si="16"/>
        <v>1.3913043478260871</v>
      </c>
      <c r="W22" s="46">
        <f t="shared" si="16"/>
        <v>1.529411764705882</v>
      </c>
      <c r="X22" s="45">
        <f t="shared" si="3"/>
        <v>1.5225916453537935</v>
      </c>
      <c r="Y22" s="45">
        <f t="shared" si="17"/>
        <v>5.4567600487210717</v>
      </c>
      <c r="Z22" s="46">
        <f t="shared" si="17"/>
        <v>6.2676822633297071</v>
      </c>
      <c r="AA22" s="46">
        <f t="shared" si="17"/>
        <v>5.0924918389553859</v>
      </c>
      <c r="AB22" s="45">
        <f t="shared" si="5"/>
        <v>5.6056447170020549</v>
      </c>
      <c r="AC22" s="45">
        <f t="shared" si="18"/>
        <v>1.6049294260944327</v>
      </c>
      <c r="AD22" s="46">
        <f t="shared" si="18"/>
        <v>1.36253962246298</v>
      </c>
      <c r="AE22" s="46">
        <f t="shared" si="18"/>
        <v>1.4977917173398192</v>
      </c>
      <c r="AF22" s="45">
        <f t="shared" si="7"/>
        <v>1.4884202552990773</v>
      </c>
      <c r="AG22" s="45">
        <f t="shared" si="8"/>
        <v>5.6056447170020549</v>
      </c>
      <c r="AH22" s="46">
        <f t="shared" si="12"/>
        <v>0.60157552869288833</v>
      </c>
      <c r="AI22" s="47">
        <f t="shared" si="9"/>
        <v>1.830254396894317</v>
      </c>
      <c r="AJ22" s="46">
        <f t="shared" si="13"/>
        <v>5.6056447170020549</v>
      </c>
      <c r="AK22" s="37">
        <f t="shared" si="19"/>
        <v>48.588235294117638</v>
      </c>
      <c r="AL22" s="38">
        <f t="shared" si="19"/>
        <v>41.04347826086957</v>
      </c>
      <c r="AM22" s="38">
        <f t="shared" si="19"/>
        <v>45.117647058823522</v>
      </c>
      <c r="AN22" s="45">
        <f t="shared" si="11"/>
        <v>44.91645353793691</v>
      </c>
      <c r="AO22" s="47">
        <f t="shared" si="14"/>
        <v>3.7764002432636312</v>
      </c>
    </row>
    <row r="23" spans="1:115" s="4" customFormat="1">
      <c r="A23" t="str">
        <f>'[3]Day 0'!AE22</f>
        <v>Matthews Banda</v>
      </c>
      <c r="B23" t="str">
        <f>'[3]Day 0'!G22</f>
        <v>Zambia Housing</v>
      </c>
      <c r="C23" t="str">
        <f>'[3]Day 0'!B22</f>
        <v>Albert</v>
      </c>
      <c r="D23" t="str">
        <f>'[3]Day 0'!C22</f>
        <v>Kayombo</v>
      </c>
      <c r="E23"/>
      <c r="F23" s="37">
        <f>'[3]Stock comparison'!H22</f>
        <v>8</v>
      </c>
      <c r="G23" s="38">
        <f>'[3]Stock comparison'!L22</f>
        <v>10</v>
      </c>
      <c r="H23" s="38">
        <f>'[3]Stock comparison'!P22</f>
        <v>7</v>
      </c>
      <c r="I23" s="39">
        <f>('[3]Day 0'!AV22)/100</f>
        <v>3.2500000000000001E-2</v>
      </c>
      <c r="J23" s="40">
        <f>('[3]Day 1'!AF22)/100</f>
        <v>2.7777777777777776E-2</v>
      </c>
      <c r="K23" s="40">
        <f>('[3]Day 2'!AG22)/100</f>
        <v>2.7777777777777776E-2</v>
      </c>
      <c r="L23" s="41"/>
      <c r="M23" s="42">
        <f t="shared" si="15"/>
        <v>3.1476997578692496E-2</v>
      </c>
      <c r="N23" s="43">
        <f t="shared" si="15"/>
        <v>2.7027027027027029E-2</v>
      </c>
      <c r="O23" s="43">
        <f t="shared" si="15"/>
        <v>2.7027027027027029E-2</v>
      </c>
      <c r="P23" s="44"/>
      <c r="Q23" s="37">
        <f>'[3]Day 1'!AK22</f>
        <v>5.6</v>
      </c>
      <c r="R23" s="38">
        <f>'[3]Day 2'!AL22</f>
        <v>6.8000000000000007</v>
      </c>
      <c r="S23" s="38">
        <f>'[3]Day 3'!AL22</f>
        <v>5.6</v>
      </c>
      <c r="T23" s="45">
        <f t="shared" si="1"/>
        <v>6</v>
      </c>
      <c r="U23" s="45">
        <f t="shared" si="16"/>
        <v>1.4285714285714286</v>
      </c>
      <c r="V23" s="46">
        <f t="shared" si="16"/>
        <v>1.4705882352941175</v>
      </c>
      <c r="W23" s="46">
        <f t="shared" si="16"/>
        <v>1.25</v>
      </c>
      <c r="X23" s="45">
        <f t="shared" si="3"/>
        <v>1.3830532212885156</v>
      </c>
      <c r="Y23" s="45">
        <f t="shared" si="17"/>
        <v>7.7481840193704601</v>
      </c>
      <c r="Z23" s="46">
        <f t="shared" si="17"/>
        <v>9.7297297297297298</v>
      </c>
      <c r="AA23" s="46">
        <f t="shared" si="17"/>
        <v>6.8108108108108114</v>
      </c>
      <c r="AB23" s="45">
        <f t="shared" si="5"/>
        <v>8.0962415199703326</v>
      </c>
      <c r="AC23" s="45">
        <f t="shared" si="18"/>
        <v>1.3836042891732965</v>
      </c>
      <c r="AD23" s="46">
        <f t="shared" si="18"/>
        <v>1.4308426073131955</v>
      </c>
      <c r="AE23" s="46">
        <f t="shared" si="18"/>
        <v>1.2162162162162165</v>
      </c>
      <c r="AF23" s="45">
        <f t="shared" si="7"/>
        <v>1.3435543709009028</v>
      </c>
      <c r="AG23" s="45">
        <f t="shared" si="8"/>
        <v>8.0962415199703326</v>
      </c>
      <c r="AH23" s="46">
        <f t="shared" si="12"/>
        <v>1.4902616990309416</v>
      </c>
      <c r="AI23" s="47">
        <f t="shared" si="9"/>
        <v>4.5340242364928844</v>
      </c>
      <c r="AJ23" s="46">
        <f t="shared" si="13"/>
        <v>8.0962415199703326</v>
      </c>
      <c r="AK23" s="37">
        <f t="shared" si="19"/>
        <v>42.142857142857146</v>
      </c>
      <c r="AL23" s="38">
        <f t="shared" si="19"/>
        <v>43.382352941176464</v>
      </c>
      <c r="AM23" s="38">
        <f t="shared" si="19"/>
        <v>36.875</v>
      </c>
      <c r="AN23" s="45">
        <f t="shared" si="11"/>
        <v>40.800070028011199</v>
      </c>
      <c r="AO23" s="47">
        <f t="shared" si="14"/>
        <v>3.4552450712079326</v>
      </c>
    </row>
    <row r="24" spans="1:115" s="4" customFormat="1">
      <c r="A24" t="str">
        <f>'[3]Day 0'!AE23</f>
        <v>Pilira chirwa</v>
      </c>
      <c r="B24" t="str">
        <f>'[3]Day 0'!G23</f>
        <v>Zambia compound</v>
      </c>
      <c r="C24" t="str">
        <f>'[3]Day 0'!B23</f>
        <v>Matildah</v>
      </c>
      <c r="D24" t="str">
        <f>'[3]Day 0'!C23</f>
        <v>Kimuchima</v>
      </c>
      <c r="E24"/>
      <c r="F24" s="37">
        <f>'[3]Stock comparison'!H23</f>
        <v>8.1999999999999993</v>
      </c>
      <c r="G24" s="38">
        <f>'[3]Stock comparison'!L23</f>
        <v>6.6000000000000014</v>
      </c>
      <c r="H24" s="38">
        <f>'[3]Stock comparison'!P23</f>
        <v>10</v>
      </c>
      <c r="I24" s="39">
        <f>('[3]Day 0'!AV23)/100</f>
        <v>2.5000000000000001E-2</v>
      </c>
      <c r="J24" s="40">
        <f>('[3]Day 1'!AF23)/100</f>
        <v>0.02</v>
      </c>
      <c r="K24" s="40">
        <f>('[3]Day 2'!AG23)/100</f>
        <v>1.8888888888888889E-2</v>
      </c>
      <c r="L24" s="41"/>
      <c r="M24" s="42">
        <f t="shared" si="15"/>
        <v>2.4390243902439029E-2</v>
      </c>
      <c r="N24" s="43">
        <f t="shared" si="15"/>
        <v>1.9607843137254902E-2</v>
      </c>
      <c r="O24" s="43">
        <f t="shared" si="15"/>
        <v>1.8538713195201745E-2</v>
      </c>
      <c r="P24" s="44"/>
      <c r="Q24" s="37">
        <f>'[3]Day 1'!AK23</f>
        <v>6.7</v>
      </c>
      <c r="R24" s="38">
        <f>'[3]Day 2'!AL23</f>
        <v>8.8000000000000007</v>
      </c>
      <c r="S24" s="38">
        <f>'[3]Day 3'!AL23</f>
        <v>6.7</v>
      </c>
      <c r="T24" s="45">
        <f t="shared" si="1"/>
        <v>7.3999999999999995</v>
      </c>
      <c r="U24" s="45">
        <f t="shared" si="16"/>
        <v>1.2238805970149251</v>
      </c>
      <c r="V24" s="46">
        <f t="shared" si="16"/>
        <v>0.75000000000000011</v>
      </c>
      <c r="W24" s="46">
        <f t="shared" si="16"/>
        <v>1.4925373134328357</v>
      </c>
      <c r="X24" s="45">
        <f t="shared" si="3"/>
        <v>1.1554726368159203</v>
      </c>
      <c r="Y24" s="45">
        <f t="shared" si="17"/>
        <v>7.9999999999999991</v>
      </c>
      <c r="Z24" s="46">
        <f t="shared" si="17"/>
        <v>6.4705882352941186</v>
      </c>
      <c r="AA24" s="46">
        <f t="shared" si="17"/>
        <v>9.8146128680479823</v>
      </c>
      <c r="AB24" s="45">
        <f t="shared" si="5"/>
        <v>8.0950670344473661</v>
      </c>
      <c r="AC24" s="45">
        <f t="shared" si="18"/>
        <v>1.1940298507462686</v>
      </c>
      <c r="AD24" s="46">
        <f t="shared" si="18"/>
        <v>0.73529411764705888</v>
      </c>
      <c r="AE24" s="46">
        <f t="shared" si="18"/>
        <v>1.4648675922459675</v>
      </c>
      <c r="AF24" s="45">
        <f t="shared" si="7"/>
        <v>1.131397186879765</v>
      </c>
      <c r="AG24" s="45">
        <f t="shared" si="8"/>
        <v>8.0950670344473661</v>
      </c>
      <c r="AH24" s="46">
        <f t="shared" si="12"/>
        <v>1.6740380795833572</v>
      </c>
      <c r="AI24" s="47">
        <f t="shared" si="9"/>
        <v>5.0931519145788329</v>
      </c>
      <c r="AJ24" s="46">
        <f t="shared" si="13"/>
        <v>8.0950670344473661</v>
      </c>
      <c r="AK24" s="37">
        <f t="shared" si="19"/>
        <v>36.10447761194029</v>
      </c>
      <c r="AL24" s="38">
        <f t="shared" si="19"/>
        <v>22.125000000000004</v>
      </c>
      <c r="AM24" s="38">
        <f t="shared" si="19"/>
        <v>44.02985074626865</v>
      </c>
      <c r="AN24" s="45">
        <f t="shared" si="11"/>
        <v>34.086442786069647</v>
      </c>
      <c r="AO24" s="47">
        <f t="shared" si="14"/>
        <v>11.090985978392382</v>
      </c>
    </row>
    <row r="25" spans="1:115" s="4" customFormat="1">
      <c r="A25" t="str">
        <f>'[3]Day 0'!AE24</f>
        <v>Reuben Kambungo</v>
      </c>
      <c r="B25" t="str">
        <f>'[3]Day 0'!G24</f>
        <v xml:space="preserve">Kyawama </v>
      </c>
      <c r="C25" t="str">
        <f>'[3]Day 0'!B24</f>
        <v>Jane</v>
      </c>
      <c r="D25" t="str">
        <f>'[3]Day 0'!C24</f>
        <v>Kolinu</v>
      </c>
      <c r="E25"/>
      <c r="F25" s="37">
        <f>'[3]Stock comparison'!H24</f>
        <v>13</v>
      </c>
      <c r="G25" s="38">
        <f>'[3]Stock comparison'!L24</f>
        <v>15</v>
      </c>
      <c r="H25" s="38">
        <f>'[3]Stock comparison'!P24</f>
        <v>12</v>
      </c>
      <c r="I25" s="39">
        <f>('[3]Day 0'!AV24)/100</f>
        <v>2.8750000000000001E-2</v>
      </c>
      <c r="J25" s="40">
        <f>('[3]Day 1'!AF24)/100</f>
        <v>2.8888888888888888E-2</v>
      </c>
      <c r="K25" s="40">
        <f>('[3]Day 2'!AG24)/100</f>
        <v>2.7777777777777776E-2</v>
      </c>
      <c r="L25" s="41"/>
      <c r="M25" s="42">
        <f t="shared" si="15"/>
        <v>2.7946537059538274E-2</v>
      </c>
      <c r="N25" s="43">
        <f t="shared" si="15"/>
        <v>2.8077753779697619E-2</v>
      </c>
      <c r="O25" s="43">
        <f t="shared" si="15"/>
        <v>2.7027027027027029E-2</v>
      </c>
      <c r="P25" s="44"/>
      <c r="Q25" s="37">
        <f>'[3]Day 1'!AK24</f>
        <v>16</v>
      </c>
      <c r="R25" s="38">
        <f>'[3]Day 2'!AL24</f>
        <v>17.8</v>
      </c>
      <c r="S25" s="38">
        <f>'[3]Day 3'!AL24</f>
        <v>16</v>
      </c>
      <c r="T25" s="45">
        <f t="shared" si="1"/>
        <v>16.599999999999998</v>
      </c>
      <c r="U25" s="45">
        <f t="shared" si="16"/>
        <v>0.8125</v>
      </c>
      <c r="V25" s="46">
        <f t="shared" si="16"/>
        <v>0.84269662921348309</v>
      </c>
      <c r="W25" s="46">
        <f t="shared" si="16"/>
        <v>0.75</v>
      </c>
      <c r="X25" s="45">
        <f t="shared" si="3"/>
        <v>0.80173220973782777</v>
      </c>
      <c r="Y25" s="45">
        <f t="shared" si="17"/>
        <v>12.636695018226002</v>
      </c>
      <c r="Z25" s="46">
        <f t="shared" si="17"/>
        <v>14.578833693304537</v>
      </c>
      <c r="AA25" s="46">
        <f t="shared" si="17"/>
        <v>11.675675675675677</v>
      </c>
      <c r="AB25" s="45">
        <f t="shared" si="5"/>
        <v>12.963734795735405</v>
      </c>
      <c r="AC25" s="45">
        <f t="shared" si="18"/>
        <v>0.7897934386391251</v>
      </c>
      <c r="AD25" s="46">
        <f t="shared" si="18"/>
        <v>0.81903560074744586</v>
      </c>
      <c r="AE25" s="46">
        <f t="shared" si="18"/>
        <v>0.72972972972972983</v>
      </c>
      <c r="AF25" s="45">
        <f t="shared" si="7"/>
        <v>0.77951958970543356</v>
      </c>
      <c r="AG25" s="45">
        <f t="shared" si="8"/>
        <v>12.963734795735405</v>
      </c>
      <c r="AH25" s="46">
        <f t="shared" si="12"/>
        <v>1.4789516154647293</v>
      </c>
      <c r="AI25" s="47">
        <f t="shared" si="9"/>
        <v>4.4996140432769467</v>
      </c>
      <c r="AJ25" s="46" t="str">
        <f t="shared" si="13"/>
        <v>NA</v>
      </c>
      <c r="AK25" s="37">
        <f t="shared" si="19"/>
        <v>23.96875</v>
      </c>
      <c r="AL25" s="38">
        <f t="shared" si="19"/>
        <v>24.85955056179775</v>
      </c>
      <c r="AM25" s="38">
        <f t="shared" si="19"/>
        <v>22.125</v>
      </c>
      <c r="AN25" s="45">
        <f t="shared" si="11"/>
        <v>23.651100187265914</v>
      </c>
      <c r="AO25" s="47">
        <f t="shared" si="14"/>
        <v>1.3946747815905314</v>
      </c>
    </row>
    <row r="26" spans="1:115" s="4" customFormat="1">
      <c r="A26" t="str">
        <f>'[3]Day 0'!AE25</f>
        <v>Matthews Banda</v>
      </c>
      <c r="B26" t="str">
        <f>'[3]Day 0'!G25</f>
        <v>Zambia Housing</v>
      </c>
      <c r="C26" t="str">
        <f>'[3]Day 0'!B25</f>
        <v>Blessing</v>
      </c>
      <c r="D26" t="str">
        <f>'[3]Day 0'!C25</f>
        <v>Longwani</v>
      </c>
      <c r="E26"/>
      <c r="F26" s="37">
        <f>'[3]Stock comparison'!H25</f>
        <v>5</v>
      </c>
      <c r="G26" s="38">
        <f>'[3]Stock comparison'!L25</f>
        <v>6</v>
      </c>
      <c r="H26" s="38">
        <f>'[3]Stock comparison'!P25</f>
        <v>6</v>
      </c>
      <c r="I26" s="39">
        <f>('[3]Day 0'!AV25)/100</f>
        <v>2.8750000000000001E-2</v>
      </c>
      <c r="J26" s="40">
        <f>('[3]Day 1'!AF25)/100</f>
        <v>2.4444444444444446E-2</v>
      </c>
      <c r="K26" s="40">
        <f>('[3]Day 2'!AG25)/100</f>
        <v>2.6666666666666665E-2</v>
      </c>
      <c r="L26" s="41"/>
      <c r="M26" s="42">
        <f t="shared" si="15"/>
        <v>2.7946537059538274E-2</v>
      </c>
      <c r="N26" s="43">
        <f t="shared" si="15"/>
        <v>2.3861171366594359E-2</v>
      </c>
      <c r="O26" s="43">
        <f t="shared" si="15"/>
        <v>2.5974025974025972E-2</v>
      </c>
      <c r="P26" s="44"/>
      <c r="Q26" s="37">
        <f>'[3]Day 1'!AK25</f>
        <v>2.2999999999999998</v>
      </c>
      <c r="R26" s="38">
        <f>'[3]Day 2'!AL25</f>
        <v>2.6</v>
      </c>
      <c r="S26" s="38">
        <f>'[3]Day 3'!AL25</f>
        <v>2.2999999999999998</v>
      </c>
      <c r="T26" s="45">
        <f t="shared" si="1"/>
        <v>2.4</v>
      </c>
      <c r="U26" s="45">
        <f t="shared" si="16"/>
        <v>2.1739130434782612</v>
      </c>
      <c r="V26" s="46">
        <f t="shared" si="16"/>
        <v>2.3076923076923075</v>
      </c>
      <c r="W26" s="46">
        <f t="shared" si="16"/>
        <v>2.6086956521739131</v>
      </c>
      <c r="X26" s="45">
        <f t="shared" si="3"/>
        <v>2.3634336677814938</v>
      </c>
      <c r="Y26" s="45">
        <f t="shared" si="17"/>
        <v>4.8602673147023081</v>
      </c>
      <c r="Z26" s="46">
        <f t="shared" si="17"/>
        <v>5.8568329718004337</v>
      </c>
      <c r="AA26" s="46">
        <f t="shared" si="17"/>
        <v>5.8441558441558445</v>
      </c>
      <c r="AB26" s="45">
        <f t="shared" si="5"/>
        <v>5.5204187102195279</v>
      </c>
      <c r="AC26" s="45">
        <f t="shared" si="18"/>
        <v>2.1131597020444821</v>
      </c>
      <c r="AD26" s="46">
        <f t="shared" si="18"/>
        <v>2.2526280660770897</v>
      </c>
      <c r="AE26" s="46">
        <f t="shared" si="18"/>
        <v>2.5409373235460198</v>
      </c>
      <c r="AF26" s="45">
        <f t="shared" si="7"/>
        <v>2.3022416972225304</v>
      </c>
      <c r="AG26" s="45">
        <f t="shared" si="8"/>
        <v>5.5204187102195279</v>
      </c>
      <c r="AH26" s="46">
        <f t="shared" si="12"/>
        <v>0.57174301582426856</v>
      </c>
      <c r="AI26" s="47">
        <f t="shared" si="9"/>
        <v>1.7394909179229636</v>
      </c>
      <c r="AJ26" s="46">
        <f t="shared" si="13"/>
        <v>5.5204187102195279</v>
      </c>
      <c r="AK26" s="37">
        <f t="shared" si="19"/>
        <v>64.130434782608702</v>
      </c>
      <c r="AL26" s="38">
        <f t="shared" si="19"/>
        <v>68.076923076923066</v>
      </c>
      <c r="AM26" s="38">
        <f t="shared" si="19"/>
        <v>76.956521739130437</v>
      </c>
      <c r="AN26" s="45">
        <f t="shared" si="11"/>
        <v>69.721293199554069</v>
      </c>
      <c r="AO26" s="47">
        <f t="shared" si="14"/>
        <v>6.5692534948208055</v>
      </c>
    </row>
    <row r="27" spans="1:115" s="4" customFormat="1">
      <c r="A27" t="str">
        <f>'[3]Day 0'!AE26</f>
        <v>Peter Shamabanse</v>
      </c>
      <c r="B27" t="str">
        <f>'[3]Day 0'!G26</f>
        <v>Kyawama</v>
      </c>
      <c r="C27" t="str">
        <f>'[3]Day 0'!B26</f>
        <v>Musungu</v>
      </c>
      <c r="D27" t="str">
        <f>'[3]Day 0'!C26</f>
        <v>Luka Brenda</v>
      </c>
      <c r="E27"/>
      <c r="F27" s="37">
        <f>'[3]Stock comparison'!H26</f>
        <v>5.3000000000000007</v>
      </c>
      <c r="G27" s="38">
        <f>'[3]Stock comparison'!L26</f>
        <v>5.7999999999999989</v>
      </c>
      <c r="H27" s="38">
        <f>'[3]Stock comparison'!P26</f>
        <v>5.4</v>
      </c>
      <c r="I27" s="39">
        <f>('[3]Day 0'!AV26)/100</f>
        <v>2.75E-2</v>
      </c>
      <c r="J27" s="40">
        <f>('[3]Day 1'!AF26)/100</f>
        <v>3.111111111111111E-2</v>
      </c>
      <c r="K27" s="40">
        <f>('[3]Day 2'!AG26)/100</f>
        <v>2.6666666666666665E-2</v>
      </c>
      <c r="L27" s="41"/>
      <c r="M27" s="42">
        <f t="shared" si="15"/>
        <v>2.6763990267639901E-2</v>
      </c>
      <c r="N27" s="43">
        <f t="shared" si="15"/>
        <v>3.017241379310345E-2</v>
      </c>
      <c r="O27" s="43">
        <f t="shared" si="15"/>
        <v>2.5974025974025972E-2</v>
      </c>
      <c r="P27" s="44"/>
      <c r="Q27" s="37">
        <f>'[3]Day 1'!AK26</f>
        <v>5.9</v>
      </c>
      <c r="R27" s="38">
        <f>'[3]Day 2'!AL26</f>
        <v>6.2</v>
      </c>
      <c r="S27" s="38">
        <f>'[3]Day 3'!AL26</f>
        <v>5.9</v>
      </c>
      <c r="T27" s="45">
        <f t="shared" si="1"/>
        <v>6</v>
      </c>
      <c r="U27" s="45">
        <f t="shared" si="16"/>
        <v>0.89830508474576276</v>
      </c>
      <c r="V27" s="46">
        <f t="shared" si="16"/>
        <v>0.93548387096774177</v>
      </c>
      <c r="W27" s="46">
        <f t="shared" si="16"/>
        <v>0.9152542372881356</v>
      </c>
      <c r="X27" s="45">
        <f t="shared" si="3"/>
        <v>0.91634773100054667</v>
      </c>
      <c r="Y27" s="45">
        <f t="shared" si="17"/>
        <v>5.1581508515815093</v>
      </c>
      <c r="Z27" s="46">
        <f t="shared" si="17"/>
        <v>5.6249999999999991</v>
      </c>
      <c r="AA27" s="46">
        <f t="shared" si="17"/>
        <v>5.2597402597402603</v>
      </c>
      <c r="AB27" s="45">
        <f t="shared" si="5"/>
        <v>5.3476303704405899</v>
      </c>
      <c r="AC27" s="45">
        <f t="shared" si="18"/>
        <v>0.87426285620025579</v>
      </c>
      <c r="AD27" s="46">
        <f t="shared" si="18"/>
        <v>0.90725806451612889</v>
      </c>
      <c r="AE27" s="46">
        <f t="shared" si="18"/>
        <v>0.89148139995597631</v>
      </c>
      <c r="AF27" s="45">
        <f t="shared" si="7"/>
        <v>0.89100077355745366</v>
      </c>
      <c r="AG27" s="45">
        <f t="shared" si="8"/>
        <v>5.3476303704405899</v>
      </c>
      <c r="AH27" s="46">
        <f t="shared" si="12"/>
        <v>0.24552094719993728</v>
      </c>
      <c r="AI27" s="47">
        <f t="shared" si="9"/>
        <v>0.74698150391644225</v>
      </c>
      <c r="AJ27" s="46">
        <f t="shared" si="13"/>
        <v>5.3476303704405899</v>
      </c>
      <c r="AK27" s="37">
        <f t="shared" si="19"/>
        <v>26.5</v>
      </c>
      <c r="AL27" s="38">
        <f t="shared" si="19"/>
        <v>27.596774193548381</v>
      </c>
      <c r="AM27" s="38">
        <f t="shared" si="19"/>
        <v>27</v>
      </c>
      <c r="AN27" s="45">
        <f t="shared" si="11"/>
        <v>27.032258064516128</v>
      </c>
      <c r="AO27" s="47">
        <f t="shared" si="14"/>
        <v>0.54909821066287423</v>
      </c>
    </row>
    <row r="28" spans="1:115" s="4" customFormat="1">
      <c r="A28" t="str">
        <f>'[3]Day 0'!AE27</f>
        <v>Pilira chirwa</v>
      </c>
      <c r="B28" t="str">
        <f>'[3]Day 0'!G27</f>
        <v>Zambia compound</v>
      </c>
      <c r="C28" t="str">
        <f>'[3]Day 0'!B27</f>
        <v>Lwini</v>
      </c>
      <c r="D28" t="str">
        <f>'[3]Day 0'!C27</f>
        <v>Luwawa</v>
      </c>
      <c r="E28"/>
      <c r="F28" s="37">
        <f>'[3]Stock comparison'!H27</f>
        <v>5.4</v>
      </c>
      <c r="G28" s="38">
        <f>'[3]Stock comparison'!L27</f>
        <v>6.3999999999999995</v>
      </c>
      <c r="H28" s="38">
        <f>'[3]Stock comparison'!P27</f>
        <v>6.8000000000000007</v>
      </c>
      <c r="I28" s="39">
        <f>('[3]Day 0'!AV27)/100</f>
        <v>0.02</v>
      </c>
      <c r="J28" s="40">
        <f>('[3]Day 1'!AF27)/100</f>
        <v>1.8888888888888889E-2</v>
      </c>
      <c r="K28" s="40">
        <f>('[3]Day 2'!AG27)/100</f>
        <v>0.02</v>
      </c>
      <c r="L28" s="41"/>
      <c r="M28" s="42">
        <f t="shared" si="15"/>
        <v>1.9607843137254902E-2</v>
      </c>
      <c r="N28" s="43">
        <f t="shared" si="15"/>
        <v>1.8538713195201745E-2</v>
      </c>
      <c r="O28" s="43">
        <f t="shared" si="15"/>
        <v>1.9607843137254902E-2</v>
      </c>
      <c r="P28" s="44"/>
      <c r="Q28" s="37">
        <f>'[3]Day 1'!AK27</f>
        <v>3.1</v>
      </c>
      <c r="R28" s="38">
        <f>'[3]Day 2'!AL27</f>
        <v>3.5999999999999996</v>
      </c>
      <c r="S28" s="38">
        <f>'[3]Day 3'!AL27</f>
        <v>3.1</v>
      </c>
      <c r="T28" s="45">
        <f t="shared" si="1"/>
        <v>3.2666666666666662</v>
      </c>
      <c r="U28" s="45">
        <f t="shared" si="16"/>
        <v>1.7419354838709677</v>
      </c>
      <c r="V28" s="46">
        <f t="shared" si="16"/>
        <v>1.7777777777777779</v>
      </c>
      <c r="W28" s="46">
        <f t="shared" si="16"/>
        <v>2.1935483870967745</v>
      </c>
      <c r="X28" s="45">
        <f t="shared" si="3"/>
        <v>1.9044205495818403</v>
      </c>
      <c r="Y28" s="45">
        <f t="shared" si="17"/>
        <v>5.2941176470588234</v>
      </c>
      <c r="Z28" s="46">
        <f t="shared" si="17"/>
        <v>6.2813522355507088</v>
      </c>
      <c r="AA28" s="46">
        <f t="shared" si="17"/>
        <v>6.666666666666667</v>
      </c>
      <c r="AB28" s="45">
        <f t="shared" si="5"/>
        <v>6.080712183092067</v>
      </c>
      <c r="AC28" s="45">
        <f t="shared" si="18"/>
        <v>1.7077798861480076</v>
      </c>
      <c r="AD28" s="46">
        <f t="shared" si="18"/>
        <v>1.7448200654307526</v>
      </c>
      <c r="AE28" s="46">
        <f t="shared" si="18"/>
        <v>2.150537634408602</v>
      </c>
      <c r="AF28" s="45">
        <f t="shared" si="7"/>
        <v>1.8677125286624541</v>
      </c>
      <c r="AG28" s="45">
        <f t="shared" si="8"/>
        <v>6.080712183092067</v>
      </c>
      <c r="AH28" s="46">
        <f t="shared" si="12"/>
        <v>0.70793009951164543</v>
      </c>
      <c r="AI28" s="47">
        <f t="shared" si="9"/>
        <v>2.1538312572991765</v>
      </c>
      <c r="AJ28" s="46">
        <f t="shared" si="13"/>
        <v>6.080712183092067</v>
      </c>
      <c r="AK28" s="37">
        <f t="shared" si="19"/>
        <v>51.387096774193552</v>
      </c>
      <c r="AL28" s="38">
        <f t="shared" si="19"/>
        <v>52.44444444444445</v>
      </c>
      <c r="AM28" s="38">
        <f t="shared" si="19"/>
        <v>64.709677419354847</v>
      </c>
      <c r="AN28" s="45">
        <f t="shared" si="11"/>
        <v>56.18040621266428</v>
      </c>
      <c r="AO28" s="47">
        <f t="shared" si="14"/>
        <v>7.4054605874251553</v>
      </c>
    </row>
    <row r="29" spans="1:115" s="89" customFormat="1">
      <c r="A29" t="str">
        <f>'[3]Day 0'!AE28</f>
        <v>Reuben Kambungo</v>
      </c>
      <c r="B29" t="str">
        <f>'[3]Day 0'!G28</f>
        <v>Kyawama</v>
      </c>
      <c r="C29" t="str">
        <f>'[3]Day 0'!B28</f>
        <v>Phines</v>
      </c>
      <c r="D29" t="str">
        <f>'[3]Day 0'!C28</f>
        <v>Makenze</v>
      </c>
      <c r="E29"/>
      <c r="F29" s="37">
        <f>'[3]Stock comparison'!H28</f>
        <v>13</v>
      </c>
      <c r="G29" s="38">
        <f>'[3]Stock comparison'!L28</f>
        <v>11</v>
      </c>
      <c r="H29" s="38">
        <f>'[3]Stock comparison'!P28</f>
        <v>9</v>
      </c>
      <c r="I29" s="39">
        <f>('[3]Day 0'!AV28)/100</f>
        <v>0.03</v>
      </c>
      <c r="J29" s="40">
        <f>('[3]Day 1'!AF28)/100</f>
        <v>2.8888888888888888E-2</v>
      </c>
      <c r="K29" s="40">
        <f>('[3]Day 2'!AG28)/100</f>
        <v>3.111111111111111E-2</v>
      </c>
      <c r="L29" s="41"/>
      <c r="M29" s="42">
        <f t="shared" si="15"/>
        <v>2.9126213592233007E-2</v>
      </c>
      <c r="N29" s="43">
        <f t="shared" si="15"/>
        <v>2.8077753779697619E-2</v>
      </c>
      <c r="O29" s="43">
        <f t="shared" si="15"/>
        <v>3.017241379310345E-2</v>
      </c>
      <c r="P29" s="44"/>
      <c r="Q29" s="37">
        <f>'[3]Day 1'!AK28</f>
        <v>7.7</v>
      </c>
      <c r="R29" s="38">
        <f>'[3]Day 2'!AL28</f>
        <v>9.6</v>
      </c>
      <c r="S29" s="38">
        <f>'[3]Day 3'!AL28</f>
        <v>7.7</v>
      </c>
      <c r="T29" s="45">
        <f t="shared" si="1"/>
        <v>8.3333333333333339</v>
      </c>
      <c r="U29" s="45">
        <f t="shared" si="16"/>
        <v>1.6883116883116882</v>
      </c>
      <c r="V29" s="46">
        <f t="shared" si="16"/>
        <v>1.1458333333333335</v>
      </c>
      <c r="W29" s="46">
        <f t="shared" si="16"/>
        <v>1.1688311688311688</v>
      </c>
      <c r="X29" s="45">
        <f t="shared" si="3"/>
        <v>1.334325396825397</v>
      </c>
      <c r="Y29" s="45">
        <f t="shared" si="17"/>
        <v>12.621359223300971</v>
      </c>
      <c r="Z29" s="46">
        <f t="shared" si="17"/>
        <v>10.691144708423327</v>
      </c>
      <c r="AA29" s="46">
        <f t="shared" si="17"/>
        <v>8.7284482758620694</v>
      </c>
      <c r="AB29" s="45">
        <f t="shared" si="5"/>
        <v>10.680317402528788</v>
      </c>
      <c r="AC29" s="45">
        <f t="shared" si="18"/>
        <v>1.6391375614676584</v>
      </c>
      <c r="AD29" s="46">
        <f t="shared" si="18"/>
        <v>1.1136609071274299</v>
      </c>
      <c r="AE29" s="46">
        <f t="shared" si="18"/>
        <v>1.1335647111509182</v>
      </c>
      <c r="AF29" s="45">
        <f t="shared" si="7"/>
        <v>1.2954543932486688</v>
      </c>
      <c r="AG29" s="45">
        <f t="shared" si="8"/>
        <v>10.680317402528788</v>
      </c>
      <c r="AH29" s="46">
        <f t="shared" si="12"/>
        <v>1.9464780589791184</v>
      </c>
      <c r="AI29" s="47">
        <f t="shared" si="9"/>
        <v>5.9220328221222793</v>
      </c>
      <c r="AJ29" s="46">
        <f t="shared" si="13"/>
        <v>10.680317402528788</v>
      </c>
      <c r="AK29" s="37">
        <f t="shared" si="19"/>
        <v>49.805194805194802</v>
      </c>
      <c r="AL29" s="38">
        <f t="shared" si="19"/>
        <v>33.802083333333336</v>
      </c>
      <c r="AM29" s="38">
        <f t="shared" si="19"/>
        <v>34.480519480519476</v>
      </c>
      <c r="AN29" s="45">
        <f t="shared" si="11"/>
        <v>39.362599206349202</v>
      </c>
      <c r="AO29" s="47">
        <f t="shared" si="14"/>
        <v>9.0499127637908572</v>
      </c>
      <c r="AP29" s="4"/>
      <c r="AQ29" s="4"/>
      <c r="AR29" s="4"/>
      <c r="AS29" s="4"/>
      <c r="AT29" s="4"/>
      <c r="AU29" s="4"/>
      <c r="AV29" s="4"/>
      <c r="AW29" s="4"/>
      <c r="AX29"/>
      <c r="AY29"/>
      <c r="AZ29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</row>
    <row r="30" spans="1:115" s="75" customFormat="1">
      <c r="A30" t="str">
        <f>'[3]Day 0'!AE29</f>
        <v>Pilira chirwa</v>
      </c>
      <c r="B30" t="str">
        <f>'[3]Day 0'!G29</f>
        <v>Zambia compound</v>
      </c>
      <c r="C30" t="str">
        <f>'[3]Day 0'!B29</f>
        <v>Matemba</v>
      </c>
      <c r="D30" t="str">
        <f>'[3]Day 0'!C29</f>
        <v>Mandona</v>
      </c>
      <c r="E30"/>
      <c r="F30" s="37">
        <f>'[3]Stock comparison'!H29</f>
        <v>6</v>
      </c>
      <c r="G30" s="38">
        <f>'[3]Stock comparison'!L29</f>
        <v>7.4</v>
      </c>
      <c r="H30" s="38">
        <f>'[3]Stock comparison'!P29</f>
        <v>5.6</v>
      </c>
      <c r="I30" s="39">
        <f>('[3]Day 0'!AV29)/100</f>
        <v>2.6249999999999999E-2</v>
      </c>
      <c r="J30" s="40">
        <f>('[3]Day 1'!AF29)/100</f>
        <v>1.7777777777777778E-2</v>
      </c>
      <c r="K30" s="40">
        <f>('[3]Day 2'!AG29)/100</f>
        <v>1.7777777777777778E-2</v>
      </c>
      <c r="L30" s="41"/>
      <c r="M30" s="42">
        <f t="shared" si="15"/>
        <v>2.5578562728380022E-2</v>
      </c>
      <c r="N30" s="43">
        <f t="shared" si="15"/>
        <v>1.7467248908296946E-2</v>
      </c>
      <c r="O30" s="43">
        <f t="shared" si="15"/>
        <v>1.7467248908296946E-2</v>
      </c>
      <c r="P30" s="44"/>
      <c r="Q30" s="37">
        <f>'[3]Day 1'!AK29</f>
        <v>4.8999999999999995</v>
      </c>
      <c r="R30" s="38">
        <f>'[3]Day 2'!AL29</f>
        <v>4.4000000000000004</v>
      </c>
      <c r="S30" s="38">
        <f>'[3]Day 3'!AL29</f>
        <v>4.8999999999999995</v>
      </c>
      <c r="T30" s="45">
        <f t="shared" si="1"/>
        <v>4.7333333333333334</v>
      </c>
      <c r="U30" s="45">
        <f t="shared" si="16"/>
        <v>1.2244897959183674</v>
      </c>
      <c r="V30" s="46">
        <f t="shared" si="16"/>
        <v>1.6818181818181817</v>
      </c>
      <c r="W30" s="46">
        <f t="shared" si="16"/>
        <v>1.142857142857143</v>
      </c>
      <c r="X30" s="45">
        <f t="shared" si="3"/>
        <v>1.3497217068645639</v>
      </c>
      <c r="Y30" s="45">
        <f t="shared" si="17"/>
        <v>5.8465286236297196</v>
      </c>
      <c r="Z30" s="46">
        <f t="shared" si="17"/>
        <v>7.2707423580786026</v>
      </c>
      <c r="AA30" s="46">
        <f t="shared" si="17"/>
        <v>5.5021834061135362</v>
      </c>
      <c r="AB30" s="45">
        <f t="shared" si="5"/>
        <v>6.2064847959406206</v>
      </c>
      <c r="AC30" s="45">
        <f t="shared" si="18"/>
        <v>1.1931691068632082</v>
      </c>
      <c r="AD30" s="46">
        <f t="shared" si="18"/>
        <v>1.6524414450178642</v>
      </c>
      <c r="AE30" s="46">
        <f t="shared" si="18"/>
        <v>1.1228945726762321</v>
      </c>
      <c r="AF30" s="45">
        <f t="shared" si="7"/>
        <v>1.3228350415191015</v>
      </c>
      <c r="AG30" s="45">
        <f t="shared" si="8"/>
        <v>6.2064847959406206</v>
      </c>
      <c r="AH30" s="46">
        <f t="shared" si="12"/>
        <v>0.93761747324399825</v>
      </c>
      <c r="AI30" s="47">
        <f t="shared" si="9"/>
        <v>2.8526401443530904</v>
      </c>
      <c r="AJ30" s="46">
        <f t="shared" si="13"/>
        <v>6.2064847959406206</v>
      </c>
      <c r="AK30" s="37">
        <f t="shared" si="19"/>
        <v>36.122448979591837</v>
      </c>
      <c r="AL30" s="38">
        <f t="shared" si="19"/>
        <v>49.61363636363636</v>
      </c>
      <c r="AM30" s="38">
        <f t="shared" si="19"/>
        <v>33.714285714285722</v>
      </c>
      <c r="AN30" s="45">
        <f t="shared" si="11"/>
        <v>39.81679035250464</v>
      </c>
      <c r="AO30" s="47">
        <f t="shared" si="14"/>
        <v>8.5693323195254241</v>
      </c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</row>
    <row r="31" spans="1:115" s="75" customFormat="1">
      <c r="A31" t="str">
        <f>'[3]Day 0'!AE30</f>
        <v>Pilira chirwa</v>
      </c>
      <c r="B31" t="str">
        <f>'[3]Day 0'!G30</f>
        <v>Zambia compound</v>
      </c>
      <c r="C31" t="str">
        <f>'[3]Day 0'!B30</f>
        <v>Astridah</v>
      </c>
      <c r="D31" t="str">
        <f>'[3]Day 0'!C30</f>
        <v>Mangimela</v>
      </c>
      <c r="E31"/>
      <c r="F31" s="37">
        <f>'[3]Stock comparison'!H30</f>
        <v>5</v>
      </c>
      <c r="G31" s="38">
        <f>'[3]Stock comparison'!L30</f>
        <v>5.2</v>
      </c>
      <c r="H31" s="38">
        <f>'[3]Stock comparison'!P30</f>
        <v>11.399999999999999</v>
      </c>
      <c r="I31" s="39">
        <f>('[3]Day 0'!AV30)/100</f>
        <v>2.5000000000000001E-2</v>
      </c>
      <c r="J31" s="40">
        <f>('[3]Day 1'!AF30)/100</f>
        <v>0.02</v>
      </c>
      <c r="K31" s="40">
        <f>('[3]Day 2'!AG30)/100</f>
        <v>1.8888888888888889E-2</v>
      </c>
      <c r="L31" s="41"/>
      <c r="M31" s="42">
        <f t="shared" si="15"/>
        <v>2.4390243902439029E-2</v>
      </c>
      <c r="N31" s="43">
        <f t="shared" si="15"/>
        <v>1.9607843137254902E-2</v>
      </c>
      <c r="O31" s="43">
        <f t="shared" si="15"/>
        <v>1.8538713195201745E-2</v>
      </c>
      <c r="P31" s="44"/>
      <c r="Q31" s="37">
        <f>'[3]Day 1'!AK30</f>
        <v>5.0999999999999996</v>
      </c>
      <c r="R31" s="38">
        <f>'[3]Day 2'!AL30</f>
        <v>6</v>
      </c>
      <c r="S31" s="38">
        <f>'[3]Day 3'!AL30</f>
        <v>5.0999999999999996</v>
      </c>
      <c r="T31" s="45">
        <f t="shared" si="1"/>
        <v>5.3999999999999995</v>
      </c>
      <c r="U31" s="45">
        <f t="shared" si="16"/>
        <v>0.98039215686274517</v>
      </c>
      <c r="V31" s="46">
        <f t="shared" si="16"/>
        <v>0.8666666666666667</v>
      </c>
      <c r="W31" s="46">
        <f t="shared" si="16"/>
        <v>2.2352941176470589</v>
      </c>
      <c r="X31" s="45">
        <f t="shared" si="3"/>
        <v>1.36078431372549</v>
      </c>
      <c r="Y31" s="45">
        <f t="shared" si="17"/>
        <v>4.8780487804878048</v>
      </c>
      <c r="Z31" s="46">
        <f t="shared" si="17"/>
        <v>5.0980392156862742</v>
      </c>
      <c r="AA31" s="46">
        <f t="shared" si="17"/>
        <v>11.188658669574698</v>
      </c>
      <c r="AB31" s="45">
        <f t="shared" si="5"/>
        <v>7.0549155552495932</v>
      </c>
      <c r="AC31" s="45">
        <f t="shared" si="18"/>
        <v>0.95648015303682454</v>
      </c>
      <c r="AD31" s="46">
        <f t="shared" si="18"/>
        <v>0.84967320261437906</v>
      </c>
      <c r="AE31" s="46">
        <f t="shared" si="18"/>
        <v>2.1938546410930782</v>
      </c>
      <c r="AF31" s="45">
        <f t="shared" si="7"/>
        <v>1.3333359989147606</v>
      </c>
      <c r="AG31" s="45">
        <f t="shared" si="8"/>
        <v>7.0549155552495932</v>
      </c>
      <c r="AH31" s="46">
        <f t="shared" si="12"/>
        <v>3.581615982949228</v>
      </c>
      <c r="AI31" s="47">
        <f t="shared" si="9"/>
        <v>10.896833544780593</v>
      </c>
      <c r="AJ31" s="46">
        <f t="shared" si="13"/>
        <v>7.0549155552495932</v>
      </c>
      <c r="AK31" s="37">
        <f t="shared" si="19"/>
        <v>28.921568627450981</v>
      </c>
      <c r="AL31" s="38">
        <f t="shared" si="19"/>
        <v>25.566666666666666</v>
      </c>
      <c r="AM31" s="38">
        <f t="shared" si="19"/>
        <v>65.941176470588232</v>
      </c>
      <c r="AN31" s="45">
        <f t="shared" si="11"/>
        <v>40.143137254901958</v>
      </c>
      <c r="AO31" s="47">
        <f t="shared" si="14"/>
        <v>22.404641535230688</v>
      </c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tr">
        <f>'[3]Day 0'!AE31</f>
        <v>Reuben Kambungo</v>
      </c>
      <c r="B32" t="str">
        <f>'[3]Day 0'!G31</f>
        <v>Kyawama</v>
      </c>
      <c r="C32" t="str">
        <f>'[3]Day 0'!B31</f>
        <v>Queen</v>
      </c>
      <c r="D32" t="str">
        <f>'[3]Day 0'!C31</f>
        <v>Mashau</v>
      </c>
      <c r="F32" s="37">
        <f>'[3]Stock comparison'!H31</f>
        <v>12</v>
      </c>
      <c r="G32" s="38">
        <f>'[3]Stock comparison'!L31</f>
        <v>13</v>
      </c>
      <c r="H32" s="38">
        <f>'[3]Stock comparison'!P31</f>
        <v>10</v>
      </c>
      <c r="I32" s="39">
        <f>('[3]Day 0'!AV31)/100</f>
        <v>0.03</v>
      </c>
      <c r="J32" s="40">
        <f>('[3]Day 1'!AF31)/100</f>
        <v>3.111111111111111E-2</v>
      </c>
      <c r="K32" s="40">
        <f>('[3]Day 2'!AG31)/100</f>
        <v>2.8888888888888888E-2</v>
      </c>
      <c r="L32" s="41"/>
      <c r="M32" s="42">
        <f t="shared" si="15"/>
        <v>2.9126213592233007E-2</v>
      </c>
      <c r="N32" s="43">
        <f t="shared" si="15"/>
        <v>3.017241379310345E-2</v>
      </c>
      <c r="O32" s="43">
        <f t="shared" si="15"/>
        <v>2.8077753779697619E-2</v>
      </c>
      <c r="P32" s="44"/>
      <c r="Q32" s="37">
        <f>'[3]Day 1'!AK31</f>
        <v>14</v>
      </c>
      <c r="R32" s="38">
        <f>'[3]Day 2'!AL31</f>
        <v>16.200000000000003</v>
      </c>
      <c r="S32" s="38">
        <f>'[3]Day 3'!AL31</f>
        <v>14</v>
      </c>
      <c r="T32" s="45">
        <f t="shared" si="1"/>
        <v>14.733333333333334</v>
      </c>
      <c r="U32" s="45">
        <f t="shared" si="16"/>
        <v>0.8571428571428571</v>
      </c>
      <c r="V32" s="46">
        <f t="shared" si="16"/>
        <v>0.80246913580246904</v>
      </c>
      <c r="W32" s="46">
        <f t="shared" si="16"/>
        <v>0.7142857142857143</v>
      </c>
      <c r="X32" s="45">
        <f t="shared" si="3"/>
        <v>0.79129923574368011</v>
      </c>
      <c r="Y32" s="45">
        <f t="shared" si="17"/>
        <v>11.650485436893204</v>
      </c>
      <c r="Z32" s="46">
        <f t="shared" si="17"/>
        <v>12.607758620689655</v>
      </c>
      <c r="AA32" s="46">
        <f t="shared" si="17"/>
        <v>9.7192224622030245</v>
      </c>
      <c r="AB32" s="45">
        <f t="shared" si="5"/>
        <v>11.32582217326196</v>
      </c>
      <c r="AC32" s="45">
        <f t="shared" si="18"/>
        <v>0.83217753120665738</v>
      </c>
      <c r="AD32" s="46">
        <f t="shared" si="18"/>
        <v>0.77825670498084276</v>
      </c>
      <c r="AE32" s="46">
        <f t="shared" si="18"/>
        <v>0.69423017587164459</v>
      </c>
      <c r="AF32" s="45">
        <f t="shared" si="7"/>
        <v>0.76822147068638158</v>
      </c>
      <c r="AG32" s="45">
        <f t="shared" si="8"/>
        <v>11.32582217326196</v>
      </c>
      <c r="AH32" s="46">
        <f t="shared" si="12"/>
        <v>1.471381990098094</v>
      </c>
      <c r="AI32" s="47">
        <f t="shared" si="9"/>
        <v>4.4765839507127927</v>
      </c>
      <c r="AJ32" s="46" t="str">
        <f t="shared" si="13"/>
        <v>NA</v>
      </c>
      <c r="AK32" s="37">
        <f t="shared" si="19"/>
        <v>25.285714285714285</v>
      </c>
      <c r="AL32" s="38">
        <f t="shared" si="19"/>
        <v>23.672839506172835</v>
      </c>
      <c r="AM32" s="38">
        <f t="shared" si="19"/>
        <v>21.071428571428573</v>
      </c>
      <c r="AN32" s="45">
        <f t="shared" si="11"/>
        <v>23.343327454438565</v>
      </c>
      <c r="AO32" s="47">
        <f t="shared" si="14"/>
        <v>2.1263782976193948</v>
      </c>
    </row>
    <row r="33" spans="1:115">
      <c r="A33" t="str">
        <f>'[3]Day 0'!AE32</f>
        <v>Matthews Banda</v>
      </c>
      <c r="B33" t="str">
        <f>'[3]Day 0'!G32</f>
        <v>Zambia Housing</v>
      </c>
      <c r="C33" t="str">
        <f>'[3]Day 0'!B32</f>
        <v>Mahongo</v>
      </c>
      <c r="D33" t="str">
        <f>'[3]Day 0'!C32</f>
        <v>Matoka</v>
      </c>
      <c r="F33" s="37">
        <f>'[3]Stock comparison'!H32</f>
        <v>5</v>
      </c>
      <c r="G33" s="38">
        <f>'[3]Stock comparison'!L32</f>
        <v>7</v>
      </c>
      <c r="H33" s="38">
        <f>'[3]Stock comparison'!P32</f>
        <v>6</v>
      </c>
      <c r="I33" s="39">
        <f>('[3]Day 0'!AV32)/100</f>
        <v>0.03</v>
      </c>
      <c r="J33" s="40">
        <f>('[3]Day 1'!AF32)/100</f>
        <v>2.7777777777777776E-2</v>
      </c>
      <c r="K33" s="40">
        <f>('[3]Day 2'!AG32)/100</f>
        <v>2.7777777777777776E-2</v>
      </c>
      <c r="L33" s="41"/>
      <c r="M33" s="42">
        <f t="shared" si="15"/>
        <v>2.9126213592233007E-2</v>
      </c>
      <c r="N33" s="43">
        <f t="shared" si="15"/>
        <v>2.7027027027027029E-2</v>
      </c>
      <c r="O33" s="43">
        <f t="shared" si="15"/>
        <v>2.7027027027027029E-2</v>
      </c>
      <c r="P33" s="44"/>
      <c r="Q33" s="37">
        <f>'[3]Day 1'!AK32</f>
        <v>2.8</v>
      </c>
      <c r="R33" s="38">
        <f>'[3]Day 2'!AL32</f>
        <v>3.4000000000000004</v>
      </c>
      <c r="S33" s="38">
        <f>'[3]Day 3'!AL32</f>
        <v>2.8</v>
      </c>
      <c r="T33" s="45">
        <f t="shared" si="1"/>
        <v>3</v>
      </c>
      <c r="U33" s="45">
        <f t="shared" si="16"/>
        <v>1.7857142857142858</v>
      </c>
      <c r="V33" s="46">
        <f t="shared" si="16"/>
        <v>2.0588235294117645</v>
      </c>
      <c r="W33" s="46">
        <f t="shared" si="16"/>
        <v>2.1428571428571428</v>
      </c>
      <c r="X33" s="45">
        <f t="shared" si="3"/>
        <v>1.9957983193277311</v>
      </c>
      <c r="Y33" s="45">
        <f t="shared" si="17"/>
        <v>4.8543689320388346</v>
      </c>
      <c r="Z33" s="46">
        <f t="shared" si="17"/>
        <v>6.8108108108108114</v>
      </c>
      <c r="AA33" s="46">
        <f t="shared" si="17"/>
        <v>5.8378378378378386</v>
      </c>
      <c r="AB33" s="45">
        <f t="shared" si="5"/>
        <v>5.8343391935624949</v>
      </c>
      <c r="AC33" s="45">
        <f t="shared" si="18"/>
        <v>1.7337031900138695</v>
      </c>
      <c r="AD33" s="46">
        <f t="shared" si="18"/>
        <v>2.0031796502384736</v>
      </c>
      <c r="AE33" s="46">
        <f t="shared" si="18"/>
        <v>2.0849420849420852</v>
      </c>
      <c r="AF33" s="45">
        <f t="shared" si="7"/>
        <v>1.9406083083981427</v>
      </c>
      <c r="AG33" s="45">
        <f t="shared" si="8"/>
        <v>5.8343391935624949</v>
      </c>
      <c r="AH33" s="46">
        <f t="shared" si="12"/>
        <v>0.97822563176244348</v>
      </c>
      <c r="AI33" s="47">
        <f t="shared" si="9"/>
        <v>2.9761878239597661</v>
      </c>
      <c r="AJ33" s="46">
        <f t="shared" si="13"/>
        <v>5.8343391935624949</v>
      </c>
      <c r="AK33" s="37">
        <f t="shared" si="19"/>
        <v>52.678571428571431</v>
      </c>
      <c r="AL33" s="38">
        <f t="shared" si="19"/>
        <v>60.735294117647051</v>
      </c>
      <c r="AM33" s="38">
        <f t="shared" si="19"/>
        <v>63.214285714285715</v>
      </c>
      <c r="AN33" s="45">
        <f t="shared" si="11"/>
        <v>58.87605042016807</v>
      </c>
      <c r="AO33" s="47">
        <f t="shared" si="14"/>
        <v>5.5084398174539864</v>
      </c>
    </row>
    <row r="34" spans="1:115">
      <c r="A34" t="str">
        <f>'[3]Day 0'!AE33</f>
        <v>Reuben Kambungo</v>
      </c>
      <c r="B34" t="str">
        <f>'[3]Day 0'!G33</f>
        <v>Kyawama</v>
      </c>
      <c r="C34" t="str">
        <f>'[3]Day 0'!B33</f>
        <v>Pemba</v>
      </c>
      <c r="D34" t="str">
        <f>'[3]Day 0'!C33</f>
        <v>Mazili</v>
      </c>
      <c r="F34" s="37">
        <f>'[3]Stock comparison'!H33</f>
        <v>15</v>
      </c>
      <c r="G34" s="38">
        <f>'[3]Stock comparison'!L33</f>
        <v>16</v>
      </c>
      <c r="H34" s="38">
        <f>'[3]Stock comparison'!P33</f>
        <v>11</v>
      </c>
      <c r="I34" s="39">
        <f>('[3]Day 0'!AV33)/100</f>
        <v>2.6249999999999999E-2</v>
      </c>
      <c r="J34" s="40">
        <f>('[3]Day 1'!AF33)/100</f>
        <v>2.7777777777777776E-2</v>
      </c>
      <c r="K34" s="40">
        <f>('[3]Day 2'!AG33)/100</f>
        <v>3.5555555555555556E-2</v>
      </c>
      <c r="L34" s="41"/>
      <c r="M34" s="42">
        <f t="shared" si="15"/>
        <v>2.5578562728380022E-2</v>
      </c>
      <c r="N34" s="43">
        <f t="shared" si="15"/>
        <v>2.7027027027027029E-2</v>
      </c>
      <c r="O34" s="43">
        <f t="shared" si="15"/>
        <v>3.4334763948497854E-2</v>
      </c>
      <c r="P34" s="44"/>
      <c r="Q34" s="37">
        <f>'[3]Day 1'!AK33</f>
        <v>15.3</v>
      </c>
      <c r="R34" s="38">
        <f>'[3]Day 2'!AL33</f>
        <v>16.200000000000003</v>
      </c>
      <c r="S34" s="38">
        <f>'[3]Day 3'!AL33</f>
        <v>15.3</v>
      </c>
      <c r="T34" s="45">
        <f t="shared" si="1"/>
        <v>15.600000000000001</v>
      </c>
      <c r="U34" s="45">
        <f t="shared" si="16"/>
        <v>0.98039215686274506</v>
      </c>
      <c r="V34" s="46">
        <f t="shared" si="16"/>
        <v>0.98765432098765416</v>
      </c>
      <c r="W34" s="46">
        <f t="shared" si="16"/>
        <v>0.71895424836601307</v>
      </c>
      <c r="X34" s="45">
        <f t="shared" si="3"/>
        <v>0.89566690873880406</v>
      </c>
      <c r="Y34" s="45">
        <f t="shared" si="17"/>
        <v>14.616321559074301</v>
      </c>
      <c r="Z34" s="46">
        <f t="shared" si="17"/>
        <v>15.567567567567568</v>
      </c>
      <c r="AA34" s="46">
        <f t="shared" si="17"/>
        <v>10.622317596566523</v>
      </c>
      <c r="AB34" s="45">
        <f t="shared" si="5"/>
        <v>13.602068907736131</v>
      </c>
      <c r="AC34" s="45">
        <f t="shared" si="18"/>
        <v>0.9553151345800196</v>
      </c>
      <c r="AD34" s="46">
        <f t="shared" si="18"/>
        <v>0.96096096096096084</v>
      </c>
      <c r="AE34" s="46">
        <f t="shared" si="18"/>
        <v>0.6942691239585963</v>
      </c>
      <c r="AF34" s="45">
        <f t="shared" si="7"/>
        <v>0.87018173983319225</v>
      </c>
      <c r="AG34" s="45">
        <f t="shared" si="8"/>
        <v>13.602068907736131</v>
      </c>
      <c r="AH34" s="46">
        <f t="shared" si="12"/>
        <v>2.6240056496664326</v>
      </c>
      <c r="AI34" s="47">
        <f t="shared" si="9"/>
        <v>7.9833664248488772</v>
      </c>
      <c r="AJ34" s="46" t="str">
        <f t="shared" si="13"/>
        <v>NA</v>
      </c>
      <c r="AK34" s="37">
        <f t="shared" si="19"/>
        <v>28.921568627450981</v>
      </c>
      <c r="AL34" s="38">
        <f t="shared" si="19"/>
        <v>29.135802469135797</v>
      </c>
      <c r="AM34" s="38">
        <f t="shared" si="19"/>
        <v>21.209150326797385</v>
      </c>
      <c r="AN34" s="45">
        <f t="shared" si="11"/>
        <v>26.422173807794721</v>
      </c>
      <c r="AO34" s="47">
        <f t="shared" si="14"/>
        <v>4.5158813530476003</v>
      </c>
    </row>
    <row r="35" spans="1:115">
      <c r="A35" t="str">
        <f>'[3]Day 0'!AE34</f>
        <v>Reuben Kambungo</v>
      </c>
      <c r="B35" t="str">
        <f>'[3]Day 0'!G34</f>
        <v>Kyawama</v>
      </c>
      <c r="C35" t="str">
        <f>'[3]Day 0'!B34</f>
        <v>Thomas</v>
      </c>
      <c r="D35" t="str">
        <f>'[3]Day 0'!C34</f>
        <v>Mbaulu</v>
      </c>
      <c r="F35" s="37">
        <f>'[3]Stock comparison'!H34</f>
        <v>7.8000000000000007</v>
      </c>
      <c r="G35" s="38">
        <f>'[3]Stock comparison'!L34</f>
        <v>7</v>
      </c>
      <c r="H35" s="38">
        <f>'[3]Stock comparison'!P34</f>
        <v>8</v>
      </c>
      <c r="I35" s="39">
        <f>('[3]Day 0'!AV34)/100</f>
        <v>2.6249999999999999E-2</v>
      </c>
      <c r="J35" s="40">
        <f>('[3]Day 1'!AF34)/100</f>
        <v>2.6666666666666665E-2</v>
      </c>
      <c r="K35" s="40">
        <f>('[3]Day 2'!AG34)/100</f>
        <v>3.5555555555555556E-2</v>
      </c>
      <c r="L35" s="41"/>
      <c r="M35" s="42">
        <f t="shared" si="15"/>
        <v>2.5578562728380022E-2</v>
      </c>
      <c r="N35" s="43">
        <f t="shared" si="15"/>
        <v>2.5974025974025972E-2</v>
      </c>
      <c r="O35" s="43">
        <f t="shared" si="15"/>
        <v>3.4334763948497854E-2</v>
      </c>
      <c r="P35" s="44"/>
      <c r="Q35" s="37">
        <f>'[3]Day 1'!AK34</f>
        <v>5.6</v>
      </c>
      <c r="R35" s="38">
        <f>'[3]Day 2'!AL34</f>
        <v>6.8000000000000007</v>
      </c>
      <c r="S35" s="38">
        <f>'[3]Day 3'!AL34</f>
        <v>5.6</v>
      </c>
      <c r="T35" s="45">
        <f t="shared" si="1"/>
        <v>6</v>
      </c>
      <c r="U35" s="45">
        <f t="shared" si="16"/>
        <v>1.392857142857143</v>
      </c>
      <c r="V35" s="46">
        <f t="shared" si="16"/>
        <v>1.0294117647058822</v>
      </c>
      <c r="W35" s="46">
        <f t="shared" si="16"/>
        <v>1.4285714285714286</v>
      </c>
      <c r="X35" s="45">
        <f t="shared" si="3"/>
        <v>1.2836134453781514</v>
      </c>
      <c r="Y35" s="45">
        <f t="shared" si="17"/>
        <v>7.6004872107186365</v>
      </c>
      <c r="Z35" s="46">
        <f t="shared" si="17"/>
        <v>6.8181818181818183</v>
      </c>
      <c r="AA35" s="46">
        <f t="shared" si="17"/>
        <v>7.7253218884120169</v>
      </c>
      <c r="AB35" s="45">
        <f t="shared" si="5"/>
        <v>7.3813303057708239</v>
      </c>
      <c r="AC35" s="45">
        <f t="shared" si="18"/>
        <v>1.3572298590568994</v>
      </c>
      <c r="AD35" s="46">
        <f t="shared" si="18"/>
        <v>1.0026737967914439</v>
      </c>
      <c r="AE35" s="46">
        <f t="shared" si="18"/>
        <v>1.3795217657878602</v>
      </c>
      <c r="AF35" s="45">
        <f t="shared" si="7"/>
        <v>1.2464751405454011</v>
      </c>
      <c r="AG35" s="45">
        <f t="shared" si="8"/>
        <v>7.3813303057708239</v>
      </c>
      <c r="AH35" s="46">
        <f t="shared" si="12"/>
        <v>0.49167884690521396</v>
      </c>
      <c r="AI35" s="47">
        <f t="shared" si="9"/>
        <v>1.4959008943789738</v>
      </c>
      <c r="AJ35" s="46">
        <f t="shared" si="13"/>
        <v>7.3813303057708239</v>
      </c>
      <c r="AK35" s="37">
        <f t="shared" si="19"/>
        <v>41.089285714285722</v>
      </c>
      <c r="AL35" s="38">
        <f t="shared" si="19"/>
        <v>30.367647058823525</v>
      </c>
      <c r="AM35" s="38">
        <f t="shared" si="19"/>
        <v>42.142857142857146</v>
      </c>
      <c r="AN35" s="45">
        <f t="shared" si="11"/>
        <v>37.866596638655466</v>
      </c>
      <c r="AO35" s="47">
        <f t="shared" si="14"/>
        <v>6.5156110066072532</v>
      </c>
    </row>
    <row r="36" spans="1:115">
      <c r="A36" t="str">
        <f>'[3]Day 0'!AE35</f>
        <v>Reuben Kambungo</v>
      </c>
      <c r="B36" t="str">
        <f>'[3]Day 0'!G35</f>
        <v>Kyawama</v>
      </c>
      <c r="C36" t="str">
        <f>'[3]Day 0'!B35</f>
        <v>Alice</v>
      </c>
      <c r="D36" t="str">
        <f>'[3]Day 0'!C35</f>
        <v>Memba</v>
      </c>
      <c r="F36" s="37">
        <f>'[3]Stock comparison'!H35</f>
        <v>8</v>
      </c>
      <c r="G36" s="38">
        <f>'[3]Stock comparison'!L35</f>
        <v>9.5</v>
      </c>
      <c r="H36" s="38">
        <f>'[3]Stock comparison'!P35</f>
        <v>8.5</v>
      </c>
      <c r="I36" s="39">
        <f>('[3]Day 0'!AV35)/100</f>
        <v>3.3750000000000002E-2</v>
      </c>
      <c r="J36" s="40">
        <f>('[3]Day 1'!AF35)/100</f>
        <v>2.8888888888888888E-2</v>
      </c>
      <c r="K36" s="40">
        <f>('[3]Day 2'!AG35)/100</f>
        <v>2.8888888888888888E-2</v>
      </c>
      <c r="L36" s="41"/>
      <c r="M36" s="42">
        <f t="shared" si="15"/>
        <v>3.2648125755743655E-2</v>
      </c>
      <c r="N36" s="43">
        <f t="shared" si="15"/>
        <v>2.8077753779697619E-2</v>
      </c>
      <c r="O36" s="43">
        <f t="shared" si="15"/>
        <v>2.8077753779697619E-2</v>
      </c>
      <c r="P36" s="44"/>
      <c r="Q36" s="37">
        <f>'[3]Day 1'!AK35</f>
        <v>7.9</v>
      </c>
      <c r="R36" s="38">
        <f>'[3]Day 2'!AL35</f>
        <v>8.6000000000000014</v>
      </c>
      <c r="S36" s="38">
        <f>'[3]Day 3'!AL35</f>
        <v>7.9</v>
      </c>
      <c r="T36" s="45">
        <f t="shared" si="1"/>
        <v>8.1333333333333329</v>
      </c>
      <c r="U36" s="45">
        <f t="shared" si="16"/>
        <v>1.0126582278481011</v>
      </c>
      <c r="V36" s="46">
        <f t="shared" si="16"/>
        <v>1.1046511627906974</v>
      </c>
      <c r="W36" s="46">
        <f t="shared" si="16"/>
        <v>1.0759493670886076</v>
      </c>
      <c r="X36" s="45">
        <f t="shared" si="3"/>
        <v>1.0644195859091352</v>
      </c>
      <c r="Y36" s="45">
        <f t="shared" si="17"/>
        <v>7.7388149939540511</v>
      </c>
      <c r="Z36" s="46">
        <f t="shared" si="17"/>
        <v>9.2332613390928735</v>
      </c>
      <c r="AA36" s="46">
        <f t="shared" si="17"/>
        <v>8.2613390928725714</v>
      </c>
      <c r="AB36" s="45">
        <f t="shared" si="5"/>
        <v>8.4111384753064993</v>
      </c>
      <c r="AC36" s="45">
        <f t="shared" si="18"/>
        <v>0.97959683467772796</v>
      </c>
      <c r="AD36" s="46">
        <f t="shared" si="18"/>
        <v>1.0736350394294036</v>
      </c>
      <c r="AE36" s="46">
        <f t="shared" si="18"/>
        <v>1.0457391256800723</v>
      </c>
      <c r="AF36" s="45">
        <f t="shared" si="7"/>
        <v>1.0329903332624013</v>
      </c>
      <c r="AG36" s="45">
        <f t="shared" si="8"/>
        <v>8.4111384753064993</v>
      </c>
      <c r="AH36" s="46">
        <f t="shared" si="12"/>
        <v>0.75840118727352046</v>
      </c>
      <c r="AI36" s="47">
        <f t="shared" si="9"/>
        <v>2.3073862572722041</v>
      </c>
      <c r="AJ36" s="46">
        <f t="shared" si="13"/>
        <v>8.4111384753064993</v>
      </c>
      <c r="AK36" s="37">
        <f t="shared" si="19"/>
        <v>29.873417721518983</v>
      </c>
      <c r="AL36" s="38">
        <f t="shared" si="19"/>
        <v>32.587209302325576</v>
      </c>
      <c r="AM36" s="38">
        <f t="shared" si="19"/>
        <v>31.740506329113924</v>
      </c>
      <c r="AN36" s="45">
        <f t="shared" si="11"/>
        <v>31.400377784319492</v>
      </c>
      <c r="AO36" s="47">
        <f t="shared" si="14"/>
        <v>1.3884998222009857</v>
      </c>
    </row>
    <row r="37" spans="1:115" s="75" customFormat="1">
      <c r="A37" t="str">
        <f>'[3]Day 0'!AE36</f>
        <v>Matthews Banda</v>
      </c>
      <c r="B37" t="str">
        <f>'[3]Day 0'!G36</f>
        <v>Zambia Housing</v>
      </c>
      <c r="C37" t="str">
        <f>'[3]Day 0'!B36</f>
        <v>Kekema</v>
      </c>
      <c r="D37" t="str">
        <f>'[3]Day 0'!C36</f>
        <v>Monica</v>
      </c>
      <c r="E37"/>
      <c r="F37" s="37">
        <f>'[3]Stock comparison'!H36</f>
        <v>7</v>
      </c>
      <c r="G37" s="38">
        <f>'[3]Stock comparison'!L36</f>
        <v>8</v>
      </c>
      <c r="H37" s="38">
        <f>'[3]Stock comparison'!P36</f>
        <v>6.8000000000000007</v>
      </c>
      <c r="I37" s="39">
        <f>('[3]Day 0'!AV36)/100</f>
        <v>2.8750000000000001E-2</v>
      </c>
      <c r="J37" s="40">
        <f>('[3]Day 1'!AF36)/100</f>
        <v>2.6666666666666665E-2</v>
      </c>
      <c r="K37" s="40">
        <f>('[3]Day 2'!AG36)/100</f>
        <v>2.3333333333333334E-2</v>
      </c>
      <c r="L37" s="41"/>
      <c r="M37" s="42">
        <f t="shared" si="15"/>
        <v>2.7946537059538274E-2</v>
      </c>
      <c r="N37" s="43">
        <f t="shared" si="15"/>
        <v>2.5974025974025972E-2</v>
      </c>
      <c r="O37" s="43">
        <f t="shared" si="15"/>
        <v>2.2801302931596091E-2</v>
      </c>
      <c r="P37" s="44"/>
      <c r="Q37" s="37">
        <f>'[3]Day 1'!AK36</f>
        <v>2.6</v>
      </c>
      <c r="R37" s="38">
        <f>'[3]Day 2'!AL36</f>
        <v>3.6</v>
      </c>
      <c r="S37" s="38">
        <f>'[3]Day 3'!AL36</f>
        <v>2.6</v>
      </c>
      <c r="T37" s="45">
        <f t="shared" si="1"/>
        <v>2.9333333333333336</v>
      </c>
      <c r="U37" s="45">
        <f t="shared" si="16"/>
        <v>2.6923076923076921</v>
      </c>
      <c r="V37" s="46">
        <f t="shared" si="16"/>
        <v>2.2222222222222223</v>
      </c>
      <c r="W37" s="46">
        <f t="shared" si="16"/>
        <v>2.6153846153846154</v>
      </c>
      <c r="X37" s="45">
        <f t="shared" si="3"/>
        <v>2.5099715099715101</v>
      </c>
      <c r="Y37" s="45">
        <f t="shared" si="17"/>
        <v>6.8043742405832317</v>
      </c>
      <c r="Z37" s="46">
        <f t="shared" si="17"/>
        <v>7.7922077922077921</v>
      </c>
      <c r="AA37" s="46">
        <f t="shared" si="17"/>
        <v>6.6449511400651469</v>
      </c>
      <c r="AB37" s="45">
        <f t="shared" si="5"/>
        <v>7.0805110576187227</v>
      </c>
      <c r="AC37" s="45">
        <f t="shared" si="18"/>
        <v>2.6170670156089351</v>
      </c>
      <c r="AD37" s="46">
        <f t="shared" si="18"/>
        <v>2.1645021645021645</v>
      </c>
      <c r="AE37" s="46">
        <f t="shared" si="18"/>
        <v>2.5557504384865948</v>
      </c>
      <c r="AF37" s="45">
        <f t="shared" si="7"/>
        <v>2.4457732061992314</v>
      </c>
      <c r="AG37" s="45">
        <f t="shared" si="8"/>
        <v>7.0805110576187227</v>
      </c>
      <c r="AH37" s="46">
        <f t="shared" si="12"/>
        <v>0.62148058116344806</v>
      </c>
      <c r="AI37" s="47">
        <f t="shared" si="9"/>
        <v>1.8908142236608954</v>
      </c>
      <c r="AJ37" s="46">
        <f t="shared" si="13"/>
        <v>7.0805110576187227</v>
      </c>
      <c r="AK37" s="37">
        <f t="shared" si="19"/>
        <v>79.42307692307692</v>
      </c>
      <c r="AL37" s="38">
        <f t="shared" si="19"/>
        <v>65.555555555555557</v>
      </c>
      <c r="AM37" s="38">
        <f t="shared" si="19"/>
        <v>77.15384615384616</v>
      </c>
      <c r="AN37" s="45">
        <f t="shared" si="11"/>
        <v>74.044159544159541</v>
      </c>
      <c r="AO37" s="47">
        <f t="shared" si="14"/>
        <v>7.4383903048652646</v>
      </c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 s="75" customFormat="1">
      <c r="A38" t="str">
        <f>'[3]Day 0'!AE37</f>
        <v>Pilira chirwa</v>
      </c>
      <c r="B38" t="str">
        <f>'[3]Day 0'!G37</f>
        <v>Zambia compound</v>
      </c>
      <c r="C38" t="str">
        <f>'[3]Day 0'!B37</f>
        <v>Charity</v>
      </c>
      <c r="D38" t="str">
        <f>'[3]Day 0'!C37</f>
        <v>Mpasela</v>
      </c>
      <c r="E38"/>
      <c r="F38" s="37">
        <f>'[3]Stock comparison'!H37</f>
        <v>7</v>
      </c>
      <c r="G38" s="38">
        <f>'[3]Stock comparison'!L37</f>
        <v>7.1999999999999993</v>
      </c>
      <c r="H38" s="38">
        <f>'[3]Stock comparison'!P37</f>
        <v>6</v>
      </c>
      <c r="I38" s="39">
        <f>('[3]Day 0'!AV37)/100</f>
        <v>2.5000000000000001E-2</v>
      </c>
      <c r="J38" s="40">
        <f>('[3]Day 1'!AF37)/100</f>
        <v>0.02</v>
      </c>
      <c r="K38" s="40">
        <f>('[3]Day 2'!AG37)/100</f>
        <v>1.7777777777777778E-2</v>
      </c>
      <c r="L38" s="41"/>
      <c r="M38" s="42">
        <f t="shared" si="15"/>
        <v>2.4390243902439029E-2</v>
      </c>
      <c r="N38" s="43">
        <f t="shared" si="15"/>
        <v>1.9607843137254902E-2</v>
      </c>
      <c r="O38" s="43">
        <f t="shared" si="15"/>
        <v>1.7467248908296946E-2</v>
      </c>
      <c r="P38" s="44"/>
      <c r="Q38" s="37">
        <f>'[3]Day 1'!AK37</f>
        <v>5.0999999999999996</v>
      </c>
      <c r="R38" s="38">
        <f>'[3]Day 2'!AL37</f>
        <v>4.2</v>
      </c>
      <c r="S38" s="38">
        <f>'[3]Day 3'!AL37</f>
        <v>5.0999999999999996</v>
      </c>
      <c r="T38" s="45">
        <f t="shared" si="1"/>
        <v>4.8</v>
      </c>
      <c r="U38" s="45">
        <f t="shared" si="16"/>
        <v>1.3725490196078431</v>
      </c>
      <c r="V38" s="46">
        <f t="shared" si="16"/>
        <v>1.714285714285714</v>
      </c>
      <c r="W38" s="46">
        <f t="shared" si="16"/>
        <v>1.1764705882352942</v>
      </c>
      <c r="X38" s="45">
        <f t="shared" si="3"/>
        <v>1.4211017740429506</v>
      </c>
      <c r="Y38" s="45">
        <f t="shared" si="17"/>
        <v>6.8292682926829267</v>
      </c>
      <c r="Z38" s="46">
        <f t="shared" si="17"/>
        <v>7.0588235294117636</v>
      </c>
      <c r="AA38" s="46">
        <f t="shared" si="17"/>
        <v>5.8951965065502181</v>
      </c>
      <c r="AB38" s="45">
        <f t="shared" si="5"/>
        <v>6.5944294428816361</v>
      </c>
      <c r="AC38" s="45">
        <f t="shared" si="18"/>
        <v>1.3390722142515543</v>
      </c>
      <c r="AD38" s="46">
        <f t="shared" si="18"/>
        <v>1.6806722689075626</v>
      </c>
      <c r="AE38" s="46">
        <f t="shared" si="18"/>
        <v>1.1559208836372978</v>
      </c>
      <c r="AF38" s="45">
        <f t="shared" si="7"/>
        <v>1.3918884555988049</v>
      </c>
      <c r="AG38" s="45">
        <f t="shared" si="8"/>
        <v>6.5944294428816361</v>
      </c>
      <c r="AH38" s="46">
        <f t="shared" si="12"/>
        <v>0.61633507616831351</v>
      </c>
      <c r="AI38" s="47">
        <f t="shared" si="9"/>
        <v>1.875159359570846</v>
      </c>
      <c r="AJ38" s="46">
        <f t="shared" si="13"/>
        <v>6.5944294428816361</v>
      </c>
      <c r="AK38" s="37">
        <f t="shared" si="19"/>
        <v>40.490196078431374</v>
      </c>
      <c r="AL38" s="38">
        <f t="shared" si="19"/>
        <v>50.571428571428562</v>
      </c>
      <c r="AM38" s="38">
        <f t="shared" si="19"/>
        <v>34.705882352941181</v>
      </c>
      <c r="AN38" s="45">
        <f t="shared" si="11"/>
        <v>41.922502334267044</v>
      </c>
      <c r="AO38" s="47">
        <f t="shared" si="14"/>
        <v>8.0291665265218484</v>
      </c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</row>
    <row r="39" spans="1:115" s="75" customFormat="1">
      <c r="A39" t="str">
        <f>'[3]Day 0'!AE38</f>
        <v>Matthews Banda</v>
      </c>
      <c r="B39" t="str">
        <f>'[3]Day 0'!G38</f>
        <v>Zambia Housing</v>
      </c>
      <c r="C39" t="str">
        <f>'[3]Day 0'!B38</f>
        <v>Rosina</v>
      </c>
      <c r="D39" t="str">
        <f>'[3]Day 0'!C38</f>
        <v>Mulamata</v>
      </c>
      <c r="E39"/>
      <c r="F39" s="37">
        <f>'[3]Stock comparison'!H38</f>
        <v>8</v>
      </c>
      <c r="G39" s="38">
        <f>'[3]Stock comparison'!L38</f>
        <v>8</v>
      </c>
      <c r="H39" s="38">
        <f>'[3]Stock comparison'!P38</f>
        <v>8.1999999999999993</v>
      </c>
      <c r="I39" s="39">
        <f>('[3]Day 0'!AV38)/100</f>
        <v>2.8750000000000001E-2</v>
      </c>
      <c r="J39" s="40">
        <f>('[3]Day 1'!AF38)/100</f>
        <v>2.4444444444444446E-2</v>
      </c>
      <c r="K39" s="40">
        <f>('[3]Day 2'!AG38)/100</f>
        <v>2.6666666666666665E-2</v>
      </c>
      <c r="L39" s="41"/>
      <c r="M39" s="42">
        <f t="shared" si="15"/>
        <v>2.7946537059538274E-2</v>
      </c>
      <c r="N39" s="43">
        <f t="shared" si="15"/>
        <v>2.3861171366594359E-2</v>
      </c>
      <c r="O39" s="43">
        <f t="shared" si="15"/>
        <v>2.5974025974025972E-2</v>
      </c>
      <c r="P39" s="44"/>
      <c r="Q39" s="37">
        <f>'[3]Day 1'!AK38</f>
        <v>3.6</v>
      </c>
      <c r="R39" s="38">
        <f>'[3]Day 2'!AL38</f>
        <v>7.2</v>
      </c>
      <c r="S39" s="38">
        <f>'[3]Day 3'!AL38</f>
        <v>3.6</v>
      </c>
      <c r="T39" s="45">
        <f t="shared" si="1"/>
        <v>4.8</v>
      </c>
      <c r="U39" s="45">
        <f t="shared" si="16"/>
        <v>2.2222222222222223</v>
      </c>
      <c r="V39" s="46">
        <f t="shared" si="16"/>
        <v>1.1111111111111112</v>
      </c>
      <c r="W39" s="46">
        <f t="shared" si="16"/>
        <v>2.2777777777777777</v>
      </c>
      <c r="X39" s="45">
        <f t="shared" si="3"/>
        <v>1.8703703703703702</v>
      </c>
      <c r="Y39" s="45">
        <f t="shared" si="17"/>
        <v>7.7764277035236935</v>
      </c>
      <c r="Z39" s="46">
        <f t="shared" si="17"/>
        <v>7.809110629067245</v>
      </c>
      <c r="AA39" s="46">
        <f t="shared" si="17"/>
        <v>7.987012987012986</v>
      </c>
      <c r="AB39" s="45">
        <f t="shared" si="5"/>
        <v>7.8575171065346412</v>
      </c>
      <c r="AC39" s="45">
        <f t="shared" si="18"/>
        <v>2.1601188065343591</v>
      </c>
      <c r="AD39" s="46">
        <f t="shared" si="18"/>
        <v>1.0845986984815619</v>
      </c>
      <c r="AE39" s="46">
        <f t="shared" si="18"/>
        <v>2.2186147186147185</v>
      </c>
      <c r="AF39" s="45">
        <f t="shared" si="7"/>
        <v>1.8211107412102132</v>
      </c>
      <c r="AG39" s="45">
        <f t="shared" si="8"/>
        <v>7.8575171065346412</v>
      </c>
      <c r="AH39" s="46">
        <f t="shared" si="12"/>
        <v>0.11333106679621259</v>
      </c>
      <c r="AI39" s="47">
        <f t="shared" si="9"/>
        <v>0.34480239540193208</v>
      </c>
      <c r="AJ39" s="46">
        <f t="shared" si="13"/>
        <v>7.8575171065346412</v>
      </c>
      <c r="AK39" s="37">
        <f t="shared" si="19"/>
        <v>65.555555555555557</v>
      </c>
      <c r="AL39" s="38">
        <f t="shared" si="19"/>
        <v>32.777777777777779</v>
      </c>
      <c r="AM39" s="38">
        <f t="shared" si="19"/>
        <v>67.194444444444443</v>
      </c>
      <c r="AN39" s="45">
        <f t="shared" si="11"/>
        <v>55.175925925925924</v>
      </c>
      <c r="AO39" s="47">
        <f t="shared" si="14"/>
        <v>19.414666351686961</v>
      </c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</row>
    <row r="40" spans="1:115" s="75" customFormat="1">
      <c r="A40" t="str">
        <f>'[3]Day 0'!AE39</f>
        <v>Matthews Banda</v>
      </c>
      <c r="B40" t="str">
        <f>'[3]Day 0'!G39</f>
        <v>Zambia Housing</v>
      </c>
      <c r="C40" t="str">
        <f>'[3]Day 0'!B39</f>
        <v>Hope</v>
      </c>
      <c r="D40" t="str">
        <f>'[3]Day 0'!C39</f>
        <v>Muzoka</v>
      </c>
      <c r="E40"/>
      <c r="F40" s="37">
        <f>'[3]Stock comparison'!H39</f>
        <v>10</v>
      </c>
      <c r="G40" s="38">
        <f>'[3]Stock comparison'!L39</f>
        <v>9</v>
      </c>
      <c r="H40" s="38">
        <f>'[3]Stock comparison'!P39</f>
        <v>8</v>
      </c>
      <c r="I40" s="39">
        <f>('[3]Day 0'!AV39)/100</f>
        <v>2.2499999999999999E-2</v>
      </c>
      <c r="J40" s="40">
        <f>('[3]Day 1'!AF39)/100</f>
        <v>3.111111111111111E-2</v>
      </c>
      <c r="K40" s="40">
        <f>('[3]Day 2'!AG39)/100</f>
        <v>2.4444444444444446E-2</v>
      </c>
      <c r="L40" s="41"/>
      <c r="M40" s="42">
        <f t="shared" si="15"/>
        <v>2.2004889975550123E-2</v>
      </c>
      <c r="N40" s="43">
        <f t="shared" si="15"/>
        <v>3.017241379310345E-2</v>
      </c>
      <c r="O40" s="43">
        <f t="shared" si="15"/>
        <v>2.3861171366594359E-2</v>
      </c>
      <c r="P40" s="44"/>
      <c r="Q40" s="37">
        <f>'[3]Day 1'!AK39</f>
        <v>6.4</v>
      </c>
      <c r="R40" s="38">
        <f>'[3]Day 2'!AL39</f>
        <v>8.6000000000000014</v>
      </c>
      <c r="S40" s="38">
        <f>'[3]Day 3'!AL39</f>
        <v>6.4</v>
      </c>
      <c r="T40" s="45">
        <f t="shared" si="1"/>
        <v>7.1333333333333337</v>
      </c>
      <c r="U40" s="45">
        <f t="shared" si="16"/>
        <v>1.5625</v>
      </c>
      <c r="V40" s="46">
        <f t="shared" si="16"/>
        <v>1.0465116279069766</v>
      </c>
      <c r="W40" s="46">
        <f t="shared" si="16"/>
        <v>1.25</v>
      </c>
      <c r="X40" s="45">
        <f t="shared" si="3"/>
        <v>1.2863372093023255</v>
      </c>
      <c r="Y40" s="45">
        <f t="shared" si="17"/>
        <v>9.7799511002444977</v>
      </c>
      <c r="Z40" s="46">
        <f t="shared" si="17"/>
        <v>8.7284482758620694</v>
      </c>
      <c r="AA40" s="46">
        <f t="shared" si="17"/>
        <v>7.809110629067245</v>
      </c>
      <c r="AB40" s="45">
        <f t="shared" si="5"/>
        <v>8.7725033350579373</v>
      </c>
      <c r="AC40" s="45">
        <f t="shared" si="18"/>
        <v>1.5281173594132027</v>
      </c>
      <c r="AD40" s="46">
        <f t="shared" si="18"/>
        <v>1.0149358460304729</v>
      </c>
      <c r="AE40" s="46">
        <f t="shared" si="18"/>
        <v>1.2201735357917569</v>
      </c>
      <c r="AF40" s="45">
        <f t="shared" si="7"/>
        <v>1.2544089137451442</v>
      </c>
      <c r="AG40" s="45">
        <f t="shared" si="8"/>
        <v>8.7725033350579373</v>
      </c>
      <c r="AH40" s="46">
        <f t="shared" si="12"/>
        <v>0.98615854551289439</v>
      </c>
      <c r="AI40" s="47">
        <f t="shared" si="9"/>
        <v>3.0003231977897058</v>
      </c>
      <c r="AJ40" s="46">
        <f t="shared" si="13"/>
        <v>8.7725033350579373</v>
      </c>
      <c r="AK40" s="37">
        <f t="shared" si="19"/>
        <v>46.09375</v>
      </c>
      <c r="AL40" s="38">
        <f t="shared" si="19"/>
        <v>30.872093023255811</v>
      </c>
      <c r="AM40" s="38">
        <f t="shared" si="19"/>
        <v>36.875</v>
      </c>
      <c r="AN40" s="45">
        <f t="shared" si="11"/>
        <v>37.946947674418603</v>
      </c>
      <c r="AO40" s="47">
        <f t="shared" si="14"/>
        <v>7.6672364083765361</v>
      </c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</row>
    <row r="41" spans="1:115" s="75" customFormat="1">
      <c r="A41" t="str">
        <f>'[3]Day 0'!AE40</f>
        <v>Matthews Banda</v>
      </c>
      <c r="B41" t="str">
        <f>'[3]Day 0'!G40</f>
        <v>Zambia Housing</v>
      </c>
      <c r="C41" t="str">
        <f>'[3]Day 0'!B40</f>
        <v>Agness</v>
      </c>
      <c r="D41" t="str">
        <f>'[3]Day 0'!C40</f>
        <v>Mwaandila</v>
      </c>
      <c r="E41"/>
      <c r="F41" s="37">
        <f>'[3]Stock comparison'!H40</f>
        <v>6.6000000000000014</v>
      </c>
      <c r="G41" s="38">
        <f>'[3]Stock comparison'!L40</f>
        <v>2</v>
      </c>
      <c r="H41" s="38">
        <f>'[3]Stock comparison'!P40</f>
        <v>6.8000000000000007</v>
      </c>
      <c r="I41" s="39">
        <f>('[3]Day 0'!AV40)/100</f>
        <v>0.03</v>
      </c>
      <c r="J41" s="40">
        <f>('[3]Day 1'!AF40)/100</f>
        <v>2.5555555555555554E-2</v>
      </c>
      <c r="K41" s="40">
        <f>('[3]Day 2'!AG40)/100</f>
        <v>0.02</v>
      </c>
      <c r="L41" s="41"/>
      <c r="M41" s="42">
        <f t="shared" si="15"/>
        <v>2.9126213592233007E-2</v>
      </c>
      <c r="N41" s="43">
        <f t="shared" si="15"/>
        <v>2.491874322860238E-2</v>
      </c>
      <c r="O41" s="43">
        <f t="shared" si="15"/>
        <v>1.9607843137254902E-2</v>
      </c>
      <c r="P41" s="44"/>
      <c r="Q41" s="37">
        <f>'[3]Day 1'!AK40</f>
        <v>2.8</v>
      </c>
      <c r="R41" s="38">
        <f>'[3]Day 2'!AL40</f>
        <v>3.4000000000000004</v>
      </c>
      <c r="S41" s="38">
        <f>'[3]Day 3'!AL40</f>
        <v>2.8</v>
      </c>
      <c r="T41" s="45">
        <f t="shared" si="1"/>
        <v>3</v>
      </c>
      <c r="U41" s="45">
        <f t="shared" si="16"/>
        <v>2.3571428571428577</v>
      </c>
      <c r="V41" s="46">
        <f t="shared" si="16"/>
        <v>0.58823529411764697</v>
      </c>
      <c r="W41" s="46">
        <f t="shared" si="16"/>
        <v>2.4285714285714288</v>
      </c>
      <c r="X41" s="45">
        <f t="shared" si="3"/>
        <v>1.7913165266106443</v>
      </c>
      <c r="Y41" s="45">
        <f t="shared" si="17"/>
        <v>6.4077669902912637</v>
      </c>
      <c r="Z41" s="46">
        <f t="shared" si="17"/>
        <v>1.9501625135427951</v>
      </c>
      <c r="AA41" s="46">
        <f t="shared" si="17"/>
        <v>6.666666666666667</v>
      </c>
      <c r="AB41" s="45">
        <f t="shared" si="5"/>
        <v>5.0081987235002421</v>
      </c>
      <c r="AC41" s="45">
        <f t="shared" si="18"/>
        <v>2.2884882108183087</v>
      </c>
      <c r="AD41" s="46">
        <f t="shared" si="18"/>
        <v>0.57357720986552796</v>
      </c>
      <c r="AE41" s="46">
        <f t="shared" si="18"/>
        <v>2.3809523809523814</v>
      </c>
      <c r="AF41" s="45">
        <f t="shared" si="7"/>
        <v>1.747672600545406</v>
      </c>
      <c r="AG41" s="45">
        <f t="shared" si="8"/>
        <v>5.0081987235002421</v>
      </c>
      <c r="AH41" s="46">
        <f t="shared" si="12"/>
        <v>2.6514988886788173</v>
      </c>
      <c r="AI41" s="47">
        <f t="shared" si="9"/>
        <v>8.0670128153472049</v>
      </c>
      <c r="AJ41" s="46">
        <f t="shared" si="13"/>
        <v>5.0081987235002421</v>
      </c>
      <c r="AK41" s="37">
        <f t="shared" si="19"/>
        <v>69.535714285714306</v>
      </c>
      <c r="AL41" s="38">
        <f t="shared" si="19"/>
        <v>17.352941176470587</v>
      </c>
      <c r="AM41" s="38">
        <f t="shared" si="19"/>
        <v>71.642857142857153</v>
      </c>
      <c r="AN41" s="45">
        <f t="shared" si="11"/>
        <v>52.843837535014018</v>
      </c>
      <c r="AO41" s="47">
        <f t="shared" si="14"/>
        <v>30.754069747022992</v>
      </c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 s="75" customFormat="1">
      <c r="A42" t="str">
        <f>'[3]Day 0'!AE41</f>
        <v>Matthews Banda</v>
      </c>
      <c r="B42" t="str">
        <f>'[3]Day 0'!G41</f>
        <v>Zambia Housing</v>
      </c>
      <c r="C42" t="str">
        <f>'[3]Day 0'!B41</f>
        <v>Matildah</v>
      </c>
      <c r="D42" t="str">
        <f>'[3]Day 0'!C41</f>
        <v>Mwambula</v>
      </c>
      <c r="E42"/>
      <c r="F42" s="37">
        <f>'[3]Stock comparison'!H41</f>
        <v>7</v>
      </c>
      <c r="G42" s="38">
        <f>'[3]Stock comparison'!L41</f>
        <v>6</v>
      </c>
      <c r="H42" s="38">
        <f>'[3]Stock comparison'!P41</f>
        <v>6</v>
      </c>
      <c r="I42" s="39">
        <f>('[3]Day 0'!AV41)/100</f>
        <v>2.5000000000000001E-2</v>
      </c>
      <c r="J42" s="40">
        <f>('[3]Day 1'!AF41)/100</f>
        <v>2.3333333333333334E-2</v>
      </c>
      <c r="K42" s="40">
        <f>('[3]Day 2'!AG41)/100</f>
        <v>2.4444444444444446E-2</v>
      </c>
      <c r="L42" s="41"/>
      <c r="M42" s="42">
        <f t="shared" si="15"/>
        <v>2.4390243902439029E-2</v>
      </c>
      <c r="N42" s="43">
        <f t="shared" si="15"/>
        <v>2.2801302931596091E-2</v>
      </c>
      <c r="O42" s="43">
        <f t="shared" si="15"/>
        <v>2.3861171366594359E-2</v>
      </c>
      <c r="P42" s="44"/>
      <c r="Q42" s="37">
        <f>'[3]Day 1'!AK41</f>
        <v>2.2999999999999998</v>
      </c>
      <c r="R42" s="38">
        <f>'[3]Day 2'!AL41</f>
        <v>3.4000000000000004</v>
      </c>
      <c r="S42" s="38">
        <f>'[3]Day 3'!AL41</f>
        <v>2.2999999999999998</v>
      </c>
      <c r="T42" s="45">
        <f t="shared" si="1"/>
        <v>2.6666666666666665</v>
      </c>
      <c r="U42" s="45">
        <f t="shared" si="16"/>
        <v>3.0434782608695654</v>
      </c>
      <c r="V42" s="46">
        <f t="shared" si="16"/>
        <v>1.7647058823529409</v>
      </c>
      <c r="W42" s="46">
        <f t="shared" si="16"/>
        <v>2.6086956521739131</v>
      </c>
      <c r="X42" s="45">
        <f t="shared" si="3"/>
        <v>2.4722932651321399</v>
      </c>
      <c r="Y42" s="45">
        <f t="shared" si="17"/>
        <v>6.8292682926829267</v>
      </c>
      <c r="Z42" s="46">
        <f t="shared" si="17"/>
        <v>5.8631921824104234</v>
      </c>
      <c r="AA42" s="46">
        <f t="shared" si="17"/>
        <v>5.8568329718004337</v>
      </c>
      <c r="AB42" s="45">
        <f t="shared" si="5"/>
        <v>6.1830978156312613</v>
      </c>
      <c r="AC42" s="45">
        <f t="shared" si="18"/>
        <v>2.9692470837751856</v>
      </c>
      <c r="AD42" s="46">
        <f t="shared" si="18"/>
        <v>1.724468288944242</v>
      </c>
      <c r="AE42" s="46">
        <f t="shared" si="18"/>
        <v>2.546449118174102</v>
      </c>
      <c r="AF42" s="45">
        <f t="shared" si="7"/>
        <v>2.4133881636311769</v>
      </c>
      <c r="AG42" s="45">
        <f t="shared" si="8"/>
        <v>6.1830978156312613</v>
      </c>
      <c r="AH42" s="46">
        <f t="shared" si="12"/>
        <v>0.55960908136821563</v>
      </c>
      <c r="AI42" s="47">
        <f t="shared" si="9"/>
        <v>1.7025742119890097</v>
      </c>
      <c r="AJ42" s="46">
        <f t="shared" si="13"/>
        <v>6.1830978156312613</v>
      </c>
      <c r="AK42" s="37">
        <f t="shared" si="19"/>
        <v>89.782608695652186</v>
      </c>
      <c r="AL42" s="38">
        <f t="shared" si="19"/>
        <v>52.058823529411754</v>
      </c>
      <c r="AM42" s="38">
        <f t="shared" si="19"/>
        <v>76.956521739130437</v>
      </c>
      <c r="AN42" s="45">
        <f t="shared" si="11"/>
        <v>72.932651321398126</v>
      </c>
      <c r="AO42" s="47">
        <f t="shared" si="14"/>
        <v>19.181101158984358</v>
      </c>
      <c r="AP42"/>
      <c r="AQ42"/>
      <c r="AR42"/>
      <c r="AS42"/>
      <c r="AT42"/>
      <c r="AU42"/>
      <c r="AV42"/>
      <c r="AW42"/>
      <c r="AX42" s="76"/>
      <c r="AY42" s="76"/>
      <c r="AZ42" s="76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</row>
    <row r="43" spans="1:115" s="90" customFormat="1">
      <c r="A43" t="str">
        <f>'[3]Day 0'!AE42</f>
        <v>Pilira chirwa</v>
      </c>
      <c r="B43" t="str">
        <f>'[3]Day 0'!G42</f>
        <v>Zambia compound</v>
      </c>
      <c r="C43" t="str">
        <f>'[3]Day 0'!B42</f>
        <v>Asenia</v>
      </c>
      <c r="D43" t="str">
        <f>'[3]Day 0'!C42</f>
        <v>Nana</v>
      </c>
      <c r="E43" s="76"/>
      <c r="F43" s="37">
        <f>'[3]Stock comparison'!H42</f>
        <v>5</v>
      </c>
      <c r="G43" s="38">
        <f>'[3]Stock comparison'!L42</f>
        <v>6.2</v>
      </c>
      <c r="H43" s="38">
        <f>'[3]Stock comparison'!P42</f>
        <v>6.4000000000000021</v>
      </c>
      <c r="I43" s="39">
        <f>('[3]Day 0'!AV42)/100</f>
        <v>2.6249999999999999E-2</v>
      </c>
      <c r="J43" s="40">
        <f>('[3]Day 1'!AF42)/100</f>
        <v>1.8888888888888889E-2</v>
      </c>
      <c r="K43" s="40">
        <f>('[3]Day 2'!AG42)/100</f>
        <v>1.7777777777777778E-2</v>
      </c>
      <c r="L43" s="41"/>
      <c r="M43" s="42">
        <f t="shared" si="15"/>
        <v>2.5578562728380022E-2</v>
      </c>
      <c r="N43" s="43">
        <f t="shared" si="15"/>
        <v>1.8538713195201745E-2</v>
      </c>
      <c r="O43" s="43">
        <f t="shared" si="15"/>
        <v>1.7467248908296946E-2</v>
      </c>
      <c r="P43" s="44"/>
      <c r="Q43" s="37">
        <f>'[3]Day 1'!AK42</f>
        <v>4.8999999999999995</v>
      </c>
      <c r="R43" s="38">
        <f>'[3]Day 2'!AL42</f>
        <v>5.2</v>
      </c>
      <c r="S43" s="38">
        <f>'[3]Day 3'!AL42</f>
        <v>4.8999999999999995</v>
      </c>
      <c r="T43" s="45">
        <f t="shared" si="1"/>
        <v>5</v>
      </c>
      <c r="U43" s="45">
        <f t="shared" si="16"/>
        <v>1.0204081632653061</v>
      </c>
      <c r="V43" s="46">
        <f t="shared" si="16"/>
        <v>1.1923076923076923</v>
      </c>
      <c r="W43" s="46">
        <f t="shared" si="16"/>
        <v>1.3061224489795924</v>
      </c>
      <c r="X43" s="45">
        <f t="shared" si="3"/>
        <v>1.1729461015175302</v>
      </c>
      <c r="Y43" s="45">
        <f t="shared" si="17"/>
        <v>4.8721071863581003</v>
      </c>
      <c r="Z43" s="46">
        <f t="shared" si="17"/>
        <v>6.0850599781897499</v>
      </c>
      <c r="AA43" s="46">
        <f t="shared" si="17"/>
        <v>6.2882096069869018</v>
      </c>
      <c r="AB43" s="45">
        <f t="shared" si="5"/>
        <v>5.7484589238449173</v>
      </c>
      <c r="AC43" s="45">
        <f t="shared" si="18"/>
        <v>0.99430758905267358</v>
      </c>
      <c r="AD43" s="46">
        <f t="shared" si="18"/>
        <v>1.1702038419595673</v>
      </c>
      <c r="AE43" s="46">
        <f t="shared" si="18"/>
        <v>1.2833080830585515</v>
      </c>
      <c r="AF43" s="45">
        <f t="shared" si="7"/>
        <v>1.1492731713569309</v>
      </c>
      <c r="AG43" s="45">
        <f t="shared" si="8"/>
        <v>5.7484589238449173</v>
      </c>
      <c r="AH43" s="46">
        <f t="shared" si="12"/>
        <v>0.76570994427865913</v>
      </c>
      <c r="AI43" s="47">
        <f t="shared" si="9"/>
        <v>2.3296226748232183</v>
      </c>
      <c r="AJ43" s="46">
        <f t="shared" si="13"/>
        <v>5.7484589238449173</v>
      </c>
      <c r="AK43" s="37">
        <f t="shared" si="19"/>
        <v>30.102040816326532</v>
      </c>
      <c r="AL43" s="38">
        <f t="shared" si="19"/>
        <v>35.17307692307692</v>
      </c>
      <c r="AM43" s="38">
        <f t="shared" si="19"/>
        <v>38.530612244897974</v>
      </c>
      <c r="AN43" s="45">
        <f t="shared" si="11"/>
        <v>34.601909994767141</v>
      </c>
      <c r="AO43" s="47">
        <f t="shared" si="14"/>
        <v>4.2432155055604737</v>
      </c>
      <c r="AP43" s="76"/>
      <c r="AQ43" s="76"/>
      <c r="AR43" s="76"/>
      <c r="AS43" s="76"/>
      <c r="AT43" s="76"/>
      <c r="AU43" s="76"/>
      <c r="AV43" s="76"/>
      <c r="AW43" s="76"/>
      <c r="AX43"/>
      <c r="AY43"/>
      <c r="AZ43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</row>
    <row r="44" spans="1:115" s="75" customFormat="1">
      <c r="A44" t="str">
        <f>'[3]Day 0'!AE43</f>
        <v>Pilira chirwa</v>
      </c>
      <c r="B44" t="str">
        <f>'[3]Day 0'!G43</f>
        <v>Zambia compound</v>
      </c>
      <c r="C44" t="str">
        <f>'[3]Day 0'!B43</f>
        <v>Getricia</v>
      </c>
      <c r="D44" t="str">
        <f>'[3]Day 0'!C43</f>
        <v>Nguvulu</v>
      </c>
      <c r="E44"/>
      <c r="F44" s="37">
        <f>'[3]Stock comparison'!H43</f>
        <v>7</v>
      </c>
      <c r="G44" s="38">
        <f>'[3]Stock comparison'!L43</f>
        <v>6.6</v>
      </c>
      <c r="H44" s="38">
        <f>'[3]Stock comparison'!P43</f>
        <v>5.3999999999999986</v>
      </c>
      <c r="I44" s="39">
        <f>('[3]Day 0'!AV43)/100</f>
        <v>1.8749999999999999E-2</v>
      </c>
      <c r="J44" s="40">
        <f>('[3]Day 1'!AF43)/100</f>
        <v>2.2222222222222223E-2</v>
      </c>
      <c r="K44" s="40">
        <f>('[3]Day 2'!AG43)/100</f>
        <v>1.7777777777777778E-2</v>
      </c>
      <c r="L44" s="41"/>
      <c r="M44" s="42">
        <f t="shared" si="15"/>
        <v>1.8404907975460121E-2</v>
      </c>
      <c r="N44" s="43">
        <f t="shared" si="15"/>
        <v>2.1739130434782612E-2</v>
      </c>
      <c r="O44" s="43">
        <f t="shared" si="15"/>
        <v>1.7467248908296946E-2</v>
      </c>
      <c r="P44" s="44"/>
      <c r="Q44" s="37">
        <f>'[3]Day 1'!AK43</f>
        <v>6.4</v>
      </c>
      <c r="R44" s="38">
        <f>'[3]Day 2'!AL43</f>
        <v>7.8000000000000007</v>
      </c>
      <c r="S44" s="38">
        <f>'[3]Day 3'!AL43</f>
        <v>6.4</v>
      </c>
      <c r="T44" s="45">
        <f t="shared" si="1"/>
        <v>6.8666666666666671</v>
      </c>
      <c r="U44" s="45">
        <f t="shared" si="16"/>
        <v>1.09375</v>
      </c>
      <c r="V44" s="46">
        <f t="shared" si="16"/>
        <v>0.84615384615384603</v>
      </c>
      <c r="W44" s="46">
        <f t="shared" si="16"/>
        <v>0.84374999999999978</v>
      </c>
      <c r="X44" s="45">
        <f t="shared" si="3"/>
        <v>0.92788461538461531</v>
      </c>
      <c r="Y44" s="45">
        <f t="shared" si="17"/>
        <v>6.8711656441717794</v>
      </c>
      <c r="Z44" s="46">
        <f t="shared" si="17"/>
        <v>6.4565217391304346</v>
      </c>
      <c r="AA44" s="46">
        <f t="shared" si="17"/>
        <v>5.3056768558951948</v>
      </c>
      <c r="AB44" s="45">
        <f t="shared" si="5"/>
        <v>6.2111214130658032</v>
      </c>
      <c r="AC44" s="45">
        <f t="shared" si="18"/>
        <v>1.0736196319018405</v>
      </c>
      <c r="AD44" s="46">
        <f t="shared" si="18"/>
        <v>0.82775919732441461</v>
      </c>
      <c r="AE44" s="46">
        <f t="shared" si="18"/>
        <v>0.82901200873362413</v>
      </c>
      <c r="AF44" s="45">
        <f t="shared" si="7"/>
        <v>0.91013027931995971</v>
      </c>
      <c r="AG44" s="45">
        <f t="shared" si="8"/>
        <v>6.2111214130658032</v>
      </c>
      <c r="AH44" s="46">
        <f t="shared" si="12"/>
        <v>0.81108247211945006</v>
      </c>
      <c r="AI44" s="47">
        <f t="shared" si="9"/>
        <v>2.4676656380389179</v>
      </c>
      <c r="AJ44" s="46">
        <f t="shared" si="13"/>
        <v>6.2111214130658032</v>
      </c>
      <c r="AK44" s="37">
        <f t="shared" si="19"/>
        <v>32.265625</v>
      </c>
      <c r="AL44" s="38">
        <f t="shared" si="19"/>
        <v>24.961538461538456</v>
      </c>
      <c r="AM44" s="38">
        <f t="shared" si="19"/>
        <v>24.890624999999993</v>
      </c>
      <c r="AN44" s="45">
        <f t="shared" si="11"/>
        <v>27.37259615384615</v>
      </c>
      <c r="AO44" s="47">
        <f t="shared" si="14"/>
        <v>4.2376356198624592</v>
      </c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 s="75" customFormat="1">
      <c r="A45" t="str">
        <f>'[3]Day 0'!AE44</f>
        <v>Reuben Kambungo</v>
      </c>
      <c r="B45" t="str">
        <f>'[3]Day 0'!G44</f>
        <v>Kyawama</v>
      </c>
      <c r="C45" t="str">
        <f>'[3]Day 0'!B44</f>
        <v>Voilet</v>
      </c>
      <c r="D45" t="str">
        <f>'[3]Day 0'!C44</f>
        <v>Philipo</v>
      </c>
      <c r="E45"/>
      <c r="F45" s="37">
        <f>'[3]Stock comparison'!H44</f>
        <v>8</v>
      </c>
      <c r="G45" s="38">
        <f>'[3]Stock comparison'!L44</f>
        <v>7</v>
      </c>
      <c r="H45" s="38">
        <f>'[3]Stock comparison'!P44</f>
        <v>9</v>
      </c>
      <c r="I45" s="39">
        <f>('[3]Day 0'!AV44)/100</f>
        <v>2.6249999999999999E-2</v>
      </c>
      <c r="J45" s="40">
        <f>('[3]Day 1'!AF44)/100</f>
        <v>2.4444444444444446E-2</v>
      </c>
      <c r="K45" s="40">
        <f>('[3]Day 2'!AG44)/100</f>
        <v>2.2222222222222223E-2</v>
      </c>
      <c r="L45" s="41"/>
      <c r="M45" s="42">
        <f t="shared" si="15"/>
        <v>2.5578562728380022E-2</v>
      </c>
      <c r="N45" s="43">
        <f t="shared" si="15"/>
        <v>2.3861171366594359E-2</v>
      </c>
      <c r="O45" s="43">
        <f t="shared" si="15"/>
        <v>2.1739130434782612E-2</v>
      </c>
      <c r="P45" s="44"/>
      <c r="Q45" s="37">
        <f>'[3]Day 1'!AK44</f>
        <v>6.1</v>
      </c>
      <c r="R45" s="38">
        <f>'[3]Day 2'!AL44</f>
        <v>6.8000000000000007</v>
      </c>
      <c r="S45" s="38">
        <f>'[3]Day 3'!AL44</f>
        <v>6.1</v>
      </c>
      <c r="T45" s="45">
        <f t="shared" si="1"/>
        <v>6.333333333333333</v>
      </c>
      <c r="U45" s="45">
        <f t="shared" si="16"/>
        <v>1.3114754098360657</v>
      </c>
      <c r="V45" s="46">
        <f t="shared" si="16"/>
        <v>1.0294117647058822</v>
      </c>
      <c r="W45" s="46">
        <f t="shared" si="16"/>
        <v>1.4754098360655739</v>
      </c>
      <c r="X45" s="45">
        <f t="shared" si="3"/>
        <v>1.2720990035358406</v>
      </c>
      <c r="Y45" s="45">
        <f t="shared" si="17"/>
        <v>7.79537149817296</v>
      </c>
      <c r="Z45" s="46">
        <f t="shared" si="17"/>
        <v>6.8329718004338389</v>
      </c>
      <c r="AA45" s="46">
        <f t="shared" si="17"/>
        <v>8.804347826086957</v>
      </c>
      <c r="AB45" s="45">
        <f t="shared" si="5"/>
        <v>7.8108970415645844</v>
      </c>
      <c r="AC45" s="45">
        <f t="shared" si="18"/>
        <v>1.2779297537988459</v>
      </c>
      <c r="AD45" s="46">
        <f t="shared" si="18"/>
        <v>1.0048487941814468</v>
      </c>
      <c r="AE45" s="46">
        <f t="shared" si="18"/>
        <v>1.4433357091945831</v>
      </c>
      <c r="AF45" s="45">
        <f t="shared" si="7"/>
        <v>1.2420380857249587</v>
      </c>
      <c r="AG45" s="45">
        <f t="shared" si="8"/>
        <v>7.8108970415645844</v>
      </c>
      <c r="AH45" s="46">
        <f t="shared" si="12"/>
        <v>0.98577971195556113</v>
      </c>
      <c r="AI45" s="47">
        <f t="shared" si="9"/>
        <v>2.9991706213451366</v>
      </c>
      <c r="AJ45" s="46">
        <f t="shared" si="13"/>
        <v>7.8108970415645844</v>
      </c>
      <c r="AK45" s="37">
        <f t="shared" si="19"/>
        <v>38.688524590163937</v>
      </c>
      <c r="AL45" s="38">
        <f t="shared" si="19"/>
        <v>30.367647058823525</v>
      </c>
      <c r="AM45" s="38">
        <f t="shared" si="19"/>
        <v>43.524590163934427</v>
      </c>
      <c r="AN45" s="45">
        <f t="shared" si="11"/>
        <v>37.526920604307293</v>
      </c>
      <c r="AO45" s="47">
        <f t="shared" si="14"/>
        <v>6.6549440893782075</v>
      </c>
      <c r="AP45"/>
      <c r="AQ45"/>
      <c r="AR45"/>
      <c r="AS45"/>
      <c r="AT45"/>
      <c r="AU45"/>
      <c r="AV45"/>
      <c r="AW45"/>
      <c r="AX45" s="76"/>
      <c r="AY45" s="76"/>
      <c r="AZ45" s="76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 s="76" customFormat="1">
      <c r="A46" t="str">
        <f>'[3]Day 0'!AE45</f>
        <v>Peter Shamabanse</v>
      </c>
      <c r="B46" t="str">
        <f>'[3]Day 0'!G45</f>
        <v>Kyawama</v>
      </c>
      <c r="C46" t="str">
        <f>'[3]Day 0'!B45</f>
        <v>Kalinda</v>
      </c>
      <c r="D46" t="str">
        <f>'[3]Day 0'!C45</f>
        <v>Rodgers</v>
      </c>
      <c r="F46" s="37">
        <f>'[3]Stock comparison'!H45</f>
        <v>6.2999999999999989</v>
      </c>
      <c r="G46" s="38">
        <f>'[3]Stock comparison'!L45</f>
        <v>7.1999999999999993</v>
      </c>
      <c r="H46" s="38">
        <f>'[3]Stock comparison'!P45</f>
        <v>7.3999999999999995</v>
      </c>
      <c r="I46" s="39">
        <f>('[3]Day 0'!AV45)/100</f>
        <v>0.03</v>
      </c>
      <c r="J46" s="40">
        <f>('[3]Day 1'!AF45)/100</f>
        <v>2.7777777777777776E-2</v>
      </c>
      <c r="K46" s="40">
        <f>('[3]Day 2'!AG45)/100</f>
        <v>3.111111111111111E-2</v>
      </c>
      <c r="L46" s="41"/>
      <c r="M46" s="42">
        <f t="shared" si="15"/>
        <v>2.9126213592233007E-2</v>
      </c>
      <c r="N46" s="43">
        <f t="shared" si="15"/>
        <v>2.7027027027027029E-2</v>
      </c>
      <c r="O46" s="43">
        <f t="shared" si="15"/>
        <v>3.017241379310345E-2</v>
      </c>
      <c r="P46" s="44"/>
      <c r="Q46" s="37">
        <f>'[3]Day 1'!AK45</f>
        <v>8.6</v>
      </c>
      <c r="R46" s="38">
        <f>'[3]Day 2'!AL45</f>
        <v>9.1999999999999993</v>
      </c>
      <c r="S46" s="38">
        <f>'[3]Day 3'!AL45</f>
        <v>8.6</v>
      </c>
      <c r="T46" s="45">
        <f t="shared" si="1"/>
        <v>8.7999999999999989</v>
      </c>
      <c r="U46" s="45">
        <f t="shared" si="16"/>
        <v>0.73255813953488358</v>
      </c>
      <c r="V46" s="46">
        <f t="shared" si="16"/>
        <v>0.78260869565217395</v>
      </c>
      <c r="W46" s="46">
        <f t="shared" si="16"/>
        <v>0.86046511627906974</v>
      </c>
      <c r="X46" s="45">
        <f t="shared" si="3"/>
        <v>0.79187731715537579</v>
      </c>
      <c r="Y46" s="45">
        <f t="shared" si="17"/>
        <v>6.1165048543689311</v>
      </c>
      <c r="Z46" s="46">
        <f t="shared" si="17"/>
        <v>7.0054054054054049</v>
      </c>
      <c r="AA46" s="46">
        <f t="shared" si="17"/>
        <v>7.1767241379310338</v>
      </c>
      <c r="AB46" s="45">
        <f t="shared" si="5"/>
        <v>6.7662114659017902</v>
      </c>
      <c r="AC46" s="45">
        <f t="shared" si="18"/>
        <v>0.71122149469406182</v>
      </c>
      <c r="AD46" s="46">
        <f t="shared" si="18"/>
        <v>0.76145710928319621</v>
      </c>
      <c r="AE46" s="46">
        <f t="shared" si="18"/>
        <v>0.83450280673616672</v>
      </c>
      <c r="AF46" s="45">
        <f t="shared" si="7"/>
        <v>0.76906047023780832</v>
      </c>
      <c r="AG46" s="45">
        <f t="shared" si="8"/>
        <v>6.7662114659017902</v>
      </c>
      <c r="AH46" s="46">
        <f t="shared" si="12"/>
        <v>0.56914544523406219</v>
      </c>
      <c r="AI46" s="47">
        <f t="shared" si="9"/>
        <v>1.7315879784461892</v>
      </c>
      <c r="AJ46" s="46">
        <f t="shared" si="13"/>
        <v>6.7662114659017902</v>
      </c>
      <c r="AK46" s="37">
        <f t="shared" si="19"/>
        <v>21.610465116279066</v>
      </c>
      <c r="AL46" s="38">
        <f t="shared" si="19"/>
        <v>23.086956521739133</v>
      </c>
      <c r="AM46" s="38">
        <f t="shared" si="19"/>
        <v>25.383720930232556</v>
      </c>
      <c r="AN46" s="45">
        <f t="shared" si="11"/>
        <v>23.360380856083584</v>
      </c>
      <c r="AO46" s="47">
        <f t="shared" si="14"/>
        <v>1.9014298591697338</v>
      </c>
    </row>
    <row r="47" spans="1:115" s="76" customFormat="1">
      <c r="A47" t="str">
        <f>'[3]Day 0'!AE46</f>
        <v>Peter Shamabanse</v>
      </c>
      <c r="B47" t="str">
        <f>'[3]Day 0'!G46</f>
        <v>Kyawama</v>
      </c>
      <c r="C47" t="str">
        <f>'[3]Day 0'!B46</f>
        <v>Kazeya</v>
      </c>
      <c r="D47" t="str">
        <f>'[3]Day 0'!C46</f>
        <v>Ruth</v>
      </c>
      <c r="F47" s="37">
        <f>'[3]Stock comparison'!H46</f>
        <v>11.5</v>
      </c>
      <c r="G47" s="38">
        <f>'[3]Stock comparison'!L46</f>
        <v>7.8000000000000007</v>
      </c>
      <c r="H47" s="38">
        <f>'[3]Stock comparison'!P46</f>
        <v>8.6</v>
      </c>
      <c r="I47" s="39">
        <f>('[3]Day 0'!AV46)/100</f>
        <v>2.6249999999999999E-2</v>
      </c>
      <c r="J47" s="40">
        <f>('[3]Day 1'!AF46)/100</f>
        <v>2.2222222222222223E-2</v>
      </c>
      <c r="K47" s="40">
        <f>('[3]Day 2'!AG46)/100</f>
        <v>0.02</v>
      </c>
      <c r="L47" s="41"/>
      <c r="M47" s="42">
        <f t="shared" si="15"/>
        <v>2.5578562728380022E-2</v>
      </c>
      <c r="N47" s="43">
        <f t="shared" si="15"/>
        <v>2.1739130434782612E-2</v>
      </c>
      <c r="O47" s="43">
        <f t="shared" si="15"/>
        <v>1.9607843137254902E-2</v>
      </c>
      <c r="P47" s="44"/>
      <c r="Q47" s="37">
        <f>'[3]Day 1'!AK46</f>
        <v>13</v>
      </c>
      <c r="R47" s="38">
        <f>'[3]Day 2'!AL46</f>
        <v>15.6</v>
      </c>
      <c r="S47" s="38">
        <f>'[3]Day 3'!AL46</f>
        <v>13</v>
      </c>
      <c r="T47" s="45">
        <f t="shared" si="1"/>
        <v>13.866666666666667</v>
      </c>
      <c r="U47" s="45">
        <f t="shared" si="16"/>
        <v>0.88461538461538458</v>
      </c>
      <c r="V47" s="46">
        <f t="shared" si="16"/>
        <v>0.50000000000000011</v>
      </c>
      <c r="W47" s="46">
        <f t="shared" si="16"/>
        <v>0.66153846153846152</v>
      </c>
      <c r="X47" s="45">
        <f t="shared" si="3"/>
        <v>0.68205128205128196</v>
      </c>
      <c r="Y47" s="45">
        <f t="shared" si="17"/>
        <v>11.20584652862363</v>
      </c>
      <c r="Z47" s="46">
        <f t="shared" si="17"/>
        <v>7.6304347826086962</v>
      </c>
      <c r="AA47" s="46">
        <f t="shared" si="17"/>
        <v>8.4313725490196063</v>
      </c>
      <c r="AB47" s="45">
        <f t="shared" si="5"/>
        <v>9.089217953417311</v>
      </c>
      <c r="AC47" s="45">
        <f t="shared" si="18"/>
        <v>0.86198819450950992</v>
      </c>
      <c r="AD47" s="46">
        <f t="shared" si="18"/>
        <v>0.48913043478260876</v>
      </c>
      <c r="AE47" s="46">
        <f t="shared" si="18"/>
        <v>0.64856711915535437</v>
      </c>
      <c r="AF47" s="45">
        <f t="shared" si="7"/>
        <v>0.66656191614915772</v>
      </c>
      <c r="AG47" s="45">
        <f t="shared" si="8"/>
        <v>9.089217953417311</v>
      </c>
      <c r="AH47" s="46">
        <f t="shared" si="12"/>
        <v>1.8762896152915109</v>
      </c>
      <c r="AI47" s="47">
        <f t="shared" si="9"/>
        <v>5.7084890499054488</v>
      </c>
      <c r="AJ47" s="46">
        <f t="shared" si="13"/>
        <v>9.089217953417311</v>
      </c>
      <c r="AK47" s="37">
        <f t="shared" si="19"/>
        <v>26.096153846153847</v>
      </c>
      <c r="AL47" s="38">
        <f t="shared" si="19"/>
        <v>14.750000000000004</v>
      </c>
      <c r="AM47" s="38">
        <f t="shared" si="19"/>
        <v>19.515384615384615</v>
      </c>
      <c r="AN47" s="45">
        <f t="shared" si="11"/>
        <v>20.120512820512825</v>
      </c>
      <c r="AO47" s="47">
        <f t="shared" si="14"/>
        <v>5.6972306328275861</v>
      </c>
    </row>
    <row r="48" spans="1:115" s="76" customFormat="1">
      <c r="A48" t="str">
        <f>'[3]Day 0'!AE47</f>
        <v>Peter Shamabanse</v>
      </c>
      <c r="B48" t="str">
        <f>'[3]Day 0'!G47</f>
        <v>Bush Baby</v>
      </c>
      <c r="C48" t="str">
        <f>'[3]Day 0'!B47</f>
        <v>Kimbamanga</v>
      </c>
      <c r="D48" t="str">
        <f>'[3]Day 0'!C47</f>
        <v>Ruth</v>
      </c>
      <c r="F48" s="37">
        <f>'[3]Stock comparison'!H47</f>
        <v>7.1</v>
      </c>
      <c r="G48" s="38">
        <f>'[3]Stock comparison'!L47</f>
        <v>9.1999999999999993</v>
      </c>
      <c r="H48" s="38">
        <f>'[3]Stock comparison'!P47</f>
        <v>10.199999999999999</v>
      </c>
      <c r="I48" s="39">
        <f>('[3]Day 0'!AV47)/100</f>
        <v>2.6249999999999999E-2</v>
      </c>
      <c r="J48" s="40">
        <f>('[3]Day 1'!AF47)/100</f>
        <v>2.7777777777777776E-2</v>
      </c>
      <c r="K48" s="40">
        <f>('[3]Day 2'!AG47)/100</f>
        <v>2.4444444444444446E-2</v>
      </c>
      <c r="L48" s="41"/>
      <c r="M48" s="42">
        <f t="shared" si="15"/>
        <v>2.5578562728380022E-2</v>
      </c>
      <c r="N48" s="43">
        <f t="shared" si="15"/>
        <v>2.7027027027027029E-2</v>
      </c>
      <c r="O48" s="43">
        <f t="shared" si="15"/>
        <v>2.3861171366594359E-2</v>
      </c>
      <c r="P48" s="44"/>
      <c r="Q48" s="37">
        <f>'[3]Day 1'!AK47</f>
        <v>10.3</v>
      </c>
      <c r="R48" s="38">
        <f>'[3]Day 2'!AL47</f>
        <v>12.4</v>
      </c>
      <c r="S48" s="38">
        <f>'[3]Day 3'!AL47</f>
        <v>10.3</v>
      </c>
      <c r="T48" s="45">
        <f t="shared" si="1"/>
        <v>11</v>
      </c>
      <c r="U48" s="45">
        <f t="shared" si="16"/>
        <v>0.68932038834951448</v>
      </c>
      <c r="V48" s="46">
        <f t="shared" si="16"/>
        <v>0.74193548387096764</v>
      </c>
      <c r="W48" s="46">
        <f t="shared" si="16"/>
        <v>0.99029126213592222</v>
      </c>
      <c r="X48" s="45">
        <f t="shared" si="3"/>
        <v>0.80718237811880156</v>
      </c>
      <c r="Y48" s="45">
        <f t="shared" si="17"/>
        <v>6.9183922046285016</v>
      </c>
      <c r="Z48" s="46">
        <f t="shared" si="17"/>
        <v>8.9513513513513505</v>
      </c>
      <c r="AA48" s="46">
        <f t="shared" si="17"/>
        <v>9.9566160520607365</v>
      </c>
      <c r="AB48" s="45">
        <f t="shared" si="5"/>
        <v>8.6087865360135307</v>
      </c>
      <c r="AC48" s="45">
        <f t="shared" si="18"/>
        <v>0.67168856355616513</v>
      </c>
      <c r="AD48" s="46">
        <f t="shared" si="18"/>
        <v>0.72188317349607667</v>
      </c>
      <c r="AE48" s="46">
        <f t="shared" si="18"/>
        <v>0.96666175262725595</v>
      </c>
      <c r="AF48" s="45">
        <f t="shared" si="7"/>
        <v>0.78674449655983258</v>
      </c>
      <c r="AG48" s="45">
        <f t="shared" si="8"/>
        <v>8.6087865360135307</v>
      </c>
      <c r="AH48" s="46">
        <f t="shared" si="12"/>
        <v>1.5478094282911681</v>
      </c>
      <c r="AI48" s="47">
        <f t="shared" si="9"/>
        <v>4.7091094576930699</v>
      </c>
      <c r="AJ48" s="46">
        <f t="shared" si="13"/>
        <v>8.6087865360135307</v>
      </c>
      <c r="AK48" s="37">
        <f t="shared" si="19"/>
        <v>20.334951456310677</v>
      </c>
      <c r="AL48" s="38">
        <f t="shared" si="19"/>
        <v>21.887096774193544</v>
      </c>
      <c r="AM48" s="38">
        <f t="shared" si="19"/>
        <v>29.213592233009706</v>
      </c>
      <c r="AN48" s="45">
        <f t="shared" si="11"/>
        <v>23.811880154504639</v>
      </c>
      <c r="AO48" s="47">
        <f t="shared" si="14"/>
        <v>4.7419572758785051</v>
      </c>
    </row>
    <row r="49" spans="1:52" s="76" customFormat="1">
      <c r="A49" t="str">
        <f>'[3]Day 0'!AE48</f>
        <v>Reuben Kambungo</v>
      </c>
      <c r="B49" t="str">
        <f>'[3]Day 0'!G48</f>
        <v>Kyawama</v>
      </c>
      <c r="C49" t="str">
        <f>'[3]Day 0'!B48</f>
        <v>Conwell</v>
      </c>
      <c r="D49" t="str">
        <f>'[3]Day 0'!C48</f>
        <v>Sakala</v>
      </c>
      <c r="F49" s="37">
        <f>'[3]Stock comparison'!H48</f>
        <v>9</v>
      </c>
      <c r="G49" s="38">
        <f>'[3]Stock comparison'!L48</f>
        <v>7</v>
      </c>
      <c r="H49" s="38">
        <f>'[3]Stock comparison'!P48</f>
        <v>8</v>
      </c>
      <c r="I49" s="39">
        <f>('[3]Day 0'!AV48)/100</f>
        <v>3.2500000000000001E-2</v>
      </c>
      <c r="J49" s="40">
        <f>('[3]Day 1'!AF48)/100</f>
        <v>2.8888888888888888E-2</v>
      </c>
      <c r="K49" s="40">
        <f>('[3]Day 2'!AG48)/100</f>
        <v>2.4444444444444446E-2</v>
      </c>
      <c r="L49" s="41"/>
      <c r="M49" s="42">
        <f t="shared" si="15"/>
        <v>3.1476997578692496E-2</v>
      </c>
      <c r="N49" s="43">
        <f t="shared" si="15"/>
        <v>2.8077753779697619E-2</v>
      </c>
      <c r="O49" s="43">
        <f t="shared" si="15"/>
        <v>2.3861171366594359E-2</v>
      </c>
      <c r="P49" s="44"/>
      <c r="Q49" s="37">
        <f>'[3]Day 1'!AK48</f>
        <v>7.4</v>
      </c>
      <c r="R49" s="38">
        <f>'[3]Day 2'!AL48</f>
        <v>7.8</v>
      </c>
      <c r="S49" s="38">
        <f>'[3]Day 3'!AL48</f>
        <v>7.4</v>
      </c>
      <c r="T49" s="45">
        <f t="shared" si="1"/>
        <v>7.5333333333333341</v>
      </c>
      <c r="U49" s="45">
        <f t="shared" si="16"/>
        <v>1.2162162162162162</v>
      </c>
      <c r="V49" s="46">
        <f t="shared" si="16"/>
        <v>0.89743589743589747</v>
      </c>
      <c r="W49" s="46">
        <f t="shared" si="16"/>
        <v>1.0810810810810809</v>
      </c>
      <c r="X49" s="45">
        <f t="shared" si="3"/>
        <v>1.0649110649110647</v>
      </c>
      <c r="Y49" s="45">
        <f t="shared" si="17"/>
        <v>8.7167070217917679</v>
      </c>
      <c r="Z49" s="46">
        <f t="shared" si="17"/>
        <v>6.8034557235421174</v>
      </c>
      <c r="AA49" s="46">
        <f t="shared" si="17"/>
        <v>7.809110629067245</v>
      </c>
      <c r="AB49" s="45">
        <f t="shared" si="5"/>
        <v>7.7764244581337101</v>
      </c>
      <c r="AC49" s="45">
        <f t="shared" si="18"/>
        <v>1.1779333813232118</v>
      </c>
      <c r="AD49" s="46">
        <f t="shared" si="18"/>
        <v>0.87223791327463041</v>
      </c>
      <c r="AE49" s="46">
        <f t="shared" si="18"/>
        <v>1.0552852201442222</v>
      </c>
      <c r="AF49" s="45">
        <f t="shared" si="7"/>
        <v>1.0351521715806882</v>
      </c>
      <c r="AG49" s="45">
        <f t="shared" si="8"/>
        <v>7.7764244581337101</v>
      </c>
      <c r="AH49" s="46">
        <f t="shared" si="12"/>
        <v>0.95704436777571367</v>
      </c>
      <c r="AI49" s="47">
        <f t="shared" si="9"/>
        <v>2.9117452067081548</v>
      </c>
      <c r="AJ49" s="46">
        <f t="shared" si="13"/>
        <v>7.7764244581337101</v>
      </c>
      <c r="AK49" s="37">
        <f t="shared" si="19"/>
        <v>35.878378378378379</v>
      </c>
      <c r="AL49" s="38">
        <f t="shared" si="19"/>
        <v>26.474358974358974</v>
      </c>
      <c r="AM49" s="38">
        <f t="shared" si="19"/>
        <v>31.891891891891888</v>
      </c>
      <c r="AN49" s="45">
        <f t="shared" si="11"/>
        <v>31.414876414876414</v>
      </c>
      <c r="AO49" s="47">
        <f t="shared" si="14"/>
        <v>4.7201221447943205</v>
      </c>
      <c r="AX49"/>
      <c r="AY49"/>
      <c r="AZ49"/>
    </row>
    <row r="50" spans="1:52">
      <c r="A50" t="str">
        <f>'[3]Day 0'!AE49</f>
        <v>Peter Shamabanse</v>
      </c>
      <c r="B50" t="str">
        <f>'[3]Day 0'!G49</f>
        <v>Kyawama</v>
      </c>
      <c r="C50" t="str">
        <f>'[3]Day 0'!B49</f>
        <v>Kapelembe</v>
      </c>
      <c r="D50" t="str">
        <f>'[3]Day 0'!C49</f>
        <v>Sharon</v>
      </c>
      <c r="F50" s="37">
        <f>'[3]Stock comparison'!H49</f>
        <v>5</v>
      </c>
      <c r="G50" s="38">
        <f>'[3]Stock comparison'!L49</f>
        <v>5.7999999999999989</v>
      </c>
      <c r="H50" s="38">
        <f>'[3]Stock comparison'!P49</f>
        <v>6.6999999999999993</v>
      </c>
      <c r="I50" s="39">
        <f>('[3]Day 0'!AV49)/100</f>
        <v>2.8750000000000001E-2</v>
      </c>
      <c r="J50" s="40">
        <f>('[3]Day 1'!AF49)/100</f>
        <v>2.6666666666666665E-2</v>
      </c>
      <c r="K50" s="40">
        <f>('[3]Day 2'!AG49)/100</f>
        <v>2.3333333333333334E-2</v>
      </c>
      <c r="L50" s="41"/>
      <c r="M50" s="42">
        <f t="shared" si="15"/>
        <v>2.7946537059538274E-2</v>
      </c>
      <c r="N50" s="43">
        <f t="shared" si="15"/>
        <v>2.5974025974025972E-2</v>
      </c>
      <c r="O50" s="43">
        <f t="shared" si="15"/>
        <v>2.2801302931596091E-2</v>
      </c>
      <c r="P50" s="44"/>
      <c r="Q50" s="37">
        <f>'[3]Day 1'!AK49</f>
        <v>5.0999999999999996</v>
      </c>
      <c r="R50" s="38">
        <f>'[3]Day 2'!AL49</f>
        <v>6</v>
      </c>
      <c r="S50" s="38">
        <f>'[3]Day 3'!AL49</f>
        <v>5.0999999999999996</v>
      </c>
      <c r="T50" s="45">
        <f t="shared" si="1"/>
        <v>5.3999999999999995</v>
      </c>
      <c r="U50" s="45">
        <f t="shared" si="16"/>
        <v>0.98039215686274517</v>
      </c>
      <c r="V50" s="46">
        <f t="shared" si="16"/>
        <v>0.96666666666666645</v>
      </c>
      <c r="W50" s="46">
        <f t="shared" si="16"/>
        <v>1.3137254901960784</v>
      </c>
      <c r="X50" s="45">
        <f t="shared" si="3"/>
        <v>1.0869281045751633</v>
      </c>
      <c r="Y50" s="45">
        <f t="shared" si="17"/>
        <v>4.8602673147023081</v>
      </c>
      <c r="Z50" s="46">
        <f t="shared" si="17"/>
        <v>5.649350649350648</v>
      </c>
      <c r="AA50" s="46">
        <f t="shared" si="17"/>
        <v>6.5472312703583055</v>
      </c>
      <c r="AB50" s="45">
        <f t="shared" si="5"/>
        <v>5.6856164114704209</v>
      </c>
      <c r="AC50" s="45">
        <f t="shared" si="18"/>
        <v>0.95299359111809967</v>
      </c>
      <c r="AD50" s="46">
        <f t="shared" si="18"/>
        <v>0.94155844155844137</v>
      </c>
      <c r="AE50" s="46">
        <f t="shared" si="18"/>
        <v>1.283770837325158</v>
      </c>
      <c r="AF50" s="45">
        <f t="shared" si="7"/>
        <v>1.0594409566672329</v>
      </c>
      <c r="AG50" s="45">
        <f t="shared" si="8"/>
        <v>5.6856164114704209</v>
      </c>
      <c r="AH50" s="46">
        <f t="shared" si="12"/>
        <v>0.84406649681598744</v>
      </c>
      <c r="AI50" s="47">
        <f t="shared" si="9"/>
        <v>2.5680173866535587</v>
      </c>
      <c r="AJ50" s="46">
        <f t="shared" si="13"/>
        <v>5.6856164114704209</v>
      </c>
      <c r="AK50" s="37">
        <f t="shared" si="19"/>
        <v>28.921568627450981</v>
      </c>
      <c r="AL50" s="38">
        <f t="shared" si="19"/>
        <v>28.516666666666659</v>
      </c>
      <c r="AM50" s="38">
        <f t="shared" si="19"/>
        <v>38.754901960784316</v>
      </c>
      <c r="AN50" s="45">
        <f t="shared" si="11"/>
        <v>32.064379084967321</v>
      </c>
      <c r="AO50" s="47">
        <f t="shared" si="14"/>
        <v>5.7976985660979707</v>
      </c>
    </row>
    <row r="51" spans="1:52">
      <c r="A51" t="str">
        <f>'[3]Day 0'!AE50</f>
        <v>Reuben Kambungo</v>
      </c>
      <c r="B51" t="str">
        <f>'[3]Day 0'!G50</f>
        <v>Kyawama</v>
      </c>
      <c r="C51" t="str">
        <f>'[3]Day 0'!B50</f>
        <v>Bridget</v>
      </c>
      <c r="D51" t="str">
        <f>'[3]Day 0'!C50</f>
        <v>Shimo</v>
      </c>
      <c r="F51" s="37">
        <f>'[3]Stock comparison'!H50</f>
        <v>8</v>
      </c>
      <c r="G51" s="38">
        <f>'[3]Stock comparison'!L50</f>
        <v>10</v>
      </c>
      <c r="H51" s="38">
        <f>'[3]Stock comparison'!P50</f>
        <v>7</v>
      </c>
      <c r="I51" s="39">
        <f>('[3]Day 0'!AV50)/100</f>
        <v>2.75E-2</v>
      </c>
      <c r="J51" s="40">
        <f>('[3]Day 1'!AF50)/100</f>
        <v>2.7777777777777776E-2</v>
      </c>
      <c r="K51" s="40">
        <f>('[3]Day 2'!AG50)/100</f>
        <v>2.8888888888888888E-2</v>
      </c>
      <c r="L51" s="41"/>
      <c r="M51" s="42">
        <f t="shared" si="15"/>
        <v>2.6763990267639901E-2</v>
      </c>
      <c r="N51" s="43">
        <f t="shared" si="15"/>
        <v>2.7027027027027029E-2</v>
      </c>
      <c r="O51" s="43">
        <f t="shared" si="15"/>
        <v>2.8077753779697619E-2</v>
      </c>
      <c r="P51" s="44"/>
      <c r="Q51" s="37">
        <f>'[3]Day 1'!AK50</f>
        <v>6.7</v>
      </c>
      <c r="R51" s="38">
        <f>'[3]Day 2'!AL50</f>
        <v>8</v>
      </c>
      <c r="S51" s="38">
        <f>'[3]Day 3'!AL50</f>
        <v>6.7</v>
      </c>
      <c r="T51" s="45">
        <f t="shared" si="1"/>
        <v>7.1333333333333329</v>
      </c>
      <c r="U51" s="45">
        <f t="shared" si="16"/>
        <v>1.1940298507462686</v>
      </c>
      <c r="V51" s="46">
        <f t="shared" si="16"/>
        <v>1.25</v>
      </c>
      <c r="W51" s="46">
        <f t="shared" si="16"/>
        <v>1.044776119402985</v>
      </c>
      <c r="X51" s="45">
        <f t="shared" si="3"/>
        <v>1.1629353233830846</v>
      </c>
      <c r="Y51" s="45">
        <f t="shared" si="17"/>
        <v>7.785888077858881</v>
      </c>
      <c r="Z51" s="46">
        <f t="shared" si="17"/>
        <v>9.7297297297297298</v>
      </c>
      <c r="AA51" s="46">
        <f t="shared" si="17"/>
        <v>6.8034557235421174</v>
      </c>
      <c r="AB51" s="45">
        <f t="shared" si="5"/>
        <v>8.1063578437102439</v>
      </c>
      <c r="AC51" s="45">
        <f t="shared" si="18"/>
        <v>1.162072847441624</v>
      </c>
      <c r="AD51" s="46">
        <f t="shared" si="18"/>
        <v>1.2162162162162162</v>
      </c>
      <c r="AE51" s="46">
        <f t="shared" si="18"/>
        <v>1.0154411527674803</v>
      </c>
      <c r="AF51" s="45">
        <f t="shared" si="7"/>
        <v>1.131243405475107</v>
      </c>
      <c r="AG51" s="45">
        <f t="shared" si="8"/>
        <v>8.1063578437102439</v>
      </c>
      <c r="AH51" s="46">
        <f t="shared" si="12"/>
        <v>1.4892264914850708</v>
      </c>
      <c r="AI51" s="47">
        <f t="shared" si="9"/>
        <v>4.5308746849035018</v>
      </c>
      <c r="AJ51" s="46">
        <f t="shared" si="13"/>
        <v>8.1063578437102439</v>
      </c>
      <c r="AK51" s="37">
        <f t="shared" si="19"/>
        <v>35.223880597014926</v>
      </c>
      <c r="AL51" s="38">
        <f t="shared" si="19"/>
        <v>36.875</v>
      </c>
      <c r="AM51" s="38">
        <f t="shared" si="19"/>
        <v>30.820895522388057</v>
      </c>
      <c r="AN51" s="45">
        <f t="shared" si="11"/>
        <v>34.306592039800996</v>
      </c>
      <c r="AO51" s="47">
        <f t="shared" si="14"/>
        <v>3.1295541182981577</v>
      </c>
    </row>
    <row r="52" spans="1:52">
      <c r="A52" t="str">
        <f>'[3]Day 0'!AE51</f>
        <v>Pilira chirwa</v>
      </c>
      <c r="B52" t="str">
        <f>'[3]Day 0'!G51</f>
        <v>Zambia compound</v>
      </c>
      <c r="C52" t="str">
        <f>'[3]Day 0'!B51</f>
        <v>Mirriam</v>
      </c>
      <c r="D52" t="str">
        <f>'[3]Day 0'!C51</f>
        <v>Shipilo</v>
      </c>
      <c r="F52" s="37">
        <f>'[3]Stock comparison'!H51</f>
        <v>5.1999999999999993</v>
      </c>
      <c r="G52" s="38">
        <f>'[3]Stock comparison'!L51</f>
        <v>6.3999999999999986</v>
      </c>
      <c r="H52" s="38">
        <f>'[3]Stock comparison'!P51</f>
        <v>8</v>
      </c>
      <c r="I52" s="39">
        <f>('[3]Day 0'!AV51)/100</f>
        <v>1.8749999999999999E-2</v>
      </c>
      <c r="J52" s="40">
        <f>('[3]Day 1'!AF51)/100</f>
        <v>0.02</v>
      </c>
      <c r="K52" s="40">
        <f>('[3]Day 2'!AG51)/100</f>
        <v>1.8888888888888889E-2</v>
      </c>
      <c r="L52" s="41"/>
      <c r="M52" s="42">
        <f t="shared" si="15"/>
        <v>1.8404907975460121E-2</v>
      </c>
      <c r="N52" s="43">
        <f t="shared" si="15"/>
        <v>1.9607843137254902E-2</v>
      </c>
      <c r="O52" s="43">
        <f t="shared" si="15"/>
        <v>1.8538713195201745E-2</v>
      </c>
      <c r="P52" s="44"/>
      <c r="Q52" s="37">
        <f>'[3]Day 1'!AK51</f>
        <v>8.4</v>
      </c>
      <c r="R52" s="38">
        <f>'[3]Day 2'!AL51</f>
        <v>7.8000000000000007</v>
      </c>
      <c r="S52" s="38">
        <f>'[3]Day 3'!AL51</f>
        <v>8.4</v>
      </c>
      <c r="T52" s="45">
        <f t="shared" si="1"/>
        <v>8.2000000000000011</v>
      </c>
      <c r="U52" s="45">
        <f t="shared" si="16"/>
        <v>0.61904761904761896</v>
      </c>
      <c r="V52" s="46">
        <f t="shared" si="16"/>
        <v>0.82051282051282026</v>
      </c>
      <c r="W52" s="46">
        <f t="shared" si="16"/>
        <v>0.95238095238095233</v>
      </c>
      <c r="X52" s="45">
        <f t="shared" si="3"/>
        <v>0.79731379731379715</v>
      </c>
      <c r="Y52" s="45">
        <f t="shared" si="17"/>
        <v>5.1042944785276063</v>
      </c>
      <c r="Z52" s="46">
        <f t="shared" si="17"/>
        <v>6.2745098039215668</v>
      </c>
      <c r="AA52" s="46">
        <f t="shared" si="17"/>
        <v>7.8516902944383862</v>
      </c>
      <c r="AB52" s="45">
        <f t="shared" si="5"/>
        <v>6.4101648589625198</v>
      </c>
      <c r="AC52" s="45">
        <f t="shared" si="18"/>
        <v>0.60765410458661973</v>
      </c>
      <c r="AD52" s="46">
        <f t="shared" si="18"/>
        <v>0.80442433383609824</v>
      </c>
      <c r="AE52" s="46">
        <f t="shared" si="18"/>
        <v>0.93472503505218885</v>
      </c>
      <c r="AF52" s="45">
        <f t="shared" si="7"/>
        <v>0.78226782449163557</v>
      </c>
      <c r="AG52" s="45">
        <f t="shared" si="8"/>
        <v>6.4101648589625198</v>
      </c>
      <c r="AH52" s="46">
        <f t="shared" si="12"/>
        <v>1.378712320533056</v>
      </c>
      <c r="AI52" s="47">
        <f t="shared" si="9"/>
        <v>4.1946425117904296</v>
      </c>
      <c r="AJ52" s="46">
        <f t="shared" si="13"/>
        <v>6.4101648589625198</v>
      </c>
      <c r="AK52" s="37">
        <f t="shared" si="19"/>
        <v>18.261904761904759</v>
      </c>
      <c r="AL52" s="38">
        <f t="shared" si="19"/>
        <v>24.205128205128197</v>
      </c>
      <c r="AM52" s="38">
        <f t="shared" si="19"/>
        <v>28.095238095238095</v>
      </c>
      <c r="AN52" s="45">
        <f t="shared" si="11"/>
        <v>23.520757020757017</v>
      </c>
      <c r="AO52" s="47">
        <f t="shared" si="14"/>
        <v>4.9522604989650274</v>
      </c>
    </row>
    <row r="53" spans="1:52">
      <c r="A53" t="str">
        <f>'[3]Day 0'!AE52</f>
        <v>Matthews Banda</v>
      </c>
      <c r="B53" t="str">
        <f>'[3]Day 0'!G52</f>
        <v>Zambia Housing</v>
      </c>
      <c r="C53" t="str">
        <f>'[3]Day 0'!B52</f>
        <v>Eunice</v>
      </c>
      <c r="D53" t="str">
        <f>'[3]Day 0'!C52</f>
        <v>Subakanya</v>
      </c>
      <c r="F53" s="37">
        <f>'[3]Stock comparison'!H52</f>
        <v>7</v>
      </c>
      <c r="G53" s="38">
        <f>'[3]Stock comparison'!L52</f>
        <v>9</v>
      </c>
      <c r="H53" s="38">
        <f>'[3]Stock comparison'!P52</f>
        <v>6</v>
      </c>
      <c r="I53" s="39">
        <f>('[3]Day 0'!AV52)/100</f>
        <v>3.125E-2</v>
      </c>
      <c r="J53" s="40">
        <f>('[3]Day 1'!AF52)/100</f>
        <v>2.2222222222222223E-2</v>
      </c>
      <c r="K53" s="40">
        <f>('[3]Day 2'!AG52)/100</f>
        <v>2.8888888888888888E-2</v>
      </c>
      <c r="L53" s="41"/>
      <c r="M53" s="42">
        <f t="shared" si="15"/>
        <v>3.0303030303030304E-2</v>
      </c>
      <c r="N53" s="43">
        <f t="shared" si="15"/>
        <v>2.1739130434782612E-2</v>
      </c>
      <c r="O53" s="43">
        <f t="shared" si="15"/>
        <v>2.8077753779697619E-2</v>
      </c>
      <c r="P53" s="44"/>
      <c r="Q53" s="37">
        <f>'[3]Day 1'!AK52</f>
        <v>6.3</v>
      </c>
      <c r="R53" s="38">
        <f>'[3]Day 2'!AL52</f>
        <v>7.4</v>
      </c>
      <c r="S53" s="38">
        <f>'[3]Day 3'!AL52</f>
        <v>6.3</v>
      </c>
      <c r="T53" s="45">
        <f t="shared" si="1"/>
        <v>6.666666666666667</v>
      </c>
      <c r="U53" s="45">
        <f t="shared" si="16"/>
        <v>1.1111111111111112</v>
      </c>
      <c r="V53" s="46">
        <f t="shared" si="16"/>
        <v>1.2162162162162162</v>
      </c>
      <c r="W53" s="46">
        <f t="shared" si="16"/>
        <v>0.95238095238095244</v>
      </c>
      <c r="X53" s="45">
        <f t="shared" si="3"/>
        <v>1.0932360932360934</v>
      </c>
      <c r="Y53" s="45">
        <f t="shared" si="17"/>
        <v>6.7878787878787881</v>
      </c>
      <c r="Z53" s="46">
        <f t="shared" si="17"/>
        <v>8.804347826086957</v>
      </c>
      <c r="AA53" s="46">
        <f t="shared" si="17"/>
        <v>5.8315334773218144</v>
      </c>
      <c r="AB53" s="45">
        <f t="shared" si="5"/>
        <v>7.1412533637625204</v>
      </c>
      <c r="AC53" s="45">
        <f t="shared" si="18"/>
        <v>1.0774410774410774</v>
      </c>
      <c r="AD53" s="46">
        <f t="shared" si="18"/>
        <v>1.1897767332549942</v>
      </c>
      <c r="AE53" s="46">
        <f t="shared" si="18"/>
        <v>0.92564023449552613</v>
      </c>
      <c r="AF53" s="45">
        <f t="shared" si="7"/>
        <v>1.064286015063866</v>
      </c>
      <c r="AG53" s="45">
        <f t="shared" si="8"/>
        <v>7.1412533637625204</v>
      </c>
      <c r="AH53" s="46">
        <f t="shared" si="12"/>
        <v>1.5175840936227276</v>
      </c>
      <c r="AI53" s="47">
        <f t="shared" si="9"/>
        <v>4.6171508439597035</v>
      </c>
      <c r="AJ53" s="46">
        <f t="shared" si="13"/>
        <v>7.1412533637625204</v>
      </c>
      <c r="AK53" s="37">
        <f t="shared" si="19"/>
        <v>32.777777777777779</v>
      </c>
      <c r="AL53" s="38">
        <f t="shared" si="19"/>
        <v>35.878378378378379</v>
      </c>
      <c r="AM53" s="38">
        <f t="shared" si="19"/>
        <v>28.095238095238098</v>
      </c>
      <c r="AN53" s="45">
        <f t="shared" si="11"/>
        <v>32.250464750464751</v>
      </c>
      <c r="AO53" s="47">
        <f t="shared" si="14"/>
        <v>3.9182728897233234</v>
      </c>
    </row>
    <row r="54" spans="1:52">
      <c r="A54" t="str">
        <f>'[3]Day 0'!AE53</f>
        <v>Matthews Banda</v>
      </c>
      <c r="B54" t="str">
        <f>'[3]Day 0'!G53</f>
        <v>Zambia Housing</v>
      </c>
      <c r="C54" t="str">
        <f>'[3]Day 0'!B53</f>
        <v>Elizabeth</v>
      </c>
      <c r="D54" t="str">
        <f>'[3]Day 0'!C53</f>
        <v>Subakanya</v>
      </c>
      <c r="F54" s="37">
        <f>'[3]Stock comparison'!H53</f>
        <v>8</v>
      </c>
      <c r="G54" s="38">
        <f>'[3]Stock comparison'!L53</f>
        <v>10</v>
      </c>
      <c r="H54" s="38">
        <f>'[3]Stock comparison'!P53</f>
        <v>8</v>
      </c>
      <c r="I54" s="39">
        <f>('[3]Day 0'!AV53)/100</f>
        <v>2.8750000000000001E-2</v>
      </c>
      <c r="J54" s="40">
        <f>('[3]Day 1'!AF53)/100</f>
        <v>2.5555555555555554E-2</v>
      </c>
      <c r="K54" s="40">
        <f>('[3]Day 2'!AG53)/100</f>
        <v>2.6666666666666665E-2</v>
      </c>
      <c r="L54" s="41"/>
      <c r="M54" s="42">
        <f t="shared" si="15"/>
        <v>2.7946537059538274E-2</v>
      </c>
      <c r="N54" s="43">
        <f t="shared" si="15"/>
        <v>2.491874322860238E-2</v>
      </c>
      <c r="O54" s="43">
        <f t="shared" si="15"/>
        <v>2.5974025974025972E-2</v>
      </c>
      <c r="P54" s="44"/>
      <c r="Q54" s="37">
        <f>'[3]Day 1'!AK53</f>
        <v>5.3</v>
      </c>
      <c r="R54" s="38">
        <f>'[3]Day 2'!AL53</f>
        <v>6.6</v>
      </c>
      <c r="S54" s="38">
        <f>'[3]Day 3'!AL53</f>
        <v>8.3000000000000007</v>
      </c>
      <c r="T54" s="45">
        <f t="shared" si="1"/>
        <v>6.7333333333333334</v>
      </c>
      <c r="U54" s="45">
        <f t="shared" si="16"/>
        <v>1.5094339622641511</v>
      </c>
      <c r="V54" s="46">
        <f t="shared" si="16"/>
        <v>1.5151515151515151</v>
      </c>
      <c r="W54" s="46">
        <f t="shared" si="16"/>
        <v>0.96385542168674687</v>
      </c>
      <c r="X54" s="45">
        <f t="shared" si="3"/>
        <v>1.3294802997008044</v>
      </c>
      <c r="Y54" s="45">
        <f t="shared" si="17"/>
        <v>7.7764277035236935</v>
      </c>
      <c r="Z54" s="46">
        <f t="shared" si="17"/>
        <v>9.7508125677139752</v>
      </c>
      <c r="AA54" s="46">
        <f t="shared" si="17"/>
        <v>7.7922077922077921</v>
      </c>
      <c r="AB54" s="45">
        <f t="shared" si="5"/>
        <v>8.4398160211484878</v>
      </c>
      <c r="AC54" s="45">
        <f t="shared" si="18"/>
        <v>1.4672505100988102</v>
      </c>
      <c r="AD54" s="46">
        <f t="shared" si="18"/>
        <v>1.4773958435930266</v>
      </c>
      <c r="AE54" s="46">
        <f t="shared" si="18"/>
        <v>0.93882021592864962</v>
      </c>
      <c r="AF54" s="45">
        <f t="shared" si="7"/>
        <v>1.294488856540162</v>
      </c>
      <c r="AG54" s="45">
        <f t="shared" si="8"/>
        <v>8.4398160211484878</v>
      </c>
      <c r="AH54" s="46">
        <f t="shared" si="12"/>
        <v>1.1353837288025881</v>
      </c>
      <c r="AI54" s="47">
        <f t="shared" si="9"/>
        <v>3.4543311067163889</v>
      </c>
      <c r="AJ54" s="46">
        <f t="shared" si="13"/>
        <v>8.4398160211484878</v>
      </c>
      <c r="AK54" s="37">
        <f t="shared" si="19"/>
        <v>44.528301886792455</v>
      </c>
      <c r="AL54" s="38">
        <f t="shared" si="19"/>
        <v>44.696969696969695</v>
      </c>
      <c r="AM54" s="38">
        <f t="shared" si="19"/>
        <v>28.433734939759034</v>
      </c>
      <c r="AN54" s="45">
        <f t="shared" si="11"/>
        <v>39.219668841173728</v>
      </c>
      <c r="AO54" s="47">
        <f t="shared" si="14"/>
        <v>9.3412734571798417</v>
      </c>
    </row>
    <row r="55" spans="1:52">
      <c r="A55" t="str">
        <f>'[3]Day 0'!AE54</f>
        <v>Peter Shamabanse</v>
      </c>
      <c r="B55" t="str">
        <f>'[3]Day 0'!G54</f>
        <v>Kyawama</v>
      </c>
      <c r="C55" t="str">
        <f>'[3]Day 0'!B54</f>
        <v>Chimbonde</v>
      </c>
      <c r="D55" t="str">
        <f>'[3]Day 0'!C54</f>
        <v>Thresss</v>
      </c>
      <c r="F55" s="37">
        <f>'[3]Stock comparison'!H54</f>
        <v>5.8000000000000007</v>
      </c>
      <c r="G55" s="38">
        <f>'[3]Stock comparison'!L54</f>
        <v>7.8</v>
      </c>
      <c r="H55" s="38">
        <f>'[3]Stock comparison'!P54</f>
        <v>8.1999999999999993</v>
      </c>
      <c r="I55" s="39">
        <f>('[3]Day 0'!AV54)/100</f>
        <v>0.03</v>
      </c>
      <c r="J55" s="40">
        <f>('[3]Day 1'!AF54)/100</f>
        <v>2.8888888888888888E-2</v>
      </c>
      <c r="K55" s="40">
        <f>('[3]Day 2'!AG54)/100</f>
        <v>2.3333333333333334E-2</v>
      </c>
      <c r="L55" s="41"/>
      <c r="M55" s="42">
        <f t="shared" si="15"/>
        <v>2.9126213592233007E-2</v>
      </c>
      <c r="N55" s="43">
        <f t="shared" si="15"/>
        <v>2.8077753779697619E-2</v>
      </c>
      <c r="O55" s="43">
        <f t="shared" si="15"/>
        <v>2.2801302931596091E-2</v>
      </c>
      <c r="P55" s="44"/>
      <c r="Q55" s="37">
        <f>'[3]Day 1'!AK54</f>
        <v>7.7</v>
      </c>
      <c r="R55" s="38">
        <f>'[3]Day 2'!AL54</f>
        <v>8.8000000000000007</v>
      </c>
      <c r="S55" s="38">
        <f>'[3]Day 3'!AL54</f>
        <v>7.7</v>
      </c>
      <c r="T55" s="45">
        <f t="shared" si="1"/>
        <v>8.0666666666666664</v>
      </c>
      <c r="U55" s="45">
        <f t="shared" si="16"/>
        <v>0.75324675324675328</v>
      </c>
      <c r="V55" s="46">
        <f t="shared" si="16"/>
        <v>0.88636363636363624</v>
      </c>
      <c r="W55" s="46">
        <f t="shared" si="16"/>
        <v>1.0649350649350648</v>
      </c>
      <c r="X55" s="45">
        <f t="shared" si="3"/>
        <v>0.90151515151515138</v>
      </c>
      <c r="Y55" s="45">
        <f t="shared" si="17"/>
        <v>5.6310679611650496</v>
      </c>
      <c r="Z55" s="46">
        <f t="shared" si="17"/>
        <v>7.5809935205183585</v>
      </c>
      <c r="AA55" s="46">
        <f t="shared" si="17"/>
        <v>8.0130293159609121</v>
      </c>
      <c r="AB55" s="45">
        <f t="shared" si="5"/>
        <v>7.0750302658814404</v>
      </c>
      <c r="AC55" s="45">
        <f t="shared" si="18"/>
        <v>0.73130752742403238</v>
      </c>
      <c r="AD55" s="46">
        <f t="shared" si="18"/>
        <v>0.86147653642254063</v>
      </c>
      <c r="AE55" s="46">
        <f t="shared" si="18"/>
        <v>1.0406531579170015</v>
      </c>
      <c r="AF55" s="45">
        <f t="shared" si="7"/>
        <v>0.87781240725452481</v>
      </c>
      <c r="AG55" s="45">
        <f t="shared" si="8"/>
        <v>7.0750302658814404</v>
      </c>
      <c r="AH55" s="46">
        <f t="shared" si="12"/>
        <v>1.2690287960552042</v>
      </c>
      <c r="AI55" s="47">
        <f t="shared" si="9"/>
        <v>3.8609375265184331</v>
      </c>
      <c r="AJ55" s="46">
        <f t="shared" si="13"/>
        <v>7.0750302658814404</v>
      </c>
      <c r="AK55" s="37">
        <f t="shared" si="19"/>
        <v>22.220779220779221</v>
      </c>
      <c r="AL55" s="38">
        <f t="shared" si="19"/>
        <v>26.14772727272727</v>
      </c>
      <c r="AM55" s="38">
        <f t="shared" si="19"/>
        <v>31.415584415584412</v>
      </c>
      <c r="AN55" s="45">
        <f t="shared" si="11"/>
        <v>26.594696969696969</v>
      </c>
      <c r="AO55" s="47">
        <f t="shared" si="14"/>
        <v>4.6136695888534245</v>
      </c>
    </row>
    <row r="56" spans="1:52">
      <c r="A56" t="str">
        <f>'[3]Day 0'!AE55</f>
        <v>Peter Shamabanse</v>
      </c>
      <c r="B56" t="str">
        <f>'[3]Day 0'!G55</f>
        <v>Kyawama</v>
      </c>
      <c r="C56" t="str">
        <f>'[3]Day 0'!B55</f>
        <v>Walawala</v>
      </c>
      <c r="D56" t="str">
        <f>'[3]Day 0'!C55</f>
        <v>Violet</v>
      </c>
      <c r="F56" s="37">
        <f>'[3]Stock comparison'!H55</f>
        <v>6.1</v>
      </c>
      <c r="G56" s="38">
        <f>'[3]Stock comparison'!L55</f>
        <v>7.6000000000000005</v>
      </c>
      <c r="H56" s="38">
        <f>'[3]Stock comparison'!P55</f>
        <v>6.4</v>
      </c>
      <c r="I56" s="39">
        <f>('[3]Day 0'!AV55)/100</f>
        <v>2.2499999999999999E-2</v>
      </c>
      <c r="J56" s="40">
        <f>('[3]Day 1'!AF55)/100</f>
        <v>2.5555555555555554E-2</v>
      </c>
      <c r="K56" s="40">
        <f>('[3]Day 2'!AG55)/100</f>
        <v>2.5555555555555554E-2</v>
      </c>
      <c r="L56" s="41"/>
      <c r="M56" s="42">
        <f t="shared" si="15"/>
        <v>2.2004889975550123E-2</v>
      </c>
      <c r="N56" s="43">
        <f t="shared" si="15"/>
        <v>2.491874322860238E-2</v>
      </c>
      <c r="O56" s="43">
        <f t="shared" si="15"/>
        <v>2.491874322860238E-2</v>
      </c>
      <c r="P56" s="44"/>
      <c r="Q56" s="37">
        <f>'[3]Day 1'!AK55</f>
        <v>3.4000000000000004</v>
      </c>
      <c r="R56" s="38">
        <f>'[3]Day 2'!AL55</f>
        <v>6.1999999999999993</v>
      </c>
      <c r="S56" s="38">
        <f>'[3]Day 3'!AL55</f>
        <v>3.4000000000000004</v>
      </c>
      <c r="T56" s="45">
        <f t="shared" si="1"/>
        <v>4.333333333333333</v>
      </c>
      <c r="U56" s="45">
        <f t="shared" si="16"/>
        <v>1.7941176470588232</v>
      </c>
      <c r="V56" s="46">
        <f t="shared" si="16"/>
        <v>1.2258064516129035</v>
      </c>
      <c r="W56" s="46">
        <f t="shared" si="16"/>
        <v>1.8823529411764706</v>
      </c>
      <c r="X56" s="45">
        <f t="shared" si="3"/>
        <v>1.6340923466160657</v>
      </c>
      <c r="Y56" s="45">
        <f t="shared" si="17"/>
        <v>5.9657701711491438</v>
      </c>
      <c r="Z56" s="46">
        <f t="shared" si="17"/>
        <v>7.4106175514626216</v>
      </c>
      <c r="AA56" s="46">
        <f t="shared" si="17"/>
        <v>6.2405200433369448</v>
      </c>
      <c r="AB56" s="45">
        <f t="shared" si="5"/>
        <v>6.5389692553162364</v>
      </c>
      <c r="AC56" s="45">
        <f t="shared" si="18"/>
        <v>1.754638285632101</v>
      </c>
      <c r="AD56" s="46">
        <f t="shared" si="18"/>
        <v>1.1952608953971973</v>
      </c>
      <c r="AE56" s="46">
        <f t="shared" si="18"/>
        <v>1.8354470715696893</v>
      </c>
      <c r="AF56" s="45">
        <f t="shared" si="7"/>
        <v>1.5951154175329958</v>
      </c>
      <c r="AG56" s="45">
        <f t="shared" si="8"/>
        <v>6.5389692553162364</v>
      </c>
      <c r="AH56" s="46">
        <f t="shared" si="12"/>
        <v>0.76726783928298159</v>
      </c>
      <c r="AI56" s="47">
        <f t="shared" si="9"/>
        <v>2.3343624689896405</v>
      </c>
      <c r="AJ56" s="46">
        <f t="shared" si="13"/>
        <v>6.5389692553162364</v>
      </c>
      <c r="AK56" s="37">
        <f t="shared" si="19"/>
        <v>52.926470588235283</v>
      </c>
      <c r="AL56" s="38">
        <f t="shared" si="19"/>
        <v>36.161290322580655</v>
      </c>
      <c r="AM56" s="38">
        <f t="shared" si="19"/>
        <v>55.529411764705884</v>
      </c>
      <c r="AN56" s="45">
        <f t="shared" si="11"/>
        <v>48.205724225173945</v>
      </c>
      <c r="AO56" s="47">
        <f t="shared" si="14"/>
        <v>10.511665744186073</v>
      </c>
    </row>
    <row r="57" spans="1:52" ht="15" thickBot="1">
      <c r="A57" t="str">
        <f>'[3]Day 0'!AE56</f>
        <v>Matthews Banda</v>
      </c>
      <c r="B57" t="str">
        <f>'[3]Day 0'!G56</f>
        <v>Zambia Housing</v>
      </c>
      <c r="C57" t="str">
        <f>'[3]Day 0'!B56</f>
        <v>Mercy</v>
      </c>
      <c r="D57" t="str">
        <f>'[3]Day 0'!C56</f>
        <v>Zuze</v>
      </c>
      <c r="F57" s="37">
        <f>'[3]Stock comparison'!H56</f>
        <v>6.4</v>
      </c>
      <c r="G57" s="38">
        <f>'[3]Stock comparison'!L56</f>
        <v>7</v>
      </c>
      <c r="H57" s="38">
        <f>'[3]Stock comparison'!P56</f>
        <v>7.1999999999999993</v>
      </c>
      <c r="I57" s="39">
        <f>('[3]Day 0'!AV56)/100</f>
        <v>2.8750000000000001E-2</v>
      </c>
      <c r="J57" s="40">
        <f>('[3]Day 1'!AF56)/100</f>
        <v>2.4444444444444446E-2</v>
      </c>
      <c r="K57" s="40">
        <f>('[3]Day 2'!AG56)/100</f>
        <v>2.5555555555555554E-2</v>
      </c>
      <c r="L57" s="41"/>
      <c r="M57" s="42">
        <f t="shared" si="15"/>
        <v>2.7946537059538274E-2</v>
      </c>
      <c r="N57" s="43">
        <f t="shared" si="15"/>
        <v>2.3861171366594359E-2</v>
      </c>
      <c r="O57" s="43">
        <f t="shared" si="15"/>
        <v>2.491874322860238E-2</v>
      </c>
      <c r="P57" s="44"/>
      <c r="Q57" s="37">
        <f>'[3]Day 1'!AK56</f>
        <v>4.7</v>
      </c>
      <c r="R57" s="38">
        <f>'[3]Day 2'!AL56</f>
        <v>3.4000000000000004</v>
      </c>
      <c r="S57" s="38">
        <f>'[3]Day 3'!AL56</f>
        <v>2.2999999999999998</v>
      </c>
      <c r="T57" s="45">
        <f t="shared" si="1"/>
        <v>3.4666666666666672</v>
      </c>
      <c r="U57" s="45">
        <f t="shared" si="16"/>
        <v>1.3617021276595744</v>
      </c>
      <c r="V57" s="46">
        <f t="shared" si="16"/>
        <v>2.0588235294117645</v>
      </c>
      <c r="W57" s="46">
        <f t="shared" si="16"/>
        <v>3.1304347826086958</v>
      </c>
      <c r="X57" s="45">
        <f t="shared" si="3"/>
        <v>2.1836534798933447</v>
      </c>
      <c r="Y57" s="45">
        <f t="shared" si="17"/>
        <v>6.2211421628189552</v>
      </c>
      <c r="Z57" s="46">
        <f t="shared" si="17"/>
        <v>6.8329718004338389</v>
      </c>
      <c r="AA57" s="46">
        <f t="shared" si="17"/>
        <v>7.0205850487540618</v>
      </c>
      <c r="AB57" s="45">
        <f t="shared" si="5"/>
        <v>6.6915663373356189</v>
      </c>
      <c r="AC57" s="45">
        <f t="shared" si="18"/>
        <v>1.3236472686848839</v>
      </c>
      <c r="AD57" s="46">
        <f t="shared" si="18"/>
        <v>2.0096975883628936</v>
      </c>
      <c r="AE57" s="46">
        <f t="shared" si="18"/>
        <v>3.0524282820669835</v>
      </c>
      <c r="AF57" s="45">
        <f t="shared" si="7"/>
        <v>2.1285910463715871</v>
      </c>
      <c r="AG57" s="45">
        <f t="shared" si="8"/>
        <v>6.6915663373356189</v>
      </c>
      <c r="AH57" s="46">
        <f t="shared" si="12"/>
        <v>0.41805963774751032</v>
      </c>
      <c r="AI57" s="47">
        <f t="shared" si="9"/>
        <v>1.2719192414857143</v>
      </c>
      <c r="AJ57" s="46">
        <f t="shared" si="13"/>
        <v>6.6915663373356189</v>
      </c>
      <c r="AK57" s="37">
        <f t="shared" si="19"/>
        <v>40.170212765957444</v>
      </c>
      <c r="AL57" s="38">
        <f t="shared" si="19"/>
        <v>60.735294117647051</v>
      </c>
      <c r="AM57" s="38">
        <f t="shared" si="19"/>
        <v>92.34782608695653</v>
      </c>
      <c r="AN57" s="45">
        <f t="shared" si="11"/>
        <v>64.417777656853673</v>
      </c>
      <c r="AO57" s="47">
        <f t="shared" si="14"/>
        <v>26.283004903003789</v>
      </c>
    </row>
    <row r="58" spans="1:52">
      <c r="F58" s="50" t="s">
        <v>94</v>
      </c>
      <c r="G58" s="51"/>
      <c r="H58" s="52">
        <f>AVERAGE(F3:H50)</f>
        <v>7.5381944444444429</v>
      </c>
      <c r="I58" s="53"/>
      <c r="J58" s="53"/>
      <c r="K58" s="54">
        <f>AVERAGE(I3:K50)</f>
        <v>2.584201388888888E-2</v>
      </c>
      <c r="L58" s="55"/>
      <c r="M58" s="51"/>
      <c r="N58" s="51"/>
      <c r="O58" s="54">
        <f>AVERAGE(M3:O50)</f>
        <v>2.5175497829359385E-2</v>
      </c>
      <c r="P58" s="55"/>
      <c r="Q58" s="51"/>
      <c r="R58" s="51"/>
      <c r="S58" s="56">
        <f>AVERAGE(Q3:S50)</f>
        <v>6.6562499999999982</v>
      </c>
      <c r="T58" s="57"/>
      <c r="U58" s="51"/>
      <c r="V58" s="51"/>
      <c r="W58" s="57">
        <f>AVERAGE(U3:W50)</f>
        <v>1.2989906047967237</v>
      </c>
      <c r="X58" s="122"/>
      <c r="Y58" s="58"/>
      <c r="Z58" s="51"/>
      <c r="AA58" s="56">
        <f>AVERAGE(Y3:AA50)</f>
        <v>7.3462861075893828</v>
      </c>
      <c r="AB58" s="55"/>
      <c r="AC58" s="51"/>
      <c r="AD58" s="51"/>
      <c r="AE58" s="56">
        <f>AVERAGE(AC3:AE50)</f>
        <v>1.2665089443870308</v>
      </c>
      <c r="AF58" s="57"/>
      <c r="AG58" s="60"/>
      <c r="AH58" s="56"/>
      <c r="AI58" s="57">
        <f>AVERAGE(AG3:AI50)</f>
        <v>3.9209154949002971</v>
      </c>
      <c r="AJ58" s="56"/>
      <c r="AK58" s="51"/>
      <c r="AL58" s="51"/>
      <c r="AM58" s="57">
        <f>AVERAGE(AK3:AM50)</f>
        <v>38.320222841503352</v>
      </c>
      <c r="AN58" s="51"/>
      <c r="AO58" s="62"/>
    </row>
    <row r="59" spans="1:52" ht="15" thickBot="1">
      <c r="F59" s="63" t="s">
        <v>95</v>
      </c>
      <c r="G59" s="64"/>
      <c r="H59" s="65">
        <f>_xlfn.STDEV.S(F3:H50)</f>
        <v>2.2913335210275063</v>
      </c>
      <c r="I59" s="66"/>
      <c r="J59" s="66"/>
      <c r="K59" s="67">
        <f>_xlfn.STDEV.S(I3:K50)</f>
        <v>4.1065075192103428E-3</v>
      </c>
      <c r="L59" s="68"/>
      <c r="M59" s="64"/>
      <c r="N59" s="64"/>
      <c r="O59" s="67">
        <f>_xlfn.STDEV.S(M3:O50)</f>
        <v>3.9065031300674503E-3</v>
      </c>
      <c r="P59" s="68"/>
      <c r="Q59" s="64"/>
      <c r="R59" s="64"/>
      <c r="S59" s="69">
        <f>_xlfn.STDEV.S(Q3:S50)</f>
        <v>3.3132224769577814</v>
      </c>
      <c r="T59" s="68"/>
      <c r="U59" s="64"/>
      <c r="V59" s="64"/>
      <c r="W59" s="70">
        <f>_xlfn.STDEV.S(U3:W50)</f>
        <v>0.51680241510149172</v>
      </c>
      <c r="X59" s="123"/>
      <c r="Y59" s="71"/>
      <c r="Z59" s="64"/>
      <c r="AA59" s="69">
        <f>_xlfn.STDEV.S(Y3:AA50)</f>
        <v>2.2238092797003057</v>
      </c>
      <c r="AB59" s="68"/>
      <c r="AC59" s="64"/>
      <c r="AD59" s="64"/>
      <c r="AE59" s="64">
        <f>_xlfn.STDEV.S(AC3:AE50)</f>
        <v>0.50435374038208414</v>
      </c>
      <c r="AF59" s="68"/>
      <c r="AG59" s="64"/>
      <c r="AH59" s="64"/>
      <c r="AI59" s="68">
        <f>_xlfn.STDEV.S(AG3:AI50)</f>
        <v>3.0785079826801027</v>
      </c>
      <c r="AJ59" s="64"/>
      <c r="AK59" s="64"/>
      <c r="AL59" s="64"/>
      <c r="AM59" s="68"/>
      <c r="AN59" s="64"/>
      <c r="AO59" s="73"/>
    </row>
  </sheetData>
  <mergeCells count="11">
    <mergeCell ref="AC1:AF1"/>
    <mergeCell ref="AG1:AI1"/>
    <mergeCell ref="AK1:AO1"/>
    <mergeCell ref="AX13:AX14"/>
    <mergeCell ref="AY13:AZ14"/>
    <mergeCell ref="Y1:AB1"/>
    <mergeCell ref="F1:H1"/>
    <mergeCell ref="I1:L1"/>
    <mergeCell ref="M1:P1"/>
    <mergeCell ref="Q1:T1"/>
    <mergeCell ref="U1:X1"/>
  </mergeCells>
  <conditionalFormatting sqref="F1 I2:L2 Q2:S2 F2:H57 F58 H58 F59:H1048576">
    <cfRule type="cellIs" dxfId="10" priority="5" operator="lessThan">
      <formula>0</formula>
    </cfRule>
  </conditionalFormatting>
  <conditionalFormatting sqref="U2:W2">
    <cfRule type="cellIs" dxfId="9" priority="4" operator="lessThan">
      <formula>0</formula>
    </cfRule>
  </conditionalFormatting>
  <conditionalFormatting sqref="Y2:AA2">
    <cfRule type="cellIs" dxfId="8" priority="3" operator="lessThan">
      <formula>0</formula>
    </cfRule>
  </conditionalFormatting>
  <conditionalFormatting sqref="AC2:AE2">
    <cfRule type="cellIs" dxfId="7" priority="2" operator="lessThan">
      <formula>0</formula>
    </cfRule>
  </conditionalFormatting>
  <conditionalFormatting sqref="AK2:AM2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B62D-F5F4-4B84-B950-F5F3B8D3D339}">
  <dimension ref="A1:BF240"/>
  <sheetViews>
    <sheetView workbookViewId="0">
      <selection activeCell="BD14" sqref="BD14"/>
    </sheetView>
  </sheetViews>
  <sheetFormatPr defaultColWidth="14.44140625" defaultRowHeight="14.4"/>
  <cols>
    <col min="3" max="4" width="31.21875" customWidth="1"/>
    <col min="5" max="5" width="30.77734375" customWidth="1"/>
    <col min="6" max="6" width="21.21875" customWidth="1"/>
    <col min="7" max="7" width="18.44140625" customWidth="1"/>
    <col min="9" max="9" width="15.5546875" customWidth="1"/>
    <col min="10" max="10" width="23.77734375" customWidth="1"/>
    <col min="11" max="11" width="25.21875" customWidth="1"/>
    <col min="12" max="12" width="23.77734375" style="124" customWidth="1"/>
    <col min="13" max="13" width="24.77734375" customWidth="1"/>
    <col min="14" max="14" width="21.77734375" customWidth="1"/>
    <col min="16" max="16" width="23.21875" style="124" customWidth="1"/>
    <col min="17" max="25" width="29.21875" customWidth="1"/>
    <col min="26" max="26" width="28.5546875" style="18" customWidth="1"/>
    <col min="27" max="27" width="32.21875" customWidth="1"/>
    <col min="28" max="28" width="27.77734375" customWidth="1"/>
    <col min="29" max="29" width="35" customWidth="1"/>
    <col min="30" max="30" width="16.21875" style="18" customWidth="1"/>
    <col min="31" max="32" width="16.21875" customWidth="1"/>
    <col min="33" max="33" width="18.44140625" customWidth="1"/>
    <col min="35" max="35" width="16.44140625" customWidth="1"/>
    <col min="36" max="36" width="20" customWidth="1"/>
    <col min="38" max="38" width="20.44140625" customWidth="1"/>
    <col min="43" max="43" width="14.77734375" customWidth="1"/>
    <col min="45" max="45" width="14.5546875" customWidth="1"/>
    <col min="46" max="46" width="19.77734375" customWidth="1"/>
    <col min="49" max="49" width="14.44140625" style="124"/>
    <col min="54" max="54" width="14.44140625" style="124"/>
  </cols>
  <sheetData>
    <row r="1" spans="1:58" ht="15" thickBot="1">
      <c r="A1" t="s">
        <v>141</v>
      </c>
      <c r="B1" t="s">
        <v>142</v>
      </c>
      <c r="C1" t="s">
        <v>143</v>
      </c>
      <c r="D1" t="s">
        <v>144</v>
      </c>
      <c r="E1" t="s">
        <v>145</v>
      </c>
      <c r="F1" t="s">
        <v>146</v>
      </c>
      <c r="G1" t="s">
        <v>147</v>
      </c>
      <c r="H1" t="s">
        <v>148</v>
      </c>
      <c r="I1" t="s">
        <v>149</v>
      </c>
      <c r="J1" t="s">
        <v>150</v>
      </c>
      <c r="K1" t="s">
        <v>151</v>
      </c>
      <c r="L1" t="s">
        <v>152</v>
      </c>
      <c r="M1" t="s">
        <v>153</v>
      </c>
      <c r="N1" t="s">
        <v>154</v>
      </c>
      <c r="O1" t="s">
        <v>155</v>
      </c>
      <c r="P1" s="124" t="s">
        <v>156</v>
      </c>
      <c r="Q1" t="s">
        <v>157</v>
      </c>
      <c r="R1" t="s">
        <v>158</v>
      </c>
      <c r="S1" t="s">
        <v>159</v>
      </c>
      <c r="T1" t="s">
        <v>160</v>
      </c>
      <c r="U1" t="s">
        <v>161</v>
      </c>
      <c r="V1" t="s">
        <v>162</v>
      </c>
      <c r="W1" t="s">
        <v>163</v>
      </c>
      <c r="X1" t="s">
        <v>164</v>
      </c>
      <c r="Y1" t="s">
        <v>165</v>
      </c>
      <c r="Z1" s="18" t="s">
        <v>166</v>
      </c>
      <c r="AA1" t="s">
        <v>167</v>
      </c>
      <c r="AB1" t="s">
        <v>168</v>
      </c>
      <c r="AC1" t="s">
        <v>169</v>
      </c>
      <c r="AD1" s="18" t="s">
        <v>170</v>
      </c>
      <c r="AE1" t="s">
        <v>171</v>
      </c>
      <c r="AF1" t="s">
        <v>172</v>
      </c>
      <c r="AG1" t="s">
        <v>173</v>
      </c>
      <c r="AH1" t="s">
        <v>174</v>
      </c>
      <c r="AI1" t="s">
        <v>175</v>
      </c>
      <c r="AJ1" t="s">
        <v>176</v>
      </c>
      <c r="AK1" t="s">
        <v>177</v>
      </c>
      <c r="AL1" t="s">
        <v>178</v>
      </c>
      <c r="AM1" t="s">
        <v>179</v>
      </c>
      <c r="AN1" t="s">
        <v>180</v>
      </c>
      <c r="AO1" t="s">
        <v>181</v>
      </c>
      <c r="AP1" t="s">
        <v>182</v>
      </c>
      <c r="AQ1" t="s">
        <v>183</v>
      </c>
      <c r="AR1" t="s">
        <v>184</v>
      </c>
      <c r="AS1" t="s">
        <v>185</v>
      </c>
      <c r="AT1" t="s">
        <v>186</v>
      </c>
      <c r="AU1" t="s">
        <v>187</v>
      </c>
      <c r="AV1" s="125"/>
      <c r="AW1" s="126" t="s">
        <v>188</v>
      </c>
      <c r="AX1" s="127" t="s">
        <v>189</v>
      </c>
      <c r="AY1" s="127" t="s">
        <v>190</v>
      </c>
      <c r="AZ1" s="127" t="s">
        <v>191</v>
      </c>
      <c r="BA1" s="127" t="s">
        <v>192</v>
      </c>
      <c r="BB1" s="128" t="s">
        <v>193</v>
      </c>
      <c r="BC1" s="129">
        <v>0.5</v>
      </c>
      <c r="BD1" s="129">
        <v>0.8</v>
      </c>
      <c r="BE1" s="129">
        <v>1</v>
      </c>
      <c r="BF1" s="130">
        <v>0.8</v>
      </c>
    </row>
    <row r="2" spans="1:58" ht="14.25" customHeight="1">
      <c r="A2" t="s">
        <v>194</v>
      </c>
      <c r="B2" t="s">
        <v>195</v>
      </c>
      <c r="C2" t="s">
        <v>196</v>
      </c>
      <c r="D2" t="s">
        <v>197</v>
      </c>
      <c r="E2" t="s">
        <v>198</v>
      </c>
      <c r="F2" t="s">
        <v>199</v>
      </c>
      <c r="G2" t="s">
        <v>200</v>
      </c>
      <c r="H2" t="s">
        <v>201</v>
      </c>
      <c r="I2" t="s">
        <v>202</v>
      </c>
      <c r="J2">
        <v>-12.16254333333333</v>
      </c>
      <c r="K2">
        <v>26.390969999999999</v>
      </c>
      <c r="L2">
        <v>1353</v>
      </c>
      <c r="M2">
        <v>4</v>
      </c>
      <c r="N2" t="s">
        <v>203</v>
      </c>
      <c r="O2" t="s">
        <v>113</v>
      </c>
      <c r="P2">
        <v>9</v>
      </c>
      <c r="Q2">
        <v>2</v>
      </c>
      <c r="R2">
        <v>3</v>
      </c>
      <c r="S2">
        <v>3</v>
      </c>
      <c r="T2">
        <v>2</v>
      </c>
      <c r="U2">
        <v>2</v>
      </c>
      <c r="V2">
        <v>2</v>
      </c>
      <c r="W2">
        <v>3</v>
      </c>
      <c r="X2">
        <v>2</v>
      </c>
      <c r="Y2">
        <v>4</v>
      </c>
      <c r="Z2">
        <v>0</v>
      </c>
      <c r="AA2">
        <v>1</v>
      </c>
      <c r="AB2">
        <v>1</v>
      </c>
      <c r="AC2">
        <v>0</v>
      </c>
      <c r="AD2"/>
      <c r="AF2" t="s">
        <v>204</v>
      </c>
      <c r="AG2" s="131">
        <v>44697</v>
      </c>
      <c r="AH2" t="s">
        <v>205</v>
      </c>
      <c r="AI2">
        <v>97342620</v>
      </c>
      <c r="AJ2" t="s">
        <v>206</v>
      </c>
      <c r="AK2" s="132">
        <v>44697.766828703701</v>
      </c>
      <c r="AL2">
        <v>22</v>
      </c>
      <c r="AM2">
        <v>-1</v>
      </c>
      <c r="AP2" t="s">
        <v>207</v>
      </c>
      <c r="AS2">
        <v>669267</v>
      </c>
      <c r="AW2" s="133">
        <f t="shared" ref="AW2:AW46" si="0">AVERAGE(Q2:Y2)</f>
        <v>2.5555555555555554</v>
      </c>
      <c r="AX2" s="134">
        <f t="shared" ref="AX2:AX46" si="1">Z2*$BC$1</f>
        <v>0</v>
      </c>
      <c r="AY2" s="134">
        <f t="shared" ref="AY2:AY46" si="2">AA2*$BD$1</f>
        <v>0.8</v>
      </c>
      <c r="AZ2" s="134">
        <f t="shared" ref="AZ2:AZ46" si="3">AB2*$BE$1</f>
        <v>1</v>
      </c>
      <c r="BA2" s="134">
        <f t="shared" ref="BA2:BA46" si="4">AC2*$BF$1</f>
        <v>0</v>
      </c>
      <c r="BB2" s="135">
        <f t="shared" ref="BB2:BB46" si="5">SUM(AX2:BA2)</f>
        <v>1.8</v>
      </c>
    </row>
    <row r="3" spans="1:58">
      <c r="A3" t="s">
        <v>208</v>
      </c>
      <c r="B3" t="s">
        <v>195</v>
      </c>
      <c r="C3" t="s">
        <v>209</v>
      </c>
      <c r="D3" t="s">
        <v>210</v>
      </c>
      <c r="E3" t="s">
        <v>211</v>
      </c>
      <c r="F3" t="s">
        <v>212</v>
      </c>
      <c r="G3" t="s">
        <v>200</v>
      </c>
      <c r="H3" t="s">
        <v>213</v>
      </c>
      <c r="I3" t="s">
        <v>214</v>
      </c>
      <c r="J3">
        <v>-12.191399799999999</v>
      </c>
      <c r="K3">
        <v>26.4826832</v>
      </c>
      <c r="L3">
        <v>1402.400024414062</v>
      </c>
      <c r="M3">
        <v>4.78</v>
      </c>
      <c r="N3" t="s">
        <v>215</v>
      </c>
      <c r="O3" t="s">
        <v>113</v>
      </c>
      <c r="P3">
        <v>12.5</v>
      </c>
      <c r="Q3">
        <v>3</v>
      </c>
      <c r="R3">
        <v>2</v>
      </c>
      <c r="S3">
        <v>2</v>
      </c>
      <c r="T3">
        <v>2</v>
      </c>
      <c r="U3">
        <v>2</v>
      </c>
      <c r="V3">
        <v>2</v>
      </c>
      <c r="W3">
        <v>3</v>
      </c>
      <c r="X3">
        <v>4</v>
      </c>
      <c r="Y3">
        <v>3</v>
      </c>
      <c r="Z3">
        <v>1</v>
      </c>
      <c r="AA3">
        <v>2</v>
      </c>
      <c r="AB3">
        <v>2</v>
      </c>
      <c r="AC3">
        <v>0</v>
      </c>
      <c r="AD3"/>
      <c r="AF3" t="s">
        <v>216</v>
      </c>
      <c r="AG3" s="131">
        <v>44697</v>
      </c>
      <c r="AH3" t="s">
        <v>217</v>
      </c>
      <c r="AI3">
        <v>97341643</v>
      </c>
      <c r="AJ3" t="s">
        <v>218</v>
      </c>
      <c r="AK3" s="132">
        <v>44697.758217592593</v>
      </c>
      <c r="AL3">
        <v>5</v>
      </c>
      <c r="AM3">
        <v>-1</v>
      </c>
      <c r="AP3" t="s">
        <v>207</v>
      </c>
      <c r="AS3">
        <v>669267</v>
      </c>
      <c r="AW3" s="133">
        <f t="shared" si="0"/>
        <v>2.5555555555555554</v>
      </c>
      <c r="AX3" s="134">
        <f t="shared" si="1"/>
        <v>0.5</v>
      </c>
      <c r="AY3" s="134">
        <f t="shared" si="2"/>
        <v>1.6</v>
      </c>
      <c r="AZ3" s="134">
        <f t="shared" si="3"/>
        <v>2</v>
      </c>
      <c r="BA3" s="134">
        <f t="shared" si="4"/>
        <v>0</v>
      </c>
      <c r="BB3" s="135">
        <f t="shared" si="5"/>
        <v>4.0999999999999996</v>
      </c>
    </row>
    <row r="4" spans="1:58" s="76" customFormat="1">
      <c r="A4" t="s">
        <v>219</v>
      </c>
      <c r="B4" t="s">
        <v>195</v>
      </c>
      <c r="C4" t="s">
        <v>220</v>
      </c>
      <c r="D4" t="s">
        <v>221</v>
      </c>
      <c r="E4" t="s">
        <v>222</v>
      </c>
      <c r="F4" t="s">
        <v>223</v>
      </c>
      <c r="G4" t="s">
        <v>200</v>
      </c>
      <c r="H4" t="s">
        <v>224</v>
      </c>
      <c r="I4" t="s">
        <v>225</v>
      </c>
      <c r="J4">
        <v>-12.1895329</v>
      </c>
      <c r="K4">
        <v>26.473100200000001</v>
      </c>
      <c r="L4">
        <v>1334.4</v>
      </c>
      <c r="M4">
        <v>4.5599999999999996</v>
      </c>
      <c r="N4" t="s">
        <v>226</v>
      </c>
      <c r="O4" t="s">
        <v>113</v>
      </c>
      <c r="P4">
        <v>17</v>
      </c>
      <c r="Q4">
        <v>2</v>
      </c>
      <c r="R4">
        <v>3</v>
      </c>
      <c r="S4">
        <v>2</v>
      </c>
      <c r="T4">
        <v>1</v>
      </c>
      <c r="U4">
        <v>2</v>
      </c>
      <c r="V4">
        <v>1</v>
      </c>
      <c r="W4">
        <v>3</v>
      </c>
      <c r="X4">
        <v>2</v>
      </c>
      <c r="Y4">
        <v>1</v>
      </c>
      <c r="Z4">
        <v>1</v>
      </c>
      <c r="AA4">
        <v>2</v>
      </c>
      <c r="AB4">
        <v>2</v>
      </c>
      <c r="AC4">
        <v>0</v>
      </c>
      <c r="AD4"/>
      <c r="AE4"/>
      <c r="AF4" t="s">
        <v>227</v>
      </c>
      <c r="AG4" s="131">
        <v>44697</v>
      </c>
      <c r="AH4" t="s">
        <v>228</v>
      </c>
      <c r="AI4">
        <v>97348547</v>
      </c>
      <c r="AJ4" t="s">
        <v>229</v>
      </c>
      <c r="AK4" s="132">
        <v>44697.817557870367</v>
      </c>
      <c r="AL4">
        <v>24</v>
      </c>
      <c r="AM4">
        <v>-1</v>
      </c>
      <c r="AN4"/>
      <c r="AO4"/>
      <c r="AP4" t="s">
        <v>207</v>
      </c>
      <c r="AQ4"/>
      <c r="AS4">
        <v>669267</v>
      </c>
      <c r="AT4"/>
      <c r="AU4"/>
      <c r="AV4"/>
      <c r="AW4" s="133">
        <f t="shared" si="0"/>
        <v>1.8888888888888888</v>
      </c>
      <c r="AX4" s="134">
        <f t="shared" si="1"/>
        <v>0.5</v>
      </c>
      <c r="AY4" s="134">
        <f t="shared" si="2"/>
        <v>1.6</v>
      </c>
      <c r="AZ4" s="134">
        <f t="shared" si="3"/>
        <v>2</v>
      </c>
      <c r="BA4" s="134">
        <f t="shared" si="4"/>
        <v>0</v>
      </c>
      <c r="BB4" s="135">
        <f t="shared" si="5"/>
        <v>4.0999999999999996</v>
      </c>
    </row>
    <row r="5" spans="1:58">
      <c r="A5" t="s">
        <v>230</v>
      </c>
      <c r="B5" t="s">
        <v>195</v>
      </c>
      <c r="C5" t="s">
        <v>231</v>
      </c>
      <c r="D5" t="s">
        <v>232</v>
      </c>
      <c r="E5" t="s">
        <v>233</v>
      </c>
      <c r="F5" t="s">
        <v>234</v>
      </c>
      <c r="G5" t="s">
        <v>200</v>
      </c>
      <c r="H5" t="s">
        <v>224</v>
      </c>
      <c r="I5" t="s">
        <v>235</v>
      </c>
      <c r="J5">
        <v>-12.189053400000001</v>
      </c>
      <c r="K5">
        <v>26.471338100000001</v>
      </c>
      <c r="L5">
        <v>1333.1</v>
      </c>
      <c r="M5">
        <v>4.54</v>
      </c>
      <c r="N5" t="s">
        <v>236</v>
      </c>
      <c r="O5" t="s">
        <v>113</v>
      </c>
      <c r="P5">
        <v>12</v>
      </c>
      <c r="Q5">
        <v>3</v>
      </c>
      <c r="R5">
        <v>2</v>
      </c>
      <c r="S5">
        <v>4</v>
      </c>
      <c r="T5">
        <v>2</v>
      </c>
      <c r="U5">
        <v>1</v>
      </c>
      <c r="V5">
        <v>3</v>
      </c>
      <c r="W5">
        <v>1</v>
      </c>
      <c r="X5">
        <v>4</v>
      </c>
      <c r="Y5">
        <v>2</v>
      </c>
      <c r="Z5">
        <v>2</v>
      </c>
      <c r="AA5">
        <v>2</v>
      </c>
      <c r="AB5">
        <v>2</v>
      </c>
      <c r="AC5">
        <v>0</v>
      </c>
      <c r="AD5"/>
      <c r="AF5" t="s">
        <v>227</v>
      </c>
      <c r="AG5" s="131">
        <v>44697</v>
      </c>
      <c r="AH5" t="s">
        <v>237</v>
      </c>
      <c r="AI5">
        <v>97348727</v>
      </c>
      <c r="AJ5" t="s">
        <v>238</v>
      </c>
      <c r="AK5" s="132">
        <v>44697.819444444453</v>
      </c>
      <c r="AL5">
        <v>26</v>
      </c>
      <c r="AM5">
        <v>-1</v>
      </c>
      <c r="AP5" t="s">
        <v>207</v>
      </c>
      <c r="AS5">
        <v>669267</v>
      </c>
      <c r="AW5" s="133">
        <f t="shared" si="0"/>
        <v>2.4444444444444446</v>
      </c>
      <c r="AX5" s="134">
        <f t="shared" si="1"/>
        <v>1</v>
      </c>
      <c r="AY5" s="134">
        <f t="shared" si="2"/>
        <v>1.6</v>
      </c>
      <c r="AZ5" s="134">
        <f t="shared" si="3"/>
        <v>2</v>
      </c>
      <c r="BA5" s="134">
        <f t="shared" si="4"/>
        <v>0</v>
      </c>
      <c r="BB5" s="135">
        <f t="shared" si="5"/>
        <v>4.5999999999999996</v>
      </c>
    </row>
    <row r="6" spans="1:58">
      <c r="A6" t="s">
        <v>239</v>
      </c>
      <c r="B6" t="s">
        <v>195</v>
      </c>
      <c r="C6" t="s">
        <v>240</v>
      </c>
      <c r="D6" t="s">
        <v>241</v>
      </c>
      <c r="E6" t="s">
        <v>242</v>
      </c>
      <c r="F6" t="s">
        <v>243</v>
      </c>
      <c r="G6" t="s">
        <v>200</v>
      </c>
      <c r="H6" t="s">
        <v>244</v>
      </c>
      <c r="I6" t="s">
        <v>245</v>
      </c>
      <c r="J6">
        <v>-12.1842478</v>
      </c>
      <c r="K6">
        <v>26.468829400000001</v>
      </c>
      <c r="L6">
        <v>1392.8</v>
      </c>
      <c r="M6">
        <v>4.9800000000000004</v>
      </c>
      <c r="N6" t="s">
        <v>246</v>
      </c>
      <c r="O6" t="s">
        <v>113</v>
      </c>
      <c r="P6">
        <v>15</v>
      </c>
      <c r="Q6">
        <v>3</v>
      </c>
      <c r="R6">
        <v>2</v>
      </c>
      <c r="S6">
        <v>1</v>
      </c>
      <c r="T6">
        <v>4</v>
      </c>
      <c r="U6">
        <v>2</v>
      </c>
      <c r="V6">
        <v>1</v>
      </c>
      <c r="W6">
        <v>3</v>
      </c>
      <c r="X6">
        <v>2</v>
      </c>
      <c r="Y6">
        <v>1</v>
      </c>
      <c r="Z6">
        <v>2</v>
      </c>
      <c r="AA6">
        <v>2</v>
      </c>
      <c r="AB6">
        <v>3</v>
      </c>
      <c r="AC6">
        <v>0</v>
      </c>
      <c r="AD6"/>
      <c r="AF6" t="s">
        <v>227</v>
      </c>
      <c r="AG6" s="131">
        <v>44697</v>
      </c>
      <c r="AH6" t="s">
        <v>247</v>
      </c>
      <c r="AI6">
        <v>97350686</v>
      </c>
      <c r="AJ6" t="s">
        <v>248</v>
      </c>
      <c r="AK6" s="132">
        <v>44697.834363425929</v>
      </c>
      <c r="AL6">
        <v>33</v>
      </c>
      <c r="AM6">
        <v>-1</v>
      </c>
      <c r="AP6" t="s">
        <v>207</v>
      </c>
      <c r="AS6">
        <v>669267</v>
      </c>
      <c r="AW6" s="133">
        <f t="shared" si="0"/>
        <v>2.1111111111111112</v>
      </c>
      <c r="AX6" s="134">
        <f t="shared" si="1"/>
        <v>1</v>
      </c>
      <c r="AY6" s="134">
        <f t="shared" si="2"/>
        <v>1.6</v>
      </c>
      <c r="AZ6" s="134">
        <f t="shared" si="3"/>
        <v>3</v>
      </c>
      <c r="BA6" s="134">
        <f t="shared" si="4"/>
        <v>0</v>
      </c>
      <c r="BB6" s="135">
        <f t="shared" si="5"/>
        <v>5.6</v>
      </c>
    </row>
    <row r="7" spans="1:58">
      <c r="A7" t="s">
        <v>249</v>
      </c>
      <c r="B7" t="s">
        <v>195</v>
      </c>
      <c r="C7" t="s">
        <v>250</v>
      </c>
      <c r="D7" t="s">
        <v>251</v>
      </c>
      <c r="E7" t="s">
        <v>252</v>
      </c>
      <c r="F7" t="s">
        <v>253</v>
      </c>
      <c r="G7" t="s">
        <v>200</v>
      </c>
      <c r="H7" t="s">
        <v>224</v>
      </c>
      <c r="I7" t="s">
        <v>254</v>
      </c>
      <c r="J7">
        <v>-12.1886239</v>
      </c>
      <c r="K7">
        <v>26.470480899999998</v>
      </c>
      <c r="L7">
        <v>1381.4</v>
      </c>
      <c r="M7">
        <v>4.9400000000000004</v>
      </c>
      <c r="N7" t="s">
        <v>255</v>
      </c>
      <c r="O7" t="s">
        <v>113</v>
      </c>
      <c r="P7">
        <v>20.2</v>
      </c>
      <c r="Q7">
        <v>3</v>
      </c>
      <c r="R7">
        <v>4</v>
      </c>
      <c r="S7">
        <v>2</v>
      </c>
      <c r="T7">
        <v>2</v>
      </c>
      <c r="U7">
        <v>3</v>
      </c>
      <c r="V7">
        <v>3</v>
      </c>
      <c r="W7">
        <v>2</v>
      </c>
      <c r="X7">
        <v>1</v>
      </c>
      <c r="Y7">
        <v>2</v>
      </c>
      <c r="Z7">
        <v>3</v>
      </c>
      <c r="AA7">
        <v>4</v>
      </c>
      <c r="AB7">
        <v>2</v>
      </c>
      <c r="AC7">
        <v>0</v>
      </c>
      <c r="AD7"/>
      <c r="AF7" t="s">
        <v>227</v>
      </c>
      <c r="AG7" s="131">
        <v>44697</v>
      </c>
      <c r="AH7" t="s">
        <v>256</v>
      </c>
      <c r="AI7">
        <v>97348549</v>
      </c>
      <c r="AJ7" t="s">
        <v>257</v>
      </c>
      <c r="AK7" s="132">
        <v>44697.817569444444</v>
      </c>
      <c r="AL7">
        <v>25</v>
      </c>
      <c r="AM7">
        <v>-1</v>
      </c>
      <c r="AP7" t="s">
        <v>207</v>
      </c>
      <c r="AS7">
        <v>669267</v>
      </c>
      <c r="AW7" s="133">
        <f t="shared" si="0"/>
        <v>2.4444444444444446</v>
      </c>
      <c r="AX7" s="134">
        <f t="shared" si="1"/>
        <v>1.5</v>
      </c>
      <c r="AY7" s="134">
        <f t="shared" si="2"/>
        <v>3.2</v>
      </c>
      <c r="AZ7" s="134">
        <f t="shared" si="3"/>
        <v>2</v>
      </c>
      <c r="BA7" s="134">
        <f t="shared" si="4"/>
        <v>0</v>
      </c>
      <c r="BB7" s="135">
        <f t="shared" si="5"/>
        <v>6.7</v>
      </c>
    </row>
    <row r="8" spans="1:58">
      <c r="A8" t="s">
        <v>258</v>
      </c>
      <c r="B8" t="s">
        <v>195</v>
      </c>
      <c r="C8" t="s">
        <v>259</v>
      </c>
      <c r="D8" t="s">
        <v>260</v>
      </c>
      <c r="E8" t="s">
        <v>261</v>
      </c>
      <c r="F8" t="s">
        <v>262</v>
      </c>
      <c r="G8" t="s">
        <v>200</v>
      </c>
      <c r="H8" t="s">
        <v>224</v>
      </c>
      <c r="I8" t="s">
        <v>263</v>
      </c>
      <c r="J8">
        <v>-12.191944299999999</v>
      </c>
      <c r="K8">
        <v>26.478480699999999</v>
      </c>
      <c r="L8">
        <v>1381</v>
      </c>
      <c r="M8">
        <v>4.76</v>
      </c>
      <c r="N8" t="s">
        <v>264</v>
      </c>
      <c r="O8" t="s">
        <v>113</v>
      </c>
      <c r="P8">
        <v>10.6</v>
      </c>
      <c r="Q8">
        <v>2</v>
      </c>
      <c r="R8">
        <v>3</v>
      </c>
      <c r="S8">
        <v>2</v>
      </c>
      <c r="T8">
        <v>2</v>
      </c>
      <c r="U8">
        <v>3</v>
      </c>
      <c r="V8">
        <v>4</v>
      </c>
      <c r="W8">
        <v>3</v>
      </c>
      <c r="X8">
        <v>4</v>
      </c>
      <c r="Y8">
        <v>1</v>
      </c>
      <c r="Z8">
        <v>1</v>
      </c>
      <c r="AA8">
        <v>1</v>
      </c>
      <c r="AB8">
        <v>3</v>
      </c>
      <c r="AC8">
        <v>0</v>
      </c>
      <c r="AD8"/>
      <c r="AF8" t="s">
        <v>227</v>
      </c>
      <c r="AG8" s="131">
        <v>44697</v>
      </c>
      <c r="AH8" t="s">
        <v>265</v>
      </c>
      <c r="AI8">
        <v>97349619</v>
      </c>
      <c r="AJ8" t="s">
        <v>266</v>
      </c>
      <c r="AK8" s="132">
        <v>44697.827094907407</v>
      </c>
      <c r="AL8">
        <v>29</v>
      </c>
      <c r="AM8">
        <v>-1</v>
      </c>
      <c r="AP8" t="s">
        <v>207</v>
      </c>
      <c r="AS8">
        <v>669267</v>
      </c>
      <c r="AW8" s="133">
        <f t="shared" si="0"/>
        <v>2.6666666666666665</v>
      </c>
      <c r="AX8" s="134">
        <f t="shared" si="1"/>
        <v>0.5</v>
      </c>
      <c r="AY8" s="134">
        <f t="shared" si="2"/>
        <v>0.8</v>
      </c>
      <c r="AZ8" s="134">
        <f t="shared" si="3"/>
        <v>3</v>
      </c>
      <c r="BA8" s="134">
        <f t="shared" si="4"/>
        <v>0</v>
      </c>
      <c r="BB8" s="135">
        <f t="shared" si="5"/>
        <v>4.3</v>
      </c>
    </row>
    <row r="9" spans="1:58">
      <c r="A9" t="s">
        <v>267</v>
      </c>
      <c r="B9" t="s">
        <v>195</v>
      </c>
      <c r="C9" t="s">
        <v>268</v>
      </c>
      <c r="D9" t="s">
        <v>269</v>
      </c>
      <c r="E9" t="s">
        <v>270</v>
      </c>
      <c r="F9" t="s">
        <v>271</v>
      </c>
      <c r="G9" t="s">
        <v>200</v>
      </c>
      <c r="H9" t="s">
        <v>244</v>
      </c>
      <c r="I9" t="s">
        <v>272</v>
      </c>
      <c r="J9">
        <v>-12.19228</v>
      </c>
      <c r="K9">
        <v>26.4768483</v>
      </c>
      <c r="L9">
        <v>1376.8</v>
      </c>
      <c r="M9">
        <v>4.96</v>
      </c>
      <c r="N9" t="s">
        <v>273</v>
      </c>
      <c r="O9" t="s">
        <v>113</v>
      </c>
      <c r="P9">
        <v>16</v>
      </c>
      <c r="Q9">
        <v>2</v>
      </c>
      <c r="R9">
        <v>3</v>
      </c>
      <c r="S9">
        <v>3</v>
      </c>
      <c r="T9">
        <v>3</v>
      </c>
      <c r="U9">
        <v>2</v>
      </c>
      <c r="V9">
        <v>1</v>
      </c>
      <c r="W9">
        <v>1</v>
      </c>
      <c r="X9">
        <v>2</v>
      </c>
      <c r="Y9">
        <v>1</v>
      </c>
      <c r="Z9">
        <v>2</v>
      </c>
      <c r="AA9">
        <v>3</v>
      </c>
      <c r="AB9">
        <v>1</v>
      </c>
      <c r="AC9">
        <v>0</v>
      </c>
      <c r="AD9"/>
      <c r="AF9" t="s">
        <v>227</v>
      </c>
      <c r="AG9" s="131">
        <v>44697</v>
      </c>
      <c r="AH9" t="s">
        <v>274</v>
      </c>
      <c r="AI9">
        <v>97349028</v>
      </c>
      <c r="AJ9" t="s">
        <v>275</v>
      </c>
      <c r="AK9" s="132">
        <v>44697.821770833332</v>
      </c>
      <c r="AL9">
        <v>28</v>
      </c>
      <c r="AM9">
        <v>-1</v>
      </c>
      <c r="AP9" t="s">
        <v>207</v>
      </c>
      <c r="AS9">
        <v>669267</v>
      </c>
      <c r="AW9" s="133">
        <f t="shared" si="0"/>
        <v>2</v>
      </c>
      <c r="AX9" s="134">
        <f t="shared" si="1"/>
        <v>1</v>
      </c>
      <c r="AY9" s="134">
        <f t="shared" si="2"/>
        <v>2.4000000000000004</v>
      </c>
      <c r="AZ9" s="134">
        <f t="shared" si="3"/>
        <v>1</v>
      </c>
      <c r="BA9" s="134">
        <f t="shared" si="4"/>
        <v>0</v>
      </c>
      <c r="BB9" s="135">
        <f t="shared" si="5"/>
        <v>4.4000000000000004</v>
      </c>
    </row>
    <row r="10" spans="1:58">
      <c r="A10" t="s">
        <v>276</v>
      </c>
      <c r="B10" t="s">
        <v>195</v>
      </c>
      <c r="C10" t="s">
        <v>277</v>
      </c>
      <c r="D10" t="s">
        <v>278</v>
      </c>
      <c r="E10" t="s">
        <v>279</v>
      </c>
      <c r="F10" t="s">
        <v>280</v>
      </c>
      <c r="G10" t="s">
        <v>200</v>
      </c>
      <c r="H10" t="s">
        <v>213</v>
      </c>
      <c r="I10" t="s">
        <v>281</v>
      </c>
      <c r="J10">
        <v>-12.1891479</v>
      </c>
      <c r="K10">
        <v>26.4812014</v>
      </c>
      <c r="L10">
        <v>1392.4</v>
      </c>
      <c r="M10">
        <v>3.6</v>
      </c>
      <c r="N10" t="s">
        <v>282</v>
      </c>
      <c r="O10" t="s">
        <v>113</v>
      </c>
      <c r="P10">
        <v>8.1999999999999993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3</v>
      </c>
      <c r="Z10">
        <v>3</v>
      </c>
      <c r="AA10">
        <v>2</v>
      </c>
      <c r="AB10">
        <v>2</v>
      </c>
      <c r="AC10">
        <v>0</v>
      </c>
      <c r="AD10"/>
      <c r="AF10" t="s">
        <v>216</v>
      </c>
      <c r="AG10" s="131">
        <v>44697</v>
      </c>
      <c r="AH10" t="s">
        <v>283</v>
      </c>
      <c r="AI10">
        <v>97341644</v>
      </c>
      <c r="AJ10" t="s">
        <v>284</v>
      </c>
      <c r="AK10" s="132">
        <v>44697.758229166669</v>
      </c>
      <c r="AL10">
        <v>6</v>
      </c>
      <c r="AM10">
        <v>-1</v>
      </c>
      <c r="AP10" t="s">
        <v>207</v>
      </c>
      <c r="AS10">
        <v>669267</v>
      </c>
      <c r="AW10" s="133">
        <f t="shared" si="0"/>
        <v>2.1111111111111112</v>
      </c>
      <c r="AX10" s="134">
        <f t="shared" si="1"/>
        <v>1.5</v>
      </c>
      <c r="AY10" s="134">
        <f t="shared" si="2"/>
        <v>1.6</v>
      </c>
      <c r="AZ10" s="134">
        <f t="shared" si="3"/>
        <v>2</v>
      </c>
      <c r="BA10" s="134">
        <f t="shared" si="4"/>
        <v>0</v>
      </c>
      <c r="BB10" s="135">
        <f t="shared" si="5"/>
        <v>5.0999999999999996</v>
      </c>
    </row>
    <row r="11" spans="1:58">
      <c r="A11" t="s">
        <v>285</v>
      </c>
      <c r="B11" t="s">
        <v>195</v>
      </c>
      <c r="C11" t="s">
        <v>286</v>
      </c>
      <c r="D11" t="s">
        <v>287</v>
      </c>
      <c r="E11" t="s">
        <v>288</v>
      </c>
      <c r="F11" t="s">
        <v>289</v>
      </c>
      <c r="G11" t="s">
        <v>200</v>
      </c>
      <c r="H11" t="s">
        <v>290</v>
      </c>
      <c r="I11" t="s">
        <v>291</v>
      </c>
      <c r="J11">
        <v>-12.16004</v>
      </c>
      <c r="K11">
        <v>26.428473333333329</v>
      </c>
      <c r="L11">
        <v>1376.6</v>
      </c>
      <c r="M11">
        <v>4.8</v>
      </c>
      <c r="N11" t="s">
        <v>292</v>
      </c>
      <c r="O11" t="s">
        <v>113</v>
      </c>
      <c r="P11">
        <v>14</v>
      </c>
      <c r="Q11">
        <v>2</v>
      </c>
      <c r="R11">
        <v>2</v>
      </c>
      <c r="S11">
        <v>2</v>
      </c>
      <c r="T11">
        <v>3</v>
      </c>
      <c r="U11">
        <v>4</v>
      </c>
      <c r="V11">
        <v>3</v>
      </c>
      <c r="W11">
        <v>3</v>
      </c>
      <c r="X11">
        <v>3</v>
      </c>
      <c r="Y11">
        <v>2</v>
      </c>
      <c r="Z11">
        <v>3</v>
      </c>
      <c r="AA11">
        <v>1</v>
      </c>
      <c r="AB11">
        <v>3</v>
      </c>
      <c r="AC11">
        <v>0</v>
      </c>
      <c r="AD11"/>
      <c r="AF11" t="s">
        <v>204</v>
      </c>
      <c r="AG11" s="131">
        <v>44697</v>
      </c>
      <c r="AH11" t="s">
        <v>293</v>
      </c>
      <c r="AI11">
        <v>97342601</v>
      </c>
      <c r="AJ11" t="s">
        <v>294</v>
      </c>
      <c r="AK11" s="132">
        <v>44697.766724537039</v>
      </c>
      <c r="AL11">
        <v>14</v>
      </c>
      <c r="AM11">
        <v>-1</v>
      </c>
      <c r="AP11" t="s">
        <v>207</v>
      </c>
      <c r="AS11">
        <v>669267</v>
      </c>
      <c r="AW11" s="133">
        <f t="shared" si="0"/>
        <v>2.6666666666666665</v>
      </c>
      <c r="AX11" s="134">
        <f t="shared" si="1"/>
        <v>1.5</v>
      </c>
      <c r="AY11" s="134">
        <f t="shared" si="2"/>
        <v>0.8</v>
      </c>
      <c r="AZ11" s="134">
        <f t="shared" si="3"/>
        <v>3</v>
      </c>
      <c r="BA11" s="134">
        <f t="shared" si="4"/>
        <v>0</v>
      </c>
      <c r="BB11" s="135">
        <f t="shared" si="5"/>
        <v>5.3</v>
      </c>
    </row>
    <row r="12" spans="1:58">
      <c r="A12" t="s">
        <v>295</v>
      </c>
      <c r="B12" t="s">
        <v>195</v>
      </c>
      <c r="C12" t="s">
        <v>296</v>
      </c>
      <c r="D12" t="s">
        <v>297</v>
      </c>
      <c r="E12" t="s">
        <v>298</v>
      </c>
      <c r="F12" t="s">
        <v>299</v>
      </c>
      <c r="G12" t="s">
        <v>200</v>
      </c>
      <c r="H12" t="s">
        <v>290</v>
      </c>
      <c r="I12" t="s">
        <v>300</v>
      </c>
      <c r="J12">
        <v>-12.1596133</v>
      </c>
      <c r="K12">
        <v>26.420494300000001</v>
      </c>
      <c r="L12">
        <v>1388.8</v>
      </c>
      <c r="M12">
        <v>4.46</v>
      </c>
      <c r="N12" t="s">
        <v>301</v>
      </c>
      <c r="O12" t="s">
        <v>113</v>
      </c>
      <c r="P12">
        <v>13</v>
      </c>
      <c r="Q12">
        <v>2</v>
      </c>
      <c r="R12">
        <v>1</v>
      </c>
      <c r="S12">
        <v>2</v>
      </c>
      <c r="T12">
        <v>3</v>
      </c>
      <c r="U12">
        <v>2</v>
      </c>
      <c r="V12">
        <v>2</v>
      </c>
      <c r="W12">
        <v>2</v>
      </c>
      <c r="X12">
        <v>2</v>
      </c>
      <c r="Y12">
        <v>1</v>
      </c>
      <c r="Z12">
        <v>4</v>
      </c>
      <c r="AA12">
        <v>4</v>
      </c>
      <c r="AB12">
        <v>2</v>
      </c>
      <c r="AC12">
        <v>0</v>
      </c>
      <c r="AD12"/>
      <c r="AF12" t="s">
        <v>302</v>
      </c>
      <c r="AG12" s="131">
        <v>44697</v>
      </c>
      <c r="AH12" t="s">
        <v>303</v>
      </c>
      <c r="AI12">
        <v>97351534</v>
      </c>
      <c r="AJ12" t="s">
        <v>304</v>
      </c>
      <c r="AK12" s="132">
        <v>44697.841608796298</v>
      </c>
      <c r="AL12">
        <v>40</v>
      </c>
      <c r="AM12">
        <v>-1</v>
      </c>
      <c r="AP12" t="s">
        <v>207</v>
      </c>
      <c r="AS12">
        <v>669267</v>
      </c>
      <c r="AW12" s="133">
        <f t="shared" si="0"/>
        <v>1.8888888888888888</v>
      </c>
      <c r="AX12" s="134">
        <f t="shared" si="1"/>
        <v>2</v>
      </c>
      <c r="AY12" s="134">
        <f t="shared" si="2"/>
        <v>3.2</v>
      </c>
      <c r="AZ12" s="134">
        <f t="shared" si="3"/>
        <v>2</v>
      </c>
      <c r="BA12" s="134">
        <f t="shared" si="4"/>
        <v>0</v>
      </c>
      <c r="BB12" s="135">
        <f t="shared" si="5"/>
        <v>7.2</v>
      </c>
    </row>
    <row r="13" spans="1:58">
      <c r="A13" t="s">
        <v>305</v>
      </c>
      <c r="B13" t="s">
        <v>195</v>
      </c>
      <c r="C13" t="s">
        <v>306</v>
      </c>
      <c r="D13" t="s">
        <v>307</v>
      </c>
      <c r="E13" t="s">
        <v>308</v>
      </c>
      <c r="F13" t="s">
        <v>309</v>
      </c>
      <c r="G13" t="s">
        <v>200</v>
      </c>
      <c r="H13" t="s">
        <v>290</v>
      </c>
      <c r="I13" t="s">
        <v>310</v>
      </c>
      <c r="J13">
        <v>-12.154325</v>
      </c>
      <c r="K13">
        <v>26.431531666666672</v>
      </c>
      <c r="L13">
        <v>1353.9</v>
      </c>
      <c r="M13">
        <v>3.9</v>
      </c>
      <c r="N13" t="s">
        <v>311</v>
      </c>
      <c r="O13" t="s">
        <v>113</v>
      </c>
      <c r="P13">
        <v>5.3</v>
      </c>
      <c r="Q13">
        <v>2</v>
      </c>
      <c r="R13">
        <v>4</v>
      </c>
      <c r="S13">
        <v>2</v>
      </c>
      <c r="T13">
        <v>2</v>
      </c>
      <c r="U13">
        <v>2</v>
      </c>
      <c r="V13">
        <v>2</v>
      </c>
      <c r="W13">
        <v>2</v>
      </c>
      <c r="X13">
        <v>4</v>
      </c>
      <c r="Y13">
        <v>2</v>
      </c>
      <c r="Z13">
        <v>3</v>
      </c>
      <c r="AA13">
        <v>1</v>
      </c>
      <c r="AB13">
        <v>1</v>
      </c>
      <c r="AC13">
        <v>0</v>
      </c>
      <c r="AD13"/>
      <c r="AF13" t="s">
        <v>204</v>
      </c>
      <c r="AG13" s="131">
        <v>44697</v>
      </c>
      <c r="AH13" t="s">
        <v>312</v>
      </c>
      <c r="AI13">
        <v>97342605</v>
      </c>
      <c r="AJ13" t="s">
        <v>313</v>
      </c>
      <c r="AK13" s="132">
        <v>44697.766747685193</v>
      </c>
      <c r="AL13">
        <v>16</v>
      </c>
      <c r="AM13">
        <v>-1</v>
      </c>
      <c r="AP13" t="s">
        <v>207</v>
      </c>
      <c r="AS13">
        <v>669267</v>
      </c>
      <c r="AW13" s="133">
        <f t="shared" si="0"/>
        <v>2.4444444444444446</v>
      </c>
      <c r="AX13" s="134">
        <f t="shared" si="1"/>
        <v>1.5</v>
      </c>
      <c r="AY13" s="134">
        <f t="shared" si="2"/>
        <v>0.8</v>
      </c>
      <c r="AZ13" s="134">
        <f t="shared" si="3"/>
        <v>1</v>
      </c>
      <c r="BA13" s="134">
        <f t="shared" si="4"/>
        <v>0</v>
      </c>
      <c r="BB13" s="135">
        <f t="shared" si="5"/>
        <v>3.3</v>
      </c>
    </row>
    <row r="14" spans="1:58">
      <c r="A14" t="s">
        <v>314</v>
      </c>
      <c r="B14" t="s">
        <v>195</v>
      </c>
      <c r="C14" t="s">
        <v>315</v>
      </c>
      <c r="D14" t="s">
        <v>316</v>
      </c>
      <c r="E14" t="s">
        <v>317</v>
      </c>
      <c r="F14" t="s">
        <v>318</v>
      </c>
      <c r="G14" t="s">
        <v>200</v>
      </c>
      <c r="H14" t="s">
        <v>244</v>
      </c>
      <c r="I14" t="s">
        <v>319</v>
      </c>
      <c r="J14">
        <v>-12.191285199999999</v>
      </c>
      <c r="K14">
        <v>26.484120600000001</v>
      </c>
      <c r="L14">
        <v>1396.2</v>
      </c>
      <c r="M14">
        <v>4.54</v>
      </c>
      <c r="N14" t="s">
        <v>320</v>
      </c>
      <c r="O14" t="s">
        <v>113</v>
      </c>
      <c r="P14">
        <v>12.4</v>
      </c>
      <c r="Q14">
        <v>4</v>
      </c>
      <c r="R14">
        <v>4</v>
      </c>
      <c r="S14">
        <v>3</v>
      </c>
      <c r="T14">
        <v>3</v>
      </c>
      <c r="U14">
        <v>3</v>
      </c>
      <c r="V14">
        <v>3</v>
      </c>
      <c r="W14">
        <v>2</v>
      </c>
      <c r="X14">
        <v>3</v>
      </c>
      <c r="Y14">
        <v>3</v>
      </c>
      <c r="Z14">
        <v>3</v>
      </c>
      <c r="AA14">
        <v>2</v>
      </c>
      <c r="AB14">
        <v>2</v>
      </c>
      <c r="AC14">
        <v>0</v>
      </c>
      <c r="AD14"/>
      <c r="AF14" t="s">
        <v>216</v>
      </c>
      <c r="AG14" s="131">
        <v>44697</v>
      </c>
      <c r="AH14" t="s">
        <v>321</v>
      </c>
      <c r="AI14">
        <v>97341646</v>
      </c>
      <c r="AJ14" t="s">
        <v>322</v>
      </c>
      <c r="AK14" s="132">
        <v>44697.758321759262</v>
      </c>
      <c r="AL14">
        <v>7</v>
      </c>
      <c r="AM14">
        <v>-1</v>
      </c>
      <c r="AP14" t="s">
        <v>207</v>
      </c>
      <c r="AS14">
        <v>669267</v>
      </c>
      <c r="AW14" s="133">
        <f t="shared" si="0"/>
        <v>3.1111111111111112</v>
      </c>
      <c r="AX14" s="134">
        <f t="shared" si="1"/>
        <v>1.5</v>
      </c>
      <c r="AY14" s="134">
        <f t="shared" si="2"/>
        <v>1.6</v>
      </c>
      <c r="AZ14" s="134">
        <f t="shared" si="3"/>
        <v>2</v>
      </c>
      <c r="BA14" s="134">
        <f t="shared" si="4"/>
        <v>0</v>
      </c>
      <c r="BB14" s="135">
        <f t="shared" si="5"/>
        <v>5.0999999999999996</v>
      </c>
    </row>
    <row r="15" spans="1:58">
      <c r="A15" t="s">
        <v>323</v>
      </c>
      <c r="B15" t="s">
        <v>195</v>
      </c>
      <c r="C15" t="s">
        <v>324</v>
      </c>
      <c r="D15" t="s">
        <v>325</v>
      </c>
      <c r="E15" t="s">
        <v>326</v>
      </c>
      <c r="F15" t="s">
        <v>327</v>
      </c>
      <c r="G15" t="s">
        <v>200</v>
      </c>
      <c r="H15" t="s">
        <v>290</v>
      </c>
      <c r="I15" t="s">
        <v>328</v>
      </c>
      <c r="J15">
        <v>-12.153884100000001</v>
      </c>
      <c r="K15">
        <v>26.434371800000001</v>
      </c>
      <c r="L15">
        <v>1359.7</v>
      </c>
      <c r="M15">
        <v>4.84</v>
      </c>
      <c r="N15" t="s">
        <v>329</v>
      </c>
      <c r="O15" t="s">
        <v>113</v>
      </c>
      <c r="P15">
        <v>16</v>
      </c>
      <c r="Q15">
        <v>2</v>
      </c>
      <c r="R15">
        <v>3</v>
      </c>
      <c r="S15">
        <v>2</v>
      </c>
      <c r="T15">
        <v>3</v>
      </c>
      <c r="U15">
        <v>2</v>
      </c>
      <c r="V15">
        <v>2</v>
      </c>
      <c r="W15">
        <v>2</v>
      </c>
      <c r="X15">
        <v>4</v>
      </c>
      <c r="Y15">
        <v>3</v>
      </c>
      <c r="Z15">
        <v>7</v>
      </c>
      <c r="AA15">
        <v>3</v>
      </c>
      <c r="AB15">
        <v>2</v>
      </c>
      <c r="AC15">
        <v>0</v>
      </c>
      <c r="AD15"/>
      <c r="AF15" t="s">
        <v>302</v>
      </c>
      <c r="AG15" s="131">
        <v>44695</v>
      </c>
      <c r="AH15" t="s">
        <v>330</v>
      </c>
      <c r="AI15">
        <v>97351521</v>
      </c>
      <c r="AJ15" t="s">
        <v>331</v>
      </c>
      <c r="AK15" s="132">
        <v>44697.841574074067</v>
      </c>
      <c r="AL15">
        <v>35</v>
      </c>
      <c r="AM15">
        <v>-1</v>
      </c>
      <c r="AP15" t="s">
        <v>207</v>
      </c>
      <c r="AS15">
        <v>669267</v>
      </c>
      <c r="AW15" s="133">
        <f t="shared" si="0"/>
        <v>2.5555555555555554</v>
      </c>
      <c r="AX15" s="134">
        <f t="shared" si="1"/>
        <v>3.5</v>
      </c>
      <c r="AY15" s="134">
        <f t="shared" si="2"/>
        <v>2.4000000000000004</v>
      </c>
      <c r="AZ15" s="134">
        <f t="shared" si="3"/>
        <v>2</v>
      </c>
      <c r="BA15" s="134">
        <f t="shared" si="4"/>
        <v>0</v>
      </c>
      <c r="BB15" s="135">
        <f t="shared" si="5"/>
        <v>7.9</v>
      </c>
    </row>
    <row r="16" spans="1:58">
      <c r="A16" t="s">
        <v>332</v>
      </c>
      <c r="B16" t="s">
        <v>195</v>
      </c>
      <c r="C16" t="s">
        <v>333</v>
      </c>
      <c r="D16" t="s">
        <v>334</v>
      </c>
      <c r="E16" t="s">
        <v>335</v>
      </c>
      <c r="F16" t="s">
        <v>336</v>
      </c>
      <c r="G16" t="s">
        <v>200</v>
      </c>
      <c r="H16" t="s">
        <v>290</v>
      </c>
      <c r="I16" t="s">
        <v>337</v>
      </c>
      <c r="J16">
        <v>-12.15424333333333</v>
      </c>
      <c r="K16">
        <v>26.431796666666671</v>
      </c>
      <c r="L16">
        <v>1329.2</v>
      </c>
      <c r="M16">
        <v>3.9</v>
      </c>
      <c r="N16" t="s">
        <v>338</v>
      </c>
      <c r="O16" t="s">
        <v>113</v>
      </c>
      <c r="P16">
        <v>8</v>
      </c>
      <c r="Q16">
        <v>2</v>
      </c>
      <c r="R16">
        <v>2</v>
      </c>
      <c r="S16">
        <v>2</v>
      </c>
      <c r="T16">
        <v>2</v>
      </c>
      <c r="U16">
        <v>2</v>
      </c>
      <c r="V16">
        <v>4</v>
      </c>
      <c r="W16">
        <v>3</v>
      </c>
      <c r="X16">
        <v>4</v>
      </c>
      <c r="Y16">
        <v>2</v>
      </c>
      <c r="Z16">
        <v>2</v>
      </c>
      <c r="AA16">
        <v>1</v>
      </c>
      <c r="AB16">
        <v>1</v>
      </c>
      <c r="AC16">
        <v>0</v>
      </c>
      <c r="AD16"/>
      <c r="AF16" t="s">
        <v>204</v>
      </c>
      <c r="AG16" s="131">
        <v>44697</v>
      </c>
      <c r="AH16" t="s">
        <v>339</v>
      </c>
      <c r="AI16">
        <v>97342607</v>
      </c>
      <c r="AJ16" t="s">
        <v>340</v>
      </c>
      <c r="AK16" s="132">
        <v>44697.766759259262</v>
      </c>
      <c r="AL16">
        <v>17</v>
      </c>
      <c r="AM16">
        <v>-1</v>
      </c>
      <c r="AP16" t="s">
        <v>207</v>
      </c>
      <c r="AS16">
        <v>669267</v>
      </c>
      <c r="AW16" s="133">
        <f t="shared" si="0"/>
        <v>2.5555555555555554</v>
      </c>
      <c r="AX16" s="134">
        <f t="shared" si="1"/>
        <v>1</v>
      </c>
      <c r="AY16" s="134">
        <f t="shared" si="2"/>
        <v>0.8</v>
      </c>
      <c r="AZ16" s="134">
        <f t="shared" si="3"/>
        <v>1</v>
      </c>
      <c r="BA16" s="134">
        <f t="shared" si="4"/>
        <v>0</v>
      </c>
      <c r="BB16" s="135">
        <f t="shared" si="5"/>
        <v>2.8</v>
      </c>
    </row>
    <row r="17" spans="1:54">
      <c r="A17" t="s">
        <v>341</v>
      </c>
      <c r="B17" t="s">
        <v>195</v>
      </c>
      <c r="C17" t="s">
        <v>342</v>
      </c>
      <c r="D17" t="s">
        <v>343</v>
      </c>
      <c r="E17" t="s">
        <v>344</v>
      </c>
      <c r="F17" t="s">
        <v>345</v>
      </c>
      <c r="G17" t="s">
        <v>200</v>
      </c>
      <c r="H17" t="s">
        <v>224</v>
      </c>
      <c r="I17" t="s">
        <v>346</v>
      </c>
      <c r="J17">
        <v>-12.1862979</v>
      </c>
      <c r="K17">
        <v>26.4685433</v>
      </c>
      <c r="L17">
        <v>1348.2</v>
      </c>
      <c r="M17">
        <v>4.72</v>
      </c>
      <c r="N17" t="s">
        <v>347</v>
      </c>
      <c r="O17" t="s">
        <v>113</v>
      </c>
      <c r="P17">
        <v>18</v>
      </c>
      <c r="Q17">
        <v>3</v>
      </c>
      <c r="R17">
        <v>2</v>
      </c>
      <c r="S17">
        <v>1</v>
      </c>
      <c r="T17">
        <v>4</v>
      </c>
      <c r="U17">
        <v>2</v>
      </c>
      <c r="V17">
        <v>3</v>
      </c>
      <c r="W17">
        <v>4</v>
      </c>
      <c r="X17">
        <v>1</v>
      </c>
      <c r="Y17">
        <v>3</v>
      </c>
      <c r="Z17">
        <v>4</v>
      </c>
      <c r="AA17">
        <v>1</v>
      </c>
      <c r="AB17">
        <v>2</v>
      </c>
      <c r="AC17">
        <v>0</v>
      </c>
      <c r="AD17"/>
      <c r="AF17" t="s">
        <v>227</v>
      </c>
      <c r="AG17" s="131">
        <v>44697</v>
      </c>
      <c r="AH17" t="s">
        <v>348</v>
      </c>
      <c r="AI17">
        <v>97350074</v>
      </c>
      <c r="AJ17" t="s">
        <v>349</v>
      </c>
      <c r="AK17" s="132">
        <v>44697.829745370371</v>
      </c>
      <c r="AL17">
        <v>32</v>
      </c>
      <c r="AM17">
        <v>-1</v>
      </c>
      <c r="AP17" t="s">
        <v>207</v>
      </c>
      <c r="AS17">
        <v>669267</v>
      </c>
      <c r="AW17" s="133">
        <f t="shared" si="0"/>
        <v>2.5555555555555554</v>
      </c>
      <c r="AX17" s="134">
        <f t="shared" si="1"/>
        <v>2</v>
      </c>
      <c r="AY17" s="134">
        <f t="shared" si="2"/>
        <v>0.8</v>
      </c>
      <c r="AZ17" s="134">
        <f t="shared" si="3"/>
        <v>2</v>
      </c>
      <c r="BA17" s="134">
        <f t="shared" si="4"/>
        <v>0</v>
      </c>
      <c r="BB17" s="135">
        <f t="shared" si="5"/>
        <v>4.8</v>
      </c>
    </row>
    <row r="18" spans="1:54">
      <c r="A18" t="s">
        <v>350</v>
      </c>
      <c r="B18" t="s">
        <v>195</v>
      </c>
      <c r="C18" t="s">
        <v>351</v>
      </c>
      <c r="D18" t="s">
        <v>352</v>
      </c>
      <c r="E18" t="s">
        <v>353</v>
      </c>
      <c r="F18" t="s">
        <v>354</v>
      </c>
      <c r="G18" t="s">
        <v>200</v>
      </c>
      <c r="H18" t="s">
        <v>290</v>
      </c>
      <c r="I18" t="s">
        <v>355</v>
      </c>
      <c r="J18">
        <v>-12.1509938</v>
      </c>
      <c r="K18">
        <v>26.4272457</v>
      </c>
      <c r="L18">
        <v>1382.1</v>
      </c>
      <c r="M18">
        <v>4.88</v>
      </c>
      <c r="N18" t="s">
        <v>356</v>
      </c>
      <c r="O18" t="s">
        <v>113</v>
      </c>
      <c r="P18">
        <v>10</v>
      </c>
      <c r="Q18">
        <v>2</v>
      </c>
      <c r="R18">
        <v>2</v>
      </c>
      <c r="S18">
        <v>3</v>
      </c>
      <c r="T18">
        <v>4</v>
      </c>
      <c r="U18">
        <v>2</v>
      </c>
      <c r="V18">
        <v>2</v>
      </c>
      <c r="W18">
        <v>2</v>
      </c>
      <c r="X18">
        <v>3</v>
      </c>
      <c r="Y18">
        <v>2</v>
      </c>
      <c r="Z18">
        <v>1</v>
      </c>
      <c r="AA18">
        <v>1</v>
      </c>
      <c r="AB18">
        <v>1</v>
      </c>
      <c r="AC18">
        <v>0</v>
      </c>
      <c r="AD18"/>
      <c r="AF18" t="s">
        <v>302</v>
      </c>
      <c r="AG18" s="131">
        <v>44697</v>
      </c>
      <c r="AH18" t="s">
        <v>357</v>
      </c>
      <c r="AI18">
        <v>97351544</v>
      </c>
      <c r="AJ18" t="s">
        <v>358</v>
      </c>
      <c r="AK18" s="132">
        <v>44697.841643518521</v>
      </c>
      <c r="AL18">
        <v>45</v>
      </c>
      <c r="AM18">
        <v>-1</v>
      </c>
      <c r="AP18" t="s">
        <v>207</v>
      </c>
      <c r="AS18">
        <v>669267</v>
      </c>
      <c r="AW18" s="133">
        <f t="shared" si="0"/>
        <v>2.4444444444444446</v>
      </c>
      <c r="AX18" s="134">
        <f t="shared" si="1"/>
        <v>0.5</v>
      </c>
      <c r="AY18" s="134">
        <f t="shared" si="2"/>
        <v>0.8</v>
      </c>
      <c r="AZ18" s="134">
        <f t="shared" si="3"/>
        <v>1</v>
      </c>
      <c r="BA18" s="134">
        <f t="shared" si="4"/>
        <v>0</v>
      </c>
      <c r="BB18" s="135">
        <f t="shared" si="5"/>
        <v>2.2999999999999998</v>
      </c>
    </row>
    <row r="19" spans="1:54">
      <c r="A19" t="s">
        <v>359</v>
      </c>
      <c r="B19" t="s">
        <v>195</v>
      </c>
      <c r="C19" t="s">
        <v>360</v>
      </c>
      <c r="D19" t="s">
        <v>361</v>
      </c>
      <c r="E19" t="s">
        <v>362</v>
      </c>
      <c r="F19" t="s">
        <v>363</v>
      </c>
      <c r="G19" t="s">
        <v>200</v>
      </c>
      <c r="H19" t="s">
        <v>224</v>
      </c>
      <c r="I19" t="s">
        <v>364</v>
      </c>
      <c r="J19">
        <v>-12.190252900000001</v>
      </c>
      <c r="K19">
        <v>26.474599600000001</v>
      </c>
      <c r="L19">
        <v>1394.6</v>
      </c>
      <c r="M19">
        <v>4.5999999999999996</v>
      </c>
      <c r="N19" t="s">
        <v>365</v>
      </c>
      <c r="O19" t="s">
        <v>113</v>
      </c>
      <c r="P19">
        <v>14</v>
      </c>
      <c r="Q19">
        <v>2</v>
      </c>
      <c r="R19">
        <v>3</v>
      </c>
      <c r="S19">
        <v>4</v>
      </c>
      <c r="T19">
        <v>1</v>
      </c>
      <c r="U19">
        <v>3</v>
      </c>
      <c r="V19">
        <v>4</v>
      </c>
      <c r="W19">
        <v>1</v>
      </c>
      <c r="X19">
        <v>1</v>
      </c>
      <c r="Y19">
        <v>3</v>
      </c>
      <c r="Z19">
        <v>2</v>
      </c>
      <c r="AA19">
        <v>2</v>
      </c>
      <c r="AB19">
        <v>1</v>
      </c>
      <c r="AC19">
        <v>0</v>
      </c>
      <c r="AD19"/>
      <c r="AF19" t="s">
        <v>227</v>
      </c>
      <c r="AG19" s="131">
        <v>44697</v>
      </c>
      <c r="AH19" t="s">
        <v>366</v>
      </c>
      <c r="AI19">
        <v>97349026</v>
      </c>
      <c r="AJ19" t="s">
        <v>367</v>
      </c>
      <c r="AK19" s="132">
        <v>44697.821770833332</v>
      </c>
      <c r="AL19">
        <v>27</v>
      </c>
      <c r="AM19">
        <v>-1</v>
      </c>
      <c r="AP19" t="s">
        <v>207</v>
      </c>
      <c r="AS19">
        <v>669267</v>
      </c>
      <c r="AW19" s="133">
        <f t="shared" si="0"/>
        <v>2.4444444444444446</v>
      </c>
      <c r="AX19" s="134">
        <f t="shared" si="1"/>
        <v>1</v>
      </c>
      <c r="AY19" s="134">
        <f t="shared" si="2"/>
        <v>1.6</v>
      </c>
      <c r="AZ19" s="134">
        <f t="shared" si="3"/>
        <v>1</v>
      </c>
      <c r="BA19" s="134">
        <f t="shared" si="4"/>
        <v>0</v>
      </c>
      <c r="BB19" s="135">
        <f t="shared" si="5"/>
        <v>3.6</v>
      </c>
    </row>
    <row r="20" spans="1:54">
      <c r="A20" t="s">
        <v>368</v>
      </c>
      <c r="B20" t="s">
        <v>195</v>
      </c>
      <c r="C20" t="s">
        <v>369</v>
      </c>
      <c r="D20" t="s">
        <v>370</v>
      </c>
      <c r="E20" t="s">
        <v>371</v>
      </c>
      <c r="F20" t="s">
        <v>372</v>
      </c>
      <c r="G20" t="s">
        <v>200</v>
      </c>
      <c r="H20" t="s">
        <v>244</v>
      </c>
      <c r="I20" t="s">
        <v>373</v>
      </c>
      <c r="J20">
        <v>-12.190215800000001</v>
      </c>
      <c r="K20">
        <v>26.481737899999999</v>
      </c>
      <c r="L20">
        <v>1395.2</v>
      </c>
      <c r="M20">
        <v>4.3239999999999998</v>
      </c>
      <c r="N20" t="s">
        <v>374</v>
      </c>
      <c r="O20" t="s">
        <v>113</v>
      </c>
      <c r="P20">
        <v>11.3</v>
      </c>
      <c r="Q20">
        <v>3</v>
      </c>
      <c r="R20">
        <v>3</v>
      </c>
      <c r="S20">
        <v>3</v>
      </c>
      <c r="T20">
        <v>2</v>
      </c>
      <c r="U20">
        <v>2</v>
      </c>
      <c r="V20">
        <v>2</v>
      </c>
      <c r="W20">
        <v>3</v>
      </c>
      <c r="X20">
        <v>3</v>
      </c>
      <c r="Y20">
        <v>3</v>
      </c>
      <c r="Z20">
        <v>2</v>
      </c>
      <c r="AA20">
        <v>1</v>
      </c>
      <c r="AB20">
        <v>3</v>
      </c>
      <c r="AC20">
        <v>0</v>
      </c>
      <c r="AD20"/>
      <c r="AF20" t="s">
        <v>216</v>
      </c>
      <c r="AG20" s="131">
        <v>44697</v>
      </c>
      <c r="AH20" t="s">
        <v>375</v>
      </c>
      <c r="AI20">
        <v>97341641</v>
      </c>
      <c r="AJ20" t="s">
        <v>376</v>
      </c>
      <c r="AK20" s="132">
        <v>44697.758206018523</v>
      </c>
      <c r="AL20">
        <v>3</v>
      </c>
      <c r="AM20">
        <v>-1</v>
      </c>
      <c r="AP20" t="s">
        <v>207</v>
      </c>
      <c r="AS20">
        <v>669267</v>
      </c>
      <c r="AU20" s="76"/>
      <c r="AV20" s="76"/>
      <c r="AW20" s="133">
        <f t="shared" si="0"/>
        <v>2.6666666666666665</v>
      </c>
      <c r="AX20" s="134">
        <f t="shared" si="1"/>
        <v>1</v>
      </c>
      <c r="AY20" s="134">
        <f t="shared" si="2"/>
        <v>0.8</v>
      </c>
      <c r="AZ20" s="134">
        <f t="shared" si="3"/>
        <v>3</v>
      </c>
      <c r="BA20" s="134">
        <f t="shared" si="4"/>
        <v>0</v>
      </c>
      <c r="BB20" s="135">
        <f t="shared" si="5"/>
        <v>4.8</v>
      </c>
    </row>
    <row r="21" spans="1:54">
      <c r="A21" t="s">
        <v>377</v>
      </c>
      <c r="B21" t="s">
        <v>195</v>
      </c>
      <c r="C21" t="s">
        <v>378</v>
      </c>
      <c r="D21" t="s">
        <v>379</v>
      </c>
      <c r="E21" t="s">
        <v>380</v>
      </c>
      <c r="F21" t="s">
        <v>381</v>
      </c>
      <c r="G21" t="s">
        <v>200</v>
      </c>
      <c r="H21" t="s">
        <v>290</v>
      </c>
      <c r="I21" t="s">
        <v>382</v>
      </c>
      <c r="J21">
        <v>-12.152623999999999</v>
      </c>
      <c r="K21">
        <v>26.420042200000001</v>
      </c>
      <c r="L21">
        <v>1377.9</v>
      </c>
      <c r="M21">
        <v>4.4000000000000004</v>
      </c>
      <c r="N21" t="s">
        <v>383</v>
      </c>
      <c r="O21" t="s">
        <v>113</v>
      </c>
      <c r="P21">
        <v>14</v>
      </c>
      <c r="Q21">
        <v>2</v>
      </c>
      <c r="R21">
        <v>3</v>
      </c>
      <c r="S21">
        <v>2</v>
      </c>
      <c r="T21">
        <v>1</v>
      </c>
      <c r="U21">
        <v>3</v>
      </c>
      <c r="V21">
        <v>2</v>
      </c>
      <c r="W21">
        <v>4</v>
      </c>
      <c r="X21">
        <v>1</v>
      </c>
      <c r="Y21">
        <v>2</v>
      </c>
      <c r="Z21">
        <v>5</v>
      </c>
      <c r="AA21">
        <v>3</v>
      </c>
      <c r="AB21">
        <v>4</v>
      </c>
      <c r="AC21">
        <v>0</v>
      </c>
      <c r="AD21"/>
      <c r="AF21" t="s">
        <v>302</v>
      </c>
      <c r="AG21" s="131">
        <v>44697</v>
      </c>
      <c r="AH21" t="s">
        <v>384</v>
      </c>
      <c r="AI21">
        <v>97351523</v>
      </c>
      <c r="AJ21" t="s">
        <v>385</v>
      </c>
      <c r="AK21" s="132">
        <v>44697.841585648152</v>
      </c>
      <c r="AL21">
        <v>36</v>
      </c>
      <c r="AM21">
        <v>-1</v>
      </c>
      <c r="AP21" t="s">
        <v>207</v>
      </c>
      <c r="AS21">
        <v>669267</v>
      </c>
      <c r="AW21" s="133">
        <f t="shared" si="0"/>
        <v>2.2222222222222223</v>
      </c>
      <c r="AX21" s="134">
        <f t="shared" si="1"/>
        <v>2.5</v>
      </c>
      <c r="AY21" s="134">
        <f t="shared" si="2"/>
        <v>2.4000000000000004</v>
      </c>
      <c r="AZ21" s="134">
        <f t="shared" si="3"/>
        <v>4</v>
      </c>
      <c r="BA21" s="134">
        <f t="shared" si="4"/>
        <v>0</v>
      </c>
      <c r="BB21" s="135">
        <f t="shared" si="5"/>
        <v>8.9</v>
      </c>
    </row>
    <row r="22" spans="1:54">
      <c r="A22" t="s">
        <v>386</v>
      </c>
      <c r="B22" t="s">
        <v>195</v>
      </c>
      <c r="C22" t="s">
        <v>387</v>
      </c>
      <c r="D22" t="s">
        <v>388</v>
      </c>
      <c r="E22" t="s">
        <v>389</v>
      </c>
      <c r="F22" t="s">
        <v>390</v>
      </c>
      <c r="G22" t="s">
        <v>200</v>
      </c>
      <c r="H22" t="s">
        <v>391</v>
      </c>
      <c r="I22" t="s">
        <v>392</v>
      </c>
      <c r="J22">
        <v>-12.190252600000001</v>
      </c>
      <c r="K22">
        <v>26.3718875</v>
      </c>
      <c r="L22">
        <v>1360.8</v>
      </c>
      <c r="M22">
        <v>4.4400000000000004</v>
      </c>
      <c r="N22" t="s">
        <v>393</v>
      </c>
      <c r="O22" t="s">
        <v>113</v>
      </c>
      <c r="P22">
        <v>11.9</v>
      </c>
      <c r="Q22">
        <v>4</v>
      </c>
      <c r="R22">
        <v>3</v>
      </c>
      <c r="S22">
        <v>4</v>
      </c>
      <c r="T22">
        <v>2</v>
      </c>
      <c r="U22">
        <v>2</v>
      </c>
      <c r="V22">
        <v>2</v>
      </c>
      <c r="W22">
        <v>2</v>
      </c>
      <c r="X22">
        <v>2</v>
      </c>
      <c r="Y22">
        <v>2</v>
      </c>
      <c r="Z22">
        <v>4</v>
      </c>
      <c r="AA22">
        <v>2</v>
      </c>
      <c r="AB22">
        <v>3</v>
      </c>
      <c r="AC22">
        <v>0</v>
      </c>
      <c r="AD22"/>
      <c r="AF22" t="s">
        <v>216</v>
      </c>
      <c r="AG22" s="131">
        <v>44697</v>
      </c>
      <c r="AH22" t="s">
        <v>394</v>
      </c>
      <c r="AI22">
        <v>97341650</v>
      </c>
      <c r="AJ22" t="s">
        <v>395</v>
      </c>
      <c r="AK22" s="132">
        <v>44697.758356481478</v>
      </c>
      <c r="AL22">
        <v>11</v>
      </c>
      <c r="AM22">
        <v>-1</v>
      </c>
      <c r="AP22" t="s">
        <v>207</v>
      </c>
      <c r="AS22">
        <v>669267</v>
      </c>
      <c r="AW22" s="133">
        <f t="shared" si="0"/>
        <v>2.5555555555555554</v>
      </c>
      <c r="AX22" s="134">
        <f t="shared" si="1"/>
        <v>2</v>
      </c>
      <c r="AY22" s="134">
        <f t="shared" si="2"/>
        <v>1.6</v>
      </c>
      <c r="AZ22" s="134">
        <f t="shared" si="3"/>
        <v>3</v>
      </c>
      <c r="BA22" s="134">
        <f t="shared" si="4"/>
        <v>0</v>
      </c>
      <c r="BB22" s="135">
        <f t="shared" si="5"/>
        <v>6.6</v>
      </c>
    </row>
    <row r="23" spans="1:54">
      <c r="A23" t="s">
        <v>396</v>
      </c>
      <c r="B23" t="s">
        <v>195</v>
      </c>
      <c r="C23" t="s">
        <v>397</v>
      </c>
      <c r="D23" t="s">
        <v>398</v>
      </c>
      <c r="E23" t="s">
        <v>399</v>
      </c>
      <c r="F23" t="s">
        <v>400</v>
      </c>
      <c r="G23" t="s">
        <v>200</v>
      </c>
      <c r="H23" t="s">
        <v>290</v>
      </c>
      <c r="I23" t="s">
        <v>401</v>
      </c>
      <c r="J23">
        <v>-12.14758</v>
      </c>
      <c r="K23">
        <v>26.409038299999999</v>
      </c>
      <c r="L23">
        <v>1365.4</v>
      </c>
      <c r="M23">
        <v>4.7</v>
      </c>
      <c r="N23" t="s">
        <v>402</v>
      </c>
      <c r="O23" t="s">
        <v>113</v>
      </c>
      <c r="P23">
        <v>22</v>
      </c>
      <c r="Q23">
        <v>2</v>
      </c>
      <c r="R23">
        <v>4</v>
      </c>
      <c r="S23">
        <v>2</v>
      </c>
      <c r="T23">
        <v>3</v>
      </c>
      <c r="U23">
        <v>2</v>
      </c>
      <c r="V23">
        <v>2</v>
      </c>
      <c r="W23">
        <v>1</v>
      </c>
      <c r="X23">
        <v>2</v>
      </c>
      <c r="Y23">
        <v>2</v>
      </c>
      <c r="Z23">
        <v>3</v>
      </c>
      <c r="AA23">
        <v>1</v>
      </c>
      <c r="AB23">
        <v>1</v>
      </c>
      <c r="AC23">
        <v>0</v>
      </c>
      <c r="AD23"/>
      <c r="AF23" t="s">
        <v>302</v>
      </c>
      <c r="AG23" s="131">
        <v>44697</v>
      </c>
      <c r="AH23" t="s">
        <v>403</v>
      </c>
      <c r="AI23">
        <v>97351527</v>
      </c>
      <c r="AJ23" t="s">
        <v>404</v>
      </c>
      <c r="AK23" s="132">
        <v>44697.841585648152</v>
      </c>
      <c r="AL23">
        <v>37</v>
      </c>
      <c r="AM23">
        <v>-1</v>
      </c>
      <c r="AP23" t="s">
        <v>207</v>
      </c>
      <c r="AS23">
        <v>669267</v>
      </c>
      <c r="AW23" s="133">
        <f t="shared" si="0"/>
        <v>2.2222222222222223</v>
      </c>
      <c r="AX23" s="134">
        <f t="shared" si="1"/>
        <v>1.5</v>
      </c>
      <c r="AY23" s="134">
        <f t="shared" si="2"/>
        <v>0.8</v>
      </c>
      <c r="AZ23" s="134">
        <f t="shared" si="3"/>
        <v>1</v>
      </c>
      <c r="BA23" s="134">
        <f t="shared" si="4"/>
        <v>0</v>
      </c>
      <c r="BB23" s="135">
        <f t="shared" si="5"/>
        <v>3.3</v>
      </c>
    </row>
    <row r="24" spans="1:54">
      <c r="A24" t="s">
        <v>405</v>
      </c>
      <c r="B24" t="s">
        <v>195</v>
      </c>
      <c r="C24" t="s">
        <v>406</v>
      </c>
      <c r="D24" t="s">
        <v>407</v>
      </c>
      <c r="E24" t="s">
        <v>408</v>
      </c>
      <c r="F24" t="s">
        <v>409</v>
      </c>
      <c r="G24" t="s">
        <v>200</v>
      </c>
      <c r="H24" t="s">
        <v>290</v>
      </c>
      <c r="I24" t="s">
        <v>410</v>
      </c>
      <c r="J24">
        <v>-12.149873299999999</v>
      </c>
      <c r="K24">
        <v>26.413155700000001</v>
      </c>
      <c r="L24">
        <v>1377.5</v>
      </c>
      <c r="M24">
        <v>4.5</v>
      </c>
      <c r="N24" t="s">
        <v>411</v>
      </c>
      <c r="O24" t="s">
        <v>113</v>
      </c>
      <c r="P24">
        <v>10.199999999999999</v>
      </c>
      <c r="Q24">
        <v>2</v>
      </c>
      <c r="R24">
        <v>3</v>
      </c>
      <c r="S24">
        <v>1</v>
      </c>
      <c r="T24">
        <v>4</v>
      </c>
      <c r="U24">
        <v>3</v>
      </c>
      <c r="V24">
        <v>2</v>
      </c>
      <c r="W24">
        <v>4</v>
      </c>
      <c r="X24">
        <v>4</v>
      </c>
      <c r="Y24">
        <v>3</v>
      </c>
      <c r="Z24">
        <v>4</v>
      </c>
      <c r="AA24">
        <v>1</v>
      </c>
      <c r="AB24">
        <v>1</v>
      </c>
      <c r="AC24">
        <v>0</v>
      </c>
      <c r="AD24"/>
      <c r="AF24" t="s">
        <v>302</v>
      </c>
      <c r="AG24" s="131">
        <v>44697</v>
      </c>
      <c r="AH24" t="s">
        <v>412</v>
      </c>
      <c r="AI24">
        <v>97351529</v>
      </c>
      <c r="AJ24" t="s">
        <v>413</v>
      </c>
      <c r="AK24" s="132">
        <v>44697.841597222221</v>
      </c>
      <c r="AL24">
        <v>38</v>
      </c>
      <c r="AM24">
        <v>-1</v>
      </c>
      <c r="AP24" t="s">
        <v>207</v>
      </c>
      <c r="AS24">
        <v>669267</v>
      </c>
      <c r="AW24" s="133">
        <f t="shared" si="0"/>
        <v>2.8888888888888888</v>
      </c>
      <c r="AX24" s="134">
        <f t="shared" si="1"/>
        <v>2</v>
      </c>
      <c r="AY24" s="134">
        <f t="shared" si="2"/>
        <v>0.8</v>
      </c>
      <c r="AZ24" s="134">
        <f t="shared" si="3"/>
        <v>1</v>
      </c>
      <c r="BA24" s="134">
        <f t="shared" si="4"/>
        <v>0</v>
      </c>
      <c r="BB24" s="135">
        <f t="shared" si="5"/>
        <v>3.8</v>
      </c>
    </row>
    <row r="25" spans="1:54">
      <c r="A25" t="s">
        <v>414</v>
      </c>
      <c r="B25" t="s">
        <v>195</v>
      </c>
      <c r="C25" t="s">
        <v>415</v>
      </c>
      <c r="D25" t="s">
        <v>416</v>
      </c>
      <c r="E25" t="s">
        <v>417</v>
      </c>
      <c r="F25" t="s">
        <v>418</v>
      </c>
      <c r="G25" t="s">
        <v>200</v>
      </c>
      <c r="H25" t="s">
        <v>290</v>
      </c>
      <c r="I25" t="s">
        <v>419</v>
      </c>
      <c r="J25">
        <v>-12.162226666666671</v>
      </c>
      <c r="K25">
        <v>26.429835000000001</v>
      </c>
      <c r="L25">
        <v>1377.2</v>
      </c>
      <c r="M25">
        <v>3</v>
      </c>
      <c r="N25" t="s">
        <v>420</v>
      </c>
      <c r="O25" t="s">
        <v>113</v>
      </c>
      <c r="P25">
        <v>6</v>
      </c>
      <c r="Q25">
        <v>3</v>
      </c>
      <c r="R25">
        <v>3</v>
      </c>
      <c r="S25">
        <v>2</v>
      </c>
      <c r="T25">
        <v>2</v>
      </c>
      <c r="U25">
        <v>4</v>
      </c>
      <c r="V25">
        <v>3</v>
      </c>
      <c r="W25">
        <v>2</v>
      </c>
      <c r="X25">
        <v>4</v>
      </c>
      <c r="Y25">
        <v>2</v>
      </c>
      <c r="Z25">
        <v>1</v>
      </c>
      <c r="AA25">
        <v>1</v>
      </c>
      <c r="AB25">
        <v>1</v>
      </c>
      <c r="AC25">
        <v>0</v>
      </c>
      <c r="AD25"/>
      <c r="AF25" t="s">
        <v>204</v>
      </c>
      <c r="AG25" s="131">
        <v>44697</v>
      </c>
      <c r="AH25" t="s">
        <v>421</v>
      </c>
      <c r="AI25">
        <v>97342598</v>
      </c>
      <c r="AJ25" t="s">
        <v>422</v>
      </c>
      <c r="AK25" s="132">
        <v>44697.766701388893</v>
      </c>
      <c r="AL25">
        <v>12</v>
      </c>
      <c r="AM25">
        <v>-1</v>
      </c>
      <c r="AP25" t="s">
        <v>207</v>
      </c>
      <c r="AS25">
        <v>669267</v>
      </c>
      <c r="AW25" s="133">
        <f t="shared" si="0"/>
        <v>2.7777777777777777</v>
      </c>
      <c r="AX25" s="134">
        <f t="shared" si="1"/>
        <v>0.5</v>
      </c>
      <c r="AY25" s="134">
        <f t="shared" si="2"/>
        <v>0.8</v>
      </c>
      <c r="AZ25" s="134">
        <f t="shared" si="3"/>
        <v>1</v>
      </c>
      <c r="BA25" s="134">
        <f t="shared" si="4"/>
        <v>0</v>
      </c>
      <c r="BB25" s="135">
        <f t="shared" si="5"/>
        <v>2.2999999999999998</v>
      </c>
    </row>
    <row r="26" spans="1:54">
      <c r="A26" t="s">
        <v>423</v>
      </c>
      <c r="B26" t="s">
        <v>195</v>
      </c>
      <c r="C26" t="s">
        <v>424</v>
      </c>
      <c r="D26" t="s">
        <v>425</v>
      </c>
      <c r="E26" t="s">
        <v>426</v>
      </c>
      <c r="F26" t="s">
        <v>427</v>
      </c>
      <c r="G26" t="s">
        <v>200</v>
      </c>
      <c r="H26" t="s">
        <v>290</v>
      </c>
      <c r="I26" t="s">
        <v>428</v>
      </c>
      <c r="J26">
        <v>-12.16039833333333</v>
      </c>
      <c r="K26">
        <v>26.430281666666659</v>
      </c>
      <c r="L26">
        <v>1377.6</v>
      </c>
      <c r="M26">
        <v>3.1</v>
      </c>
      <c r="N26" t="s">
        <v>429</v>
      </c>
      <c r="O26" t="s">
        <v>113</v>
      </c>
      <c r="P26">
        <v>5.3</v>
      </c>
      <c r="Q26">
        <v>2</v>
      </c>
      <c r="R26">
        <v>3</v>
      </c>
      <c r="S26">
        <v>2</v>
      </c>
      <c r="T26">
        <v>2</v>
      </c>
      <c r="U26">
        <v>2</v>
      </c>
      <c r="V26">
        <v>3</v>
      </c>
      <c r="W26">
        <v>2</v>
      </c>
      <c r="X26">
        <v>3</v>
      </c>
      <c r="Y26">
        <v>2</v>
      </c>
      <c r="Z26">
        <v>0</v>
      </c>
      <c r="AA26">
        <v>4</v>
      </c>
      <c r="AB26">
        <v>3</v>
      </c>
      <c r="AC26">
        <v>1</v>
      </c>
      <c r="AD26"/>
      <c r="AF26" t="s">
        <v>204</v>
      </c>
      <c r="AG26" s="131">
        <v>44697</v>
      </c>
      <c r="AH26" t="s">
        <v>430</v>
      </c>
      <c r="AI26">
        <v>97342599</v>
      </c>
      <c r="AJ26" t="s">
        <v>431</v>
      </c>
      <c r="AK26" s="132">
        <v>44697.766712962963</v>
      </c>
      <c r="AL26">
        <v>13</v>
      </c>
      <c r="AM26">
        <v>-1</v>
      </c>
      <c r="AP26" t="s">
        <v>207</v>
      </c>
      <c r="AS26">
        <v>669267</v>
      </c>
      <c r="AW26" s="133">
        <f t="shared" si="0"/>
        <v>2.3333333333333335</v>
      </c>
      <c r="AX26" s="134">
        <f t="shared" si="1"/>
        <v>0</v>
      </c>
      <c r="AY26" s="134">
        <f t="shared" si="2"/>
        <v>3.2</v>
      </c>
      <c r="AZ26" s="134">
        <f t="shared" si="3"/>
        <v>3</v>
      </c>
      <c r="BA26" s="134">
        <f t="shared" si="4"/>
        <v>0.8</v>
      </c>
      <c r="BB26" s="135">
        <f t="shared" si="5"/>
        <v>7</v>
      </c>
    </row>
    <row r="27" spans="1:54">
      <c r="A27" t="s">
        <v>432</v>
      </c>
      <c r="B27" t="s">
        <v>195</v>
      </c>
      <c r="C27" t="s">
        <v>433</v>
      </c>
      <c r="D27" t="s">
        <v>434</v>
      </c>
      <c r="E27" t="s">
        <v>435</v>
      </c>
      <c r="F27" t="s">
        <v>436</v>
      </c>
      <c r="G27" t="s">
        <v>200</v>
      </c>
      <c r="H27" t="s">
        <v>244</v>
      </c>
      <c r="I27" t="s">
        <v>437</v>
      </c>
      <c r="J27">
        <v>-12.1886703</v>
      </c>
      <c r="K27">
        <v>26.479710600000001</v>
      </c>
      <c r="L27">
        <v>1392.1</v>
      </c>
      <c r="M27">
        <v>4.6180000000000003</v>
      </c>
      <c r="N27" t="s">
        <v>438</v>
      </c>
      <c r="O27" t="s">
        <v>439</v>
      </c>
      <c r="P27">
        <v>8.6</v>
      </c>
      <c r="Q27">
        <v>2</v>
      </c>
      <c r="R27">
        <v>2</v>
      </c>
      <c r="S27">
        <v>2</v>
      </c>
      <c r="T27">
        <v>2</v>
      </c>
      <c r="U27">
        <v>2</v>
      </c>
      <c r="V27">
        <v>3</v>
      </c>
      <c r="W27">
        <v>2</v>
      </c>
      <c r="X27">
        <v>2</v>
      </c>
      <c r="Y27">
        <v>3</v>
      </c>
      <c r="Z27">
        <v>1</v>
      </c>
      <c r="AA27">
        <v>2</v>
      </c>
      <c r="AB27">
        <v>2</v>
      </c>
      <c r="AC27">
        <v>0</v>
      </c>
      <c r="AD27"/>
      <c r="AF27" t="s">
        <v>216</v>
      </c>
      <c r="AG27" s="131">
        <v>44697</v>
      </c>
      <c r="AH27" t="s">
        <v>440</v>
      </c>
      <c r="AI27">
        <v>97341648</v>
      </c>
      <c r="AJ27" t="s">
        <v>441</v>
      </c>
      <c r="AK27" s="132">
        <v>44697.758333333331</v>
      </c>
      <c r="AL27">
        <v>9</v>
      </c>
      <c r="AM27">
        <v>-1</v>
      </c>
      <c r="AP27" t="s">
        <v>207</v>
      </c>
      <c r="AS27">
        <v>669267</v>
      </c>
      <c r="AW27" s="133">
        <f t="shared" si="0"/>
        <v>2.2222222222222223</v>
      </c>
      <c r="AX27" s="134">
        <f t="shared" si="1"/>
        <v>0.5</v>
      </c>
      <c r="AY27" s="134">
        <f t="shared" si="2"/>
        <v>1.6</v>
      </c>
      <c r="AZ27" s="134">
        <f t="shared" si="3"/>
        <v>2</v>
      </c>
      <c r="BA27" s="134">
        <f t="shared" si="4"/>
        <v>0</v>
      </c>
      <c r="BB27" s="135">
        <f t="shared" si="5"/>
        <v>4.0999999999999996</v>
      </c>
    </row>
    <row r="28" spans="1:54">
      <c r="A28" t="s">
        <v>442</v>
      </c>
      <c r="B28" t="s">
        <v>195</v>
      </c>
      <c r="C28" t="s">
        <v>443</v>
      </c>
      <c r="D28" t="s">
        <v>444</v>
      </c>
      <c r="E28" t="s">
        <v>445</v>
      </c>
      <c r="F28" t="s">
        <v>446</v>
      </c>
      <c r="G28" t="s">
        <v>200</v>
      </c>
      <c r="H28" t="s">
        <v>290</v>
      </c>
      <c r="I28" t="s">
        <v>447</v>
      </c>
      <c r="J28">
        <v>-12.1682665</v>
      </c>
      <c r="K28">
        <v>26.406509400000001</v>
      </c>
      <c r="L28">
        <v>1310</v>
      </c>
      <c r="M28">
        <v>4.68</v>
      </c>
      <c r="N28" t="s">
        <v>448</v>
      </c>
      <c r="O28" t="s">
        <v>113</v>
      </c>
      <c r="P28">
        <v>24</v>
      </c>
      <c r="Q28">
        <v>2</v>
      </c>
      <c r="R28">
        <v>2</v>
      </c>
      <c r="S28">
        <v>3</v>
      </c>
      <c r="T28">
        <v>2</v>
      </c>
      <c r="U28">
        <v>4</v>
      </c>
      <c r="V28">
        <v>3</v>
      </c>
      <c r="W28">
        <v>3</v>
      </c>
      <c r="X28">
        <v>3</v>
      </c>
      <c r="Y28">
        <v>3</v>
      </c>
      <c r="Z28">
        <v>4</v>
      </c>
      <c r="AA28">
        <v>1</v>
      </c>
      <c r="AB28">
        <v>1</v>
      </c>
      <c r="AC28">
        <v>0</v>
      </c>
      <c r="AD28"/>
      <c r="AF28" t="s">
        <v>302</v>
      </c>
      <c r="AG28" s="131">
        <v>44697</v>
      </c>
      <c r="AH28" t="s">
        <v>449</v>
      </c>
      <c r="AI28">
        <v>97351541</v>
      </c>
      <c r="AJ28" t="s">
        <v>450</v>
      </c>
      <c r="AK28" s="132">
        <v>44697.841631944437</v>
      </c>
      <c r="AL28">
        <v>43</v>
      </c>
      <c r="AM28">
        <v>-1</v>
      </c>
      <c r="AP28" t="s">
        <v>207</v>
      </c>
      <c r="AS28">
        <v>669267</v>
      </c>
      <c r="AW28" s="133">
        <f t="shared" si="0"/>
        <v>2.7777777777777777</v>
      </c>
      <c r="AX28" s="134">
        <f t="shared" si="1"/>
        <v>2</v>
      </c>
      <c r="AY28" s="134">
        <f t="shared" si="2"/>
        <v>0.8</v>
      </c>
      <c r="AZ28" s="134">
        <f t="shared" si="3"/>
        <v>1</v>
      </c>
      <c r="BA28" s="134">
        <f t="shared" si="4"/>
        <v>0</v>
      </c>
      <c r="BB28" s="135">
        <f t="shared" si="5"/>
        <v>3.8</v>
      </c>
    </row>
    <row r="29" spans="1:54">
      <c r="A29" t="s">
        <v>451</v>
      </c>
      <c r="B29" t="s">
        <v>195</v>
      </c>
      <c r="C29" t="s">
        <v>452</v>
      </c>
      <c r="D29" t="s">
        <v>453</v>
      </c>
      <c r="E29" t="s">
        <v>454</v>
      </c>
      <c r="F29" t="s">
        <v>455</v>
      </c>
      <c r="G29" t="s">
        <v>200</v>
      </c>
      <c r="H29" t="s">
        <v>244</v>
      </c>
      <c r="I29" t="s">
        <v>456</v>
      </c>
      <c r="J29">
        <v>-12.1894572</v>
      </c>
      <c r="K29">
        <v>26.479782400000001</v>
      </c>
      <c r="L29">
        <v>1389.6</v>
      </c>
      <c r="M29">
        <v>4.5179999999999998</v>
      </c>
      <c r="N29" t="s">
        <v>457</v>
      </c>
      <c r="O29" t="s">
        <v>113</v>
      </c>
      <c r="P29">
        <v>11.8</v>
      </c>
      <c r="Q29">
        <v>4</v>
      </c>
      <c r="R29">
        <v>3</v>
      </c>
      <c r="S29">
        <v>3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3</v>
      </c>
      <c r="AA29">
        <v>2</v>
      </c>
      <c r="AB29">
        <v>3</v>
      </c>
      <c r="AC29">
        <v>0</v>
      </c>
      <c r="AD29"/>
      <c r="AF29" t="s">
        <v>216</v>
      </c>
      <c r="AG29" s="131">
        <v>44697</v>
      </c>
      <c r="AH29" t="s">
        <v>458</v>
      </c>
      <c r="AI29">
        <v>97341649</v>
      </c>
      <c r="AJ29" t="s">
        <v>459</v>
      </c>
      <c r="AK29" s="132">
        <v>44697.758344907408</v>
      </c>
      <c r="AL29">
        <v>10</v>
      </c>
      <c r="AM29">
        <v>-1</v>
      </c>
      <c r="AP29" t="s">
        <v>207</v>
      </c>
      <c r="AS29">
        <v>669267</v>
      </c>
      <c r="AW29" s="133">
        <f t="shared" si="0"/>
        <v>2.4444444444444446</v>
      </c>
      <c r="AX29" s="134">
        <f t="shared" si="1"/>
        <v>1.5</v>
      </c>
      <c r="AY29" s="134">
        <f t="shared" si="2"/>
        <v>1.6</v>
      </c>
      <c r="AZ29" s="134">
        <f t="shared" si="3"/>
        <v>3</v>
      </c>
      <c r="BA29" s="134">
        <f t="shared" si="4"/>
        <v>0</v>
      </c>
      <c r="BB29" s="135">
        <f t="shared" si="5"/>
        <v>6.1</v>
      </c>
    </row>
    <row r="30" spans="1:54">
      <c r="A30" t="s">
        <v>460</v>
      </c>
      <c r="B30" t="s">
        <v>195</v>
      </c>
      <c r="C30" t="s">
        <v>461</v>
      </c>
      <c r="D30" t="s">
        <v>462</v>
      </c>
      <c r="E30" t="s">
        <v>463</v>
      </c>
      <c r="F30" t="s">
        <v>464</v>
      </c>
      <c r="G30" t="s">
        <v>200</v>
      </c>
      <c r="H30" t="s">
        <v>290</v>
      </c>
      <c r="I30" t="s">
        <v>465</v>
      </c>
      <c r="J30">
        <v>-12.148389999999999</v>
      </c>
      <c r="K30">
        <v>26.424456666666671</v>
      </c>
      <c r="L30">
        <v>1387.3</v>
      </c>
      <c r="M30">
        <v>2.9</v>
      </c>
      <c r="N30" t="s">
        <v>466</v>
      </c>
      <c r="O30" t="s">
        <v>113</v>
      </c>
      <c r="P30">
        <v>7</v>
      </c>
      <c r="Q30">
        <v>2</v>
      </c>
      <c r="R30">
        <v>3</v>
      </c>
      <c r="S30">
        <v>2</v>
      </c>
      <c r="T30">
        <v>2</v>
      </c>
      <c r="U30">
        <v>2</v>
      </c>
      <c r="V30">
        <v>2</v>
      </c>
      <c r="W30">
        <v>3</v>
      </c>
      <c r="X30">
        <v>3</v>
      </c>
      <c r="Y30">
        <v>3</v>
      </c>
      <c r="Z30">
        <v>2</v>
      </c>
      <c r="AA30">
        <v>4</v>
      </c>
      <c r="AB30">
        <v>1</v>
      </c>
      <c r="AC30">
        <v>0</v>
      </c>
      <c r="AD30"/>
      <c r="AF30" t="s">
        <v>204</v>
      </c>
      <c r="AG30" s="131">
        <v>44697</v>
      </c>
      <c r="AH30" t="s">
        <v>467</v>
      </c>
      <c r="AI30">
        <v>97342618</v>
      </c>
      <c r="AJ30" t="s">
        <v>468</v>
      </c>
      <c r="AK30" s="132">
        <v>44697.766817129632</v>
      </c>
      <c r="AL30">
        <v>21</v>
      </c>
      <c r="AM30">
        <v>-1</v>
      </c>
      <c r="AP30" t="s">
        <v>207</v>
      </c>
      <c r="AS30">
        <v>669267</v>
      </c>
      <c r="AW30" s="133">
        <f t="shared" si="0"/>
        <v>2.4444444444444446</v>
      </c>
      <c r="AX30" s="134">
        <f t="shared" si="1"/>
        <v>1</v>
      </c>
      <c r="AY30" s="134">
        <f t="shared" si="2"/>
        <v>3.2</v>
      </c>
      <c r="AZ30" s="134">
        <f t="shared" si="3"/>
        <v>1</v>
      </c>
      <c r="BA30" s="134">
        <f t="shared" si="4"/>
        <v>0</v>
      </c>
      <c r="BB30" s="135">
        <f t="shared" si="5"/>
        <v>5.2</v>
      </c>
    </row>
    <row r="31" spans="1:54">
      <c r="A31" t="s">
        <v>469</v>
      </c>
      <c r="B31" t="s">
        <v>195</v>
      </c>
      <c r="C31" t="s">
        <v>470</v>
      </c>
      <c r="D31" t="s">
        <v>471</v>
      </c>
      <c r="E31" t="s">
        <v>472</v>
      </c>
      <c r="F31" t="s">
        <v>473</v>
      </c>
      <c r="G31" t="s">
        <v>200</v>
      </c>
      <c r="H31" t="s">
        <v>290</v>
      </c>
      <c r="I31" t="s">
        <v>474</v>
      </c>
      <c r="J31">
        <v>-12.152516666666671</v>
      </c>
      <c r="K31">
        <v>26.435283333333341</v>
      </c>
      <c r="L31">
        <v>1358.6</v>
      </c>
      <c r="M31">
        <v>4.3</v>
      </c>
      <c r="N31" t="s">
        <v>475</v>
      </c>
      <c r="O31" t="s">
        <v>113</v>
      </c>
      <c r="P31">
        <v>7</v>
      </c>
      <c r="Q31">
        <v>2</v>
      </c>
      <c r="R31">
        <v>3</v>
      </c>
      <c r="S31">
        <v>2</v>
      </c>
      <c r="T31">
        <v>2</v>
      </c>
      <c r="U31">
        <v>2</v>
      </c>
      <c r="V31">
        <v>3</v>
      </c>
      <c r="W31">
        <v>2</v>
      </c>
      <c r="X31">
        <v>2</v>
      </c>
      <c r="Y31">
        <v>2</v>
      </c>
      <c r="Z31">
        <v>2</v>
      </c>
      <c r="AA31">
        <v>3</v>
      </c>
      <c r="AB31">
        <v>1</v>
      </c>
      <c r="AC31">
        <v>0</v>
      </c>
      <c r="AD31"/>
      <c r="AF31" t="s">
        <v>204</v>
      </c>
      <c r="AG31" s="131">
        <v>44697</v>
      </c>
      <c r="AH31" t="s">
        <v>476</v>
      </c>
      <c r="AI31">
        <v>97342610</v>
      </c>
      <c r="AJ31" t="s">
        <v>477</v>
      </c>
      <c r="AK31" s="132">
        <v>44697.766782407409</v>
      </c>
      <c r="AL31">
        <v>18</v>
      </c>
      <c r="AM31">
        <v>-1</v>
      </c>
      <c r="AP31" t="s">
        <v>207</v>
      </c>
      <c r="AS31">
        <v>669267</v>
      </c>
      <c r="AW31" s="133">
        <f t="shared" si="0"/>
        <v>2.2222222222222223</v>
      </c>
      <c r="AX31" s="134">
        <f t="shared" si="1"/>
        <v>1</v>
      </c>
      <c r="AY31" s="134">
        <f t="shared" si="2"/>
        <v>2.4000000000000004</v>
      </c>
      <c r="AZ31" s="134">
        <f t="shared" si="3"/>
        <v>1</v>
      </c>
      <c r="BA31" s="134">
        <f t="shared" si="4"/>
        <v>0</v>
      </c>
      <c r="BB31" s="135">
        <f t="shared" si="5"/>
        <v>4.4000000000000004</v>
      </c>
    </row>
    <row r="32" spans="1:54">
      <c r="A32" t="s">
        <v>478</v>
      </c>
      <c r="B32" t="s">
        <v>195</v>
      </c>
      <c r="C32" t="s">
        <v>479</v>
      </c>
      <c r="D32" t="s">
        <v>480</v>
      </c>
      <c r="E32" t="s">
        <v>481</v>
      </c>
      <c r="F32" t="s">
        <v>482</v>
      </c>
      <c r="G32" t="s">
        <v>200</v>
      </c>
      <c r="H32" t="s">
        <v>290</v>
      </c>
      <c r="I32" t="s">
        <v>483</v>
      </c>
      <c r="J32">
        <v>-12.147479300000001</v>
      </c>
      <c r="K32">
        <v>26.412614999999999</v>
      </c>
      <c r="L32">
        <v>1361.7</v>
      </c>
      <c r="M32">
        <v>4.75</v>
      </c>
      <c r="N32" t="s">
        <v>484</v>
      </c>
      <c r="O32" t="s">
        <v>113</v>
      </c>
      <c r="P32">
        <v>11</v>
      </c>
      <c r="Q32">
        <v>2</v>
      </c>
      <c r="R32">
        <v>3</v>
      </c>
      <c r="S32">
        <v>1</v>
      </c>
      <c r="T32">
        <v>1</v>
      </c>
      <c r="U32">
        <v>2</v>
      </c>
      <c r="V32">
        <v>2</v>
      </c>
      <c r="W32">
        <v>3</v>
      </c>
      <c r="X32">
        <v>4</v>
      </c>
      <c r="Y32">
        <v>2</v>
      </c>
      <c r="Z32">
        <v>2</v>
      </c>
      <c r="AA32">
        <v>1</v>
      </c>
      <c r="AB32">
        <v>1</v>
      </c>
      <c r="AC32">
        <v>0</v>
      </c>
      <c r="AD32"/>
      <c r="AF32" t="s">
        <v>302</v>
      </c>
      <c r="AG32" s="131">
        <v>44697</v>
      </c>
      <c r="AH32" t="s">
        <v>485</v>
      </c>
      <c r="AI32">
        <v>97351532</v>
      </c>
      <c r="AJ32" t="s">
        <v>486</v>
      </c>
      <c r="AK32" s="132">
        <v>44697.841597222221</v>
      </c>
      <c r="AL32">
        <v>39</v>
      </c>
      <c r="AM32">
        <v>-1</v>
      </c>
      <c r="AP32" t="s">
        <v>207</v>
      </c>
      <c r="AS32">
        <v>669267</v>
      </c>
      <c r="AW32" s="133">
        <f t="shared" si="0"/>
        <v>2.2222222222222223</v>
      </c>
      <c r="AX32" s="134">
        <f t="shared" si="1"/>
        <v>1</v>
      </c>
      <c r="AY32" s="134">
        <f t="shared" si="2"/>
        <v>0.8</v>
      </c>
      <c r="AZ32" s="134">
        <f t="shared" si="3"/>
        <v>1</v>
      </c>
      <c r="BA32" s="134">
        <f t="shared" si="4"/>
        <v>0</v>
      </c>
      <c r="BB32" s="135">
        <f t="shared" si="5"/>
        <v>2.8</v>
      </c>
    </row>
    <row r="33" spans="1:54">
      <c r="A33" t="s">
        <v>487</v>
      </c>
      <c r="B33" t="s">
        <v>195</v>
      </c>
      <c r="C33" t="s">
        <v>488</v>
      </c>
      <c r="D33" t="s">
        <v>489</v>
      </c>
      <c r="E33" t="s">
        <v>490</v>
      </c>
      <c r="F33" t="s">
        <v>491</v>
      </c>
      <c r="G33" t="s">
        <v>200</v>
      </c>
      <c r="H33" t="s">
        <v>290</v>
      </c>
      <c r="I33" t="s">
        <v>492</v>
      </c>
      <c r="J33">
        <v>-12.1610225</v>
      </c>
      <c r="K33">
        <v>26.4079035</v>
      </c>
      <c r="L33">
        <v>1368</v>
      </c>
      <c r="M33">
        <v>4.8499999999999996</v>
      </c>
      <c r="N33" t="s">
        <v>493</v>
      </c>
      <c r="O33" t="s">
        <v>113</v>
      </c>
      <c r="P33">
        <v>16</v>
      </c>
      <c r="Q33">
        <v>2</v>
      </c>
      <c r="R33">
        <v>3</v>
      </c>
      <c r="S33">
        <v>3</v>
      </c>
      <c r="T33">
        <v>4</v>
      </c>
      <c r="U33">
        <v>4</v>
      </c>
      <c r="V33">
        <v>1</v>
      </c>
      <c r="W33">
        <v>3</v>
      </c>
      <c r="X33">
        <v>2</v>
      </c>
      <c r="Y33">
        <v>2</v>
      </c>
      <c r="Z33">
        <v>7</v>
      </c>
      <c r="AA33">
        <v>1</v>
      </c>
      <c r="AB33">
        <v>1</v>
      </c>
      <c r="AC33">
        <v>0</v>
      </c>
      <c r="AD33"/>
      <c r="AF33" t="s">
        <v>302</v>
      </c>
      <c r="AG33" s="131">
        <v>44697</v>
      </c>
      <c r="AH33" t="s">
        <v>494</v>
      </c>
      <c r="AI33">
        <v>97351539</v>
      </c>
      <c r="AJ33" t="s">
        <v>495</v>
      </c>
      <c r="AK33" s="132">
        <v>44697.841620370367</v>
      </c>
      <c r="AL33">
        <v>42</v>
      </c>
      <c r="AM33">
        <v>-1</v>
      </c>
      <c r="AP33" t="s">
        <v>207</v>
      </c>
      <c r="AS33">
        <v>669267</v>
      </c>
      <c r="AW33" s="133">
        <f t="shared" si="0"/>
        <v>2.6666666666666665</v>
      </c>
      <c r="AX33" s="134">
        <f t="shared" si="1"/>
        <v>3.5</v>
      </c>
      <c r="AY33" s="134">
        <f t="shared" si="2"/>
        <v>0.8</v>
      </c>
      <c r="AZ33" s="134">
        <f t="shared" si="3"/>
        <v>1</v>
      </c>
      <c r="BA33" s="134">
        <f t="shared" si="4"/>
        <v>0</v>
      </c>
      <c r="BB33" s="135">
        <f t="shared" si="5"/>
        <v>5.3</v>
      </c>
    </row>
    <row r="34" spans="1:54">
      <c r="A34" t="s">
        <v>496</v>
      </c>
      <c r="B34" t="s">
        <v>195</v>
      </c>
      <c r="C34" t="s">
        <v>497</v>
      </c>
      <c r="D34" t="s">
        <v>498</v>
      </c>
      <c r="E34" t="s">
        <v>499</v>
      </c>
      <c r="F34" t="s">
        <v>500</v>
      </c>
      <c r="G34" t="s">
        <v>200</v>
      </c>
      <c r="H34" t="s">
        <v>290</v>
      </c>
      <c r="I34" t="s">
        <v>501</v>
      </c>
      <c r="J34">
        <v>-12.1610087</v>
      </c>
      <c r="K34">
        <v>26.411882800000001</v>
      </c>
      <c r="L34">
        <v>1369.5</v>
      </c>
      <c r="M34">
        <v>3.9</v>
      </c>
      <c r="N34" t="s">
        <v>502</v>
      </c>
      <c r="O34" t="s">
        <v>113</v>
      </c>
      <c r="P34">
        <v>24</v>
      </c>
      <c r="Q34">
        <v>2</v>
      </c>
      <c r="R34">
        <v>3</v>
      </c>
      <c r="S34">
        <v>1</v>
      </c>
      <c r="T34">
        <v>3</v>
      </c>
      <c r="U34">
        <v>3</v>
      </c>
      <c r="V34">
        <v>4</v>
      </c>
      <c r="W34">
        <v>4</v>
      </c>
      <c r="X34">
        <v>3</v>
      </c>
      <c r="Y34">
        <v>4</v>
      </c>
      <c r="Z34">
        <v>3</v>
      </c>
      <c r="AA34">
        <v>1</v>
      </c>
      <c r="AB34">
        <v>1</v>
      </c>
      <c r="AC34">
        <v>0</v>
      </c>
      <c r="AD34"/>
      <c r="AF34" t="s">
        <v>302</v>
      </c>
      <c r="AG34" s="131">
        <v>44697</v>
      </c>
      <c r="AH34" t="s">
        <v>503</v>
      </c>
      <c r="AI34">
        <v>97351536</v>
      </c>
      <c r="AJ34" t="s">
        <v>504</v>
      </c>
      <c r="AK34" s="132">
        <v>44697.841620370367</v>
      </c>
      <c r="AL34">
        <v>41</v>
      </c>
      <c r="AM34">
        <v>-1</v>
      </c>
      <c r="AP34" t="s">
        <v>207</v>
      </c>
      <c r="AS34">
        <v>669267</v>
      </c>
      <c r="AW34" s="133">
        <f t="shared" si="0"/>
        <v>3</v>
      </c>
      <c r="AX34" s="134">
        <f t="shared" si="1"/>
        <v>1.5</v>
      </c>
      <c r="AY34" s="134">
        <f t="shared" si="2"/>
        <v>0.8</v>
      </c>
      <c r="AZ34" s="134">
        <f t="shared" si="3"/>
        <v>1</v>
      </c>
      <c r="BA34" s="134">
        <f t="shared" si="4"/>
        <v>0</v>
      </c>
      <c r="BB34" s="135">
        <f t="shared" si="5"/>
        <v>3.3</v>
      </c>
    </row>
    <row r="35" spans="1:54">
      <c r="A35" t="s">
        <v>505</v>
      </c>
      <c r="B35" t="s">
        <v>195</v>
      </c>
      <c r="C35" t="s">
        <v>506</v>
      </c>
      <c r="D35" t="s">
        <v>507</v>
      </c>
      <c r="E35" t="s">
        <v>508</v>
      </c>
      <c r="F35" t="s">
        <v>509</v>
      </c>
      <c r="G35" t="s">
        <v>200</v>
      </c>
      <c r="H35" t="s">
        <v>244</v>
      </c>
      <c r="I35" t="s">
        <v>510</v>
      </c>
      <c r="J35">
        <v>-12.1871694</v>
      </c>
      <c r="K35">
        <v>26.478647299999999</v>
      </c>
      <c r="L35">
        <v>1396.900024414062</v>
      </c>
      <c r="M35">
        <v>3.14</v>
      </c>
      <c r="N35" t="s">
        <v>511</v>
      </c>
      <c r="O35" t="s">
        <v>113</v>
      </c>
      <c r="P35">
        <v>11.3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2</v>
      </c>
      <c r="Z35">
        <v>1</v>
      </c>
      <c r="AA35">
        <v>1</v>
      </c>
      <c r="AB35">
        <v>3</v>
      </c>
      <c r="AC35">
        <v>0</v>
      </c>
      <c r="AD35"/>
      <c r="AF35" t="s">
        <v>216</v>
      </c>
      <c r="AG35" s="131">
        <v>44697</v>
      </c>
      <c r="AH35" t="s">
        <v>512</v>
      </c>
      <c r="AI35">
        <v>97341640</v>
      </c>
      <c r="AJ35" t="s">
        <v>513</v>
      </c>
      <c r="AK35" s="132">
        <v>44697.758206018523</v>
      </c>
      <c r="AL35">
        <v>2</v>
      </c>
      <c r="AM35">
        <v>-1</v>
      </c>
      <c r="AP35" t="s">
        <v>207</v>
      </c>
      <c r="AS35">
        <v>669267</v>
      </c>
      <c r="AW35" s="133">
        <f t="shared" si="0"/>
        <v>2</v>
      </c>
      <c r="AX35" s="134">
        <f t="shared" si="1"/>
        <v>0.5</v>
      </c>
      <c r="AY35" s="134">
        <f t="shared" si="2"/>
        <v>0.8</v>
      </c>
      <c r="AZ35" s="134">
        <f t="shared" si="3"/>
        <v>3</v>
      </c>
      <c r="BA35" s="134">
        <f t="shared" si="4"/>
        <v>0</v>
      </c>
      <c r="BB35" s="135">
        <f t="shared" si="5"/>
        <v>4.3</v>
      </c>
    </row>
    <row r="36" spans="1:54">
      <c r="A36" t="s">
        <v>514</v>
      </c>
      <c r="B36" t="s">
        <v>195</v>
      </c>
      <c r="C36" t="s">
        <v>515</v>
      </c>
      <c r="D36" t="s">
        <v>516</v>
      </c>
      <c r="E36" t="s">
        <v>517</v>
      </c>
      <c r="F36" t="s">
        <v>518</v>
      </c>
      <c r="G36" t="s">
        <v>200</v>
      </c>
      <c r="H36" t="s">
        <v>224</v>
      </c>
      <c r="I36" t="s">
        <v>519</v>
      </c>
      <c r="J36">
        <v>-12.1938429</v>
      </c>
      <c r="K36">
        <v>26.479928399999999</v>
      </c>
      <c r="L36">
        <v>1361.5</v>
      </c>
      <c r="M36">
        <v>4.6159999999999997</v>
      </c>
      <c r="N36" t="s">
        <v>520</v>
      </c>
      <c r="O36" t="s">
        <v>113</v>
      </c>
      <c r="P36">
        <v>17</v>
      </c>
      <c r="Q36">
        <v>3</v>
      </c>
      <c r="R36">
        <v>2</v>
      </c>
      <c r="S36">
        <v>1</v>
      </c>
      <c r="T36">
        <v>3</v>
      </c>
      <c r="U36">
        <v>2</v>
      </c>
      <c r="V36">
        <v>4</v>
      </c>
      <c r="W36">
        <v>1</v>
      </c>
      <c r="X36">
        <v>4</v>
      </c>
      <c r="Y36">
        <v>2</v>
      </c>
      <c r="Z36">
        <v>1</v>
      </c>
      <c r="AA36">
        <v>2</v>
      </c>
      <c r="AB36">
        <v>1</v>
      </c>
      <c r="AC36">
        <v>0</v>
      </c>
      <c r="AD36"/>
      <c r="AF36" t="s">
        <v>227</v>
      </c>
      <c r="AG36" s="131">
        <v>44697</v>
      </c>
      <c r="AH36" t="s">
        <v>521</v>
      </c>
      <c r="AI36">
        <v>97349620</v>
      </c>
      <c r="AJ36" t="s">
        <v>522</v>
      </c>
      <c r="AK36" s="132">
        <v>44697.827106481483</v>
      </c>
      <c r="AL36">
        <v>30</v>
      </c>
      <c r="AM36">
        <v>-1</v>
      </c>
      <c r="AP36" t="s">
        <v>207</v>
      </c>
      <c r="AS36">
        <v>669267</v>
      </c>
      <c r="AW36" s="133">
        <f t="shared" si="0"/>
        <v>2.4444444444444446</v>
      </c>
      <c r="AX36" s="134">
        <f t="shared" si="1"/>
        <v>0.5</v>
      </c>
      <c r="AY36" s="134">
        <f t="shared" si="2"/>
        <v>1.6</v>
      </c>
      <c r="AZ36" s="134">
        <f t="shared" si="3"/>
        <v>1</v>
      </c>
      <c r="BA36" s="134">
        <f t="shared" si="4"/>
        <v>0</v>
      </c>
      <c r="BB36" s="135">
        <f t="shared" si="5"/>
        <v>3.1</v>
      </c>
    </row>
    <row r="37" spans="1:54">
      <c r="A37" t="s">
        <v>523</v>
      </c>
      <c r="B37" t="s">
        <v>195</v>
      </c>
      <c r="C37" t="s">
        <v>524</v>
      </c>
      <c r="D37" t="s">
        <v>525</v>
      </c>
      <c r="E37" t="s">
        <v>526</v>
      </c>
      <c r="F37" t="s">
        <v>527</v>
      </c>
      <c r="G37" t="s">
        <v>200</v>
      </c>
      <c r="H37" t="s">
        <v>290</v>
      </c>
      <c r="I37" t="s">
        <v>528</v>
      </c>
      <c r="J37">
        <v>-12.1587099</v>
      </c>
      <c r="K37">
        <v>26.4058563</v>
      </c>
      <c r="L37">
        <v>1366.8</v>
      </c>
      <c r="M37">
        <v>4.18</v>
      </c>
      <c r="N37" t="s">
        <v>529</v>
      </c>
      <c r="O37" t="s">
        <v>113</v>
      </c>
      <c r="P37">
        <v>14.2</v>
      </c>
      <c r="Q37">
        <v>2</v>
      </c>
      <c r="R37">
        <v>3</v>
      </c>
      <c r="S37">
        <v>3</v>
      </c>
      <c r="T37">
        <v>4</v>
      </c>
      <c r="U37">
        <v>3</v>
      </c>
      <c r="V37">
        <v>2</v>
      </c>
      <c r="W37">
        <v>2</v>
      </c>
      <c r="X37">
        <v>1</v>
      </c>
      <c r="Y37">
        <v>3</v>
      </c>
      <c r="Z37">
        <v>4</v>
      </c>
      <c r="AA37">
        <v>2</v>
      </c>
      <c r="AB37">
        <v>1</v>
      </c>
      <c r="AC37">
        <v>0</v>
      </c>
      <c r="AD37"/>
      <c r="AF37" t="s">
        <v>302</v>
      </c>
      <c r="AG37" s="131">
        <v>44697</v>
      </c>
      <c r="AH37" t="s">
        <v>530</v>
      </c>
      <c r="AI37">
        <v>97351543</v>
      </c>
      <c r="AJ37" t="s">
        <v>531</v>
      </c>
      <c r="AK37" s="132">
        <v>44697.841631944437</v>
      </c>
      <c r="AL37">
        <v>44</v>
      </c>
      <c r="AM37">
        <v>-1</v>
      </c>
      <c r="AP37" t="s">
        <v>207</v>
      </c>
      <c r="AS37">
        <v>669267</v>
      </c>
      <c r="AW37" s="133">
        <f t="shared" si="0"/>
        <v>2.5555555555555554</v>
      </c>
      <c r="AX37" s="134">
        <f t="shared" si="1"/>
        <v>2</v>
      </c>
      <c r="AY37" s="134">
        <f t="shared" si="2"/>
        <v>1.6</v>
      </c>
      <c r="AZ37" s="134">
        <f t="shared" si="3"/>
        <v>1</v>
      </c>
      <c r="BA37" s="134">
        <f t="shared" si="4"/>
        <v>0</v>
      </c>
      <c r="BB37" s="135">
        <f t="shared" si="5"/>
        <v>4.5999999999999996</v>
      </c>
    </row>
    <row r="38" spans="1:54">
      <c r="A38" t="s">
        <v>532</v>
      </c>
      <c r="B38" t="s">
        <v>195</v>
      </c>
      <c r="C38" t="s">
        <v>533</v>
      </c>
      <c r="D38" t="s">
        <v>534</v>
      </c>
      <c r="E38" t="s">
        <v>535</v>
      </c>
      <c r="F38" t="s">
        <v>536</v>
      </c>
      <c r="G38" t="s">
        <v>200</v>
      </c>
      <c r="H38" t="s">
        <v>224</v>
      </c>
      <c r="I38" t="s">
        <v>537</v>
      </c>
      <c r="J38">
        <v>-12.1861572</v>
      </c>
      <c r="K38">
        <v>26.477355599999999</v>
      </c>
      <c r="L38">
        <v>1384.4</v>
      </c>
      <c r="M38">
        <v>4.9000000000000004</v>
      </c>
      <c r="N38" t="s">
        <v>538</v>
      </c>
      <c r="O38" t="s">
        <v>113</v>
      </c>
      <c r="P38">
        <v>19</v>
      </c>
      <c r="Q38">
        <v>3</v>
      </c>
      <c r="R38">
        <v>4</v>
      </c>
      <c r="S38">
        <v>2</v>
      </c>
      <c r="T38">
        <v>1</v>
      </c>
      <c r="U38">
        <v>3</v>
      </c>
      <c r="V38">
        <v>4</v>
      </c>
      <c r="W38">
        <v>2</v>
      </c>
      <c r="X38">
        <v>3</v>
      </c>
      <c r="Y38">
        <v>1</v>
      </c>
      <c r="Z38">
        <v>2</v>
      </c>
      <c r="AA38">
        <v>2</v>
      </c>
      <c r="AB38">
        <v>1</v>
      </c>
      <c r="AC38">
        <v>0</v>
      </c>
      <c r="AD38"/>
      <c r="AF38" t="s">
        <v>227</v>
      </c>
      <c r="AG38" s="131">
        <v>44697</v>
      </c>
      <c r="AH38" t="s">
        <v>539</v>
      </c>
      <c r="AI38">
        <v>97350687</v>
      </c>
      <c r="AJ38" t="s">
        <v>540</v>
      </c>
      <c r="AK38" s="132">
        <v>44697.834374999999</v>
      </c>
      <c r="AL38">
        <v>34</v>
      </c>
      <c r="AM38">
        <v>-1</v>
      </c>
      <c r="AP38" t="s">
        <v>207</v>
      </c>
      <c r="AS38">
        <v>669267</v>
      </c>
      <c r="AW38" s="133">
        <f t="shared" si="0"/>
        <v>2.5555555555555554</v>
      </c>
      <c r="AX38" s="134">
        <f t="shared" si="1"/>
        <v>1</v>
      </c>
      <c r="AY38" s="134">
        <f t="shared" si="2"/>
        <v>1.6</v>
      </c>
      <c r="AZ38" s="134">
        <f t="shared" si="3"/>
        <v>1</v>
      </c>
      <c r="BA38" s="134">
        <f t="shared" si="4"/>
        <v>0</v>
      </c>
      <c r="BB38" s="135">
        <f t="shared" si="5"/>
        <v>3.6</v>
      </c>
    </row>
    <row r="39" spans="1:54">
      <c r="A39" t="s">
        <v>541</v>
      </c>
      <c r="B39" t="s">
        <v>195</v>
      </c>
      <c r="C39" t="s">
        <v>542</v>
      </c>
      <c r="D39" t="s">
        <v>543</v>
      </c>
      <c r="E39" t="s">
        <v>544</v>
      </c>
      <c r="F39" t="s">
        <v>545</v>
      </c>
      <c r="G39" t="s">
        <v>200</v>
      </c>
      <c r="H39" t="s">
        <v>290</v>
      </c>
      <c r="I39" t="s">
        <v>546</v>
      </c>
      <c r="J39">
        <v>-12.159041666666671</v>
      </c>
      <c r="K39">
        <v>26.428223333333339</v>
      </c>
      <c r="L39">
        <v>1365.3</v>
      </c>
      <c r="M39">
        <v>4.5999999999999996</v>
      </c>
      <c r="N39" t="s">
        <v>547</v>
      </c>
      <c r="O39" t="s">
        <v>113</v>
      </c>
      <c r="P39">
        <v>14.4</v>
      </c>
      <c r="Q39">
        <v>3</v>
      </c>
      <c r="R39">
        <v>4</v>
      </c>
      <c r="S39">
        <v>4</v>
      </c>
      <c r="T39">
        <v>4</v>
      </c>
      <c r="U39">
        <v>3</v>
      </c>
      <c r="V39">
        <v>2</v>
      </c>
      <c r="W39">
        <v>4</v>
      </c>
      <c r="X39">
        <v>4</v>
      </c>
      <c r="Y39">
        <v>4</v>
      </c>
      <c r="Z39">
        <v>2</v>
      </c>
      <c r="AA39">
        <v>1</v>
      </c>
      <c r="AB39">
        <v>2</v>
      </c>
      <c r="AC39">
        <v>0</v>
      </c>
      <c r="AD39"/>
      <c r="AF39" t="s">
        <v>204</v>
      </c>
      <c r="AG39" s="131">
        <v>44697</v>
      </c>
      <c r="AH39" t="s">
        <v>548</v>
      </c>
      <c r="AI39">
        <v>97342602</v>
      </c>
      <c r="AJ39" t="s">
        <v>549</v>
      </c>
      <c r="AK39" s="132">
        <v>44697.766736111109</v>
      </c>
      <c r="AL39">
        <v>15</v>
      </c>
      <c r="AM39">
        <v>-1</v>
      </c>
      <c r="AP39" t="s">
        <v>207</v>
      </c>
      <c r="AS39">
        <v>669267</v>
      </c>
      <c r="AW39" s="133">
        <f t="shared" si="0"/>
        <v>3.5555555555555554</v>
      </c>
      <c r="AX39" s="134">
        <f t="shared" si="1"/>
        <v>1</v>
      </c>
      <c r="AY39" s="134">
        <f t="shared" si="2"/>
        <v>0.8</v>
      </c>
      <c r="AZ39" s="134">
        <f t="shared" si="3"/>
        <v>2</v>
      </c>
      <c r="BA39" s="134">
        <f t="shared" si="4"/>
        <v>0</v>
      </c>
      <c r="BB39" s="135">
        <f t="shared" si="5"/>
        <v>3.8</v>
      </c>
    </row>
    <row r="40" spans="1:54">
      <c r="A40" t="s">
        <v>550</v>
      </c>
      <c r="B40" t="s">
        <v>195</v>
      </c>
      <c r="C40" t="s">
        <v>551</v>
      </c>
      <c r="D40" t="s">
        <v>552</v>
      </c>
      <c r="E40" t="s">
        <v>553</v>
      </c>
      <c r="F40" t="s">
        <v>554</v>
      </c>
      <c r="G40" t="s">
        <v>200</v>
      </c>
      <c r="H40" t="s">
        <v>213</v>
      </c>
      <c r="I40" t="s">
        <v>555</v>
      </c>
      <c r="J40">
        <v>-12.1904652</v>
      </c>
      <c r="K40">
        <v>26.4819602</v>
      </c>
      <c r="L40">
        <v>1388.4</v>
      </c>
      <c r="M40">
        <v>3.35</v>
      </c>
      <c r="N40" t="s">
        <v>556</v>
      </c>
      <c r="O40" t="s">
        <v>113</v>
      </c>
      <c r="P40">
        <v>9.8000000000000007</v>
      </c>
      <c r="Q40">
        <v>3</v>
      </c>
      <c r="R40">
        <v>2</v>
      </c>
      <c r="S40">
        <v>3</v>
      </c>
      <c r="T40">
        <v>4</v>
      </c>
      <c r="U40">
        <v>3</v>
      </c>
      <c r="V40">
        <v>3</v>
      </c>
      <c r="W40">
        <v>3</v>
      </c>
      <c r="X40">
        <v>3</v>
      </c>
      <c r="Y40">
        <v>3</v>
      </c>
      <c r="Z40">
        <v>2</v>
      </c>
      <c r="AA40">
        <v>3</v>
      </c>
      <c r="AB40">
        <v>3</v>
      </c>
      <c r="AC40">
        <v>0</v>
      </c>
      <c r="AD40"/>
      <c r="AF40" t="s">
        <v>216</v>
      </c>
      <c r="AG40" s="131">
        <v>44697</v>
      </c>
      <c r="AH40" t="s">
        <v>557</v>
      </c>
      <c r="AI40">
        <v>97341642</v>
      </c>
      <c r="AJ40" t="s">
        <v>558</v>
      </c>
      <c r="AK40" s="132">
        <v>44697.758217592593</v>
      </c>
      <c r="AL40">
        <v>4</v>
      </c>
      <c r="AM40">
        <v>-1</v>
      </c>
      <c r="AP40" t="s">
        <v>207</v>
      </c>
      <c r="AS40">
        <v>669267</v>
      </c>
      <c r="AW40" s="133">
        <f t="shared" si="0"/>
        <v>3</v>
      </c>
      <c r="AX40" s="134">
        <f t="shared" si="1"/>
        <v>1</v>
      </c>
      <c r="AY40" s="134">
        <f t="shared" si="2"/>
        <v>2.4000000000000004</v>
      </c>
      <c r="AZ40" s="134">
        <f t="shared" si="3"/>
        <v>3</v>
      </c>
      <c r="BA40" s="134">
        <f t="shared" si="4"/>
        <v>0</v>
      </c>
      <c r="BB40" s="135">
        <f t="shared" si="5"/>
        <v>6.4</v>
      </c>
    </row>
    <row r="41" spans="1:54">
      <c r="A41" t="s">
        <v>559</v>
      </c>
      <c r="B41" t="s">
        <v>195</v>
      </c>
      <c r="C41" t="s">
        <v>398</v>
      </c>
      <c r="D41" t="s">
        <v>560</v>
      </c>
      <c r="E41" t="s">
        <v>561</v>
      </c>
      <c r="F41" t="s">
        <v>562</v>
      </c>
      <c r="G41" t="s">
        <v>200</v>
      </c>
      <c r="H41" t="s">
        <v>224</v>
      </c>
      <c r="I41" t="s">
        <v>563</v>
      </c>
      <c r="J41">
        <v>-12.193068200000001</v>
      </c>
      <c r="K41">
        <v>26.480144599999999</v>
      </c>
      <c r="L41">
        <v>1406.4</v>
      </c>
      <c r="M41">
        <v>4.8600000000000003</v>
      </c>
      <c r="N41" t="s">
        <v>564</v>
      </c>
      <c r="O41" t="s">
        <v>113</v>
      </c>
      <c r="P41">
        <v>24</v>
      </c>
      <c r="Q41">
        <v>4</v>
      </c>
      <c r="R41">
        <v>1</v>
      </c>
      <c r="S41">
        <v>3</v>
      </c>
      <c r="T41">
        <v>3</v>
      </c>
      <c r="U41">
        <v>2</v>
      </c>
      <c r="V41">
        <v>1</v>
      </c>
      <c r="W41">
        <v>3</v>
      </c>
      <c r="X41">
        <v>4</v>
      </c>
      <c r="Y41">
        <v>2</v>
      </c>
      <c r="Z41">
        <v>3</v>
      </c>
      <c r="AA41">
        <v>2</v>
      </c>
      <c r="AB41">
        <v>2</v>
      </c>
      <c r="AC41">
        <v>0</v>
      </c>
      <c r="AD41"/>
      <c r="AF41" t="s">
        <v>227</v>
      </c>
      <c r="AG41" s="131">
        <v>44697</v>
      </c>
      <c r="AH41" t="s">
        <v>565</v>
      </c>
      <c r="AI41">
        <v>97349622</v>
      </c>
      <c r="AJ41" t="s">
        <v>566</v>
      </c>
      <c r="AK41" s="132">
        <v>44697.827106481483</v>
      </c>
      <c r="AL41">
        <v>31</v>
      </c>
      <c r="AM41">
        <v>-1</v>
      </c>
      <c r="AP41" t="s">
        <v>207</v>
      </c>
      <c r="AS41">
        <v>669267</v>
      </c>
      <c r="AW41" s="133">
        <f t="shared" si="0"/>
        <v>2.5555555555555554</v>
      </c>
      <c r="AX41" s="134">
        <f t="shared" si="1"/>
        <v>1.5</v>
      </c>
      <c r="AY41" s="134">
        <f t="shared" si="2"/>
        <v>1.6</v>
      </c>
      <c r="AZ41" s="134">
        <f t="shared" si="3"/>
        <v>2</v>
      </c>
      <c r="BA41" s="134">
        <f t="shared" si="4"/>
        <v>0</v>
      </c>
      <c r="BB41" s="135">
        <f t="shared" si="5"/>
        <v>5.0999999999999996</v>
      </c>
    </row>
    <row r="42" spans="1:54">
      <c r="A42" t="s">
        <v>567</v>
      </c>
      <c r="B42" t="s">
        <v>195</v>
      </c>
      <c r="C42" t="s">
        <v>568</v>
      </c>
      <c r="D42" t="s">
        <v>569</v>
      </c>
      <c r="E42" t="s">
        <v>570</v>
      </c>
      <c r="F42" t="s">
        <v>571</v>
      </c>
      <c r="G42" t="s">
        <v>200</v>
      </c>
      <c r="H42" t="s">
        <v>244</v>
      </c>
      <c r="I42" t="s">
        <v>572</v>
      </c>
      <c r="J42">
        <v>-12.186787199999999</v>
      </c>
      <c r="K42">
        <v>26.468321799999998</v>
      </c>
      <c r="L42">
        <v>1359.4</v>
      </c>
      <c r="M42">
        <v>4.8</v>
      </c>
      <c r="N42" t="s">
        <v>429</v>
      </c>
      <c r="O42" t="s">
        <v>113</v>
      </c>
      <c r="P42">
        <v>15</v>
      </c>
      <c r="Q42">
        <v>2</v>
      </c>
      <c r="R42">
        <v>1</v>
      </c>
      <c r="S42">
        <v>3</v>
      </c>
      <c r="T42">
        <v>3</v>
      </c>
      <c r="U42">
        <v>2</v>
      </c>
      <c r="V42">
        <v>3</v>
      </c>
      <c r="W42">
        <v>1</v>
      </c>
      <c r="X42">
        <v>1</v>
      </c>
      <c r="Y42">
        <v>2</v>
      </c>
      <c r="Z42">
        <v>2</v>
      </c>
      <c r="AA42">
        <v>2</v>
      </c>
      <c r="AB42">
        <v>2</v>
      </c>
      <c r="AC42">
        <v>0</v>
      </c>
      <c r="AD42"/>
      <c r="AF42" t="s">
        <v>227</v>
      </c>
      <c r="AG42" s="131">
        <v>44697</v>
      </c>
      <c r="AH42" t="s">
        <v>573</v>
      </c>
      <c r="AI42">
        <v>97348545</v>
      </c>
      <c r="AJ42" t="s">
        <v>574</v>
      </c>
      <c r="AK42" s="132">
        <v>44697.817546296297</v>
      </c>
      <c r="AL42">
        <v>23</v>
      </c>
      <c r="AM42">
        <v>-1</v>
      </c>
      <c r="AP42" t="s">
        <v>207</v>
      </c>
      <c r="AS42">
        <v>669267</v>
      </c>
      <c r="AW42" s="133">
        <f t="shared" si="0"/>
        <v>2</v>
      </c>
      <c r="AX42" s="134">
        <f t="shared" si="1"/>
        <v>1</v>
      </c>
      <c r="AY42" s="134">
        <f t="shared" si="2"/>
        <v>1.6</v>
      </c>
      <c r="AZ42" s="134">
        <f t="shared" si="3"/>
        <v>2</v>
      </c>
      <c r="BA42" s="134">
        <f t="shared" si="4"/>
        <v>0</v>
      </c>
      <c r="BB42" s="135">
        <f t="shared" si="5"/>
        <v>4.5999999999999996</v>
      </c>
    </row>
    <row r="43" spans="1:54">
      <c r="A43" t="s">
        <v>575</v>
      </c>
      <c r="B43" t="s">
        <v>195</v>
      </c>
      <c r="C43" t="s">
        <v>576</v>
      </c>
      <c r="D43" t="s">
        <v>577</v>
      </c>
      <c r="E43" t="s">
        <v>578</v>
      </c>
      <c r="F43" t="s">
        <v>579</v>
      </c>
      <c r="G43" t="s">
        <v>200</v>
      </c>
      <c r="H43" t="s">
        <v>244</v>
      </c>
      <c r="I43" t="s">
        <v>580</v>
      </c>
      <c r="J43">
        <v>-12.192043</v>
      </c>
      <c r="K43">
        <v>26.4841531</v>
      </c>
      <c r="L43">
        <v>1374.2</v>
      </c>
      <c r="M43">
        <v>4.5</v>
      </c>
      <c r="N43" t="s">
        <v>581</v>
      </c>
      <c r="O43" t="s">
        <v>113</v>
      </c>
      <c r="P43">
        <v>10</v>
      </c>
      <c r="Q43">
        <v>2</v>
      </c>
      <c r="R43">
        <v>2</v>
      </c>
      <c r="S43">
        <v>2</v>
      </c>
      <c r="T43">
        <v>2</v>
      </c>
      <c r="U43">
        <v>3</v>
      </c>
      <c r="V43">
        <v>3</v>
      </c>
      <c r="W43">
        <v>4</v>
      </c>
      <c r="X43">
        <v>3</v>
      </c>
      <c r="Y43">
        <v>2</v>
      </c>
      <c r="Z43">
        <v>2</v>
      </c>
      <c r="AA43">
        <v>3</v>
      </c>
      <c r="AB43">
        <v>3</v>
      </c>
      <c r="AC43">
        <v>0</v>
      </c>
      <c r="AD43"/>
      <c r="AF43" t="s">
        <v>216</v>
      </c>
      <c r="AG43" s="131">
        <v>44697</v>
      </c>
      <c r="AH43" t="s">
        <v>582</v>
      </c>
      <c r="AI43">
        <v>97341647</v>
      </c>
      <c r="AJ43" t="s">
        <v>583</v>
      </c>
      <c r="AK43" s="132">
        <v>44697.758333333331</v>
      </c>
      <c r="AL43">
        <v>8</v>
      </c>
      <c r="AM43">
        <v>-1</v>
      </c>
      <c r="AP43" t="s">
        <v>207</v>
      </c>
      <c r="AS43">
        <v>669267</v>
      </c>
      <c r="AW43" s="133">
        <f t="shared" si="0"/>
        <v>2.5555555555555554</v>
      </c>
      <c r="AX43" s="134">
        <f t="shared" si="1"/>
        <v>1</v>
      </c>
      <c r="AY43" s="134">
        <f t="shared" si="2"/>
        <v>2.4000000000000004</v>
      </c>
      <c r="AZ43" s="134">
        <f t="shared" si="3"/>
        <v>3</v>
      </c>
      <c r="BA43" s="134">
        <f t="shared" si="4"/>
        <v>0</v>
      </c>
      <c r="BB43" s="135">
        <f t="shared" si="5"/>
        <v>6.4</v>
      </c>
    </row>
    <row r="44" spans="1:54">
      <c r="A44" t="s">
        <v>584</v>
      </c>
      <c r="B44" t="s">
        <v>195</v>
      </c>
      <c r="C44" t="s">
        <v>585</v>
      </c>
      <c r="D44" t="s">
        <v>586</v>
      </c>
      <c r="E44" t="s">
        <v>587</v>
      </c>
      <c r="F44" t="s">
        <v>588</v>
      </c>
      <c r="G44" t="s">
        <v>200</v>
      </c>
      <c r="H44" t="s">
        <v>290</v>
      </c>
      <c r="I44" t="s">
        <v>589</v>
      </c>
      <c r="J44">
        <v>-12.14847833333333</v>
      </c>
      <c r="K44">
        <v>26.424499999999998</v>
      </c>
      <c r="L44">
        <v>1378.3</v>
      </c>
      <c r="M44">
        <v>2.7</v>
      </c>
      <c r="N44" t="s">
        <v>529</v>
      </c>
      <c r="O44" t="s">
        <v>113</v>
      </c>
      <c r="P44">
        <v>7.5</v>
      </c>
      <c r="Q44">
        <v>2</v>
      </c>
      <c r="R44">
        <v>2</v>
      </c>
      <c r="S44">
        <v>3</v>
      </c>
      <c r="T44">
        <v>2</v>
      </c>
      <c r="U44">
        <v>2</v>
      </c>
      <c r="V44">
        <v>2</v>
      </c>
      <c r="W44">
        <v>3</v>
      </c>
      <c r="X44">
        <v>3</v>
      </c>
      <c r="Y44">
        <v>2</v>
      </c>
      <c r="Z44">
        <v>4</v>
      </c>
      <c r="AA44">
        <v>2</v>
      </c>
      <c r="AB44">
        <v>2</v>
      </c>
      <c r="AC44">
        <v>0</v>
      </c>
      <c r="AD44"/>
      <c r="AF44" t="s">
        <v>204</v>
      </c>
      <c r="AG44" s="131">
        <v>44697</v>
      </c>
      <c r="AH44" t="s">
        <v>590</v>
      </c>
      <c r="AI44">
        <v>97342615</v>
      </c>
      <c r="AJ44" t="s">
        <v>591</v>
      </c>
      <c r="AK44" s="132">
        <v>44697.766805555562</v>
      </c>
      <c r="AL44">
        <v>20</v>
      </c>
      <c r="AM44">
        <v>-1</v>
      </c>
      <c r="AP44" t="s">
        <v>207</v>
      </c>
      <c r="AS44">
        <v>669267</v>
      </c>
      <c r="AW44" s="133">
        <f t="shared" si="0"/>
        <v>2.3333333333333335</v>
      </c>
      <c r="AX44" s="134">
        <f t="shared" si="1"/>
        <v>2</v>
      </c>
      <c r="AY44" s="134">
        <f t="shared" si="2"/>
        <v>1.6</v>
      </c>
      <c r="AZ44" s="134">
        <f t="shared" si="3"/>
        <v>2</v>
      </c>
      <c r="BA44" s="134">
        <f t="shared" si="4"/>
        <v>0</v>
      </c>
      <c r="BB44" s="135">
        <f t="shared" si="5"/>
        <v>5.6</v>
      </c>
    </row>
    <row r="45" spans="1:54">
      <c r="A45" t="s">
        <v>592</v>
      </c>
      <c r="B45" t="s">
        <v>195</v>
      </c>
      <c r="C45" t="s">
        <v>593</v>
      </c>
      <c r="D45" t="s">
        <v>594</v>
      </c>
      <c r="E45" t="s">
        <v>595</v>
      </c>
      <c r="F45" t="s">
        <v>596</v>
      </c>
      <c r="G45" t="s">
        <v>200</v>
      </c>
      <c r="H45" t="s">
        <v>244</v>
      </c>
      <c r="I45" t="s">
        <v>597</v>
      </c>
      <c r="J45">
        <v>-12.187542499999999</v>
      </c>
      <c r="K45">
        <v>26.475098500000001</v>
      </c>
      <c r="L45">
        <v>1395.099975585938</v>
      </c>
      <c r="M45">
        <v>4.8449999999999998</v>
      </c>
      <c r="N45" t="s">
        <v>598</v>
      </c>
      <c r="O45" t="s">
        <v>113</v>
      </c>
      <c r="P45">
        <v>14.2</v>
      </c>
      <c r="Q45">
        <v>2</v>
      </c>
      <c r="R45">
        <v>2</v>
      </c>
      <c r="S45">
        <v>2</v>
      </c>
      <c r="T45">
        <v>2</v>
      </c>
      <c r="U45">
        <v>3</v>
      </c>
      <c r="V45">
        <v>2</v>
      </c>
      <c r="W45">
        <v>3</v>
      </c>
      <c r="X45">
        <v>3</v>
      </c>
      <c r="Y45">
        <v>2</v>
      </c>
      <c r="Z45">
        <v>2</v>
      </c>
      <c r="AA45">
        <v>1</v>
      </c>
      <c r="AB45">
        <v>2</v>
      </c>
      <c r="AC45">
        <v>0</v>
      </c>
      <c r="AD45"/>
      <c r="AF45" t="s">
        <v>216</v>
      </c>
      <c r="AG45" s="131">
        <v>44697</v>
      </c>
      <c r="AH45" t="s">
        <v>599</v>
      </c>
      <c r="AI45">
        <v>97341639</v>
      </c>
      <c r="AJ45" t="s">
        <v>600</v>
      </c>
      <c r="AK45" s="132">
        <v>44697.758194444446</v>
      </c>
      <c r="AL45">
        <v>1</v>
      </c>
      <c r="AM45">
        <v>-1</v>
      </c>
      <c r="AP45" t="s">
        <v>207</v>
      </c>
      <c r="AS45">
        <v>669267</v>
      </c>
      <c r="AU45" s="125"/>
      <c r="AV45" s="125"/>
      <c r="AW45" s="133">
        <f t="shared" si="0"/>
        <v>2.3333333333333335</v>
      </c>
      <c r="AX45" s="134">
        <f t="shared" si="1"/>
        <v>1</v>
      </c>
      <c r="AY45" s="134">
        <f t="shared" si="2"/>
        <v>0.8</v>
      </c>
      <c r="AZ45" s="134">
        <f t="shared" si="3"/>
        <v>2</v>
      </c>
      <c r="BA45" s="134">
        <f t="shared" si="4"/>
        <v>0</v>
      </c>
      <c r="BB45" s="135">
        <f t="shared" si="5"/>
        <v>3.8</v>
      </c>
    </row>
    <row r="46" spans="1:54">
      <c r="A46" t="s">
        <v>601</v>
      </c>
      <c r="B46" t="s">
        <v>195</v>
      </c>
      <c r="C46" t="s">
        <v>602</v>
      </c>
      <c r="D46" t="s">
        <v>603</v>
      </c>
      <c r="E46" t="s">
        <v>604</v>
      </c>
      <c r="F46" t="s">
        <v>605</v>
      </c>
      <c r="G46" t="s">
        <v>200</v>
      </c>
      <c r="H46" t="s">
        <v>290</v>
      </c>
      <c r="I46" t="s">
        <v>606</v>
      </c>
      <c r="J46">
        <v>-12.153555000000001</v>
      </c>
      <c r="K46">
        <v>26.434844999999999</v>
      </c>
      <c r="L46">
        <v>1349.5</v>
      </c>
      <c r="M46">
        <v>4.3</v>
      </c>
      <c r="N46" t="s">
        <v>607</v>
      </c>
      <c r="O46" t="s">
        <v>113</v>
      </c>
      <c r="P46">
        <v>8.8000000000000007</v>
      </c>
      <c r="Q46">
        <v>4</v>
      </c>
      <c r="R46">
        <v>2</v>
      </c>
      <c r="S46">
        <v>2</v>
      </c>
      <c r="T46">
        <v>3</v>
      </c>
      <c r="U46">
        <v>3</v>
      </c>
      <c r="V46">
        <v>4</v>
      </c>
      <c r="W46">
        <v>3</v>
      </c>
      <c r="X46">
        <v>3</v>
      </c>
      <c r="Y46">
        <v>3</v>
      </c>
      <c r="Z46">
        <v>9</v>
      </c>
      <c r="AA46">
        <v>1</v>
      </c>
      <c r="AB46">
        <v>5</v>
      </c>
      <c r="AC46">
        <v>0</v>
      </c>
      <c r="AD46"/>
      <c r="AF46" t="s">
        <v>204</v>
      </c>
      <c r="AG46" s="131">
        <v>44697</v>
      </c>
      <c r="AH46" t="s">
        <v>608</v>
      </c>
      <c r="AI46">
        <v>97342612</v>
      </c>
      <c r="AJ46" t="s">
        <v>609</v>
      </c>
      <c r="AK46" s="132">
        <v>44697.766793981478</v>
      </c>
      <c r="AL46">
        <v>19</v>
      </c>
      <c r="AM46">
        <v>-1</v>
      </c>
      <c r="AP46" t="s">
        <v>207</v>
      </c>
      <c r="AS46">
        <v>669267</v>
      </c>
      <c r="AW46" s="133">
        <f t="shared" si="0"/>
        <v>3</v>
      </c>
      <c r="AX46" s="134">
        <f t="shared" si="1"/>
        <v>4.5</v>
      </c>
      <c r="AY46" s="134">
        <f t="shared" si="2"/>
        <v>0.8</v>
      </c>
      <c r="AZ46" s="134">
        <f t="shared" si="3"/>
        <v>5</v>
      </c>
      <c r="BA46" s="134">
        <f t="shared" si="4"/>
        <v>0</v>
      </c>
      <c r="BB46" s="135">
        <f t="shared" si="5"/>
        <v>10.3</v>
      </c>
    </row>
    <row r="47" spans="1:54">
      <c r="L47"/>
      <c r="P47"/>
      <c r="Z47"/>
      <c r="AD47"/>
      <c r="AI47" s="131"/>
      <c r="AW47" s="136"/>
      <c r="BB47"/>
    </row>
    <row r="48" spans="1:54">
      <c r="L48"/>
      <c r="P48"/>
      <c r="Z48"/>
      <c r="AD48"/>
      <c r="AI48" s="131"/>
      <c r="AW48" s="136"/>
      <c r="BB48"/>
    </row>
    <row r="49" spans="12:54">
      <c r="L49"/>
      <c r="P49"/>
      <c r="Z49"/>
      <c r="AD49"/>
      <c r="AI49" s="131"/>
      <c r="AW49" s="136"/>
      <c r="BB49"/>
    </row>
    <row r="50" spans="12:54">
      <c r="L50"/>
      <c r="P50"/>
      <c r="Z50"/>
      <c r="AD50"/>
      <c r="AI50" s="131"/>
      <c r="AW50" s="136"/>
      <c r="BB50"/>
    </row>
    <row r="51" spans="12:54">
      <c r="L51"/>
      <c r="P51"/>
      <c r="Z51"/>
      <c r="AD51"/>
      <c r="AI51" s="131"/>
      <c r="AW51" s="136"/>
      <c r="BB51"/>
    </row>
    <row r="52" spans="12:54">
      <c r="L52"/>
      <c r="P52"/>
      <c r="Z52"/>
      <c r="AD52"/>
      <c r="AI52" s="131"/>
      <c r="AW52" s="136"/>
      <c r="BB52"/>
    </row>
    <row r="53" spans="12:54">
      <c r="L53"/>
      <c r="P53"/>
      <c r="Z53"/>
      <c r="AD53"/>
      <c r="AI53" s="131"/>
      <c r="AW53" s="136"/>
      <c r="BB53"/>
    </row>
    <row r="54" spans="12:54">
      <c r="L54"/>
      <c r="P54"/>
      <c r="Z54"/>
      <c r="AD54"/>
      <c r="AI54" s="131"/>
      <c r="AW54" s="136"/>
      <c r="BB54"/>
    </row>
    <row r="55" spans="12:54">
      <c r="L55"/>
      <c r="P55"/>
      <c r="Z55"/>
      <c r="AD55"/>
      <c r="AI55" s="131"/>
      <c r="AW55" s="136"/>
      <c r="BB55"/>
    </row>
    <row r="56" spans="12:54">
      <c r="L56"/>
      <c r="P56"/>
      <c r="Z56"/>
      <c r="AD56"/>
      <c r="AI56" s="131"/>
      <c r="AW56" s="136"/>
      <c r="BB56"/>
    </row>
    <row r="57" spans="12:54">
      <c r="L57"/>
      <c r="P57"/>
      <c r="Z57"/>
      <c r="AD57"/>
      <c r="AI57" s="131"/>
      <c r="AW57"/>
      <c r="BB57"/>
    </row>
    <row r="58" spans="12:54">
      <c r="L58"/>
      <c r="P58"/>
      <c r="Z58"/>
      <c r="AD58"/>
      <c r="AI58" s="131"/>
      <c r="AW58"/>
      <c r="BB58"/>
    </row>
    <row r="59" spans="12:54">
      <c r="L59"/>
      <c r="P59"/>
      <c r="Z59"/>
      <c r="AD59"/>
      <c r="AI59" s="131"/>
      <c r="AW59"/>
      <c r="BB59"/>
    </row>
    <row r="60" spans="12:54">
      <c r="L60"/>
      <c r="P60"/>
      <c r="Z60"/>
      <c r="AD60"/>
      <c r="AI60" s="131"/>
      <c r="AW60"/>
      <c r="BB60"/>
    </row>
    <row r="61" spans="12:54">
      <c r="L61"/>
      <c r="P61"/>
      <c r="Z61"/>
      <c r="AD61"/>
      <c r="AI61" s="131"/>
      <c r="AW61"/>
      <c r="BB61"/>
    </row>
    <row r="62" spans="12:54">
      <c r="AW62"/>
      <c r="BB62"/>
    </row>
    <row r="63" spans="12:54">
      <c r="AW63"/>
      <c r="BB63"/>
    </row>
    <row r="64" spans="12:54">
      <c r="AW64"/>
      <c r="BB64"/>
    </row>
    <row r="65" spans="49:54">
      <c r="AW65"/>
      <c r="BB65"/>
    </row>
    <row r="66" spans="49:54">
      <c r="AW66"/>
      <c r="BB66"/>
    </row>
    <row r="67" spans="49:54">
      <c r="AW67"/>
      <c r="BB67"/>
    </row>
    <row r="68" spans="49:54">
      <c r="AW68"/>
      <c r="BB68"/>
    </row>
    <row r="69" spans="49:54">
      <c r="AW69"/>
      <c r="BB69"/>
    </row>
    <row r="70" spans="49:54">
      <c r="AW70"/>
      <c r="BB70"/>
    </row>
    <row r="71" spans="49:54">
      <c r="AW71"/>
      <c r="BB71"/>
    </row>
    <row r="72" spans="49:54">
      <c r="AW72"/>
      <c r="BB72"/>
    </row>
    <row r="73" spans="49:54">
      <c r="AW73"/>
      <c r="BB73"/>
    </row>
    <row r="74" spans="49:54">
      <c r="AW74"/>
      <c r="BB74"/>
    </row>
    <row r="75" spans="49:54">
      <c r="AW75"/>
      <c r="BB75"/>
    </row>
    <row r="76" spans="49:54">
      <c r="AW76"/>
      <c r="BB76"/>
    </row>
    <row r="77" spans="49:54">
      <c r="AW77"/>
      <c r="BB77"/>
    </row>
    <row r="78" spans="49:54">
      <c r="AW78"/>
      <c r="BB78"/>
    </row>
    <row r="79" spans="49:54">
      <c r="AW79"/>
      <c r="BB79"/>
    </row>
    <row r="80" spans="49:54">
      <c r="AW80"/>
      <c r="BB80"/>
    </row>
    <row r="81" spans="49:54">
      <c r="AW81"/>
      <c r="BB81"/>
    </row>
    <row r="82" spans="49:54">
      <c r="AW82"/>
      <c r="BB82"/>
    </row>
    <row r="83" spans="49:54">
      <c r="AW83"/>
      <c r="BB83"/>
    </row>
    <row r="84" spans="49:54">
      <c r="AW84"/>
      <c r="BB84"/>
    </row>
    <row r="85" spans="49:54">
      <c r="AW85"/>
      <c r="BB85"/>
    </row>
    <row r="86" spans="49:54">
      <c r="AW86"/>
      <c r="BB86"/>
    </row>
    <row r="87" spans="49:54">
      <c r="AW87"/>
      <c r="BB87"/>
    </row>
    <row r="88" spans="49:54">
      <c r="AW88"/>
      <c r="BB88"/>
    </row>
    <row r="89" spans="49:54">
      <c r="AW89"/>
      <c r="BB89"/>
    </row>
    <row r="90" spans="49:54">
      <c r="AW90"/>
      <c r="BB90"/>
    </row>
    <row r="91" spans="49:54">
      <c r="AW91"/>
      <c r="BB91"/>
    </row>
    <row r="92" spans="49:54">
      <c r="AW92"/>
      <c r="BB92"/>
    </row>
    <row r="93" spans="49:54">
      <c r="AW93"/>
      <c r="BB93"/>
    </row>
    <row r="94" spans="49:54">
      <c r="AW94"/>
      <c r="BB94"/>
    </row>
    <row r="95" spans="49:54">
      <c r="AW95"/>
      <c r="BB95"/>
    </row>
    <row r="96" spans="49:54">
      <c r="AW96"/>
      <c r="BB96"/>
    </row>
    <row r="97" spans="49:54">
      <c r="AW97"/>
      <c r="BB97"/>
    </row>
    <row r="98" spans="49:54">
      <c r="AW98"/>
      <c r="BB98"/>
    </row>
    <row r="99" spans="49:54">
      <c r="AW99"/>
      <c r="BB99"/>
    </row>
    <row r="100" spans="49:54">
      <c r="AW100"/>
      <c r="BB100"/>
    </row>
    <row r="101" spans="49:54">
      <c r="AW101"/>
      <c r="BB101"/>
    </row>
    <row r="102" spans="49:54">
      <c r="AW102"/>
      <c r="BB102"/>
    </row>
    <row r="103" spans="49:54">
      <c r="AW103"/>
      <c r="BB103"/>
    </row>
    <row r="104" spans="49:54">
      <c r="AW104"/>
      <c r="BB104"/>
    </row>
    <row r="105" spans="49:54">
      <c r="AW105"/>
      <c r="BB105"/>
    </row>
    <row r="106" spans="49:54">
      <c r="AW106"/>
      <c r="BB106"/>
    </row>
    <row r="107" spans="49:54">
      <c r="AW107"/>
      <c r="BB107"/>
    </row>
    <row r="108" spans="49:54">
      <c r="AW108"/>
      <c r="BB108"/>
    </row>
    <row r="109" spans="49:54">
      <c r="AW109"/>
      <c r="BB109"/>
    </row>
    <row r="110" spans="49:54">
      <c r="AW110"/>
      <c r="BB110"/>
    </row>
    <row r="111" spans="49:54">
      <c r="AW111"/>
      <c r="BB111"/>
    </row>
    <row r="112" spans="49:54">
      <c r="AW112"/>
      <c r="BB112"/>
    </row>
    <row r="113" spans="49:54">
      <c r="AW113"/>
      <c r="BB113"/>
    </row>
    <row r="114" spans="49:54">
      <c r="AW114"/>
      <c r="BB114"/>
    </row>
    <row r="115" spans="49:54">
      <c r="AW115"/>
      <c r="BB115"/>
    </row>
    <row r="116" spans="49:54">
      <c r="AW116"/>
      <c r="BB116"/>
    </row>
    <row r="117" spans="49:54">
      <c r="AW117"/>
      <c r="BB117"/>
    </row>
    <row r="118" spans="49:54">
      <c r="AW118"/>
      <c r="BB118"/>
    </row>
    <row r="119" spans="49:54">
      <c r="AW119"/>
      <c r="BB119"/>
    </row>
    <row r="120" spans="49:54">
      <c r="AW120"/>
      <c r="BB120"/>
    </row>
    <row r="121" spans="49:54">
      <c r="AW121"/>
      <c r="BB121"/>
    </row>
    <row r="122" spans="49:54">
      <c r="AW122"/>
      <c r="BB122"/>
    </row>
    <row r="123" spans="49:54">
      <c r="AW123"/>
      <c r="BB123"/>
    </row>
    <row r="124" spans="49:54">
      <c r="AW124"/>
      <c r="BB124"/>
    </row>
    <row r="125" spans="49:54">
      <c r="AW125"/>
      <c r="BB125"/>
    </row>
    <row r="126" spans="49:54">
      <c r="AW126"/>
      <c r="BB126"/>
    </row>
    <row r="127" spans="49:54">
      <c r="AW127"/>
      <c r="BB127"/>
    </row>
    <row r="128" spans="49:54">
      <c r="AW128"/>
      <c r="BB128"/>
    </row>
    <row r="129" spans="49:54">
      <c r="AW129"/>
      <c r="BB129"/>
    </row>
    <row r="130" spans="49:54">
      <c r="AW130"/>
      <c r="BB130"/>
    </row>
    <row r="131" spans="49:54">
      <c r="AW131"/>
      <c r="BB131"/>
    </row>
    <row r="132" spans="49:54">
      <c r="AW132"/>
      <c r="BB132"/>
    </row>
    <row r="133" spans="49:54">
      <c r="AW133"/>
      <c r="BB133"/>
    </row>
    <row r="134" spans="49:54">
      <c r="AW134"/>
      <c r="BB134"/>
    </row>
    <row r="135" spans="49:54">
      <c r="AW135"/>
      <c r="BB135"/>
    </row>
    <row r="136" spans="49:54">
      <c r="AW136"/>
      <c r="BB136"/>
    </row>
    <row r="137" spans="49:54">
      <c r="AW137"/>
      <c r="BB137"/>
    </row>
    <row r="138" spans="49:54">
      <c r="AW138"/>
      <c r="BB138"/>
    </row>
    <row r="139" spans="49:54">
      <c r="AW139"/>
      <c r="BB139"/>
    </row>
    <row r="140" spans="49:54">
      <c r="AW140"/>
      <c r="BB140"/>
    </row>
    <row r="141" spans="49:54">
      <c r="AW141"/>
      <c r="BB141"/>
    </row>
    <row r="142" spans="49:54">
      <c r="AW142"/>
      <c r="BB142"/>
    </row>
    <row r="143" spans="49:54">
      <c r="AW143"/>
      <c r="BB143"/>
    </row>
    <row r="144" spans="49:54">
      <c r="AW144"/>
      <c r="BB144"/>
    </row>
    <row r="145" spans="49:54">
      <c r="AW145"/>
      <c r="BB145"/>
    </row>
    <row r="146" spans="49:54">
      <c r="AW146"/>
      <c r="BB146"/>
    </row>
    <row r="147" spans="49:54">
      <c r="AW147"/>
      <c r="BB147"/>
    </row>
    <row r="148" spans="49:54">
      <c r="AW148"/>
      <c r="BB148"/>
    </row>
    <row r="149" spans="49:54">
      <c r="AW149"/>
      <c r="BB149"/>
    </row>
    <row r="150" spans="49:54">
      <c r="AW150"/>
      <c r="BB150"/>
    </row>
    <row r="151" spans="49:54">
      <c r="AW151"/>
      <c r="BB151"/>
    </row>
    <row r="152" spans="49:54">
      <c r="AW152"/>
      <c r="BB152"/>
    </row>
    <row r="153" spans="49:54">
      <c r="AW153"/>
      <c r="BB153"/>
    </row>
    <row r="154" spans="49:54">
      <c r="AW154"/>
      <c r="BB154"/>
    </row>
    <row r="155" spans="49:54">
      <c r="AW155"/>
      <c r="BB155"/>
    </row>
    <row r="156" spans="49:54">
      <c r="AW156"/>
      <c r="BB156"/>
    </row>
    <row r="157" spans="49:54">
      <c r="AW157"/>
      <c r="BB157"/>
    </row>
    <row r="158" spans="49:54">
      <c r="AW158"/>
      <c r="BB158"/>
    </row>
    <row r="159" spans="49:54">
      <c r="AW159"/>
      <c r="BB159"/>
    </row>
    <row r="160" spans="49:54">
      <c r="AW160"/>
      <c r="BB160"/>
    </row>
    <row r="161" spans="49:54">
      <c r="AW161"/>
      <c r="BB161"/>
    </row>
    <row r="162" spans="49:54">
      <c r="AW162"/>
      <c r="BB162"/>
    </row>
    <row r="163" spans="49:54">
      <c r="AW163"/>
      <c r="BB163"/>
    </row>
    <row r="164" spans="49:54">
      <c r="AW164"/>
      <c r="BB164"/>
    </row>
    <row r="165" spans="49:54">
      <c r="AW165"/>
      <c r="BB165"/>
    </row>
    <row r="166" spans="49:54">
      <c r="AW166"/>
      <c r="BB166"/>
    </row>
    <row r="167" spans="49:54">
      <c r="AW167"/>
      <c r="BB167"/>
    </row>
    <row r="168" spans="49:54">
      <c r="AW168"/>
      <c r="BB168"/>
    </row>
    <row r="169" spans="49:54">
      <c r="AW169"/>
      <c r="BB169"/>
    </row>
    <row r="170" spans="49:54">
      <c r="AW170"/>
      <c r="BB170"/>
    </row>
    <row r="171" spans="49:54">
      <c r="AW171"/>
      <c r="BB171"/>
    </row>
    <row r="172" spans="49:54">
      <c r="AW172"/>
      <c r="BB172"/>
    </row>
    <row r="173" spans="49:54">
      <c r="AW173"/>
      <c r="BB173"/>
    </row>
    <row r="174" spans="49:54">
      <c r="AW174"/>
      <c r="BB174"/>
    </row>
    <row r="175" spans="49:54">
      <c r="AW175"/>
      <c r="BB175"/>
    </row>
    <row r="176" spans="49:54">
      <c r="AW176"/>
      <c r="BB176"/>
    </row>
    <row r="177" spans="49:54">
      <c r="AW177"/>
      <c r="BB177"/>
    </row>
    <row r="178" spans="49:54">
      <c r="AW178"/>
      <c r="BB178"/>
    </row>
    <row r="179" spans="49:54">
      <c r="AW179"/>
      <c r="BB179"/>
    </row>
    <row r="180" spans="49:54">
      <c r="AW180"/>
      <c r="BB180"/>
    </row>
    <row r="181" spans="49:54">
      <c r="AW181"/>
      <c r="BB181"/>
    </row>
    <row r="182" spans="49:54">
      <c r="AW182"/>
      <c r="BB182"/>
    </row>
    <row r="183" spans="49:54">
      <c r="AW183"/>
      <c r="BB183"/>
    </row>
    <row r="184" spans="49:54">
      <c r="AW184"/>
      <c r="BB184"/>
    </row>
    <row r="185" spans="49:54">
      <c r="AW185"/>
      <c r="BB185"/>
    </row>
    <row r="186" spans="49:54">
      <c r="AW186"/>
      <c r="BB186"/>
    </row>
    <row r="187" spans="49:54">
      <c r="AW187"/>
      <c r="BB187"/>
    </row>
    <row r="188" spans="49:54">
      <c r="AW188"/>
      <c r="BB188"/>
    </row>
    <row r="189" spans="49:54">
      <c r="AW189"/>
      <c r="BB189"/>
    </row>
    <row r="190" spans="49:54">
      <c r="AW190"/>
      <c r="BB190"/>
    </row>
    <row r="191" spans="49:54">
      <c r="AW191"/>
      <c r="BB191"/>
    </row>
    <row r="192" spans="49:54">
      <c r="AW192"/>
      <c r="BB192"/>
    </row>
    <row r="193" spans="49:54">
      <c r="AW193"/>
      <c r="BB193"/>
    </row>
    <row r="194" spans="49:54">
      <c r="AW194"/>
      <c r="BB194"/>
    </row>
    <row r="195" spans="49:54">
      <c r="AW195"/>
      <c r="BB195"/>
    </row>
    <row r="196" spans="49:54">
      <c r="AW196"/>
      <c r="BB196"/>
    </row>
    <row r="197" spans="49:54">
      <c r="AW197"/>
      <c r="BB197"/>
    </row>
    <row r="198" spans="49:54">
      <c r="AW198"/>
      <c r="BB198"/>
    </row>
    <row r="199" spans="49:54">
      <c r="AW199"/>
      <c r="BB199"/>
    </row>
    <row r="200" spans="49:54">
      <c r="AW200"/>
      <c r="BB200"/>
    </row>
    <row r="201" spans="49:54">
      <c r="AW201"/>
      <c r="BB201"/>
    </row>
    <row r="202" spans="49:54">
      <c r="AW202"/>
      <c r="BB202"/>
    </row>
    <row r="203" spans="49:54">
      <c r="AW203"/>
      <c r="BB203"/>
    </row>
    <row r="204" spans="49:54">
      <c r="AW204"/>
      <c r="BB204"/>
    </row>
    <row r="205" spans="49:54">
      <c r="AW205"/>
      <c r="BB205"/>
    </row>
    <row r="206" spans="49:54">
      <c r="AW206"/>
      <c r="BB206"/>
    </row>
    <row r="207" spans="49:54">
      <c r="AW207"/>
      <c r="BB207"/>
    </row>
    <row r="208" spans="49:54">
      <c r="AW208"/>
      <c r="BB208"/>
    </row>
    <row r="209" spans="49:54">
      <c r="AW209"/>
      <c r="BB209"/>
    </row>
    <row r="210" spans="49:54">
      <c r="AW210"/>
      <c r="BB210"/>
    </row>
    <row r="211" spans="49:54">
      <c r="AW211"/>
      <c r="BB211"/>
    </row>
    <row r="212" spans="49:54">
      <c r="AW212"/>
      <c r="BB212"/>
    </row>
    <row r="213" spans="49:54">
      <c r="AW213"/>
      <c r="BB213"/>
    </row>
    <row r="214" spans="49:54">
      <c r="AW214"/>
      <c r="BB214"/>
    </row>
    <row r="215" spans="49:54">
      <c r="AW215"/>
      <c r="BB215"/>
    </row>
    <row r="216" spans="49:54">
      <c r="AW216"/>
      <c r="BB216"/>
    </row>
    <row r="217" spans="49:54">
      <c r="AW217"/>
      <c r="BB217"/>
    </row>
    <row r="218" spans="49:54">
      <c r="AW218"/>
      <c r="BB218"/>
    </row>
    <row r="219" spans="49:54">
      <c r="AW219"/>
      <c r="BB219"/>
    </row>
    <row r="220" spans="49:54">
      <c r="AW220"/>
      <c r="BB220"/>
    </row>
    <row r="221" spans="49:54">
      <c r="AW221"/>
      <c r="BB221"/>
    </row>
    <row r="222" spans="49:54">
      <c r="AW222"/>
      <c r="BB222"/>
    </row>
    <row r="223" spans="49:54">
      <c r="AW223"/>
      <c r="BB223"/>
    </row>
    <row r="224" spans="49:54">
      <c r="AW224"/>
      <c r="BB224"/>
    </row>
    <row r="225" spans="49:54">
      <c r="AW225"/>
      <c r="BB225"/>
    </row>
    <row r="226" spans="49:54">
      <c r="AW226"/>
      <c r="BB226"/>
    </row>
    <row r="227" spans="49:54">
      <c r="AW227"/>
      <c r="BB227"/>
    </row>
    <row r="228" spans="49:54">
      <c r="AW228"/>
      <c r="BB228"/>
    </row>
    <row r="229" spans="49:54">
      <c r="AW229"/>
      <c r="BB229"/>
    </row>
    <row r="230" spans="49:54">
      <c r="AW230"/>
      <c r="BB230"/>
    </row>
    <row r="231" spans="49:54">
      <c r="AW231"/>
      <c r="BB231"/>
    </row>
    <row r="232" spans="49:54">
      <c r="AW232"/>
      <c r="BB232"/>
    </row>
    <row r="233" spans="49:54">
      <c r="AW233"/>
      <c r="BB233"/>
    </row>
    <row r="234" spans="49:54">
      <c r="BB234"/>
    </row>
    <row r="235" spans="49:54">
      <c r="BB235"/>
    </row>
    <row r="236" spans="49:54">
      <c r="BB236"/>
    </row>
    <row r="237" spans="49:54">
      <c r="BB237"/>
    </row>
    <row r="238" spans="49:54">
      <c r="BB238"/>
    </row>
    <row r="239" spans="49:54">
      <c r="BB239"/>
    </row>
    <row r="240" spans="49:54">
      <c r="BB240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89CA-5162-42EE-8165-A3F8E3680EE7}">
  <dimension ref="A1:AQ268"/>
  <sheetViews>
    <sheetView topLeftCell="AA1" workbookViewId="0">
      <selection activeCell="AG21" sqref="AG21"/>
    </sheetView>
  </sheetViews>
  <sheetFormatPr defaultColWidth="14.44140625" defaultRowHeight="14.4"/>
  <cols>
    <col min="3" max="4" width="31.21875" customWidth="1"/>
    <col min="5" max="5" width="18.44140625" customWidth="1"/>
    <col min="7" max="7" width="15.5546875" customWidth="1"/>
    <col min="8" max="8" width="23.77734375" customWidth="1"/>
    <col min="9" max="9" width="25.21875" customWidth="1"/>
    <col min="10" max="10" width="23.77734375" customWidth="1"/>
    <col min="11" max="11" width="24.77734375" customWidth="1"/>
    <col min="12" max="12" width="20.77734375" customWidth="1"/>
    <col min="13" max="13" width="14.44140625" style="124"/>
    <col min="15" max="23" width="29.21875" customWidth="1"/>
    <col min="24" max="24" width="28.5546875" customWidth="1"/>
    <col min="25" max="25" width="32.21875" customWidth="1"/>
    <col min="26" max="26" width="27.77734375" customWidth="1"/>
    <col min="27" max="27" width="35" customWidth="1"/>
    <col min="28" max="28" width="14.44140625" style="18"/>
    <col min="29" max="29" width="14.44140625" style="137"/>
    <col min="30" max="30" width="18.44140625" customWidth="1"/>
    <col min="31" max="31" width="19.77734375" customWidth="1"/>
    <col min="32" max="32" width="14.44140625" style="124"/>
    <col min="38" max="38" width="14.44140625" style="124"/>
  </cols>
  <sheetData>
    <row r="1" spans="1:43" ht="15" thickBot="1">
      <c r="A1" t="s">
        <v>141</v>
      </c>
      <c r="B1" t="s">
        <v>610</v>
      </c>
      <c r="C1" t="s">
        <v>143</v>
      </c>
      <c r="D1" t="s">
        <v>144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  <c r="L1" t="s">
        <v>154</v>
      </c>
      <c r="M1" t="s">
        <v>155</v>
      </c>
      <c r="N1" s="124" t="s">
        <v>611</v>
      </c>
      <c r="O1" t="s">
        <v>157</v>
      </c>
      <c r="P1" t="s">
        <v>158</v>
      </c>
      <c r="Q1" t="s">
        <v>159</v>
      </c>
      <c r="R1" t="s">
        <v>160</v>
      </c>
      <c r="S1" t="s">
        <v>161</v>
      </c>
      <c r="T1" t="s">
        <v>162</v>
      </c>
      <c r="U1" t="s">
        <v>163</v>
      </c>
      <c r="V1" t="s">
        <v>164</v>
      </c>
      <c r="W1" t="s">
        <v>165</v>
      </c>
      <c r="X1" s="18" t="s">
        <v>166</v>
      </c>
      <c r="Y1" t="s">
        <v>167</v>
      </c>
      <c r="Z1" t="s">
        <v>168</v>
      </c>
      <c r="AA1" t="s">
        <v>169</v>
      </c>
      <c r="AB1" s="18" t="s">
        <v>170</v>
      </c>
      <c r="AC1" s="137" t="s">
        <v>171</v>
      </c>
      <c r="AD1" t="s">
        <v>172</v>
      </c>
      <c r="AE1" t="s">
        <v>177</v>
      </c>
      <c r="AF1" s="125" t="s">
        <v>612</v>
      </c>
      <c r="AG1" s="125"/>
      <c r="AH1" s="138" t="s">
        <v>188</v>
      </c>
      <c r="AI1" s="127" t="s">
        <v>189</v>
      </c>
      <c r="AJ1" s="127" t="s">
        <v>190</v>
      </c>
      <c r="AK1" s="127" t="s">
        <v>191</v>
      </c>
      <c r="AL1" s="127" t="s">
        <v>192</v>
      </c>
      <c r="AM1" s="128" t="s">
        <v>193</v>
      </c>
      <c r="AN1" s="129">
        <v>0.5</v>
      </c>
      <c r="AO1" s="129">
        <v>0.8</v>
      </c>
      <c r="AP1" s="129">
        <v>1</v>
      </c>
      <c r="AQ1" s="130">
        <v>0.8</v>
      </c>
    </row>
    <row r="2" spans="1:43" ht="14.25" customHeight="1">
      <c r="A2" t="s">
        <v>194</v>
      </c>
      <c r="B2" t="s">
        <v>613</v>
      </c>
      <c r="C2" t="s">
        <v>196</v>
      </c>
      <c r="D2" t="s">
        <v>197</v>
      </c>
      <c r="E2" t="s">
        <v>200</v>
      </c>
      <c r="F2" t="s">
        <v>201</v>
      </c>
      <c r="G2" t="s">
        <v>614</v>
      </c>
      <c r="H2">
        <v>-12.162468333333329</v>
      </c>
      <c r="I2">
        <v>26.390901666666661</v>
      </c>
      <c r="J2">
        <v>1348.8</v>
      </c>
      <c r="K2">
        <v>3.5</v>
      </c>
      <c r="L2" t="s">
        <v>615</v>
      </c>
      <c r="M2" t="s">
        <v>113</v>
      </c>
      <c r="N2">
        <v>7.6</v>
      </c>
      <c r="O2">
        <v>2</v>
      </c>
      <c r="P2">
        <v>2</v>
      </c>
      <c r="Q2">
        <v>3</v>
      </c>
      <c r="R2">
        <v>3</v>
      </c>
      <c r="S2">
        <v>2</v>
      </c>
      <c r="T2">
        <v>2</v>
      </c>
      <c r="U2">
        <v>3</v>
      </c>
      <c r="V2">
        <v>3</v>
      </c>
      <c r="W2">
        <v>2</v>
      </c>
      <c r="X2">
        <v>0</v>
      </c>
      <c r="Y2">
        <v>1</v>
      </c>
      <c r="Z2">
        <v>1</v>
      </c>
      <c r="AA2">
        <v>0</v>
      </c>
      <c r="AB2" t="s">
        <v>113</v>
      </c>
      <c r="AC2"/>
      <c r="AD2" s="131">
        <v>44698</v>
      </c>
      <c r="AE2" t="s">
        <v>616</v>
      </c>
      <c r="AF2"/>
      <c r="AH2" s="139">
        <f t="shared" ref="AH2:AH46" si="0">AVERAGE(O2:W2)</f>
        <v>2.4444444444444446</v>
      </c>
      <c r="AI2" s="134">
        <f>X2*$AN$1</f>
        <v>0</v>
      </c>
      <c r="AJ2" s="134">
        <f>Y2*$AO$1</f>
        <v>0.8</v>
      </c>
      <c r="AK2" s="134">
        <f>Z2*$AP$1</f>
        <v>1</v>
      </c>
      <c r="AL2" s="134">
        <f>AA2*$AQ$1</f>
        <v>0</v>
      </c>
      <c r="AM2" s="135">
        <f t="shared" ref="AM2:AM46" si="1">SUM(AI2:AL2)</f>
        <v>1.8</v>
      </c>
    </row>
    <row r="3" spans="1:43">
      <c r="A3" t="s">
        <v>208</v>
      </c>
      <c r="B3" t="s">
        <v>613</v>
      </c>
      <c r="C3" t="s">
        <v>209</v>
      </c>
      <c r="D3" t="s">
        <v>210</v>
      </c>
      <c r="E3" t="s">
        <v>200</v>
      </c>
      <c r="F3" t="s">
        <v>213</v>
      </c>
      <c r="G3" t="s">
        <v>617</v>
      </c>
      <c r="H3">
        <v>-12.1914417</v>
      </c>
      <c r="I3">
        <v>26.482821699999999</v>
      </c>
      <c r="J3">
        <v>1382.1</v>
      </c>
      <c r="K3">
        <v>0.9</v>
      </c>
      <c r="L3" t="s">
        <v>618</v>
      </c>
      <c r="M3" t="s">
        <v>113</v>
      </c>
      <c r="N3">
        <v>10.6</v>
      </c>
      <c r="O3">
        <v>2</v>
      </c>
      <c r="P3">
        <v>2</v>
      </c>
      <c r="Q3">
        <v>2</v>
      </c>
      <c r="R3">
        <v>2</v>
      </c>
      <c r="S3">
        <v>3</v>
      </c>
      <c r="T3">
        <v>2</v>
      </c>
      <c r="U3">
        <v>2</v>
      </c>
      <c r="V3">
        <v>2</v>
      </c>
      <c r="W3">
        <v>2</v>
      </c>
      <c r="X3">
        <v>1</v>
      </c>
      <c r="Y3">
        <v>2</v>
      </c>
      <c r="Z3">
        <v>2</v>
      </c>
      <c r="AA3">
        <v>0</v>
      </c>
      <c r="AB3" t="s">
        <v>113</v>
      </c>
      <c r="AC3"/>
      <c r="AD3" s="131">
        <v>44698</v>
      </c>
      <c r="AE3" t="s">
        <v>619</v>
      </c>
      <c r="AF3"/>
      <c r="AH3" s="139">
        <f t="shared" si="0"/>
        <v>2.1111111111111112</v>
      </c>
      <c r="AI3" s="134">
        <f t="shared" ref="AI3:AI46" si="2">X3*$AN$1</f>
        <v>0.5</v>
      </c>
      <c r="AJ3" s="134">
        <f t="shared" ref="AJ3:AJ46" si="3">Y3*$AO$1</f>
        <v>1.6</v>
      </c>
      <c r="AK3" s="134">
        <f t="shared" ref="AK3:AK46" si="4">Z3*$AP$1</f>
        <v>2</v>
      </c>
      <c r="AL3" s="134">
        <f t="shared" ref="AL3:AL46" si="5">AA3*$AQ$1</f>
        <v>0</v>
      </c>
      <c r="AM3" s="135">
        <f t="shared" si="1"/>
        <v>4.0999999999999996</v>
      </c>
    </row>
    <row r="4" spans="1:43">
      <c r="A4" t="s">
        <v>219</v>
      </c>
      <c r="B4" t="s">
        <v>613</v>
      </c>
      <c r="C4" t="s">
        <v>220</v>
      </c>
      <c r="D4" t="s">
        <v>221</v>
      </c>
      <c r="E4" t="s">
        <v>200</v>
      </c>
      <c r="F4" t="s">
        <v>244</v>
      </c>
      <c r="G4" t="s">
        <v>620</v>
      </c>
      <c r="H4">
        <v>-12.1894379</v>
      </c>
      <c r="I4">
        <v>26.473110999999999</v>
      </c>
      <c r="J4">
        <v>1357.5</v>
      </c>
      <c r="K4">
        <v>4.78</v>
      </c>
      <c r="L4" t="s">
        <v>621</v>
      </c>
      <c r="M4" t="s">
        <v>113</v>
      </c>
      <c r="N4">
        <v>15</v>
      </c>
      <c r="O4">
        <v>3</v>
      </c>
      <c r="P4">
        <v>4</v>
      </c>
      <c r="Q4">
        <v>4</v>
      </c>
      <c r="R4">
        <v>4</v>
      </c>
      <c r="S4">
        <v>2</v>
      </c>
      <c r="T4">
        <v>1</v>
      </c>
      <c r="U4">
        <v>3</v>
      </c>
      <c r="V4">
        <v>2</v>
      </c>
      <c r="W4">
        <v>4</v>
      </c>
      <c r="X4">
        <v>1</v>
      </c>
      <c r="Y4">
        <v>1</v>
      </c>
      <c r="Z4">
        <v>2</v>
      </c>
      <c r="AA4">
        <v>0</v>
      </c>
      <c r="AB4" t="s">
        <v>113</v>
      </c>
      <c r="AC4"/>
      <c r="AD4" s="131">
        <v>44698</v>
      </c>
      <c r="AE4" t="s">
        <v>622</v>
      </c>
      <c r="AF4"/>
      <c r="AH4" s="139">
        <f t="shared" si="0"/>
        <v>3</v>
      </c>
      <c r="AI4" s="134">
        <f t="shared" si="2"/>
        <v>0.5</v>
      </c>
      <c r="AJ4" s="134">
        <f t="shared" si="3"/>
        <v>0.8</v>
      </c>
      <c r="AK4" s="134">
        <f t="shared" si="4"/>
        <v>2</v>
      </c>
      <c r="AL4" s="134">
        <f t="shared" si="5"/>
        <v>0</v>
      </c>
      <c r="AM4" s="135">
        <f t="shared" si="1"/>
        <v>3.3</v>
      </c>
    </row>
    <row r="5" spans="1:43">
      <c r="A5" t="s">
        <v>230</v>
      </c>
      <c r="B5" t="s">
        <v>613</v>
      </c>
      <c r="C5" t="s">
        <v>231</v>
      </c>
      <c r="D5" t="s">
        <v>232</v>
      </c>
      <c r="E5" t="s">
        <v>200</v>
      </c>
      <c r="F5" t="s">
        <v>244</v>
      </c>
      <c r="G5" t="s">
        <v>623</v>
      </c>
      <c r="H5">
        <v>-12.189021800000001</v>
      </c>
      <c r="I5">
        <v>26.471329300000001</v>
      </c>
      <c r="J5">
        <v>1325.9</v>
      </c>
      <c r="K5">
        <v>4.8659999999999997</v>
      </c>
      <c r="L5" t="s">
        <v>624</v>
      </c>
      <c r="M5" t="s">
        <v>113</v>
      </c>
      <c r="N5">
        <v>9.4</v>
      </c>
      <c r="O5">
        <v>2</v>
      </c>
      <c r="P5">
        <v>3</v>
      </c>
      <c r="Q5">
        <v>1</v>
      </c>
      <c r="R5">
        <v>4</v>
      </c>
      <c r="S5">
        <v>3</v>
      </c>
      <c r="T5">
        <v>1</v>
      </c>
      <c r="U5">
        <v>2</v>
      </c>
      <c r="V5">
        <v>4</v>
      </c>
      <c r="W5">
        <v>2</v>
      </c>
      <c r="X5">
        <v>2</v>
      </c>
      <c r="Y5">
        <v>2</v>
      </c>
      <c r="Z5">
        <v>2</v>
      </c>
      <c r="AA5">
        <v>0</v>
      </c>
      <c r="AB5" t="s">
        <v>113</v>
      </c>
      <c r="AC5"/>
      <c r="AD5" s="131">
        <v>44698</v>
      </c>
      <c r="AE5" t="s">
        <v>625</v>
      </c>
      <c r="AF5"/>
      <c r="AH5" s="139">
        <f t="shared" si="0"/>
        <v>2.4444444444444446</v>
      </c>
      <c r="AI5" s="134">
        <f t="shared" si="2"/>
        <v>1</v>
      </c>
      <c r="AJ5" s="134">
        <f t="shared" si="3"/>
        <v>1.6</v>
      </c>
      <c r="AK5" s="134">
        <f t="shared" si="4"/>
        <v>2</v>
      </c>
      <c r="AL5" s="134">
        <f t="shared" si="5"/>
        <v>0</v>
      </c>
      <c r="AM5" s="135">
        <f t="shared" si="1"/>
        <v>4.5999999999999996</v>
      </c>
    </row>
    <row r="6" spans="1:43">
      <c r="A6" t="s">
        <v>239</v>
      </c>
      <c r="B6" t="s">
        <v>613</v>
      </c>
      <c r="C6" t="s">
        <v>241</v>
      </c>
      <c r="D6" t="s">
        <v>240</v>
      </c>
      <c r="E6" t="s">
        <v>200</v>
      </c>
      <c r="F6" t="s">
        <v>244</v>
      </c>
      <c r="G6" t="s">
        <v>626</v>
      </c>
      <c r="H6">
        <v>-12.184250499999999</v>
      </c>
      <c r="I6">
        <v>26.469011099999999</v>
      </c>
      <c r="J6">
        <v>1386</v>
      </c>
      <c r="K6">
        <v>4.88</v>
      </c>
      <c r="L6" t="s">
        <v>627</v>
      </c>
      <c r="M6" t="s">
        <v>113</v>
      </c>
      <c r="N6">
        <v>12.4</v>
      </c>
      <c r="O6">
        <v>3</v>
      </c>
      <c r="P6">
        <v>4</v>
      </c>
      <c r="Q6">
        <v>3</v>
      </c>
      <c r="R6">
        <v>1</v>
      </c>
      <c r="S6">
        <v>3</v>
      </c>
      <c r="T6">
        <v>2</v>
      </c>
      <c r="U6">
        <v>2</v>
      </c>
      <c r="V6">
        <v>4</v>
      </c>
      <c r="W6">
        <v>3</v>
      </c>
      <c r="X6">
        <v>2</v>
      </c>
      <c r="Y6">
        <v>2</v>
      </c>
      <c r="Z6">
        <v>3</v>
      </c>
      <c r="AA6">
        <v>0</v>
      </c>
      <c r="AB6" t="s">
        <v>113</v>
      </c>
      <c r="AC6"/>
      <c r="AD6" s="131">
        <v>44698</v>
      </c>
      <c r="AE6" t="s">
        <v>628</v>
      </c>
      <c r="AF6"/>
      <c r="AH6" s="139">
        <f t="shared" si="0"/>
        <v>2.7777777777777777</v>
      </c>
      <c r="AI6" s="134">
        <f t="shared" si="2"/>
        <v>1</v>
      </c>
      <c r="AJ6" s="134">
        <f t="shared" si="3"/>
        <v>1.6</v>
      </c>
      <c r="AK6" s="134">
        <f t="shared" si="4"/>
        <v>3</v>
      </c>
      <c r="AL6" s="134">
        <f t="shared" si="5"/>
        <v>0</v>
      </c>
      <c r="AM6" s="135">
        <f t="shared" si="1"/>
        <v>5.6</v>
      </c>
    </row>
    <row r="7" spans="1:43">
      <c r="A7" t="s">
        <v>249</v>
      </c>
      <c r="B7" t="s">
        <v>613</v>
      </c>
      <c r="C7" t="s">
        <v>250</v>
      </c>
      <c r="D7" t="s">
        <v>251</v>
      </c>
      <c r="E7" t="s">
        <v>200</v>
      </c>
      <c r="F7" t="s">
        <v>244</v>
      </c>
      <c r="G7" t="s">
        <v>629</v>
      </c>
      <c r="H7">
        <v>-12.188706099999999</v>
      </c>
      <c r="I7">
        <v>26.470481599999999</v>
      </c>
      <c r="J7">
        <v>1355.6</v>
      </c>
      <c r="K7">
        <v>4.8330000000000002</v>
      </c>
      <c r="L7" t="s">
        <v>630</v>
      </c>
      <c r="M7" t="s">
        <v>113</v>
      </c>
      <c r="N7">
        <v>18.399999999999999</v>
      </c>
      <c r="O7">
        <v>4</v>
      </c>
      <c r="P7">
        <v>2</v>
      </c>
      <c r="Q7">
        <v>2</v>
      </c>
      <c r="R7">
        <v>3</v>
      </c>
      <c r="S7">
        <v>2</v>
      </c>
      <c r="T7">
        <v>2</v>
      </c>
      <c r="U7">
        <v>4</v>
      </c>
      <c r="V7">
        <v>2</v>
      </c>
      <c r="W7">
        <v>1</v>
      </c>
      <c r="X7">
        <v>3</v>
      </c>
      <c r="Y7">
        <v>4</v>
      </c>
      <c r="Z7">
        <v>2</v>
      </c>
      <c r="AA7">
        <v>0</v>
      </c>
      <c r="AB7" t="s">
        <v>113</v>
      </c>
      <c r="AC7"/>
      <c r="AD7" s="131">
        <v>44698</v>
      </c>
      <c r="AE7" t="s">
        <v>631</v>
      </c>
      <c r="AF7"/>
      <c r="AH7" s="139">
        <f t="shared" si="0"/>
        <v>2.4444444444444446</v>
      </c>
      <c r="AI7" s="134">
        <f t="shared" si="2"/>
        <v>1.5</v>
      </c>
      <c r="AJ7" s="134">
        <f t="shared" si="3"/>
        <v>3.2</v>
      </c>
      <c r="AK7" s="134">
        <f t="shared" si="4"/>
        <v>2</v>
      </c>
      <c r="AL7" s="134">
        <f t="shared" si="5"/>
        <v>0</v>
      </c>
      <c r="AM7" s="135">
        <f t="shared" si="1"/>
        <v>6.7</v>
      </c>
    </row>
    <row r="8" spans="1:43">
      <c r="A8" t="s">
        <v>258</v>
      </c>
      <c r="B8" t="s">
        <v>613</v>
      </c>
      <c r="C8" t="s">
        <v>259</v>
      </c>
      <c r="D8" t="s">
        <v>260</v>
      </c>
      <c r="E8" t="s">
        <v>200</v>
      </c>
      <c r="F8" t="s">
        <v>244</v>
      </c>
      <c r="G8" t="s">
        <v>632</v>
      </c>
      <c r="H8">
        <v>-12.191962999999999</v>
      </c>
      <c r="I8">
        <v>26.478534499999999</v>
      </c>
      <c r="J8">
        <v>1387.3</v>
      </c>
      <c r="K8">
        <v>4.9000000000000004</v>
      </c>
      <c r="L8" t="s">
        <v>633</v>
      </c>
      <c r="M8" t="s">
        <v>113</v>
      </c>
      <c r="N8">
        <v>9</v>
      </c>
      <c r="O8">
        <v>3</v>
      </c>
      <c r="P8">
        <v>2</v>
      </c>
      <c r="Q8">
        <v>1</v>
      </c>
      <c r="R8">
        <v>1</v>
      </c>
      <c r="S8">
        <v>3</v>
      </c>
      <c r="T8">
        <v>4</v>
      </c>
      <c r="U8">
        <v>4</v>
      </c>
      <c r="V8">
        <v>3</v>
      </c>
      <c r="W8">
        <v>4</v>
      </c>
      <c r="X8">
        <v>1</v>
      </c>
      <c r="Y8">
        <v>1</v>
      </c>
      <c r="Z8">
        <v>3</v>
      </c>
      <c r="AA8">
        <v>0</v>
      </c>
      <c r="AB8" t="s">
        <v>113</v>
      </c>
      <c r="AC8"/>
      <c r="AD8" s="131">
        <v>44698</v>
      </c>
      <c r="AE8" t="s">
        <v>634</v>
      </c>
      <c r="AF8"/>
      <c r="AH8" s="139">
        <f t="shared" si="0"/>
        <v>2.7777777777777777</v>
      </c>
      <c r="AI8" s="134">
        <f t="shared" si="2"/>
        <v>0.5</v>
      </c>
      <c r="AJ8" s="134">
        <f t="shared" si="3"/>
        <v>0.8</v>
      </c>
      <c r="AK8" s="134">
        <f t="shared" si="4"/>
        <v>3</v>
      </c>
      <c r="AL8" s="134">
        <f t="shared" si="5"/>
        <v>0</v>
      </c>
      <c r="AM8" s="135">
        <f t="shared" si="1"/>
        <v>4.3</v>
      </c>
    </row>
    <row r="9" spans="1:43">
      <c r="A9" t="s">
        <v>267</v>
      </c>
      <c r="B9" t="s">
        <v>613</v>
      </c>
      <c r="C9" t="s">
        <v>268</v>
      </c>
      <c r="D9" t="s">
        <v>269</v>
      </c>
      <c r="E9" t="s">
        <v>200</v>
      </c>
      <c r="F9" t="s">
        <v>244</v>
      </c>
      <c r="G9" t="s">
        <v>635</v>
      </c>
      <c r="H9">
        <v>-12.1921581</v>
      </c>
      <c r="I9">
        <v>26.476971200000001</v>
      </c>
      <c r="J9">
        <v>1366.4</v>
      </c>
      <c r="K9">
        <v>3.88</v>
      </c>
      <c r="L9" t="s">
        <v>636</v>
      </c>
      <c r="M9" t="s">
        <v>113</v>
      </c>
      <c r="N9">
        <v>14</v>
      </c>
      <c r="O9">
        <v>3</v>
      </c>
      <c r="P9">
        <v>2</v>
      </c>
      <c r="Q9">
        <v>3</v>
      </c>
      <c r="R9">
        <v>3</v>
      </c>
      <c r="S9">
        <v>4</v>
      </c>
      <c r="T9">
        <v>2</v>
      </c>
      <c r="U9">
        <v>3</v>
      </c>
      <c r="V9">
        <v>2</v>
      </c>
      <c r="W9">
        <v>4</v>
      </c>
      <c r="X9">
        <v>2</v>
      </c>
      <c r="Y9">
        <v>3</v>
      </c>
      <c r="Z9">
        <v>1</v>
      </c>
      <c r="AA9">
        <v>0</v>
      </c>
      <c r="AB9" t="s">
        <v>113</v>
      </c>
      <c r="AC9"/>
      <c r="AD9" s="131">
        <v>44698</v>
      </c>
      <c r="AE9" t="s">
        <v>637</v>
      </c>
      <c r="AF9"/>
      <c r="AH9" s="139">
        <f t="shared" si="0"/>
        <v>2.8888888888888888</v>
      </c>
      <c r="AI9" s="134">
        <f t="shared" si="2"/>
        <v>1</v>
      </c>
      <c r="AJ9" s="134">
        <f t="shared" si="3"/>
        <v>2.4000000000000004</v>
      </c>
      <c r="AK9" s="134">
        <f t="shared" si="4"/>
        <v>1</v>
      </c>
      <c r="AL9" s="134">
        <f t="shared" si="5"/>
        <v>0</v>
      </c>
      <c r="AM9" s="135">
        <f t="shared" si="1"/>
        <v>4.4000000000000004</v>
      </c>
    </row>
    <row r="10" spans="1:43">
      <c r="A10" t="s">
        <v>276</v>
      </c>
      <c r="B10" t="s">
        <v>613</v>
      </c>
      <c r="C10" t="s">
        <v>277</v>
      </c>
      <c r="D10" t="s">
        <v>278</v>
      </c>
      <c r="E10" t="s">
        <v>200</v>
      </c>
      <c r="F10" t="s">
        <v>213</v>
      </c>
      <c r="G10" t="s">
        <v>638</v>
      </c>
      <c r="H10">
        <v>-12.1891909</v>
      </c>
      <c r="I10">
        <v>26.4812133</v>
      </c>
      <c r="J10">
        <v>1382.3</v>
      </c>
      <c r="K10">
        <v>3.52</v>
      </c>
      <c r="L10" t="s">
        <v>639</v>
      </c>
      <c r="M10" t="s">
        <v>439</v>
      </c>
      <c r="N10">
        <v>5.8</v>
      </c>
      <c r="O10">
        <v>2</v>
      </c>
      <c r="P10">
        <v>2</v>
      </c>
      <c r="Q10">
        <v>3</v>
      </c>
      <c r="R10">
        <v>3</v>
      </c>
      <c r="S10">
        <v>2</v>
      </c>
      <c r="T10">
        <v>3</v>
      </c>
      <c r="U10">
        <v>2</v>
      </c>
      <c r="V10">
        <v>1</v>
      </c>
      <c r="W10">
        <v>2</v>
      </c>
      <c r="X10">
        <v>2</v>
      </c>
      <c r="Y10">
        <v>1</v>
      </c>
      <c r="Z10">
        <v>3</v>
      </c>
      <c r="AA10">
        <v>0</v>
      </c>
      <c r="AB10" t="s">
        <v>113</v>
      </c>
      <c r="AC10"/>
      <c r="AD10" s="131">
        <v>44698</v>
      </c>
      <c r="AE10" t="s">
        <v>640</v>
      </c>
      <c r="AF10"/>
      <c r="AH10" s="139">
        <f t="shared" si="0"/>
        <v>2.2222222222222223</v>
      </c>
      <c r="AI10" s="134">
        <f t="shared" si="2"/>
        <v>1</v>
      </c>
      <c r="AJ10" s="134">
        <f t="shared" si="3"/>
        <v>0.8</v>
      </c>
      <c r="AK10" s="134">
        <f t="shared" si="4"/>
        <v>3</v>
      </c>
      <c r="AL10" s="134">
        <f t="shared" si="5"/>
        <v>0</v>
      </c>
      <c r="AM10" s="135">
        <f t="shared" si="1"/>
        <v>4.8</v>
      </c>
    </row>
    <row r="11" spans="1:43">
      <c r="A11" t="s">
        <v>285</v>
      </c>
      <c r="B11" t="s">
        <v>613</v>
      </c>
      <c r="C11" t="s">
        <v>286</v>
      </c>
      <c r="D11" t="s">
        <v>287</v>
      </c>
      <c r="E11" t="s">
        <v>200</v>
      </c>
      <c r="F11" t="s">
        <v>290</v>
      </c>
      <c r="G11" t="s">
        <v>641</v>
      </c>
      <c r="H11">
        <v>-12.16005</v>
      </c>
      <c r="I11">
        <v>26.428478333333331</v>
      </c>
      <c r="J11">
        <v>1371.2</v>
      </c>
      <c r="K11">
        <v>4.4000000000000004</v>
      </c>
      <c r="L11" t="s">
        <v>642</v>
      </c>
      <c r="M11" t="s">
        <v>113</v>
      </c>
      <c r="N11">
        <v>8.8000000000000007</v>
      </c>
      <c r="O11">
        <v>2</v>
      </c>
      <c r="P11">
        <v>2</v>
      </c>
      <c r="Q11">
        <v>2</v>
      </c>
      <c r="R11">
        <v>2</v>
      </c>
      <c r="S11">
        <v>3</v>
      </c>
      <c r="T11">
        <v>2</v>
      </c>
      <c r="U11">
        <v>2</v>
      </c>
      <c r="V11">
        <v>4</v>
      </c>
      <c r="W11">
        <v>3</v>
      </c>
      <c r="X11">
        <v>3</v>
      </c>
      <c r="Y11">
        <v>1</v>
      </c>
      <c r="Z11">
        <v>3</v>
      </c>
      <c r="AA11">
        <v>0</v>
      </c>
      <c r="AB11" t="s">
        <v>439</v>
      </c>
      <c r="AC11">
        <v>10.4</v>
      </c>
      <c r="AD11" s="131">
        <v>44698</v>
      </c>
      <c r="AE11" t="s">
        <v>643</v>
      </c>
      <c r="AF11"/>
      <c r="AH11" s="139">
        <f t="shared" si="0"/>
        <v>2.4444444444444446</v>
      </c>
      <c r="AI11" s="134">
        <f t="shared" si="2"/>
        <v>1.5</v>
      </c>
      <c r="AJ11" s="134">
        <f t="shared" si="3"/>
        <v>0.8</v>
      </c>
      <c r="AK11" s="134">
        <f t="shared" si="4"/>
        <v>3</v>
      </c>
      <c r="AL11" s="134">
        <f t="shared" si="5"/>
        <v>0</v>
      </c>
      <c r="AM11" s="135">
        <f t="shared" si="1"/>
        <v>5.3</v>
      </c>
    </row>
    <row r="12" spans="1:43">
      <c r="A12" t="s">
        <v>295</v>
      </c>
      <c r="B12" t="s">
        <v>613</v>
      </c>
      <c r="C12" t="s">
        <v>297</v>
      </c>
      <c r="D12" t="s">
        <v>296</v>
      </c>
      <c r="E12" t="s">
        <v>200</v>
      </c>
      <c r="F12" t="s">
        <v>290</v>
      </c>
      <c r="G12" t="s">
        <v>644</v>
      </c>
      <c r="H12">
        <v>-12.1597258</v>
      </c>
      <c r="I12">
        <v>26.42051</v>
      </c>
      <c r="J12">
        <v>1385.7</v>
      </c>
      <c r="K12">
        <v>4.6829999999999998</v>
      </c>
      <c r="L12" t="s">
        <v>645</v>
      </c>
      <c r="M12" t="s">
        <v>113</v>
      </c>
      <c r="N12">
        <v>10</v>
      </c>
      <c r="O12">
        <v>2</v>
      </c>
      <c r="P12">
        <v>1</v>
      </c>
      <c r="Q12">
        <v>3</v>
      </c>
      <c r="R12">
        <v>2</v>
      </c>
      <c r="S12">
        <v>3</v>
      </c>
      <c r="T12">
        <v>2</v>
      </c>
      <c r="U12">
        <v>3</v>
      </c>
      <c r="V12">
        <v>3</v>
      </c>
      <c r="W12">
        <v>1</v>
      </c>
      <c r="X12">
        <v>4</v>
      </c>
      <c r="Y12">
        <v>4</v>
      </c>
      <c r="Z12">
        <v>2</v>
      </c>
      <c r="AA12">
        <v>0</v>
      </c>
      <c r="AB12" t="s">
        <v>113</v>
      </c>
      <c r="AC12"/>
      <c r="AD12" s="131">
        <v>44698</v>
      </c>
      <c r="AE12" t="s">
        <v>646</v>
      </c>
      <c r="AF12"/>
      <c r="AH12" s="139">
        <f t="shared" si="0"/>
        <v>2.2222222222222223</v>
      </c>
      <c r="AI12" s="134">
        <f t="shared" si="2"/>
        <v>2</v>
      </c>
      <c r="AJ12" s="134">
        <f t="shared" si="3"/>
        <v>3.2</v>
      </c>
      <c r="AK12" s="134">
        <f t="shared" si="4"/>
        <v>2</v>
      </c>
      <c r="AL12" s="134">
        <f t="shared" si="5"/>
        <v>0</v>
      </c>
      <c r="AM12" s="135">
        <f t="shared" si="1"/>
        <v>7.2</v>
      </c>
    </row>
    <row r="13" spans="1:43">
      <c r="A13" t="s">
        <v>305</v>
      </c>
      <c r="B13" t="s">
        <v>613</v>
      </c>
      <c r="C13" t="s">
        <v>306</v>
      </c>
      <c r="D13" t="s">
        <v>307</v>
      </c>
      <c r="E13" t="s">
        <v>200</v>
      </c>
      <c r="F13" t="s">
        <v>290</v>
      </c>
      <c r="G13" t="s">
        <v>647</v>
      </c>
      <c r="H13">
        <v>-12.154389999999999</v>
      </c>
      <c r="I13">
        <v>26.431480000000001</v>
      </c>
      <c r="J13">
        <v>1353.4</v>
      </c>
      <c r="K13">
        <v>4.3</v>
      </c>
      <c r="L13" t="s">
        <v>648</v>
      </c>
      <c r="M13" t="s">
        <v>113</v>
      </c>
      <c r="N13">
        <v>3.5</v>
      </c>
      <c r="O13">
        <v>2</v>
      </c>
      <c r="P13">
        <v>2</v>
      </c>
      <c r="Q13">
        <v>3</v>
      </c>
      <c r="R13">
        <v>2</v>
      </c>
      <c r="S13">
        <v>2</v>
      </c>
      <c r="T13">
        <v>2</v>
      </c>
      <c r="U13">
        <v>2</v>
      </c>
      <c r="V13">
        <v>3</v>
      </c>
      <c r="W13">
        <v>4</v>
      </c>
      <c r="X13">
        <v>3</v>
      </c>
      <c r="Y13">
        <v>1</v>
      </c>
      <c r="Z13">
        <v>1</v>
      </c>
      <c r="AA13">
        <v>0</v>
      </c>
      <c r="AB13" t="s">
        <v>113</v>
      </c>
      <c r="AC13"/>
      <c r="AD13" s="131">
        <v>44698</v>
      </c>
      <c r="AE13" t="s">
        <v>649</v>
      </c>
      <c r="AF13"/>
      <c r="AH13" s="139">
        <f t="shared" si="0"/>
        <v>2.4444444444444446</v>
      </c>
      <c r="AI13" s="134">
        <f t="shared" si="2"/>
        <v>1.5</v>
      </c>
      <c r="AJ13" s="134">
        <f t="shared" si="3"/>
        <v>0.8</v>
      </c>
      <c r="AK13" s="134">
        <f t="shared" si="4"/>
        <v>1</v>
      </c>
      <c r="AL13" s="134">
        <f t="shared" si="5"/>
        <v>0</v>
      </c>
      <c r="AM13" s="135">
        <f t="shared" si="1"/>
        <v>3.3</v>
      </c>
    </row>
    <row r="14" spans="1:43">
      <c r="A14" t="s">
        <v>314</v>
      </c>
      <c r="B14" t="s">
        <v>613</v>
      </c>
      <c r="C14" t="s">
        <v>315</v>
      </c>
      <c r="D14" t="s">
        <v>316</v>
      </c>
      <c r="E14" t="s">
        <v>200</v>
      </c>
      <c r="F14" t="s">
        <v>213</v>
      </c>
      <c r="G14" t="s">
        <v>650</v>
      </c>
      <c r="H14">
        <v>-12.1913217</v>
      </c>
      <c r="I14">
        <v>26.48405</v>
      </c>
      <c r="J14">
        <v>1384.5</v>
      </c>
      <c r="K14">
        <v>1.8</v>
      </c>
      <c r="L14" t="s">
        <v>651</v>
      </c>
      <c r="M14" t="s">
        <v>113</v>
      </c>
      <c r="N14">
        <v>10.8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3</v>
      </c>
      <c r="Y14">
        <v>2</v>
      </c>
      <c r="Z14">
        <v>2</v>
      </c>
      <c r="AA14">
        <v>0</v>
      </c>
      <c r="AB14" t="s">
        <v>113</v>
      </c>
      <c r="AC14"/>
      <c r="AD14" s="131">
        <v>44698</v>
      </c>
      <c r="AE14" t="s">
        <v>652</v>
      </c>
      <c r="AF14"/>
      <c r="AH14" s="139">
        <f t="shared" si="0"/>
        <v>2</v>
      </c>
      <c r="AI14" s="134">
        <f t="shared" si="2"/>
        <v>1.5</v>
      </c>
      <c r="AJ14" s="134">
        <f t="shared" si="3"/>
        <v>1.6</v>
      </c>
      <c r="AK14" s="134">
        <f t="shared" si="4"/>
        <v>2</v>
      </c>
      <c r="AL14" s="134">
        <f t="shared" si="5"/>
        <v>0</v>
      </c>
      <c r="AM14" s="135">
        <f t="shared" si="1"/>
        <v>5.0999999999999996</v>
      </c>
    </row>
    <row r="15" spans="1:43">
      <c r="A15" t="s">
        <v>323</v>
      </c>
      <c r="B15" t="s">
        <v>613</v>
      </c>
      <c r="C15" t="s">
        <v>324</v>
      </c>
      <c r="D15" t="s">
        <v>325</v>
      </c>
      <c r="E15" t="s">
        <v>200</v>
      </c>
      <c r="F15" t="s">
        <v>290</v>
      </c>
      <c r="G15" t="s">
        <v>653</v>
      </c>
      <c r="H15">
        <v>-12.153868900000001</v>
      </c>
      <c r="I15">
        <v>26.4343723</v>
      </c>
      <c r="J15">
        <v>1361.3</v>
      </c>
      <c r="K15">
        <v>4.8659999999999997</v>
      </c>
      <c r="L15" t="s">
        <v>654</v>
      </c>
      <c r="M15" t="s">
        <v>113</v>
      </c>
      <c r="N15">
        <v>13.4</v>
      </c>
      <c r="O15">
        <v>3</v>
      </c>
      <c r="P15">
        <v>3</v>
      </c>
      <c r="Q15">
        <v>2</v>
      </c>
      <c r="R15">
        <v>2</v>
      </c>
      <c r="S15">
        <v>4</v>
      </c>
      <c r="T15">
        <v>1</v>
      </c>
      <c r="U15">
        <v>2</v>
      </c>
      <c r="V15">
        <v>2</v>
      </c>
      <c r="W15">
        <v>3</v>
      </c>
      <c r="X15">
        <v>7</v>
      </c>
      <c r="Y15">
        <v>3</v>
      </c>
      <c r="Z15">
        <v>2</v>
      </c>
      <c r="AA15">
        <v>0</v>
      </c>
      <c r="AB15" t="s">
        <v>113</v>
      </c>
      <c r="AC15"/>
      <c r="AD15" s="131">
        <v>44698</v>
      </c>
      <c r="AE15" t="s">
        <v>655</v>
      </c>
      <c r="AF15"/>
      <c r="AH15" s="139">
        <f t="shared" si="0"/>
        <v>2.4444444444444446</v>
      </c>
      <c r="AI15" s="134">
        <f t="shared" si="2"/>
        <v>3.5</v>
      </c>
      <c r="AJ15" s="134">
        <f t="shared" si="3"/>
        <v>2.4000000000000004</v>
      </c>
      <c r="AK15" s="134">
        <f t="shared" si="4"/>
        <v>2</v>
      </c>
      <c r="AL15" s="134">
        <f t="shared" si="5"/>
        <v>0</v>
      </c>
      <c r="AM15" s="135">
        <f t="shared" si="1"/>
        <v>7.9</v>
      </c>
    </row>
    <row r="16" spans="1:43">
      <c r="A16" t="s">
        <v>332</v>
      </c>
      <c r="B16" t="s">
        <v>613</v>
      </c>
      <c r="C16" t="s">
        <v>333</v>
      </c>
      <c r="D16" t="s">
        <v>334</v>
      </c>
      <c r="E16" t="s">
        <v>200</v>
      </c>
      <c r="F16" t="s">
        <v>290</v>
      </c>
      <c r="G16" t="s">
        <v>656</v>
      </c>
      <c r="H16">
        <v>-12.15414</v>
      </c>
      <c r="I16">
        <v>26.431668333333331</v>
      </c>
      <c r="J16">
        <v>1356</v>
      </c>
      <c r="K16">
        <v>4.9000000000000004</v>
      </c>
      <c r="L16" t="s">
        <v>657</v>
      </c>
      <c r="M16" t="s">
        <v>113</v>
      </c>
      <c r="N16">
        <v>5.8</v>
      </c>
      <c r="O16">
        <v>3</v>
      </c>
      <c r="P16">
        <v>3</v>
      </c>
      <c r="Q16">
        <v>3</v>
      </c>
      <c r="R16">
        <v>2</v>
      </c>
      <c r="S16">
        <v>2</v>
      </c>
      <c r="T16">
        <v>2</v>
      </c>
      <c r="U16">
        <v>3</v>
      </c>
      <c r="V16">
        <v>4</v>
      </c>
      <c r="W16">
        <v>2</v>
      </c>
      <c r="X16">
        <v>2</v>
      </c>
      <c r="Y16">
        <v>1</v>
      </c>
      <c r="Z16">
        <v>1</v>
      </c>
      <c r="AA16">
        <v>0</v>
      </c>
      <c r="AB16" t="s">
        <v>113</v>
      </c>
      <c r="AC16"/>
      <c r="AD16" s="131">
        <v>44698</v>
      </c>
      <c r="AE16" t="s">
        <v>658</v>
      </c>
      <c r="AF16"/>
      <c r="AH16" s="139">
        <f t="shared" si="0"/>
        <v>2.6666666666666665</v>
      </c>
      <c r="AI16" s="134">
        <f t="shared" si="2"/>
        <v>1</v>
      </c>
      <c r="AJ16" s="134">
        <f t="shared" si="3"/>
        <v>0.8</v>
      </c>
      <c r="AK16" s="134">
        <f t="shared" si="4"/>
        <v>1</v>
      </c>
      <c r="AL16" s="134">
        <f t="shared" si="5"/>
        <v>0</v>
      </c>
      <c r="AM16" s="135">
        <f t="shared" si="1"/>
        <v>2.8</v>
      </c>
    </row>
    <row r="17" spans="1:39">
      <c r="A17" t="s">
        <v>341</v>
      </c>
      <c r="B17" t="s">
        <v>613</v>
      </c>
      <c r="C17" t="s">
        <v>342</v>
      </c>
      <c r="D17" t="s">
        <v>343</v>
      </c>
      <c r="E17" t="s">
        <v>200</v>
      </c>
      <c r="F17" t="s">
        <v>244</v>
      </c>
      <c r="G17" t="s">
        <v>659</v>
      </c>
      <c r="H17">
        <v>-12.1863785</v>
      </c>
      <c r="I17">
        <v>26.4684727</v>
      </c>
      <c r="J17">
        <v>1377.6</v>
      </c>
      <c r="K17">
        <v>4.9000000000000004</v>
      </c>
      <c r="L17" t="s">
        <v>660</v>
      </c>
      <c r="M17" t="s">
        <v>113</v>
      </c>
      <c r="N17">
        <v>15</v>
      </c>
      <c r="O17">
        <v>3</v>
      </c>
      <c r="P17">
        <v>4</v>
      </c>
      <c r="Q17">
        <v>2</v>
      </c>
      <c r="R17">
        <v>4</v>
      </c>
      <c r="S17">
        <v>2</v>
      </c>
      <c r="T17">
        <v>1</v>
      </c>
      <c r="U17">
        <v>2</v>
      </c>
      <c r="V17">
        <v>3</v>
      </c>
      <c r="W17">
        <v>1</v>
      </c>
      <c r="X17">
        <v>4</v>
      </c>
      <c r="Y17">
        <v>1</v>
      </c>
      <c r="Z17">
        <v>2</v>
      </c>
      <c r="AA17">
        <v>0</v>
      </c>
      <c r="AB17" t="s">
        <v>113</v>
      </c>
      <c r="AC17"/>
      <c r="AD17" s="131">
        <v>44698</v>
      </c>
      <c r="AE17" t="s">
        <v>661</v>
      </c>
      <c r="AF17"/>
      <c r="AH17" s="139">
        <f t="shared" si="0"/>
        <v>2.4444444444444446</v>
      </c>
      <c r="AI17" s="134">
        <f t="shared" si="2"/>
        <v>2</v>
      </c>
      <c r="AJ17" s="134">
        <f t="shared" si="3"/>
        <v>0.8</v>
      </c>
      <c r="AK17" s="134">
        <f t="shared" si="4"/>
        <v>2</v>
      </c>
      <c r="AL17" s="134">
        <f t="shared" si="5"/>
        <v>0</v>
      </c>
      <c r="AM17" s="135">
        <f t="shared" si="1"/>
        <v>4.8</v>
      </c>
    </row>
    <row r="18" spans="1:39">
      <c r="A18" t="s">
        <v>350</v>
      </c>
      <c r="B18" t="s">
        <v>613</v>
      </c>
      <c r="C18" t="s">
        <v>351</v>
      </c>
      <c r="D18" t="s">
        <v>352</v>
      </c>
      <c r="E18" t="s">
        <v>200</v>
      </c>
      <c r="F18" t="s">
        <v>290</v>
      </c>
      <c r="G18" t="s">
        <v>662</v>
      </c>
      <c r="H18">
        <v>-12.150974400000001</v>
      </c>
      <c r="I18">
        <v>26.4273852</v>
      </c>
      <c r="J18">
        <v>1391.9</v>
      </c>
      <c r="K18">
        <v>4.38</v>
      </c>
      <c r="L18" t="s">
        <v>663</v>
      </c>
      <c r="M18" t="s">
        <v>113</v>
      </c>
      <c r="N18">
        <v>8</v>
      </c>
      <c r="O18">
        <v>2</v>
      </c>
      <c r="P18">
        <v>3</v>
      </c>
      <c r="Q18">
        <v>3</v>
      </c>
      <c r="R18">
        <v>1</v>
      </c>
      <c r="S18">
        <v>4</v>
      </c>
      <c r="T18">
        <v>4</v>
      </c>
      <c r="U18">
        <v>3</v>
      </c>
      <c r="V18">
        <v>3</v>
      </c>
      <c r="W18">
        <v>2</v>
      </c>
      <c r="X18">
        <v>1</v>
      </c>
      <c r="Y18">
        <v>1</v>
      </c>
      <c r="Z18">
        <v>1</v>
      </c>
      <c r="AA18">
        <v>0</v>
      </c>
      <c r="AB18" t="s">
        <v>113</v>
      </c>
      <c r="AC18"/>
      <c r="AD18" s="131">
        <v>44698</v>
      </c>
      <c r="AE18" t="s">
        <v>664</v>
      </c>
      <c r="AF18"/>
      <c r="AH18" s="139">
        <f t="shared" si="0"/>
        <v>2.7777777777777777</v>
      </c>
      <c r="AI18" s="134">
        <f t="shared" si="2"/>
        <v>0.5</v>
      </c>
      <c r="AJ18" s="134">
        <f t="shared" si="3"/>
        <v>0.8</v>
      </c>
      <c r="AK18" s="134">
        <f t="shared" si="4"/>
        <v>1</v>
      </c>
      <c r="AL18" s="134">
        <f t="shared" si="5"/>
        <v>0</v>
      </c>
      <c r="AM18" s="135">
        <f t="shared" si="1"/>
        <v>2.2999999999999998</v>
      </c>
    </row>
    <row r="19" spans="1:39">
      <c r="A19" t="s">
        <v>359</v>
      </c>
      <c r="B19" t="s">
        <v>613</v>
      </c>
      <c r="C19" t="s">
        <v>360</v>
      </c>
      <c r="D19" t="s">
        <v>361</v>
      </c>
      <c r="E19" t="s">
        <v>200</v>
      </c>
      <c r="F19" t="s">
        <v>244</v>
      </c>
      <c r="G19" t="s">
        <v>665</v>
      </c>
      <c r="H19">
        <v>-12.1902402</v>
      </c>
      <c r="I19">
        <v>26.474579299999998</v>
      </c>
      <c r="J19">
        <v>1352.6</v>
      </c>
      <c r="K19">
        <v>4.9400000000000004</v>
      </c>
      <c r="L19" t="s">
        <v>666</v>
      </c>
      <c r="M19" t="s">
        <v>113</v>
      </c>
      <c r="N19">
        <v>12.4</v>
      </c>
      <c r="O19">
        <v>3</v>
      </c>
      <c r="P19">
        <v>2</v>
      </c>
      <c r="Q19">
        <v>2</v>
      </c>
      <c r="R19">
        <v>1</v>
      </c>
      <c r="S19">
        <v>2</v>
      </c>
      <c r="T19">
        <v>4</v>
      </c>
      <c r="U19">
        <v>3</v>
      </c>
      <c r="V19">
        <v>2</v>
      </c>
      <c r="W19">
        <v>1</v>
      </c>
      <c r="X19">
        <v>2</v>
      </c>
      <c r="Y19">
        <v>2</v>
      </c>
      <c r="Z19">
        <v>1</v>
      </c>
      <c r="AA19">
        <v>0</v>
      </c>
      <c r="AB19" t="s">
        <v>113</v>
      </c>
      <c r="AC19"/>
      <c r="AD19" s="131">
        <v>44698</v>
      </c>
      <c r="AE19" t="s">
        <v>667</v>
      </c>
      <c r="AF19"/>
      <c r="AH19" s="139">
        <f t="shared" si="0"/>
        <v>2.2222222222222223</v>
      </c>
      <c r="AI19" s="134">
        <f t="shared" si="2"/>
        <v>1</v>
      </c>
      <c r="AJ19" s="134">
        <f t="shared" si="3"/>
        <v>1.6</v>
      </c>
      <c r="AK19" s="134">
        <f t="shared" si="4"/>
        <v>1</v>
      </c>
      <c r="AL19" s="134">
        <f t="shared" si="5"/>
        <v>0</v>
      </c>
      <c r="AM19" s="135">
        <f t="shared" si="1"/>
        <v>3.6</v>
      </c>
    </row>
    <row r="20" spans="1:39">
      <c r="A20" t="s">
        <v>368</v>
      </c>
      <c r="B20" t="s">
        <v>613</v>
      </c>
      <c r="C20" t="s">
        <v>369</v>
      </c>
      <c r="D20" t="s">
        <v>370</v>
      </c>
      <c r="E20" t="s">
        <v>200</v>
      </c>
      <c r="F20" t="s">
        <v>244</v>
      </c>
      <c r="G20" t="s">
        <v>668</v>
      </c>
      <c r="H20">
        <v>-12.1902323</v>
      </c>
      <c r="I20">
        <v>26.481736600000001</v>
      </c>
      <c r="J20">
        <v>1390.3</v>
      </c>
      <c r="K20">
        <v>4.9329999999999998</v>
      </c>
      <c r="L20" t="s">
        <v>669</v>
      </c>
      <c r="M20" t="s">
        <v>113</v>
      </c>
      <c r="N20">
        <v>8.1999999999999993</v>
      </c>
      <c r="O20">
        <v>2</v>
      </c>
      <c r="P20">
        <v>2</v>
      </c>
      <c r="Q20">
        <v>2</v>
      </c>
      <c r="R20">
        <v>3</v>
      </c>
      <c r="S20">
        <v>2</v>
      </c>
      <c r="T20">
        <v>3</v>
      </c>
      <c r="U20">
        <v>2</v>
      </c>
      <c r="V20">
        <v>1</v>
      </c>
      <c r="W20">
        <v>2</v>
      </c>
      <c r="X20">
        <v>2</v>
      </c>
      <c r="Y20">
        <v>1</v>
      </c>
      <c r="Z20">
        <v>3</v>
      </c>
      <c r="AA20">
        <v>0</v>
      </c>
      <c r="AB20" t="s">
        <v>113</v>
      </c>
      <c r="AC20"/>
      <c r="AD20" s="131">
        <v>44698</v>
      </c>
      <c r="AE20" t="s">
        <v>670</v>
      </c>
      <c r="AF20"/>
      <c r="AH20" s="139">
        <f t="shared" si="0"/>
        <v>2.1111111111111112</v>
      </c>
      <c r="AI20" s="134">
        <f t="shared" si="2"/>
        <v>1</v>
      </c>
      <c r="AJ20" s="134">
        <f t="shared" si="3"/>
        <v>0.8</v>
      </c>
      <c r="AK20" s="134">
        <f t="shared" si="4"/>
        <v>3</v>
      </c>
      <c r="AL20" s="134">
        <f t="shared" si="5"/>
        <v>0</v>
      </c>
      <c r="AM20" s="135">
        <f t="shared" si="1"/>
        <v>4.8</v>
      </c>
    </row>
    <row r="21" spans="1:39">
      <c r="A21" t="s">
        <v>377</v>
      </c>
      <c r="B21" t="s">
        <v>613</v>
      </c>
      <c r="C21" t="s">
        <v>378</v>
      </c>
      <c r="D21" t="s">
        <v>379</v>
      </c>
      <c r="E21" t="s">
        <v>200</v>
      </c>
      <c r="F21" t="s">
        <v>290</v>
      </c>
      <c r="G21" t="s">
        <v>671</v>
      </c>
      <c r="H21">
        <v>-12.1525645</v>
      </c>
      <c r="I21">
        <v>26.4200382</v>
      </c>
      <c r="J21">
        <v>1376</v>
      </c>
      <c r="K21">
        <v>4.82</v>
      </c>
      <c r="L21" t="s">
        <v>672</v>
      </c>
      <c r="M21" t="s">
        <v>113</v>
      </c>
      <c r="N21">
        <v>11.8</v>
      </c>
      <c r="O21">
        <v>2</v>
      </c>
      <c r="P21">
        <v>3</v>
      </c>
      <c r="Q21">
        <v>3</v>
      </c>
      <c r="R21">
        <v>4</v>
      </c>
      <c r="S21">
        <v>1</v>
      </c>
      <c r="T21">
        <v>3</v>
      </c>
      <c r="U21">
        <v>4</v>
      </c>
      <c r="V21">
        <v>1</v>
      </c>
      <c r="W21">
        <v>1</v>
      </c>
      <c r="X21">
        <v>5</v>
      </c>
      <c r="Y21">
        <v>3</v>
      </c>
      <c r="Z21">
        <v>4</v>
      </c>
      <c r="AA21">
        <v>0</v>
      </c>
      <c r="AB21" t="s">
        <v>113</v>
      </c>
      <c r="AC21"/>
      <c r="AD21" s="131">
        <v>44698</v>
      </c>
      <c r="AE21" t="s">
        <v>673</v>
      </c>
      <c r="AF21"/>
      <c r="AH21" s="139">
        <f t="shared" si="0"/>
        <v>2.4444444444444446</v>
      </c>
      <c r="AI21" s="134">
        <f t="shared" si="2"/>
        <v>2.5</v>
      </c>
      <c r="AJ21" s="134">
        <f t="shared" si="3"/>
        <v>2.4000000000000004</v>
      </c>
      <c r="AK21" s="134">
        <f t="shared" si="4"/>
        <v>4</v>
      </c>
      <c r="AL21" s="134">
        <f t="shared" si="5"/>
        <v>0</v>
      </c>
      <c r="AM21" s="135">
        <f t="shared" si="1"/>
        <v>8.9</v>
      </c>
    </row>
    <row r="22" spans="1:39">
      <c r="A22" t="s">
        <v>386</v>
      </c>
      <c r="B22" t="s">
        <v>613</v>
      </c>
      <c r="C22" t="s">
        <v>387</v>
      </c>
      <c r="D22" t="s">
        <v>388</v>
      </c>
      <c r="E22" t="s">
        <v>200</v>
      </c>
      <c r="F22" t="s">
        <v>391</v>
      </c>
      <c r="G22" t="s">
        <v>674</v>
      </c>
      <c r="H22">
        <v>-12.190300499999999</v>
      </c>
      <c r="I22">
        <v>26.372010299999999</v>
      </c>
      <c r="J22">
        <v>1370.800048828125</v>
      </c>
      <c r="K22">
        <v>4.7</v>
      </c>
      <c r="L22" t="s">
        <v>675</v>
      </c>
      <c r="M22" t="s">
        <v>113</v>
      </c>
      <c r="N22">
        <v>9.5</v>
      </c>
      <c r="O22">
        <v>2</v>
      </c>
      <c r="P22">
        <v>2</v>
      </c>
      <c r="Q22">
        <v>2</v>
      </c>
      <c r="R22">
        <v>2</v>
      </c>
      <c r="S22">
        <v>3</v>
      </c>
      <c r="T22">
        <v>2</v>
      </c>
      <c r="U22">
        <v>3</v>
      </c>
      <c r="V22">
        <v>2</v>
      </c>
      <c r="W22">
        <v>3</v>
      </c>
      <c r="X22">
        <v>4</v>
      </c>
      <c r="Y22">
        <v>2</v>
      </c>
      <c r="Z22">
        <v>3</v>
      </c>
      <c r="AA22">
        <v>0</v>
      </c>
      <c r="AB22" t="s">
        <v>113</v>
      </c>
      <c r="AC22"/>
      <c r="AD22" s="131">
        <v>44698</v>
      </c>
      <c r="AE22" t="s">
        <v>676</v>
      </c>
      <c r="AF22"/>
      <c r="AH22" s="139">
        <f t="shared" si="0"/>
        <v>2.3333333333333335</v>
      </c>
      <c r="AI22" s="134">
        <f t="shared" si="2"/>
        <v>2</v>
      </c>
      <c r="AJ22" s="134">
        <f t="shared" si="3"/>
        <v>1.6</v>
      </c>
      <c r="AK22" s="134">
        <f t="shared" si="4"/>
        <v>3</v>
      </c>
      <c r="AL22" s="134">
        <f t="shared" si="5"/>
        <v>0</v>
      </c>
      <c r="AM22" s="135">
        <f t="shared" si="1"/>
        <v>6.6</v>
      </c>
    </row>
    <row r="23" spans="1:39">
      <c r="A23" t="s">
        <v>396</v>
      </c>
      <c r="B23" t="s">
        <v>613</v>
      </c>
      <c r="C23" t="s">
        <v>397</v>
      </c>
      <c r="D23" t="s">
        <v>398</v>
      </c>
      <c r="E23" t="s">
        <v>200</v>
      </c>
      <c r="F23" t="s">
        <v>290</v>
      </c>
      <c r="G23" t="s">
        <v>677</v>
      </c>
      <c r="H23">
        <v>-12.1476565</v>
      </c>
      <c r="I23">
        <v>26.408863100000001</v>
      </c>
      <c r="J23">
        <v>1363.6</v>
      </c>
      <c r="K23">
        <v>3.92</v>
      </c>
      <c r="L23" t="s">
        <v>678</v>
      </c>
      <c r="M23" t="s">
        <v>113</v>
      </c>
      <c r="N23">
        <v>19.8</v>
      </c>
      <c r="O23">
        <v>2</v>
      </c>
      <c r="P23">
        <v>3</v>
      </c>
      <c r="Q23">
        <v>2</v>
      </c>
      <c r="R23">
        <v>4</v>
      </c>
      <c r="S23">
        <v>1</v>
      </c>
      <c r="T23">
        <v>3</v>
      </c>
      <c r="U23">
        <v>3</v>
      </c>
      <c r="V23">
        <v>3</v>
      </c>
      <c r="W23">
        <v>4</v>
      </c>
      <c r="X23">
        <v>3</v>
      </c>
      <c r="Y23">
        <v>1</v>
      </c>
      <c r="Z23">
        <v>1</v>
      </c>
      <c r="AA23">
        <v>0</v>
      </c>
      <c r="AB23" t="s">
        <v>113</v>
      </c>
      <c r="AC23"/>
      <c r="AD23" s="131">
        <v>44698</v>
      </c>
      <c r="AE23" t="s">
        <v>679</v>
      </c>
      <c r="AF23"/>
      <c r="AH23" s="139">
        <f t="shared" si="0"/>
        <v>2.7777777777777777</v>
      </c>
      <c r="AI23" s="134">
        <f t="shared" si="2"/>
        <v>1.5</v>
      </c>
      <c r="AJ23" s="134">
        <f t="shared" si="3"/>
        <v>0.8</v>
      </c>
      <c r="AK23" s="134">
        <f t="shared" si="4"/>
        <v>1</v>
      </c>
      <c r="AL23" s="134">
        <f t="shared" si="5"/>
        <v>0</v>
      </c>
      <c r="AM23" s="135">
        <f t="shared" si="1"/>
        <v>3.3</v>
      </c>
    </row>
    <row r="24" spans="1:39">
      <c r="A24" t="s">
        <v>405</v>
      </c>
      <c r="B24" t="s">
        <v>613</v>
      </c>
      <c r="C24" t="s">
        <v>406</v>
      </c>
      <c r="D24" t="s">
        <v>407</v>
      </c>
      <c r="E24" t="s">
        <v>200</v>
      </c>
      <c r="F24" t="s">
        <v>290</v>
      </c>
      <c r="G24" t="s">
        <v>680</v>
      </c>
      <c r="H24">
        <v>-12.149805300000001</v>
      </c>
      <c r="I24">
        <v>26.413160699999999</v>
      </c>
      <c r="J24">
        <v>1361.2</v>
      </c>
      <c r="K24">
        <v>4.46</v>
      </c>
      <c r="L24" t="s">
        <v>681</v>
      </c>
      <c r="M24" t="s">
        <v>113</v>
      </c>
      <c r="N24">
        <v>7.2</v>
      </c>
      <c r="O24">
        <v>2</v>
      </c>
      <c r="P24">
        <v>1</v>
      </c>
      <c r="Q24">
        <v>2</v>
      </c>
      <c r="R24">
        <v>3</v>
      </c>
      <c r="S24">
        <v>2</v>
      </c>
      <c r="T24">
        <v>2</v>
      </c>
      <c r="U24">
        <v>1</v>
      </c>
      <c r="V24">
        <v>2</v>
      </c>
      <c r="W24">
        <v>1</v>
      </c>
      <c r="X24">
        <v>4</v>
      </c>
      <c r="Y24">
        <v>1</v>
      </c>
      <c r="Z24">
        <v>1</v>
      </c>
      <c r="AA24">
        <v>0</v>
      </c>
      <c r="AB24" t="s">
        <v>113</v>
      </c>
      <c r="AC24"/>
      <c r="AD24" s="131">
        <v>44698</v>
      </c>
      <c r="AE24" t="s">
        <v>682</v>
      </c>
      <c r="AF24"/>
      <c r="AH24" s="139">
        <f t="shared" si="0"/>
        <v>1.7777777777777777</v>
      </c>
      <c r="AI24" s="134">
        <f t="shared" si="2"/>
        <v>2</v>
      </c>
      <c r="AJ24" s="134">
        <f t="shared" si="3"/>
        <v>0.8</v>
      </c>
      <c r="AK24" s="134">
        <f t="shared" si="4"/>
        <v>1</v>
      </c>
      <c r="AL24" s="134">
        <f t="shared" si="5"/>
        <v>0</v>
      </c>
      <c r="AM24" s="135">
        <f t="shared" si="1"/>
        <v>3.8</v>
      </c>
    </row>
    <row r="25" spans="1:39">
      <c r="A25" t="s">
        <v>414</v>
      </c>
      <c r="B25" t="s">
        <v>613</v>
      </c>
      <c r="C25" t="s">
        <v>415</v>
      </c>
      <c r="D25" t="s">
        <v>416</v>
      </c>
      <c r="E25" t="s">
        <v>200</v>
      </c>
      <c r="F25" t="s">
        <v>290</v>
      </c>
      <c r="G25" t="s">
        <v>683</v>
      </c>
      <c r="H25">
        <v>-12.162238333333329</v>
      </c>
      <c r="I25">
        <v>26.429805000000002</v>
      </c>
      <c r="J25">
        <v>1370.2</v>
      </c>
      <c r="K25">
        <v>5</v>
      </c>
      <c r="L25" t="s">
        <v>684</v>
      </c>
      <c r="M25" t="s">
        <v>113</v>
      </c>
      <c r="N25">
        <v>4.8</v>
      </c>
      <c r="O25">
        <v>2</v>
      </c>
      <c r="P25">
        <v>2</v>
      </c>
      <c r="Q25">
        <v>2</v>
      </c>
      <c r="R25">
        <v>3</v>
      </c>
      <c r="S25">
        <v>4</v>
      </c>
      <c r="T25">
        <v>2</v>
      </c>
      <c r="U25">
        <v>2</v>
      </c>
      <c r="V25">
        <v>2</v>
      </c>
      <c r="W25">
        <v>3</v>
      </c>
      <c r="X25">
        <v>1</v>
      </c>
      <c r="Y25">
        <v>1</v>
      </c>
      <c r="Z25">
        <v>1</v>
      </c>
      <c r="AA25">
        <v>0</v>
      </c>
      <c r="AB25" t="s">
        <v>113</v>
      </c>
      <c r="AC25"/>
      <c r="AD25" s="131">
        <v>44698</v>
      </c>
      <c r="AE25" t="s">
        <v>685</v>
      </c>
      <c r="AF25"/>
      <c r="AH25" s="139">
        <f t="shared" si="0"/>
        <v>2.4444444444444446</v>
      </c>
      <c r="AI25" s="134">
        <f t="shared" si="2"/>
        <v>0.5</v>
      </c>
      <c r="AJ25" s="134">
        <f t="shared" si="3"/>
        <v>0.8</v>
      </c>
      <c r="AK25" s="134">
        <f t="shared" si="4"/>
        <v>1</v>
      </c>
      <c r="AL25" s="134">
        <f t="shared" si="5"/>
        <v>0</v>
      </c>
      <c r="AM25" s="135">
        <f t="shared" si="1"/>
        <v>2.2999999999999998</v>
      </c>
    </row>
    <row r="26" spans="1:39">
      <c r="A26" t="s">
        <v>423</v>
      </c>
      <c r="B26" t="s">
        <v>613</v>
      </c>
      <c r="C26" t="s">
        <v>424</v>
      </c>
      <c r="D26" t="s">
        <v>425</v>
      </c>
      <c r="E26" t="s">
        <v>200</v>
      </c>
      <c r="F26" t="s">
        <v>290</v>
      </c>
      <c r="G26" t="s">
        <v>686</v>
      </c>
      <c r="H26">
        <v>-12.16038833333333</v>
      </c>
      <c r="I26">
        <v>26.430286666666671</v>
      </c>
      <c r="J26">
        <v>1361.8</v>
      </c>
      <c r="K26">
        <v>4.9000000000000004</v>
      </c>
      <c r="L26" t="s">
        <v>654</v>
      </c>
      <c r="M26" t="s">
        <v>113</v>
      </c>
      <c r="N26">
        <v>3.4</v>
      </c>
      <c r="O26">
        <v>2</v>
      </c>
      <c r="P26">
        <v>3</v>
      </c>
      <c r="Q26">
        <v>3</v>
      </c>
      <c r="R26">
        <v>2</v>
      </c>
      <c r="S26">
        <v>2</v>
      </c>
      <c r="T26">
        <v>4</v>
      </c>
      <c r="U26">
        <v>3</v>
      </c>
      <c r="V26">
        <v>2</v>
      </c>
      <c r="W26">
        <v>2</v>
      </c>
      <c r="X26">
        <v>0</v>
      </c>
      <c r="Y26">
        <v>4</v>
      </c>
      <c r="Z26">
        <v>3</v>
      </c>
      <c r="AA26">
        <v>1</v>
      </c>
      <c r="AB26" t="s">
        <v>113</v>
      </c>
      <c r="AC26"/>
      <c r="AD26" s="131">
        <v>44698</v>
      </c>
      <c r="AE26" t="s">
        <v>687</v>
      </c>
      <c r="AF26"/>
      <c r="AH26" s="139">
        <f t="shared" si="0"/>
        <v>2.5555555555555554</v>
      </c>
      <c r="AI26" s="134">
        <f t="shared" si="2"/>
        <v>0</v>
      </c>
      <c r="AJ26" s="134">
        <f t="shared" si="3"/>
        <v>3.2</v>
      </c>
      <c r="AK26" s="134">
        <f t="shared" si="4"/>
        <v>3</v>
      </c>
      <c r="AL26" s="134">
        <f t="shared" si="5"/>
        <v>0.8</v>
      </c>
      <c r="AM26" s="135">
        <f t="shared" si="1"/>
        <v>7</v>
      </c>
    </row>
    <row r="27" spans="1:39">
      <c r="A27" t="s">
        <v>432</v>
      </c>
      <c r="B27" t="s">
        <v>613</v>
      </c>
      <c r="C27" t="s">
        <v>433</v>
      </c>
      <c r="D27" t="s">
        <v>434</v>
      </c>
      <c r="E27" t="s">
        <v>200</v>
      </c>
      <c r="F27" t="s">
        <v>244</v>
      </c>
      <c r="G27" t="s">
        <v>688</v>
      </c>
      <c r="H27">
        <v>-12.1885782</v>
      </c>
      <c r="I27">
        <v>26.479775100000001</v>
      </c>
      <c r="J27">
        <v>1393.2</v>
      </c>
      <c r="K27">
        <v>5</v>
      </c>
      <c r="L27" t="s">
        <v>689</v>
      </c>
      <c r="M27" t="s">
        <v>113</v>
      </c>
      <c r="N27">
        <v>7.1</v>
      </c>
      <c r="O27">
        <v>2</v>
      </c>
      <c r="P27">
        <v>2</v>
      </c>
      <c r="Q27">
        <v>2</v>
      </c>
      <c r="R27">
        <v>2</v>
      </c>
      <c r="S27">
        <v>3</v>
      </c>
      <c r="T27">
        <v>2</v>
      </c>
      <c r="U27">
        <v>4</v>
      </c>
      <c r="V27">
        <v>3</v>
      </c>
      <c r="W27">
        <v>3</v>
      </c>
      <c r="X27">
        <v>1</v>
      </c>
      <c r="Y27">
        <v>2</v>
      </c>
      <c r="Z27">
        <v>2</v>
      </c>
      <c r="AA27">
        <v>0</v>
      </c>
      <c r="AB27" t="s">
        <v>113</v>
      </c>
      <c r="AC27"/>
      <c r="AD27" s="131">
        <v>44698</v>
      </c>
      <c r="AE27" t="s">
        <v>690</v>
      </c>
      <c r="AF27"/>
      <c r="AH27" s="139">
        <f t="shared" si="0"/>
        <v>2.5555555555555554</v>
      </c>
      <c r="AI27" s="134">
        <f t="shared" si="2"/>
        <v>0.5</v>
      </c>
      <c r="AJ27" s="134">
        <f t="shared" si="3"/>
        <v>1.6</v>
      </c>
      <c r="AK27" s="134">
        <f t="shared" si="4"/>
        <v>2</v>
      </c>
      <c r="AL27" s="134">
        <f t="shared" si="5"/>
        <v>0</v>
      </c>
      <c r="AM27" s="135">
        <f t="shared" si="1"/>
        <v>4.0999999999999996</v>
      </c>
    </row>
    <row r="28" spans="1:39">
      <c r="A28" t="s">
        <v>442</v>
      </c>
      <c r="B28" t="s">
        <v>613</v>
      </c>
      <c r="C28" t="s">
        <v>443</v>
      </c>
      <c r="D28" t="s">
        <v>444</v>
      </c>
      <c r="E28" t="s">
        <v>200</v>
      </c>
      <c r="F28" t="s">
        <v>290</v>
      </c>
      <c r="G28" t="s">
        <v>691</v>
      </c>
      <c r="H28">
        <v>-12.168224800000001</v>
      </c>
      <c r="I28">
        <v>26.406471700000001</v>
      </c>
      <c r="J28">
        <v>1315.8</v>
      </c>
      <c r="K28">
        <v>4.9800000000000004</v>
      </c>
      <c r="L28" t="s">
        <v>692</v>
      </c>
      <c r="M28" t="s">
        <v>113</v>
      </c>
      <c r="N28">
        <v>21.2</v>
      </c>
      <c r="O28">
        <v>2</v>
      </c>
      <c r="P28">
        <v>2</v>
      </c>
      <c r="Q28">
        <v>3</v>
      </c>
      <c r="R28">
        <v>3</v>
      </c>
      <c r="S28">
        <v>4</v>
      </c>
      <c r="T28">
        <v>1</v>
      </c>
      <c r="U28">
        <v>3</v>
      </c>
      <c r="V28">
        <v>2</v>
      </c>
      <c r="W28">
        <v>1</v>
      </c>
      <c r="X28">
        <v>4</v>
      </c>
      <c r="Y28">
        <v>1</v>
      </c>
      <c r="Z28">
        <v>1</v>
      </c>
      <c r="AA28">
        <v>0</v>
      </c>
      <c r="AB28" t="s">
        <v>113</v>
      </c>
      <c r="AC28"/>
      <c r="AD28" s="131">
        <v>44698</v>
      </c>
      <c r="AE28" t="s">
        <v>693</v>
      </c>
      <c r="AF28"/>
      <c r="AH28" s="139">
        <f t="shared" si="0"/>
        <v>2.3333333333333335</v>
      </c>
      <c r="AI28" s="134">
        <f t="shared" si="2"/>
        <v>2</v>
      </c>
      <c r="AJ28" s="134">
        <f t="shared" si="3"/>
        <v>0.8</v>
      </c>
      <c r="AK28" s="134">
        <f t="shared" si="4"/>
        <v>1</v>
      </c>
      <c r="AL28" s="134">
        <f t="shared" si="5"/>
        <v>0</v>
      </c>
      <c r="AM28" s="135">
        <f t="shared" si="1"/>
        <v>3.8</v>
      </c>
    </row>
    <row r="29" spans="1:39">
      <c r="A29" t="s">
        <v>451</v>
      </c>
      <c r="B29" t="s">
        <v>613</v>
      </c>
      <c r="C29" t="s">
        <v>452</v>
      </c>
      <c r="D29" t="s">
        <v>453</v>
      </c>
      <c r="E29" t="s">
        <v>200</v>
      </c>
      <c r="F29" t="s">
        <v>244</v>
      </c>
      <c r="G29" t="s">
        <v>694</v>
      </c>
      <c r="H29">
        <v>-12.1893531</v>
      </c>
      <c r="I29">
        <v>26.4798455</v>
      </c>
      <c r="J29">
        <v>1387.900024414062</v>
      </c>
      <c r="K29">
        <v>3.12</v>
      </c>
      <c r="L29" t="s">
        <v>695</v>
      </c>
      <c r="M29" t="s">
        <v>113</v>
      </c>
      <c r="N29">
        <v>9.9</v>
      </c>
      <c r="O29">
        <v>2</v>
      </c>
      <c r="P29">
        <v>2</v>
      </c>
      <c r="Q29">
        <v>3</v>
      </c>
      <c r="R29">
        <v>2</v>
      </c>
      <c r="S29">
        <v>1</v>
      </c>
      <c r="T29">
        <v>2</v>
      </c>
      <c r="U29">
        <v>3</v>
      </c>
      <c r="V29">
        <v>3</v>
      </c>
      <c r="W29">
        <v>2</v>
      </c>
      <c r="X29">
        <v>3</v>
      </c>
      <c r="Y29">
        <v>2</v>
      </c>
      <c r="Z29">
        <v>3</v>
      </c>
      <c r="AA29">
        <v>0</v>
      </c>
      <c r="AB29" t="s">
        <v>113</v>
      </c>
      <c r="AC29"/>
      <c r="AD29" s="131">
        <v>44698</v>
      </c>
      <c r="AE29" t="s">
        <v>696</v>
      </c>
      <c r="AF29"/>
      <c r="AH29" s="139">
        <f t="shared" si="0"/>
        <v>2.2222222222222223</v>
      </c>
      <c r="AI29" s="134">
        <f t="shared" si="2"/>
        <v>1.5</v>
      </c>
      <c r="AJ29" s="134">
        <f t="shared" si="3"/>
        <v>1.6</v>
      </c>
      <c r="AK29" s="134">
        <f t="shared" si="4"/>
        <v>3</v>
      </c>
      <c r="AL29" s="134">
        <f t="shared" si="5"/>
        <v>0</v>
      </c>
      <c r="AM29" s="135">
        <f t="shared" si="1"/>
        <v>6.1</v>
      </c>
    </row>
    <row r="30" spans="1:39">
      <c r="A30" t="s">
        <v>460</v>
      </c>
      <c r="B30" t="s">
        <v>613</v>
      </c>
      <c r="C30" t="s">
        <v>461</v>
      </c>
      <c r="D30" t="s">
        <v>462</v>
      </c>
      <c r="E30" t="s">
        <v>200</v>
      </c>
      <c r="F30" t="s">
        <v>290</v>
      </c>
      <c r="G30" t="s">
        <v>697</v>
      </c>
      <c r="H30">
        <v>-12.148265</v>
      </c>
      <c r="I30">
        <v>26.424469999999999</v>
      </c>
      <c r="J30">
        <v>1390.1</v>
      </c>
      <c r="K30">
        <v>2.8</v>
      </c>
      <c r="L30" t="s">
        <v>698</v>
      </c>
      <c r="M30" t="s">
        <v>113</v>
      </c>
      <c r="N30">
        <v>5</v>
      </c>
      <c r="O30">
        <v>2</v>
      </c>
      <c r="P30">
        <v>3</v>
      </c>
      <c r="Q30">
        <v>3</v>
      </c>
      <c r="R30">
        <v>3</v>
      </c>
      <c r="S30">
        <v>3</v>
      </c>
      <c r="T30">
        <v>3</v>
      </c>
      <c r="U30">
        <v>2</v>
      </c>
      <c r="V30">
        <v>2</v>
      </c>
      <c r="W30">
        <v>4</v>
      </c>
      <c r="X30">
        <v>2</v>
      </c>
      <c r="Y30">
        <v>4</v>
      </c>
      <c r="Z30">
        <v>1</v>
      </c>
      <c r="AA30">
        <v>0</v>
      </c>
      <c r="AB30" t="s">
        <v>113</v>
      </c>
      <c r="AC30"/>
      <c r="AD30" s="131">
        <v>44698</v>
      </c>
      <c r="AE30" t="s">
        <v>699</v>
      </c>
      <c r="AF30"/>
      <c r="AH30" s="139">
        <f t="shared" si="0"/>
        <v>2.7777777777777777</v>
      </c>
      <c r="AI30" s="134">
        <f t="shared" si="2"/>
        <v>1</v>
      </c>
      <c r="AJ30" s="134">
        <f t="shared" si="3"/>
        <v>3.2</v>
      </c>
      <c r="AK30" s="134">
        <f t="shared" si="4"/>
        <v>1</v>
      </c>
      <c r="AL30" s="134">
        <f t="shared" si="5"/>
        <v>0</v>
      </c>
      <c r="AM30" s="135">
        <f t="shared" si="1"/>
        <v>5.2</v>
      </c>
    </row>
    <row r="31" spans="1:39">
      <c r="A31" t="s">
        <v>469</v>
      </c>
      <c r="B31" t="s">
        <v>613</v>
      </c>
      <c r="C31" t="s">
        <v>470</v>
      </c>
      <c r="D31" t="s">
        <v>471</v>
      </c>
      <c r="E31" t="s">
        <v>200</v>
      </c>
      <c r="F31" t="s">
        <v>290</v>
      </c>
      <c r="G31" t="s">
        <v>700</v>
      </c>
      <c r="H31">
        <v>-12.152443333333331</v>
      </c>
      <c r="I31">
        <v>26.435373333333342</v>
      </c>
      <c r="J31">
        <v>1365.7</v>
      </c>
      <c r="K31">
        <v>4.9000000000000004</v>
      </c>
      <c r="L31" t="s">
        <v>701</v>
      </c>
      <c r="M31" t="s">
        <v>113</v>
      </c>
      <c r="N31">
        <v>4</v>
      </c>
      <c r="O31">
        <v>2</v>
      </c>
      <c r="P31">
        <v>2</v>
      </c>
      <c r="Q31">
        <v>3</v>
      </c>
      <c r="R31">
        <v>3</v>
      </c>
      <c r="S31">
        <v>4</v>
      </c>
      <c r="T31">
        <v>2</v>
      </c>
      <c r="U31">
        <v>3</v>
      </c>
      <c r="V31">
        <v>2</v>
      </c>
      <c r="W31">
        <v>4</v>
      </c>
      <c r="X31">
        <v>2</v>
      </c>
      <c r="Y31">
        <v>3</v>
      </c>
      <c r="Z31">
        <v>1</v>
      </c>
      <c r="AA31">
        <v>0</v>
      </c>
      <c r="AB31" t="s">
        <v>439</v>
      </c>
      <c r="AC31">
        <v>7</v>
      </c>
      <c r="AD31" s="131">
        <v>44698</v>
      </c>
      <c r="AE31" t="s">
        <v>702</v>
      </c>
      <c r="AF31"/>
      <c r="AH31" s="139">
        <f t="shared" si="0"/>
        <v>2.7777777777777777</v>
      </c>
      <c r="AI31" s="134">
        <f t="shared" si="2"/>
        <v>1</v>
      </c>
      <c r="AJ31" s="134">
        <f t="shared" si="3"/>
        <v>2.4000000000000004</v>
      </c>
      <c r="AK31" s="134">
        <f t="shared" si="4"/>
        <v>1</v>
      </c>
      <c r="AL31" s="134">
        <f t="shared" si="5"/>
        <v>0</v>
      </c>
      <c r="AM31" s="135">
        <f t="shared" si="1"/>
        <v>4.4000000000000004</v>
      </c>
    </row>
    <row r="32" spans="1:39">
      <c r="A32" t="s">
        <v>478</v>
      </c>
      <c r="B32" t="s">
        <v>613</v>
      </c>
      <c r="C32" t="s">
        <v>479</v>
      </c>
      <c r="D32" t="s">
        <v>480</v>
      </c>
      <c r="E32" t="s">
        <v>200</v>
      </c>
      <c r="F32" t="s">
        <v>290</v>
      </c>
      <c r="G32" t="s">
        <v>703</v>
      </c>
      <c r="H32">
        <v>-12.1473873</v>
      </c>
      <c r="I32">
        <v>26.412664100000001</v>
      </c>
      <c r="J32">
        <v>1362.8</v>
      </c>
      <c r="K32">
        <v>4.8250000000000002</v>
      </c>
      <c r="L32" t="s">
        <v>648</v>
      </c>
      <c r="M32" t="s">
        <v>113</v>
      </c>
      <c r="N32">
        <v>9.6</v>
      </c>
      <c r="O32">
        <v>2</v>
      </c>
      <c r="P32">
        <v>3</v>
      </c>
      <c r="Q32">
        <v>3</v>
      </c>
      <c r="R32">
        <v>4</v>
      </c>
      <c r="S32">
        <v>2</v>
      </c>
      <c r="T32">
        <v>2</v>
      </c>
      <c r="U32">
        <v>2</v>
      </c>
      <c r="V32">
        <v>3</v>
      </c>
      <c r="W32">
        <v>2</v>
      </c>
      <c r="X32">
        <v>2</v>
      </c>
      <c r="Y32">
        <v>1</v>
      </c>
      <c r="Z32">
        <v>1</v>
      </c>
      <c r="AA32">
        <v>0</v>
      </c>
      <c r="AB32" t="s">
        <v>113</v>
      </c>
      <c r="AC32"/>
      <c r="AD32" s="131">
        <v>44698</v>
      </c>
      <c r="AE32" t="s">
        <v>704</v>
      </c>
      <c r="AF32"/>
      <c r="AH32" s="139">
        <f t="shared" si="0"/>
        <v>2.5555555555555554</v>
      </c>
      <c r="AI32" s="134">
        <f t="shared" si="2"/>
        <v>1</v>
      </c>
      <c r="AJ32" s="134">
        <f t="shared" si="3"/>
        <v>0.8</v>
      </c>
      <c r="AK32" s="134">
        <f t="shared" si="4"/>
        <v>1</v>
      </c>
      <c r="AL32" s="134">
        <f t="shared" si="5"/>
        <v>0</v>
      </c>
      <c r="AM32" s="135">
        <f t="shared" si="1"/>
        <v>2.8</v>
      </c>
    </row>
    <row r="33" spans="1:39">
      <c r="A33" t="s">
        <v>487</v>
      </c>
      <c r="B33" t="s">
        <v>613</v>
      </c>
      <c r="C33" t="s">
        <v>488</v>
      </c>
      <c r="D33" t="s">
        <v>489</v>
      </c>
      <c r="E33" t="s">
        <v>200</v>
      </c>
      <c r="F33" t="s">
        <v>290</v>
      </c>
      <c r="G33" t="s">
        <v>705</v>
      </c>
      <c r="H33">
        <v>-12.1610859</v>
      </c>
      <c r="I33">
        <v>26.407882300000001</v>
      </c>
      <c r="J33">
        <v>1371.7</v>
      </c>
      <c r="K33">
        <v>4.6159999999999997</v>
      </c>
      <c r="L33" t="s">
        <v>701</v>
      </c>
      <c r="M33" t="s">
        <v>113</v>
      </c>
      <c r="N33">
        <v>13.8</v>
      </c>
      <c r="O33">
        <v>2</v>
      </c>
      <c r="P33">
        <v>3</v>
      </c>
      <c r="Q33">
        <v>4</v>
      </c>
      <c r="R33">
        <v>3</v>
      </c>
      <c r="S33">
        <v>4</v>
      </c>
      <c r="T33">
        <v>1</v>
      </c>
      <c r="U33">
        <v>2</v>
      </c>
      <c r="V33">
        <v>2</v>
      </c>
      <c r="W33">
        <v>3</v>
      </c>
      <c r="X33">
        <v>7</v>
      </c>
      <c r="Y33">
        <v>1</v>
      </c>
      <c r="Z33">
        <v>1</v>
      </c>
      <c r="AA33">
        <v>0</v>
      </c>
      <c r="AB33" t="s">
        <v>113</v>
      </c>
      <c r="AC33"/>
      <c r="AD33" s="131">
        <v>44698</v>
      </c>
      <c r="AE33" t="s">
        <v>706</v>
      </c>
      <c r="AF33"/>
      <c r="AH33" s="139">
        <f t="shared" si="0"/>
        <v>2.6666666666666665</v>
      </c>
      <c r="AI33" s="134">
        <f t="shared" si="2"/>
        <v>3.5</v>
      </c>
      <c r="AJ33" s="134">
        <f t="shared" si="3"/>
        <v>0.8</v>
      </c>
      <c r="AK33" s="134">
        <f t="shared" si="4"/>
        <v>1</v>
      </c>
      <c r="AL33" s="134">
        <f t="shared" si="5"/>
        <v>0</v>
      </c>
      <c r="AM33" s="135">
        <f t="shared" si="1"/>
        <v>5.3</v>
      </c>
    </row>
    <row r="34" spans="1:39">
      <c r="A34" t="s">
        <v>496</v>
      </c>
      <c r="B34" t="s">
        <v>613</v>
      </c>
      <c r="C34" t="s">
        <v>497</v>
      </c>
      <c r="D34" t="s">
        <v>498</v>
      </c>
      <c r="E34" t="s">
        <v>200</v>
      </c>
      <c r="F34" t="s">
        <v>290</v>
      </c>
      <c r="G34" t="s">
        <v>707</v>
      </c>
      <c r="H34">
        <v>-12.160895999999999</v>
      </c>
      <c r="I34">
        <v>26.4119043</v>
      </c>
      <c r="J34">
        <v>1378.7</v>
      </c>
      <c r="K34">
        <v>4.0599999999999996</v>
      </c>
      <c r="L34" t="s">
        <v>708</v>
      </c>
      <c r="M34" t="s">
        <v>113</v>
      </c>
      <c r="N34">
        <v>21.8</v>
      </c>
      <c r="O34">
        <v>2</v>
      </c>
      <c r="P34">
        <v>3</v>
      </c>
      <c r="Q34">
        <v>2</v>
      </c>
      <c r="R34">
        <v>2</v>
      </c>
      <c r="S34">
        <v>1</v>
      </c>
      <c r="T34">
        <v>1</v>
      </c>
      <c r="U34">
        <v>2</v>
      </c>
      <c r="V34">
        <v>2</v>
      </c>
      <c r="W34">
        <v>1</v>
      </c>
      <c r="X34">
        <v>3</v>
      </c>
      <c r="Y34">
        <v>1</v>
      </c>
      <c r="Z34">
        <v>1</v>
      </c>
      <c r="AA34">
        <v>0</v>
      </c>
      <c r="AB34" t="s">
        <v>113</v>
      </c>
      <c r="AC34"/>
      <c r="AD34" s="131">
        <v>44698</v>
      </c>
      <c r="AE34" t="s">
        <v>709</v>
      </c>
      <c r="AF34"/>
      <c r="AH34" s="139">
        <f t="shared" si="0"/>
        <v>1.7777777777777777</v>
      </c>
      <c r="AI34" s="134">
        <f t="shared" si="2"/>
        <v>1.5</v>
      </c>
      <c r="AJ34" s="134">
        <f t="shared" si="3"/>
        <v>0.8</v>
      </c>
      <c r="AK34" s="134">
        <f t="shared" si="4"/>
        <v>1</v>
      </c>
      <c r="AL34" s="134">
        <f t="shared" si="5"/>
        <v>0</v>
      </c>
      <c r="AM34" s="135">
        <f t="shared" si="1"/>
        <v>3.3</v>
      </c>
    </row>
    <row r="35" spans="1:39">
      <c r="A35" t="s">
        <v>505</v>
      </c>
      <c r="B35" t="s">
        <v>613</v>
      </c>
      <c r="C35" t="s">
        <v>506</v>
      </c>
      <c r="D35" t="s">
        <v>507</v>
      </c>
      <c r="E35" t="s">
        <v>200</v>
      </c>
      <c r="F35" t="s">
        <v>244</v>
      </c>
      <c r="G35" t="s">
        <v>710</v>
      </c>
      <c r="H35">
        <v>-12.187166700000001</v>
      </c>
      <c r="I35">
        <v>26.4787091</v>
      </c>
      <c r="J35">
        <v>1396.900024414062</v>
      </c>
      <c r="K35">
        <v>3.64</v>
      </c>
      <c r="L35" t="s">
        <v>711</v>
      </c>
      <c r="M35" t="s">
        <v>113</v>
      </c>
      <c r="N35">
        <v>9.6999999999999993</v>
      </c>
      <c r="O35">
        <v>2</v>
      </c>
      <c r="P35">
        <v>2</v>
      </c>
      <c r="Q35">
        <v>2</v>
      </c>
      <c r="R35">
        <v>3</v>
      </c>
      <c r="S35">
        <v>2</v>
      </c>
      <c r="T35">
        <v>2</v>
      </c>
      <c r="U35">
        <v>2</v>
      </c>
      <c r="V35">
        <v>3</v>
      </c>
      <c r="W35">
        <v>2</v>
      </c>
      <c r="X35">
        <v>1</v>
      </c>
      <c r="Y35">
        <v>1</v>
      </c>
      <c r="Z35">
        <v>3</v>
      </c>
      <c r="AA35">
        <v>0</v>
      </c>
      <c r="AB35" t="s">
        <v>113</v>
      </c>
      <c r="AC35"/>
      <c r="AD35" s="131">
        <v>44698</v>
      </c>
      <c r="AE35" t="s">
        <v>712</v>
      </c>
      <c r="AF35"/>
      <c r="AH35" s="139">
        <f t="shared" si="0"/>
        <v>2.2222222222222223</v>
      </c>
      <c r="AI35" s="134">
        <f t="shared" si="2"/>
        <v>0.5</v>
      </c>
      <c r="AJ35" s="134">
        <f t="shared" si="3"/>
        <v>0.8</v>
      </c>
      <c r="AK35" s="134">
        <f t="shared" si="4"/>
        <v>3</v>
      </c>
      <c r="AL35" s="134">
        <f t="shared" si="5"/>
        <v>0</v>
      </c>
      <c r="AM35" s="135">
        <f t="shared" si="1"/>
        <v>4.3</v>
      </c>
    </row>
    <row r="36" spans="1:39">
      <c r="A36" t="s">
        <v>514</v>
      </c>
      <c r="B36" t="s">
        <v>613</v>
      </c>
      <c r="C36" t="s">
        <v>515</v>
      </c>
      <c r="D36" t="s">
        <v>516</v>
      </c>
      <c r="E36" t="s">
        <v>200</v>
      </c>
      <c r="F36" t="s">
        <v>244</v>
      </c>
      <c r="G36" t="s">
        <v>713</v>
      </c>
      <c r="H36">
        <v>-12.1940078</v>
      </c>
      <c r="I36">
        <v>26.480069400000001</v>
      </c>
      <c r="J36">
        <v>1388.1</v>
      </c>
      <c r="K36">
        <v>9.6</v>
      </c>
      <c r="L36" t="s">
        <v>714</v>
      </c>
      <c r="M36" t="s">
        <v>113</v>
      </c>
      <c r="N36">
        <v>14.8</v>
      </c>
      <c r="O36">
        <v>4</v>
      </c>
      <c r="P36">
        <v>2</v>
      </c>
      <c r="Q36">
        <v>3</v>
      </c>
      <c r="R36">
        <v>3</v>
      </c>
      <c r="S36">
        <v>2</v>
      </c>
      <c r="T36">
        <v>3</v>
      </c>
      <c r="U36">
        <v>3</v>
      </c>
      <c r="V36">
        <v>1</v>
      </c>
      <c r="W36">
        <v>2</v>
      </c>
      <c r="X36">
        <v>1</v>
      </c>
      <c r="Y36">
        <v>2</v>
      </c>
      <c r="Z36">
        <v>1</v>
      </c>
      <c r="AA36">
        <v>0</v>
      </c>
      <c r="AB36" t="s">
        <v>113</v>
      </c>
      <c r="AC36"/>
      <c r="AD36" s="131">
        <v>44698</v>
      </c>
      <c r="AE36" t="s">
        <v>715</v>
      </c>
      <c r="AF36"/>
      <c r="AH36" s="139">
        <f t="shared" si="0"/>
        <v>2.5555555555555554</v>
      </c>
      <c r="AI36" s="134">
        <f t="shared" si="2"/>
        <v>0.5</v>
      </c>
      <c r="AJ36" s="134">
        <f t="shared" si="3"/>
        <v>1.6</v>
      </c>
      <c r="AK36" s="134">
        <f t="shared" si="4"/>
        <v>1</v>
      </c>
      <c r="AL36" s="134">
        <f t="shared" si="5"/>
        <v>0</v>
      </c>
      <c r="AM36" s="135">
        <f t="shared" si="1"/>
        <v>3.1</v>
      </c>
    </row>
    <row r="37" spans="1:39">
      <c r="A37" t="s">
        <v>523</v>
      </c>
      <c r="B37" t="s">
        <v>613</v>
      </c>
      <c r="C37" t="s">
        <v>524</v>
      </c>
      <c r="D37" t="s">
        <v>525</v>
      </c>
      <c r="E37" t="s">
        <v>200</v>
      </c>
      <c r="F37" t="s">
        <v>290</v>
      </c>
      <c r="G37" t="s">
        <v>716</v>
      </c>
      <c r="H37">
        <v>-12.158731700000001</v>
      </c>
      <c r="I37">
        <v>26.405733300000001</v>
      </c>
      <c r="J37">
        <v>1354.4</v>
      </c>
      <c r="K37">
        <v>4.3</v>
      </c>
      <c r="L37" t="s">
        <v>714</v>
      </c>
      <c r="M37" t="s">
        <v>113</v>
      </c>
      <c r="N37">
        <v>12.2</v>
      </c>
      <c r="O37">
        <v>2</v>
      </c>
      <c r="P37">
        <v>4</v>
      </c>
      <c r="Q37">
        <v>1</v>
      </c>
      <c r="R37">
        <v>3</v>
      </c>
      <c r="S37">
        <v>3</v>
      </c>
      <c r="T37">
        <v>2</v>
      </c>
      <c r="U37">
        <v>1</v>
      </c>
      <c r="V37">
        <v>2</v>
      </c>
      <c r="W37">
        <v>2</v>
      </c>
      <c r="X37">
        <v>4</v>
      </c>
      <c r="Y37">
        <v>2</v>
      </c>
      <c r="Z37">
        <v>1</v>
      </c>
      <c r="AA37">
        <v>0</v>
      </c>
      <c r="AB37" t="s">
        <v>113</v>
      </c>
      <c r="AC37"/>
      <c r="AD37" s="131">
        <v>44698</v>
      </c>
      <c r="AE37" t="s">
        <v>717</v>
      </c>
      <c r="AF37"/>
      <c r="AH37" s="139">
        <f t="shared" si="0"/>
        <v>2.2222222222222223</v>
      </c>
      <c r="AI37" s="134">
        <f t="shared" si="2"/>
        <v>2</v>
      </c>
      <c r="AJ37" s="134">
        <f t="shared" si="3"/>
        <v>1.6</v>
      </c>
      <c r="AK37" s="134">
        <f t="shared" si="4"/>
        <v>1</v>
      </c>
      <c r="AL37" s="134">
        <f t="shared" si="5"/>
        <v>0</v>
      </c>
      <c r="AM37" s="135">
        <f t="shared" si="1"/>
        <v>4.5999999999999996</v>
      </c>
    </row>
    <row r="38" spans="1:39">
      <c r="A38" t="s">
        <v>532</v>
      </c>
      <c r="B38" t="s">
        <v>613</v>
      </c>
      <c r="C38" t="s">
        <v>533</v>
      </c>
      <c r="D38" t="s">
        <v>534</v>
      </c>
      <c r="E38" t="s">
        <v>200</v>
      </c>
      <c r="F38" t="s">
        <v>244</v>
      </c>
      <c r="G38" t="s">
        <v>718</v>
      </c>
      <c r="H38">
        <v>-12.1861449</v>
      </c>
      <c r="I38">
        <v>26.4775341</v>
      </c>
      <c r="J38">
        <v>1384.6</v>
      </c>
      <c r="K38">
        <v>4.5599999999999996</v>
      </c>
      <c r="L38" t="s">
        <v>719</v>
      </c>
      <c r="M38" t="s">
        <v>113</v>
      </c>
      <c r="N38">
        <v>16.600000000000001</v>
      </c>
      <c r="O38">
        <v>3</v>
      </c>
      <c r="P38">
        <v>1</v>
      </c>
      <c r="Q38">
        <v>3</v>
      </c>
      <c r="R38">
        <v>2</v>
      </c>
      <c r="S38">
        <v>2</v>
      </c>
      <c r="T38">
        <v>3</v>
      </c>
      <c r="U38">
        <v>4</v>
      </c>
      <c r="V38">
        <v>3</v>
      </c>
      <c r="W38">
        <v>2</v>
      </c>
      <c r="X38">
        <v>2</v>
      </c>
      <c r="Y38">
        <v>2</v>
      </c>
      <c r="Z38">
        <v>1</v>
      </c>
      <c r="AA38">
        <v>0</v>
      </c>
      <c r="AB38" t="s">
        <v>113</v>
      </c>
      <c r="AC38"/>
      <c r="AD38" s="131">
        <v>44698</v>
      </c>
      <c r="AE38" t="s">
        <v>720</v>
      </c>
      <c r="AF38"/>
      <c r="AH38" s="139">
        <f t="shared" si="0"/>
        <v>2.5555555555555554</v>
      </c>
      <c r="AI38" s="134">
        <f t="shared" si="2"/>
        <v>1</v>
      </c>
      <c r="AJ38" s="134">
        <f t="shared" si="3"/>
        <v>1.6</v>
      </c>
      <c r="AK38" s="134">
        <f t="shared" si="4"/>
        <v>1</v>
      </c>
      <c r="AL38" s="134">
        <f t="shared" si="5"/>
        <v>0</v>
      </c>
      <c r="AM38" s="135">
        <f t="shared" si="1"/>
        <v>3.6</v>
      </c>
    </row>
    <row r="39" spans="1:39">
      <c r="A39" t="s">
        <v>541</v>
      </c>
      <c r="B39" t="s">
        <v>613</v>
      </c>
      <c r="C39" t="s">
        <v>542</v>
      </c>
      <c r="D39" t="s">
        <v>543</v>
      </c>
      <c r="E39" t="s">
        <v>200</v>
      </c>
      <c r="F39" t="s">
        <v>290</v>
      </c>
      <c r="G39" t="s">
        <v>721</v>
      </c>
      <c r="H39">
        <v>-12.15899666666667</v>
      </c>
      <c r="I39">
        <v>26.42823666666667</v>
      </c>
      <c r="J39">
        <v>1367.6</v>
      </c>
      <c r="K39">
        <v>4.7</v>
      </c>
      <c r="L39" t="s">
        <v>722</v>
      </c>
      <c r="M39" t="s">
        <v>113</v>
      </c>
      <c r="N39">
        <v>11</v>
      </c>
      <c r="O39">
        <v>2</v>
      </c>
      <c r="P39">
        <v>3</v>
      </c>
      <c r="Q39">
        <v>3</v>
      </c>
      <c r="R39">
        <v>2</v>
      </c>
      <c r="S39">
        <v>3</v>
      </c>
      <c r="T39">
        <v>4</v>
      </c>
      <c r="U39">
        <v>3</v>
      </c>
      <c r="V39">
        <v>2</v>
      </c>
      <c r="W39">
        <v>2</v>
      </c>
      <c r="X39">
        <v>2</v>
      </c>
      <c r="Y39">
        <v>1</v>
      </c>
      <c r="Z39">
        <v>2</v>
      </c>
      <c r="AA39">
        <v>0</v>
      </c>
      <c r="AB39" t="s">
        <v>113</v>
      </c>
      <c r="AC39"/>
      <c r="AD39" s="131">
        <v>44698</v>
      </c>
      <c r="AE39" t="s">
        <v>723</v>
      </c>
      <c r="AF39"/>
      <c r="AH39" s="139">
        <f t="shared" si="0"/>
        <v>2.6666666666666665</v>
      </c>
      <c r="AI39" s="134">
        <f t="shared" si="2"/>
        <v>1</v>
      </c>
      <c r="AJ39" s="134">
        <f t="shared" si="3"/>
        <v>0.8</v>
      </c>
      <c r="AK39" s="134">
        <f t="shared" si="4"/>
        <v>2</v>
      </c>
      <c r="AL39" s="134">
        <f t="shared" si="5"/>
        <v>0</v>
      </c>
      <c r="AM39" s="135">
        <f t="shared" si="1"/>
        <v>3.8</v>
      </c>
    </row>
    <row r="40" spans="1:39">
      <c r="A40" t="s">
        <v>550</v>
      </c>
      <c r="B40" t="s">
        <v>613</v>
      </c>
      <c r="C40" t="s">
        <v>551</v>
      </c>
      <c r="D40" t="s">
        <v>552</v>
      </c>
      <c r="E40" t="s">
        <v>200</v>
      </c>
      <c r="F40" t="s">
        <v>213</v>
      </c>
      <c r="G40" t="s">
        <v>724</v>
      </c>
      <c r="H40">
        <v>-12.190450200000001</v>
      </c>
      <c r="I40">
        <v>26.481938199999998</v>
      </c>
      <c r="J40">
        <v>1375.1</v>
      </c>
      <c r="K40">
        <v>4.4000000000000004</v>
      </c>
      <c r="L40" t="s">
        <v>725</v>
      </c>
      <c r="M40" t="s">
        <v>113</v>
      </c>
      <c r="N40">
        <v>7.7</v>
      </c>
      <c r="O40">
        <v>2</v>
      </c>
      <c r="P40">
        <v>2</v>
      </c>
      <c r="Q40">
        <v>2</v>
      </c>
      <c r="R40">
        <v>2</v>
      </c>
      <c r="S40">
        <v>2</v>
      </c>
      <c r="T40">
        <v>2</v>
      </c>
      <c r="U40">
        <v>2</v>
      </c>
      <c r="V40">
        <v>2</v>
      </c>
      <c r="W40">
        <v>2</v>
      </c>
      <c r="X40">
        <v>2</v>
      </c>
      <c r="Y40">
        <v>3</v>
      </c>
      <c r="Z40">
        <v>3</v>
      </c>
      <c r="AA40">
        <v>0</v>
      </c>
      <c r="AB40" t="s">
        <v>113</v>
      </c>
      <c r="AC40"/>
      <c r="AD40" s="131">
        <v>44698</v>
      </c>
      <c r="AE40" t="s">
        <v>726</v>
      </c>
      <c r="AF40"/>
      <c r="AH40" s="139">
        <f t="shared" si="0"/>
        <v>2</v>
      </c>
      <c r="AI40" s="134">
        <f t="shared" si="2"/>
        <v>1</v>
      </c>
      <c r="AJ40" s="134">
        <f t="shared" si="3"/>
        <v>2.4000000000000004</v>
      </c>
      <c r="AK40" s="134">
        <f t="shared" si="4"/>
        <v>3</v>
      </c>
      <c r="AL40" s="134">
        <f t="shared" si="5"/>
        <v>0</v>
      </c>
      <c r="AM40" s="135">
        <f t="shared" si="1"/>
        <v>6.4</v>
      </c>
    </row>
    <row r="41" spans="1:39">
      <c r="A41" t="s">
        <v>559</v>
      </c>
      <c r="B41" t="s">
        <v>613</v>
      </c>
      <c r="C41" t="s">
        <v>398</v>
      </c>
      <c r="D41" t="s">
        <v>560</v>
      </c>
      <c r="E41" t="s">
        <v>200</v>
      </c>
      <c r="F41" t="s">
        <v>244</v>
      </c>
      <c r="G41" t="s">
        <v>727</v>
      </c>
      <c r="H41">
        <v>-12.1930683</v>
      </c>
      <c r="I41">
        <v>26.480135099999998</v>
      </c>
      <c r="J41">
        <v>1383.4</v>
      </c>
      <c r="K41">
        <v>4.8</v>
      </c>
      <c r="L41" t="s">
        <v>728</v>
      </c>
      <c r="M41" t="s">
        <v>113</v>
      </c>
      <c r="N41">
        <v>21.2</v>
      </c>
      <c r="O41">
        <v>4</v>
      </c>
      <c r="P41">
        <v>2</v>
      </c>
      <c r="Q41">
        <v>1</v>
      </c>
      <c r="R41">
        <v>3</v>
      </c>
      <c r="S41">
        <v>2</v>
      </c>
      <c r="T41">
        <v>2</v>
      </c>
      <c r="U41">
        <v>4</v>
      </c>
      <c r="V41">
        <v>1</v>
      </c>
      <c r="W41">
        <v>3</v>
      </c>
      <c r="X41">
        <v>3</v>
      </c>
      <c r="Y41">
        <v>2</v>
      </c>
      <c r="Z41">
        <v>2</v>
      </c>
      <c r="AA41">
        <v>0</v>
      </c>
      <c r="AB41" t="s">
        <v>113</v>
      </c>
      <c r="AC41"/>
      <c r="AD41" s="131">
        <v>44698</v>
      </c>
      <c r="AE41" t="s">
        <v>729</v>
      </c>
      <c r="AF41"/>
      <c r="AH41" s="139">
        <f t="shared" si="0"/>
        <v>2.4444444444444446</v>
      </c>
      <c r="AI41" s="134">
        <f t="shared" si="2"/>
        <v>1.5</v>
      </c>
      <c r="AJ41" s="134">
        <f t="shared" si="3"/>
        <v>1.6</v>
      </c>
      <c r="AK41" s="134">
        <f t="shared" si="4"/>
        <v>2</v>
      </c>
      <c r="AL41" s="134">
        <f t="shared" si="5"/>
        <v>0</v>
      </c>
      <c r="AM41" s="135">
        <f t="shared" si="1"/>
        <v>5.0999999999999996</v>
      </c>
    </row>
    <row r="42" spans="1:39">
      <c r="A42" t="s">
        <v>567</v>
      </c>
      <c r="B42" t="s">
        <v>613</v>
      </c>
      <c r="C42" t="s">
        <v>568</v>
      </c>
      <c r="D42" t="s">
        <v>569</v>
      </c>
      <c r="E42" t="s">
        <v>200</v>
      </c>
      <c r="F42" t="s">
        <v>244</v>
      </c>
      <c r="G42" t="s">
        <v>730</v>
      </c>
      <c r="H42">
        <v>-12.186631500000001</v>
      </c>
      <c r="I42">
        <v>26.468309099999999</v>
      </c>
      <c r="J42">
        <v>1345</v>
      </c>
      <c r="K42">
        <v>5</v>
      </c>
      <c r="L42" t="s">
        <v>731</v>
      </c>
      <c r="M42" t="s">
        <v>113</v>
      </c>
      <c r="N42">
        <v>13.2</v>
      </c>
      <c r="O42">
        <v>3</v>
      </c>
      <c r="P42">
        <v>2</v>
      </c>
      <c r="Q42">
        <v>1</v>
      </c>
      <c r="R42">
        <v>2</v>
      </c>
      <c r="S42">
        <v>4</v>
      </c>
      <c r="T42">
        <v>2</v>
      </c>
      <c r="U42">
        <v>4</v>
      </c>
      <c r="V42">
        <v>4</v>
      </c>
      <c r="W42">
        <v>1</v>
      </c>
      <c r="X42">
        <v>2</v>
      </c>
      <c r="Y42">
        <v>2</v>
      </c>
      <c r="Z42">
        <v>2</v>
      </c>
      <c r="AA42">
        <v>0</v>
      </c>
      <c r="AB42" t="s">
        <v>113</v>
      </c>
      <c r="AC42"/>
      <c r="AD42" s="131">
        <v>44698</v>
      </c>
      <c r="AE42" t="s">
        <v>732</v>
      </c>
      <c r="AF42"/>
      <c r="AH42" s="139">
        <f t="shared" si="0"/>
        <v>2.5555555555555554</v>
      </c>
      <c r="AI42" s="134">
        <f t="shared" si="2"/>
        <v>1</v>
      </c>
      <c r="AJ42" s="134">
        <f t="shared" si="3"/>
        <v>1.6</v>
      </c>
      <c r="AK42" s="134">
        <f t="shared" si="4"/>
        <v>2</v>
      </c>
      <c r="AL42" s="134">
        <f t="shared" si="5"/>
        <v>0</v>
      </c>
      <c r="AM42" s="135">
        <f t="shared" si="1"/>
        <v>4.5999999999999996</v>
      </c>
    </row>
    <row r="43" spans="1:39">
      <c r="A43" t="s">
        <v>575</v>
      </c>
      <c r="B43" t="s">
        <v>613</v>
      </c>
      <c r="C43" t="s">
        <v>576</v>
      </c>
      <c r="D43" t="s">
        <v>577</v>
      </c>
      <c r="E43" t="s">
        <v>200</v>
      </c>
      <c r="F43" t="s">
        <v>213</v>
      </c>
      <c r="G43" t="s">
        <v>733</v>
      </c>
      <c r="H43">
        <v>-12.191879800000001</v>
      </c>
      <c r="I43">
        <v>26.484256999999999</v>
      </c>
      <c r="J43">
        <v>1409.6</v>
      </c>
      <c r="K43">
        <v>4.9829999999999997</v>
      </c>
      <c r="L43" t="s">
        <v>734</v>
      </c>
      <c r="M43" t="s">
        <v>113</v>
      </c>
      <c r="N43">
        <v>7.9</v>
      </c>
      <c r="O43">
        <v>2</v>
      </c>
      <c r="P43">
        <v>2</v>
      </c>
      <c r="Q43">
        <v>2</v>
      </c>
      <c r="R43">
        <v>1</v>
      </c>
      <c r="S43">
        <v>2</v>
      </c>
      <c r="T43">
        <v>2</v>
      </c>
      <c r="U43">
        <v>3</v>
      </c>
      <c r="V43">
        <v>2</v>
      </c>
      <c r="W43">
        <v>2</v>
      </c>
      <c r="X43">
        <v>2</v>
      </c>
      <c r="Y43">
        <v>3</v>
      </c>
      <c r="Z43">
        <v>3</v>
      </c>
      <c r="AA43">
        <v>0</v>
      </c>
      <c r="AB43" t="s">
        <v>113</v>
      </c>
      <c r="AC43"/>
      <c r="AD43" s="131">
        <v>44698</v>
      </c>
      <c r="AE43" t="s">
        <v>735</v>
      </c>
      <c r="AF43"/>
      <c r="AH43" s="139">
        <f t="shared" si="0"/>
        <v>2</v>
      </c>
      <c r="AI43" s="134">
        <f t="shared" si="2"/>
        <v>1</v>
      </c>
      <c r="AJ43" s="134">
        <f t="shared" si="3"/>
        <v>2.4000000000000004</v>
      </c>
      <c r="AK43" s="134">
        <f t="shared" si="4"/>
        <v>3</v>
      </c>
      <c r="AL43" s="134">
        <f t="shared" si="5"/>
        <v>0</v>
      </c>
      <c r="AM43" s="135">
        <f t="shared" si="1"/>
        <v>6.4</v>
      </c>
    </row>
    <row r="44" spans="1:39">
      <c r="A44" t="s">
        <v>584</v>
      </c>
      <c r="B44" t="s">
        <v>613</v>
      </c>
      <c r="C44" t="s">
        <v>585</v>
      </c>
      <c r="D44" t="s">
        <v>586</v>
      </c>
      <c r="E44" t="s">
        <v>200</v>
      </c>
      <c r="F44" t="s">
        <v>290</v>
      </c>
      <c r="G44" t="s">
        <v>736</v>
      </c>
      <c r="H44">
        <v>-12.148498333333331</v>
      </c>
      <c r="I44">
        <v>26.424424999999999</v>
      </c>
      <c r="J44">
        <v>1388.9</v>
      </c>
      <c r="K44">
        <v>4.5</v>
      </c>
      <c r="L44" t="s">
        <v>737</v>
      </c>
      <c r="M44" t="s">
        <v>113</v>
      </c>
      <c r="N44">
        <v>4.4000000000000004</v>
      </c>
      <c r="O44">
        <v>2</v>
      </c>
      <c r="P44">
        <v>2</v>
      </c>
      <c r="Q44">
        <v>2</v>
      </c>
      <c r="R44">
        <v>3</v>
      </c>
      <c r="S44">
        <v>2</v>
      </c>
      <c r="T44">
        <v>2</v>
      </c>
      <c r="U44">
        <v>3</v>
      </c>
      <c r="V44">
        <v>4</v>
      </c>
      <c r="W44">
        <v>4</v>
      </c>
      <c r="X44">
        <v>4</v>
      </c>
      <c r="Y44">
        <v>2</v>
      </c>
      <c r="Z44">
        <v>2</v>
      </c>
      <c r="AA44">
        <v>0</v>
      </c>
      <c r="AB44" t="s">
        <v>439</v>
      </c>
      <c r="AC44">
        <v>16.399999999999999</v>
      </c>
      <c r="AD44" s="131">
        <v>44698</v>
      </c>
      <c r="AE44" t="s">
        <v>738</v>
      </c>
      <c r="AF44"/>
      <c r="AH44" s="139">
        <f t="shared" si="0"/>
        <v>2.6666666666666665</v>
      </c>
      <c r="AI44" s="134">
        <f t="shared" si="2"/>
        <v>2</v>
      </c>
      <c r="AJ44" s="134">
        <f t="shared" si="3"/>
        <v>1.6</v>
      </c>
      <c r="AK44" s="134">
        <f t="shared" si="4"/>
        <v>2</v>
      </c>
      <c r="AL44" s="134">
        <f t="shared" si="5"/>
        <v>0</v>
      </c>
      <c r="AM44" s="135">
        <f t="shared" si="1"/>
        <v>5.6</v>
      </c>
    </row>
    <row r="45" spans="1:39">
      <c r="A45" t="s">
        <v>592</v>
      </c>
      <c r="B45" t="s">
        <v>613</v>
      </c>
      <c r="C45" t="s">
        <v>593</v>
      </c>
      <c r="D45" t="s">
        <v>594</v>
      </c>
      <c r="E45" t="s">
        <v>200</v>
      </c>
      <c r="F45" t="s">
        <v>213</v>
      </c>
      <c r="G45" t="s">
        <v>739</v>
      </c>
      <c r="H45">
        <v>-12.187503599999999</v>
      </c>
      <c r="I45">
        <v>26.4750865</v>
      </c>
      <c r="J45">
        <v>1395.099975585938</v>
      </c>
      <c r="K45">
        <v>4.84</v>
      </c>
      <c r="L45" t="s">
        <v>740</v>
      </c>
      <c r="M45" t="s">
        <v>113</v>
      </c>
      <c r="N45">
        <v>11.9</v>
      </c>
      <c r="O45">
        <v>4</v>
      </c>
      <c r="P45">
        <v>3</v>
      </c>
      <c r="Q45">
        <v>3</v>
      </c>
      <c r="R45">
        <v>2</v>
      </c>
      <c r="S45">
        <v>3</v>
      </c>
      <c r="T45">
        <v>3</v>
      </c>
      <c r="U45">
        <v>2</v>
      </c>
      <c r="V45">
        <v>2</v>
      </c>
      <c r="W45">
        <v>2</v>
      </c>
      <c r="X45">
        <v>2</v>
      </c>
      <c r="Y45">
        <v>1</v>
      </c>
      <c r="Z45">
        <v>2</v>
      </c>
      <c r="AA45">
        <v>0</v>
      </c>
      <c r="AB45" t="s">
        <v>113</v>
      </c>
      <c r="AC45"/>
      <c r="AD45" s="131">
        <v>44698</v>
      </c>
      <c r="AE45" t="s">
        <v>741</v>
      </c>
      <c r="AF45"/>
      <c r="AH45" s="139">
        <f t="shared" si="0"/>
        <v>2.6666666666666665</v>
      </c>
      <c r="AI45" s="134">
        <f t="shared" si="2"/>
        <v>1</v>
      </c>
      <c r="AJ45" s="134">
        <f t="shared" si="3"/>
        <v>0.8</v>
      </c>
      <c r="AK45" s="134">
        <f t="shared" si="4"/>
        <v>2</v>
      </c>
      <c r="AL45" s="134">
        <f t="shared" si="5"/>
        <v>0</v>
      </c>
      <c r="AM45" s="135">
        <f t="shared" si="1"/>
        <v>3.8</v>
      </c>
    </row>
    <row r="46" spans="1:39">
      <c r="A46" t="s">
        <v>601</v>
      </c>
      <c r="B46" t="s">
        <v>613</v>
      </c>
      <c r="C46" t="s">
        <v>602</v>
      </c>
      <c r="D46" t="s">
        <v>603</v>
      </c>
      <c r="E46" t="s">
        <v>200</v>
      </c>
      <c r="F46" t="s">
        <v>290</v>
      </c>
      <c r="G46" t="s">
        <v>742</v>
      </c>
      <c r="H46">
        <v>-12.15351166666667</v>
      </c>
      <c r="I46">
        <v>26.434898333333329</v>
      </c>
      <c r="J46">
        <v>1350.2</v>
      </c>
      <c r="K46">
        <v>4.5</v>
      </c>
      <c r="L46" t="s">
        <v>743</v>
      </c>
      <c r="M46" t="s">
        <v>113</v>
      </c>
      <c r="N46">
        <v>7</v>
      </c>
      <c r="O46">
        <v>2</v>
      </c>
      <c r="P46">
        <v>3</v>
      </c>
      <c r="Q46">
        <v>2</v>
      </c>
      <c r="R46">
        <v>3</v>
      </c>
      <c r="S46">
        <v>2</v>
      </c>
      <c r="T46">
        <v>2</v>
      </c>
      <c r="U46">
        <v>4</v>
      </c>
      <c r="V46">
        <v>2</v>
      </c>
      <c r="W46">
        <v>3</v>
      </c>
      <c r="X46">
        <v>9</v>
      </c>
      <c r="Y46">
        <v>1</v>
      </c>
      <c r="Z46">
        <v>5</v>
      </c>
      <c r="AA46">
        <v>0</v>
      </c>
      <c r="AB46" t="s">
        <v>113</v>
      </c>
      <c r="AC46"/>
      <c r="AD46" s="131">
        <v>44698</v>
      </c>
      <c r="AE46" t="s">
        <v>744</v>
      </c>
      <c r="AF46"/>
      <c r="AH46" s="139">
        <f t="shared" si="0"/>
        <v>2.5555555555555554</v>
      </c>
      <c r="AI46" s="134">
        <f t="shared" si="2"/>
        <v>4.5</v>
      </c>
      <c r="AJ46" s="134">
        <f t="shared" si="3"/>
        <v>0.8</v>
      </c>
      <c r="AK46" s="134">
        <f t="shared" si="4"/>
        <v>5</v>
      </c>
      <c r="AL46" s="134">
        <f t="shared" si="5"/>
        <v>0</v>
      </c>
      <c r="AM46" s="135">
        <f t="shared" si="1"/>
        <v>10.3</v>
      </c>
    </row>
    <row r="47" spans="1:39">
      <c r="M47"/>
      <c r="AB47"/>
      <c r="AC47"/>
      <c r="AE47" s="131"/>
      <c r="AF47"/>
      <c r="AH47" s="136"/>
      <c r="AL47"/>
    </row>
    <row r="48" spans="1:39">
      <c r="M48"/>
      <c r="AB48"/>
      <c r="AC48"/>
      <c r="AE48" s="131"/>
      <c r="AF48"/>
      <c r="AH48" s="136"/>
      <c r="AL48"/>
    </row>
    <row r="49" spans="13:38">
      <c r="M49"/>
      <c r="AB49"/>
      <c r="AC49"/>
      <c r="AE49" s="131"/>
      <c r="AF49"/>
      <c r="AH49" s="136"/>
      <c r="AL49"/>
    </row>
    <row r="50" spans="13:38">
      <c r="M50"/>
      <c r="AB50"/>
      <c r="AC50"/>
      <c r="AE50" s="131"/>
      <c r="AF50"/>
      <c r="AH50" s="136"/>
      <c r="AL50"/>
    </row>
    <row r="51" spans="13:38">
      <c r="M51"/>
      <c r="AB51"/>
      <c r="AC51"/>
      <c r="AE51" s="131"/>
      <c r="AF51"/>
      <c r="AH51" s="136"/>
      <c r="AL51"/>
    </row>
    <row r="52" spans="13:38">
      <c r="M52"/>
      <c r="AB52"/>
      <c r="AC52"/>
      <c r="AE52" s="131"/>
      <c r="AF52"/>
      <c r="AH52" s="136"/>
      <c r="AL52"/>
    </row>
    <row r="53" spans="13:38">
      <c r="M53"/>
      <c r="AB53"/>
      <c r="AC53"/>
      <c r="AE53" s="131"/>
      <c r="AF53"/>
      <c r="AH53" s="136"/>
      <c r="AL53"/>
    </row>
    <row r="54" spans="13:38">
      <c r="M54"/>
      <c r="AB54"/>
      <c r="AC54"/>
      <c r="AE54" s="131"/>
      <c r="AF54"/>
      <c r="AH54" s="136"/>
      <c r="AL54"/>
    </row>
    <row r="55" spans="13:38">
      <c r="M55"/>
      <c r="AB55"/>
      <c r="AC55"/>
      <c r="AE55" s="131"/>
      <c r="AF55"/>
      <c r="AH55" s="136"/>
      <c r="AL55"/>
    </row>
    <row r="56" spans="13:38">
      <c r="M56"/>
      <c r="AB56"/>
      <c r="AC56"/>
      <c r="AE56" s="131"/>
      <c r="AF56"/>
      <c r="AH56" s="136"/>
      <c r="AL56"/>
    </row>
    <row r="57" spans="13:38">
      <c r="M57"/>
      <c r="AB57"/>
      <c r="AC57"/>
      <c r="AE57" s="131"/>
      <c r="AF57"/>
      <c r="AL57"/>
    </row>
    <row r="58" spans="13:38">
      <c r="M58"/>
      <c r="AB58"/>
      <c r="AC58"/>
      <c r="AE58" s="131"/>
      <c r="AF58"/>
      <c r="AL58"/>
    </row>
    <row r="59" spans="13:38">
      <c r="M59"/>
      <c r="AB59"/>
      <c r="AC59"/>
      <c r="AE59" s="131"/>
      <c r="AF59"/>
      <c r="AL59"/>
    </row>
    <row r="60" spans="13:38">
      <c r="M60"/>
      <c r="AB60"/>
      <c r="AC60"/>
      <c r="AE60" s="131"/>
      <c r="AF60"/>
      <c r="AL60"/>
    </row>
    <row r="61" spans="13:38">
      <c r="M61"/>
      <c r="AB61"/>
      <c r="AC61"/>
      <c r="AE61" s="131"/>
      <c r="AF61"/>
      <c r="AL61"/>
    </row>
    <row r="62" spans="13:38">
      <c r="AF62"/>
      <c r="AL62"/>
    </row>
    <row r="63" spans="13:38">
      <c r="AF63"/>
      <c r="AL63"/>
    </row>
    <row r="64" spans="13:38">
      <c r="AF64"/>
      <c r="AL64"/>
    </row>
    <row r="65" spans="32:38">
      <c r="AF65"/>
      <c r="AL65"/>
    </row>
    <row r="66" spans="32:38">
      <c r="AF66"/>
      <c r="AL66"/>
    </row>
    <row r="67" spans="32:38">
      <c r="AF67"/>
      <c r="AL67"/>
    </row>
    <row r="68" spans="32:38">
      <c r="AF68"/>
      <c r="AL68"/>
    </row>
    <row r="69" spans="32:38">
      <c r="AF69"/>
      <c r="AL69"/>
    </row>
    <row r="70" spans="32:38">
      <c r="AF70"/>
      <c r="AL70"/>
    </row>
    <row r="71" spans="32:38">
      <c r="AF71"/>
      <c r="AL71"/>
    </row>
    <row r="72" spans="32:38">
      <c r="AF72"/>
      <c r="AL72"/>
    </row>
    <row r="73" spans="32:38">
      <c r="AF73"/>
      <c r="AL73"/>
    </row>
    <row r="74" spans="32:38">
      <c r="AF74"/>
      <c r="AL74"/>
    </row>
    <row r="75" spans="32:38">
      <c r="AF75"/>
      <c r="AL75"/>
    </row>
    <row r="76" spans="32:38">
      <c r="AF76"/>
      <c r="AL76"/>
    </row>
    <row r="77" spans="32:38">
      <c r="AF77"/>
      <c r="AL77"/>
    </row>
    <row r="78" spans="32:38">
      <c r="AF78"/>
      <c r="AL78"/>
    </row>
    <row r="79" spans="32:38">
      <c r="AF79"/>
      <c r="AL79"/>
    </row>
    <row r="80" spans="32:38">
      <c r="AF80"/>
      <c r="AL80"/>
    </row>
    <row r="81" spans="32:38">
      <c r="AF81"/>
      <c r="AL81"/>
    </row>
    <row r="82" spans="32:38">
      <c r="AF82"/>
      <c r="AL82"/>
    </row>
    <row r="83" spans="32:38">
      <c r="AF83"/>
      <c r="AL83"/>
    </row>
    <row r="84" spans="32:38">
      <c r="AF84"/>
      <c r="AL84"/>
    </row>
    <row r="85" spans="32:38">
      <c r="AF85"/>
      <c r="AL85"/>
    </row>
    <row r="86" spans="32:38">
      <c r="AF86"/>
      <c r="AL86"/>
    </row>
    <row r="87" spans="32:38">
      <c r="AF87"/>
      <c r="AL87"/>
    </row>
    <row r="88" spans="32:38">
      <c r="AF88"/>
      <c r="AL88"/>
    </row>
    <row r="89" spans="32:38">
      <c r="AF89"/>
      <c r="AL89"/>
    </row>
    <row r="90" spans="32:38">
      <c r="AF90"/>
      <c r="AL90"/>
    </row>
    <row r="91" spans="32:38">
      <c r="AF91"/>
      <c r="AL91"/>
    </row>
    <row r="92" spans="32:38">
      <c r="AF92"/>
      <c r="AL92"/>
    </row>
    <row r="93" spans="32:38">
      <c r="AF93"/>
      <c r="AL93"/>
    </row>
    <row r="94" spans="32:38">
      <c r="AF94"/>
      <c r="AL94"/>
    </row>
    <row r="95" spans="32:38">
      <c r="AF95"/>
      <c r="AL95"/>
    </row>
    <row r="96" spans="32:38">
      <c r="AF96"/>
      <c r="AL96"/>
    </row>
    <row r="97" spans="32:38">
      <c r="AF97"/>
      <c r="AL97"/>
    </row>
    <row r="98" spans="32:38">
      <c r="AF98"/>
      <c r="AL98"/>
    </row>
    <row r="99" spans="32:38">
      <c r="AF99"/>
      <c r="AL99"/>
    </row>
    <row r="100" spans="32:38">
      <c r="AF100"/>
      <c r="AL100"/>
    </row>
    <row r="101" spans="32:38">
      <c r="AF101"/>
      <c r="AL101"/>
    </row>
    <row r="102" spans="32:38">
      <c r="AF102"/>
      <c r="AL102"/>
    </row>
    <row r="103" spans="32:38">
      <c r="AF103"/>
      <c r="AL103"/>
    </row>
    <row r="104" spans="32:38">
      <c r="AF104"/>
      <c r="AL104"/>
    </row>
    <row r="105" spans="32:38">
      <c r="AF105"/>
      <c r="AL105"/>
    </row>
    <row r="106" spans="32:38">
      <c r="AF106"/>
      <c r="AL106"/>
    </row>
    <row r="107" spans="32:38">
      <c r="AF107"/>
      <c r="AL107"/>
    </row>
    <row r="108" spans="32:38">
      <c r="AF108"/>
      <c r="AL108"/>
    </row>
    <row r="109" spans="32:38">
      <c r="AF109"/>
      <c r="AL109"/>
    </row>
    <row r="110" spans="32:38">
      <c r="AF110"/>
      <c r="AL110"/>
    </row>
    <row r="111" spans="32:38">
      <c r="AF111"/>
      <c r="AL111"/>
    </row>
    <row r="112" spans="32:38">
      <c r="AF112"/>
      <c r="AL112"/>
    </row>
    <row r="113" spans="32:38">
      <c r="AF113"/>
      <c r="AL113"/>
    </row>
    <row r="114" spans="32:38">
      <c r="AF114"/>
      <c r="AL114"/>
    </row>
    <row r="115" spans="32:38">
      <c r="AF115"/>
      <c r="AL115"/>
    </row>
    <row r="116" spans="32:38">
      <c r="AF116"/>
      <c r="AL116"/>
    </row>
    <row r="117" spans="32:38">
      <c r="AF117"/>
      <c r="AL117"/>
    </row>
    <row r="118" spans="32:38">
      <c r="AF118"/>
      <c r="AL118"/>
    </row>
    <row r="119" spans="32:38">
      <c r="AF119"/>
      <c r="AL119"/>
    </row>
    <row r="120" spans="32:38">
      <c r="AF120"/>
      <c r="AL120"/>
    </row>
    <row r="121" spans="32:38">
      <c r="AF121"/>
      <c r="AL121"/>
    </row>
    <row r="122" spans="32:38">
      <c r="AF122"/>
      <c r="AL122"/>
    </row>
    <row r="123" spans="32:38">
      <c r="AF123"/>
      <c r="AL123"/>
    </row>
    <row r="124" spans="32:38">
      <c r="AF124"/>
      <c r="AL124"/>
    </row>
    <row r="125" spans="32:38">
      <c r="AF125"/>
      <c r="AL125"/>
    </row>
    <row r="126" spans="32:38">
      <c r="AF126"/>
      <c r="AL126"/>
    </row>
    <row r="127" spans="32:38">
      <c r="AF127"/>
      <c r="AL127"/>
    </row>
    <row r="128" spans="32:38">
      <c r="AF128"/>
      <c r="AL128"/>
    </row>
    <row r="129" spans="32:38">
      <c r="AF129"/>
      <c r="AL129"/>
    </row>
    <row r="130" spans="32:38">
      <c r="AF130"/>
      <c r="AL130"/>
    </row>
    <row r="131" spans="32:38">
      <c r="AF131"/>
      <c r="AL131"/>
    </row>
    <row r="132" spans="32:38">
      <c r="AF132"/>
      <c r="AL132"/>
    </row>
    <row r="133" spans="32:38">
      <c r="AF133"/>
      <c r="AL133"/>
    </row>
    <row r="134" spans="32:38">
      <c r="AF134"/>
      <c r="AL134"/>
    </row>
    <row r="135" spans="32:38">
      <c r="AF135"/>
      <c r="AL135"/>
    </row>
    <row r="136" spans="32:38">
      <c r="AF136"/>
      <c r="AL136"/>
    </row>
    <row r="137" spans="32:38">
      <c r="AF137"/>
      <c r="AL137"/>
    </row>
    <row r="138" spans="32:38">
      <c r="AF138"/>
      <c r="AL138"/>
    </row>
    <row r="139" spans="32:38">
      <c r="AF139"/>
      <c r="AL139"/>
    </row>
    <row r="140" spans="32:38">
      <c r="AF140"/>
      <c r="AL140"/>
    </row>
    <row r="141" spans="32:38">
      <c r="AF141"/>
      <c r="AL141"/>
    </row>
    <row r="142" spans="32:38">
      <c r="AF142"/>
      <c r="AL142"/>
    </row>
    <row r="143" spans="32:38">
      <c r="AF143"/>
      <c r="AL143"/>
    </row>
    <row r="144" spans="32:38">
      <c r="AF144"/>
      <c r="AL144"/>
    </row>
    <row r="145" spans="32:38">
      <c r="AF145"/>
      <c r="AL145"/>
    </row>
    <row r="146" spans="32:38">
      <c r="AF146"/>
      <c r="AL146"/>
    </row>
    <row r="147" spans="32:38">
      <c r="AF147"/>
      <c r="AL147"/>
    </row>
    <row r="148" spans="32:38">
      <c r="AF148"/>
      <c r="AL148"/>
    </row>
    <row r="149" spans="32:38">
      <c r="AF149"/>
      <c r="AL149"/>
    </row>
    <row r="150" spans="32:38">
      <c r="AF150"/>
      <c r="AL150"/>
    </row>
    <row r="151" spans="32:38">
      <c r="AF151"/>
      <c r="AL151"/>
    </row>
    <row r="152" spans="32:38">
      <c r="AF152"/>
      <c r="AL152"/>
    </row>
    <row r="153" spans="32:38">
      <c r="AF153"/>
      <c r="AL153"/>
    </row>
    <row r="154" spans="32:38">
      <c r="AF154"/>
      <c r="AL154"/>
    </row>
    <row r="155" spans="32:38">
      <c r="AF155"/>
      <c r="AL155"/>
    </row>
    <row r="156" spans="32:38">
      <c r="AF156"/>
      <c r="AL156"/>
    </row>
    <row r="157" spans="32:38">
      <c r="AF157"/>
      <c r="AL157"/>
    </row>
    <row r="158" spans="32:38">
      <c r="AF158"/>
      <c r="AL158"/>
    </row>
    <row r="159" spans="32:38">
      <c r="AF159"/>
      <c r="AL159"/>
    </row>
    <row r="160" spans="32:38">
      <c r="AF160"/>
      <c r="AL160"/>
    </row>
    <row r="161" spans="32:38">
      <c r="AF161"/>
      <c r="AL161"/>
    </row>
    <row r="162" spans="32:38">
      <c r="AF162"/>
      <c r="AL162"/>
    </row>
    <row r="163" spans="32:38">
      <c r="AF163"/>
      <c r="AL163"/>
    </row>
    <row r="164" spans="32:38">
      <c r="AF164"/>
      <c r="AL164"/>
    </row>
    <row r="165" spans="32:38">
      <c r="AF165"/>
      <c r="AL165"/>
    </row>
    <row r="166" spans="32:38">
      <c r="AF166"/>
      <c r="AL166"/>
    </row>
    <row r="167" spans="32:38">
      <c r="AF167"/>
      <c r="AL167"/>
    </row>
    <row r="168" spans="32:38">
      <c r="AF168"/>
      <c r="AL168"/>
    </row>
    <row r="169" spans="32:38">
      <c r="AF169"/>
      <c r="AL169"/>
    </row>
    <row r="170" spans="32:38">
      <c r="AF170"/>
      <c r="AL170"/>
    </row>
    <row r="171" spans="32:38">
      <c r="AF171"/>
      <c r="AL171"/>
    </row>
    <row r="172" spans="32:38">
      <c r="AF172"/>
      <c r="AL172"/>
    </row>
    <row r="173" spans="32:38">
      <c r="AF173"/>
      <c r="AL173"/>
    </row>
    <row r="174" spans="32:38">
      <c r="AF174"/>
      <c r="AL174"/>
    </row>
    <row r="175" spans="32:38">
      <c r="AF175"/>
      <c r="AL175"/>
    </row>
    <row r="176" spans="32:38">
      <c r="AF176"/>
      <c r="AL176"/>
    </row>
    <row r="177" spans="32:38">
      <c r="AF177"/>
      <c r="AL177"/>
    </row>
    <row r="178" spans="32:38">
      <c r="AF178"/>
      <c r="AL178"/>
    </row>
    <row r="179" spans="32:38">
      <c r="AF179"/>
      <c r="AL179"/>
    </row>
    <row r="180" spans="32:38">
      <c r="AF180"/>
      <c r="AL180"/>
    </row>
    <row r="181" spans="32:38">
      <c r="AF181"/>
      <c r="AL181"/>
    </row>
    <row r="182" spans="32:38">
      <c r="AF182"/>
      <c r="AL182"/>
    </row>
    <row r="183" spans="32:38">
      <c r="AF183"/>
      <c r="AL183"/>
    </row>
    <row r="184" spans="32:38">
      <c r="AF184"/>
      <c r="AL184"/>
    </row>
    <row r="185" spans="32:38">
      <c r="AF185"/>
      <c r="AL185"/>
    </row>
    <row r="186" spans="32:38">
      <c r="AF186"/>
      <c r="AL186"/>
    </row>
    <row r="187" spans="32:38">
      <c r="AF187"/>
      <c r="AL187"/>
    </row>
    <row r="188" spans="32:38">
      <c r="AF188"/>
      <c r="AL188"/>
    </row>
    <row r="189" spans="32:38">
      <c r="AF189"/>
      <c r="AL189"/>
    </row>
    <row r="190" spans="32:38">
      <c r="AF190"/>
      <c r="AL190"/>
    </row>
    <row r="191" spans="32:38">
      <c r="AF191"/>
      <c r="AL191"/>
    </row>
    <row r="192" spans="32:38">
      <c r="AF192"/>
      <c r="AL192"/>
    </row>
    <row r="193" spans="32:38">
      <c r="AF193"/>
      <c r="AL193"/>
    </row>
    <row r="194" spans="32:38">
      <c r="AF194"/>
      <c r="AL194"/>
    </row>
    <row r="195" spans="32:38">
      <c r="AF195"/>
      <c r="AL195"/>
    </row>
    <row r="196" spans="32:38">
      <c r="AF196"/>
      <c r="AL196"/>
    </row>
    <row r="197" spans="32:38">
      <c r="AF197"/>
      <c r="AL197"/>
    </row>
    <row r="198" spans="32:38">
      <c r="AF198"/>
      <c r="AL198"/>
    </row>
    <row r="199" spans="32:38">
      <c r="AF199"/>
      <c r="AL199"/>
    </row>
    <row r="200" spans="32:38">
      <c r="AF200"/>
      <c r="AL200"/>
    </row>
    <row r="201" spans="32:38">
      <c r="AF201"/>
      <c r="AL201"/>
    </row>
    <row r="202" spans="32:38">
      <c r="AF202"/>
      <c r="AL202"/>
    </row>
    <row r="203" spans="32:38">
      <c r="AF203"/>
      <c r="AL203"/>
    </row>
    <row r="204" spans="32:38">
      <c r="AF204"/>
      <c r="AL204"/>
    </row>
    <row r="205" spans="32:38">
      <c r="AF205"/>
      <c r="AL205"/>
    </row>
    <row r="206" spans="32:38">
      <c r="AF206"/>
      <c r="AL206"/>
    </row>
    <row r="207" spans="32:38">
      <c r="AF207"/>
      <c r="AL207"/>
    </row>
    <row r="208" spans="32:38">
      <c r="AF208"/>
      <c r="AL208"/>
    </row>
    <row r="209" spans="32:38">
      <c r="AF209"/>
      <c r="AL209"/>
    </row>
    <row r="210" spans="32:38">
      <c r="AF210"/>
      <c r="AL210"/>
    </row>
    <row r="211" spans="32:38">
      <c r="AF211"/>
      <c r="AL211"/>
    </row>
    <row r="212" spans="32:38">
      <c r="AF212"/>
      <c r="AL212"/>
    </row>
    <row r="213" spans="32:38">
      <c r="AF213"/>
      <c r="AL213"/>
    </row>
    <row r="214" spans="32:38">
      <c r="AF214"/>
      <c r="AL214"/>
    </row>
    <row r="215" spans="32:38">
      <c r="AF215"/>
      <c r="AL215"/>
    </row>
    <row r="216" spans="32:38">
      <c r="AF216"/>
      <c r="AL216"/>
    </row>
    <row r="217" spans="32:38">
      <c r="AF217"/>
      <c r="AL217"/>
    </row>
    <row r="218" spans="32:38">
      <c r="AF218"/>
      <c r="AL218"/>
    </row>
    <row r="219" spans="32:38">
      <c r="AF219"/>
      <c r="AL219"/>
    </row>
    <row r="220" spans="32:38">
      <c r="AF220"/>
      <c r="AL220"/>
    </row>
    <row r="221" spans="32:38">
      <c r="AF221"/>
      <c r="AL221"/>
    </row>
    <row r="222" spans="32:38">
      <c r="AF222"/>
      <c r="AL222"/>
    </row>
    <row r="223" spans="32:38">
      <c r="AF223"/>
      <c r="AL223"/>
    </row>
    <row r="224" spans="32:38">
      <c r="AF224"/>
      <c r="AL224"/>
    </row>
    <row r="225" spans="32:38">
      <c r="AF225"/>
      <c r="AL225"/>
    </row>
    <row r="226" spans="32:38">
      <c r="AF226"/>
      <c r="AL226"/>
    </row>
    <row r="227" spans="32:38">
      <c r="AF227"/>
      <c r="AL227"/>
    </row>
    <row r="228" spans="32:38">
      <c r="AF228"/>
      <c r="AL228"/>
    </row>
    <row r="229" spans="32:38">
      <c r="AF229"/>
      <c r="AL229"/>
    </row>
    <row r="230" spans="32:38">
      <c r="AF230"/>
      <c r="AL230"/>
    </row>
    <row r="231" spans="32:38">
      <c r="AF231"/>
      <c r="AL231"/>
    </row>
    <row r="232" spans="32:38">
      <c r="AF232"/>
      <c r="AL232"/>
    </row>
    <row r="233" spans="32:38">
      <c r="AF233"/>
      <c r="AL233"/>
    </row>
    <row r="234" spans="32:38">
      <c r="AF234"/>
      <c r="AL234"/>
    </row>
    <row r="235" spans="32:38">
      <c r="AF235"/>
      <c r="AL235"/>
    </row>
    <row r="236" spans="32:38">
      <c r="AF236"/>
      <c r="AL236"/>
    </row>
    <row r="237" spans="32:38">
      <c r="AF237"/>
      <c r="AL237"/>
    </row>
    <row r="238" spans="32:38">
      <c r="AF238"/>
      <c r="AL238"/>
    </row>
    <row r="239" spans="32:38">
      <c r="AF239"/>
      <c r="AL239"/>
    </row>
    <row r="240" spans="32:38">
      <c r="AF240"/>
      <c r="AL240"/>
    </row>
    <row r="241" spans="32:38">
      <c r="AF241"/>
      <c r="AL241"/>
    </row>
    <row r="242" spans="32:38">
      <c r="AF242"/>
      <c r="AL242"/>
    </row>
    <row r="243" spans="32:38">
      <c r="AF243"/>
      <c r="AL243"/>
    </row>
    <row r="244" spans="32:38">
      <c r="AF244"/>
      <c r="AL244"/>
    </row>
    <row r="245" spans="32:38">
      <c r="AF245"/>
      <c r="AL245"/>
    </row>
    <row r="246" spans="32:38">
      <c r="AF246"/>
      <c r="AL246"/>
    </row>
    <row r="247" spans="32:38">
      <c r="AF247"/>
      <c r="AL247"/>
    </row>
    <row r="248" spans="32:38">
      <c r="AF248"/>
      <c r="AL248"/>
    </row>
    <row r="249" spans="32:38">
      <c r="AF249"/>
      <c r="AL249"/>
    </row>
    <row r="250" spans="32:38">
      <c r="AF250"/>
      <c r="AL250"/>
    </row>
    <row r="251" spans="32:38">
      <c r="AF251"/>
      <c r="AL251"/>
    </row>
    <row r="252" spans="32:38">
      <c r="AF252"/>
      <c r="AL252"/>
    </row>
    <row r="253" spans="32:38">
      <c r="AF253"/>
      <c r="AL253"/>
    </row>
    <row r="254" spans="32:38">
      <c r="AF254"/>
      <c r="AL254"/>
    </row>
    <row r="255" spans="32:38">
      <c r="AF255"/>
      <c r="AL255"/>
    </row>
    <row r="256" spans="32:38">
      <c r="AF256"/>
      <c r="AL256"/>
    </row>
    <row r="257" spans="32:38">
      <c r="AF257"/>
      <c r="AL257"/>
    </row>
    <row r="258" spans="32:38">
      <c r="AF258"/>
      <c r="AL258"/>
    </row>
    <row r="259" spans="32:38">
      <c r="AF259"/>
      <c r="AL259"/>
    </row>
    <row r="260" spans="32:38">
      <c r="AF260"/>
      <c r="AL260"/>
    </row>
    <row r="261" spans="32:38">
      <c r="AF261"/>
      <c r="AL261"/>
    </row>
    <row r="262" spans="32:38">
      <c r="AF262"/>
      <c r="AL262"/>
    </row>
    <row r="263" spans="32:38">
      <c r="AF263"/>
      <c r="AL263"/>
    </row>
    <row r="264" spans="32:38">
      <c r="AF264"/>
      <c r="AL264"/>
    </row>
    <row r="265" spans="32:38">
      <c r="AF265"/>
      <c r="AL265"/>
    </row>
    <row r="266" spans="32:38">
      <c r="AF266"/>
      <c r="AL266"/>
    </row>
    <row r="267" spans="32:38">
      <c r="AF267"/>
      <c r="AL267"/>
    </row>
    <row r="268" spans="32:38">
      <c r="AF268"/>
      <c r="AL268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E43D0-D0FF-4DA6-A7A2-491336FA8E14}">
  <dimension ref="A1:AQ270"/>
  <sheetViews>
    <sheetView topLeftCell="AF1" workbookViewId="0">
      <selection activeCell="AO22" sqref="AO22"/>
    </sheetView>
  </sheetViews>
  <sheetFormatPr defaultColWidth="14.44140625" defaultRowHeight="14.4"/>
  <cols>
    <col min="3" max="4" width="31.21875" customWidth="1"/>
    <col min="5" max="5" width="17.21875" customWidth="1"/>
    <col min="7" max="7" width="15.5546875" customWidth="1"/>
    <col min="8" max="8" width="23.77734375" customWidth="1"/>
    <col min="9" max="9" width="25.21875" customWidth="1"/>
    <col min="10" max="10" width="23.77734375" style="124" customWidth="1"/>
    <col min="11" max="11" width="24.77734375" customWidth="1"/>
    <col min="12" max="12" width="20.5546875" customWidth="1"/>
    <col min="14" max="14" width="14.44140625" style="124"/>
    <col min="15" max="23" width="29.21875" customWidth="1"/>
    <col min="24" max="24" width="28.5546875" style="18" customWidth="1"/>
    <col min="25" max="25" width="32.21875" customWidth="1"/>
    <col min="26" max="26" width="27.77734375" customWidth="1"/>
    <col min="27" max="27" width="35" style="137" customWidth="1"/>
    <col min="29" max="29" width="14.44140625" style="137"/>
    <col min="30" max="30" width="18.44140625" customWidth="1"/>
    <col min="31" max="31" width="21.21875" customWidth="1"/>
    <col min="34" max="34" width="14.44140625" style="124"/>
    <col min="39" max="39" width="14.44140625" style="124"/>
  </cols>
  <sheetData>
    <row r="1" spans="1:43" ht="15" thickBot="1">
      <c r="A1" t="s">
        <v>141</v>
      </c>
      <c r="B1" t="s">
        <v>610</v>
      </c>
      <c r="C1" t="s">
        <v>143</v>
      </c>
      <c r="D1" t="s">
        <v>144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  <c r="L1" t="s">
        <v>154</v>
      </c>
      <c r="M1" t="s">
        <v>155</v>
      </c>
      <c r="N1" s="124" t="s">
        <v>611</v>
      </c>
      <c r="O1" t="s">
        <v>157</v>
      </c>
      <c r="P1" t="s">
        <v>158</v>
      </c>
      <c r="Q1" t="s">
        <v>159</v>
      </c>
      <c r="R1" t="s">
        <v>160</v>
      </c>
      <c r="S1" t="s">
        <v>161</v>
      </c>
      <c r="T1" t="s">
        <v>162</v>
      </c>
      <c r="U1" t="s">
        <v>163</v>
      </c>
      <c r="V1" t="s">
        <v>164</v>
      </c>
      <c r="W1" t="s">
        <v>165</v>
      </c>
      <c r="X1" s="18" t="s">
        <v>166</v>
      </c>
      <c r="Y1" t="s">
        <v>167</v>
      </c>
      <c r="Z1" t="s">
        <v>168</v>
      </c>
      <c r="AA1" t="s">
        <v>169</v>
      </c>
      <c r="AB1" s="18" t="s">
        <v>170</v>
      </c>
      <c r="AC1" s="137" t="s">
        <v>171</v>
      </c>
      <c r="AD1" t="s">
        <v>172</v>
      </c>
      <c r="AE1" t="s">
        <v>177</v>
      </c>
      <c r="AF1" s="125" t="s">
        <v>612</v>
      </c>
      <c r="AG1" s="125"/>
      <c r="AH1" s="138" t="s">
        <v>188</v>
      </c>
      <c r="AI1" s="127" t="s">
        <v>189</v>
      </c>
      <c r="AJ1" s="127" t="s">
        <v>190</v>
      </c>
      <c r="AK1" s="127" t="s">
        <v>191</v>
      </c>
      <c r="AL1" s="127" t="s">
        <v>192</v>
      </c>
      <c r="AM1" s="128" t="s">
        <v>193</v>
      </c>
      <c r="AN1" s="129">
        <v>0.5</v>
      </c>
      <c r="AO1" s="129">
        <v>0.8</v>
      </c>
      <c r="AP1" s="129">
        <v>1</v>
      </c>
      <c r="AQ1" s="130">
        <v>0.8</v>
      </c>
    </row>
    <row r="2" spans="1:43" ht="14.25" customHeight="1">
      <c r="A2" t="s">
        <v>194</v>
      </c>
      <c r="B2" t="s">
        <v>745</v>
      </c>
      <c r="C2" t="s">
        <v>196</v>
      </c>
      <c r="D2" t="s">
        <v>197</v>
      </c>
      <c r="E2" t="s">
        <v>200</v>
      </c>
      <c r="F2" t="s">
        <v>290</v>
      </c>
      <c r="G2" t="s">
        <v>746</v>
      </c>
      <c r="H2">
        <v>-12.162473333333329</v>
      </c>
      <c r="I2">
        <v>26.390918333333339</v>
      </c>
      <c r="J2">
        <v>1338.4</v>
      </c>
      <c r="K2">
        <v>2.8</v>
      </c>
      <c r="L2" t="s">
        <v>747</v>
      </c>
      <c r="M2" t="s">
        <v>113</v>
      </c>
      <c r="N2">
        <v>5.8</v>
      </c>
      <c r="O2">
        <v>2</v>
      </c>
      <c r="P2">
        <v>3</v>
      </c>
      <c r="Q2">
        <v>2</v>
      </c>
      <c r="R2">
        <v>2</v>
      </c>
      <c r="S2">
        <v>2</v>
      </c>
      <c r="T2">
        <v>2</v>
      </c>
      <c r="U2">
        <v>3</v>
      </c>
      <c r="V2">
        <v>2</v>
      </c>
      <c r="W2">
        <v>4</v>
      </c>
      <c r="X2">
        <v>0</v>
      </c>
      <c r="Y2">
        <v>1</v>
      </c>
      <c r="Z2">
        <v>1</v>
      </c>
      <c r="AA2">
        <v>0</v>
      </c>
      <c r="AB2" t="s">
        <v>113</v>
      </c>
      <c r="AC2"/>
      <c r="AD2" s="131">
        <v>44699</v>
      </c>
      <c r="AE2" t="s">
        <v>748</v>
      </c>
      <c r="AH2" s="133">
        <f>AVERAGE(O2:W2)</f>
        <v>2.4444444444444446</v>
      </c>
      <c r="AI2" s="134">
        <f>X2*$AN$1</f>
        <v>0</v>
      </c>
      <c r="AJ2" s="134">
        <f>Y2*$AO$1</f>
        <v>0.8</v>
      </c>
      <c r="AK2" s="134">
        <f>Z2*$AP$1</f>
        <v>1</v>
      </c>
      <c r="AL2" s="134">
        <f>AA2*$AQ$1</f>
        <v>0</v>
      </c>
      <c r="AM2" s="135">
        <f>SUM(AI2:AL2)</f>
        <v>1.8</v>
      </c>
    </row>
    <row r="3" spans="1:43">
      <c r="A3" t="s">
        <v>208</v>
      </c>
      <c r="B3" t="s">
        <v>745</v>
      </c>
      <c r="C3" t="s">
        <v>209</v>
      </c>
      <c r="D3" t="s">
        <v>210</v>
      </c>
      <c r="E3" t="s">
        <v>200</v>
      </c>
      <c r="F3" t="s">
        <v>244</v>
      </c>
      <c r="G3" t="s">
        <v>749</v>
      </c>
      <c r="H3">
        <v>-12.191237599999999</v>
      </c>
      <c r="I3">
        <v>26.482664100000001</v>
      </c>
      <c r="J3">
        <v>1369.7</v>
      </c>
      <c r="K3">
        <v>4.72</v>
      </c>
      <c r="L3" t="s">
        <v>750</v>
      </c>
      <c r="M3" t="s">
        <v>113</v>
      </c>
      <c r="N3">
        <v>8.6</v>
      </c>
      <c r="O3">
        <v>2</v>
      </c>
      <c r="P3">
        <v>3</v>
      </c>
      <c r="Q3">
        <v>2</v>
      </c>
      <c r="R3">
        <v>1</v>
      </c>
      <c r="S3">
        <v>2</v>
      </c>
      <c r="T3">
        <v>2</v>
      </c>
      <c r="U3">
        <v>2</v>
      </c>
      <c r="V3">
        <v>1</v>
      </c>
      <c r="W3">
        <v>2</v>
      </c>
      <c r="X3">
        <v>1</v>
      </c>
      <c r="Y3">
        <v>2</v>
      </c>
      <c r="Z3">
        <v>2</v>
      </c>
      <c r="AA3">
        <v>0</v>
      </c>
      <c r="AB3" t="s">
        <v>113</v>
      </c>
      <c r="AC3"/>
      <c r="AD3" s="131">
        <v>44699</v>
      </c>
      <c r="AE3" t="s">
        <v>751</v>
      </c>
      <c r="AH3" s="133">
        <f t="shared" ref="AH3:AH46" si="0">AVERAGE(O3:W3)</f>
        <v>1.8888888888888888</v>
      </c>
      <c r="AI3" s="134">
        <f t="shared" ref="AI3:AI46" si="1">X3*$AN$1</f>
        <v>0.5</v>
      </c>
      <c r="AJ3" s="134">
        <f t="shared" ref="AJ3:AJ46" si="2">Y3*$AO$1</f>
        <v>1.6</v>
      </c>
      <c r="AK3" s="134">
        <f t="shared" ref="AK3:AK46" si="3">Z3*$AP$1</f>
        <v>2</v>
      </c>
      <c r="AL3" s="134">
        <f t="shared" ref="AL3:AL46" si="4">AA3*$AQ$1</f>
        <v>0</v>
      </c>
      <c r="AM3" s="135">
        <f t="shared" ref="AM3:AM46" si="5">SUM(AI3:AL3)</f>
        <v>4.0999999999999996</v>
      </c>
    </row>
    <row r="4" spans="1:43">
      <c r="A4" t="s">
        <v>219</v>
      </c>
      <c r="B4" t="s">
        <v>745</v>
      </c>
      <c r="C4" t="s">
        <v>220</v>
      </c>
      <c r="D4" t="s">
        <v>221</v>
      </c>
      <c r="E4" t="s">
        <v>200</v>
      </c>
      <c r="F4" t="s">
        <v>244</v>
      </c>
      <c r="G4" t="s">
        <v>752</v>
      </c>
      <c r="H4">
        <v>-12.1894101</v>
      </c>
      <c r="I4">
        <v>26.473106099999999</v>
      </c>
      <c r="J4">
        <v>1362.7</v>
      </c>
      <c r="K4">
        <v>4.88</v>
      </c>
      <c r="L4" t="s">
        <v>753</v>
      </c>
      <c r="M4" t="s">
        <v>113</v>
      </c>
      <c r="N4">
        <v>12.8</v>
      </c>
      <c r="O4">
        <v>3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2</v>
      </c>
      <c r="W4">
        <v>3</v>
      </c>
      <c r="X4">
        <v>1</v>
      </c>
      <c r="Y4">
        <v>1</v>
      </c>
      <c r="Z4">
        <v>2</v>
      </c>
      <c r="AA4">
        <v>0</v>
      </c>
      <c r="AB4" t="s">
        <v>113</v>
      </c>
      <c r="AC4"/>
      <c r="AD4" s="131">
        <v>44699</v>
      </c>
      <c r="AE4" t="s">
        <v>754</v>
      </c>
      <c r="AF4" s="132"/>
      <c r="AH4" s="133">
        <f t="shared" si="0"/>
        <v>2.5555555555555554</v>
      </c>
      <c r="AI4" s="134">
        <f t="shared" si="1"/>
        <v>0.5</v>
      </c>
      <c r="AJ4" s="134">
        <f t="shared" si="2"/>
        <v>0.8</v>
      </c>
      <c r="AK4" s="134">
        <f t="shared" si="3"/>
        <v>2</v>
      </c>
      <c r="AL4" s="134">
        <f t="shared" si="4"/>
        <v>0</v>
      </c>
      <c r="AM4" s="135">
        <f t="shared" si="5"/>
        <v>3.3</v>
      </c>
    </row>
    <row r="5" spans="1:43">
      <c r="A5" t="s">
        <v>230</v>
      </c>
      <c r="B5" t="s">
        <v>745</v>
      </c>
      <c r="C5" t="s">
        <v>231</v>
      </c>
      <c r="D5" t="s">
        <v>232</v>
      </c>
      <c r="E5" t="s">
        <v>200</v>
      </c>
      <c r="F5" t="s">
        <v>244</v>
      </c>
      <c r="G5" t="s">
        <v>755</v>
      </c>
      <c r="H5">
        <v>-12.1889579</v>
      </c>
      <c r="I5">
        <v>26.471360799999999</v>
      </c>
      <c r="J5">
        <v>1331.2</v>
      </c>
      <c r="K5">
        <v>4.82</v>
      </c>
      <c r="L5" t="s">
        <v>756</v>
      </c>
      <c r="M5" t="s">
        <v>113</v>
      </c>
      <c r="N5">
        <v>7.6</v>
      </c>
      <c r="O5">
        <v>3</v>
      </c>
      <c r="P5">
        <v>4</v>
      </c>
      <c r="Q5">
        <v>3</v>
      </c>
      <c r="R5">
        <v>3</v>
      </c>
      <c r="S5">
        <v>2</v>
      </c>
      <c r="T5">
        <v>2</v>
      </c>
      <c r="U5">
        <v>1</v>
      </c>
      <c r="V5">
        <v>3</v>
      </c>
      <c r="W5">
        <v>4</v>
      </c>
      <c r="X5">
        <v>2</v>
      </c>
      <c r="Y5">
        <v>2</v>
      </c>
      <c r="Z5">
        <v>2</v>
      </c>
      <c r="AA5">
        <v>0</v>
      </c>
      <c r="AB5" t="s">
        <v>113</v>
      </c>
      <c r="AC5"/>
      <c r="AD5" s="131">
        <v>44699</v>
      </c>
      <c r="AE5" t="s">
        <v>757</v>
      </c>
      <c r="AF5" s="132"/>
      <c r="AH5" s="133">
        <f t="shared" si="0"/>
        <v>2.7777777777777777</v>
      </c>
      <c r="AI5" s="134">
        <f t="shared" si="1"/>
        <v>1</v>
      </c>
      <c r="AJ5" s="134">
        <f t="shared" si="2"/>
        <v>1.6</v>
      </c>
      <c r="AK5" s="134">
        <f t="shared" si="3"/>
        <v>2</v>
      </c>
      <c r="AL5" s="134">
        <f t="shared" si="4"/>
        <v>0</v>
      </c>
      <c r="AM5" s="135">
        <f t="shared" si="5"/>
        <v>4.5999999999999996</v>
      </c>
    </row>
    <row r="6" spans="1:43">
      <c r="A6" t="s">
        <v>758</v>
      </c>
      <c r="B6" t="s">
        <v>745</v>
      </c>
      <c r="C6" t="s">
        <v>240</v>
      </c>
      <c r="D6" t="s">
        <v>241</v>
      </c>
      <c r="E6" t="s">
        <v>200</v>
      </c>
      <c r="F6" t="s">
        <v>244</v>
      </c>
      <c r="G6" t="s">
        <v>759</v>
      </c>
      <c r="H6">
        <v>-12.1842126</v>
      </c>
      <c r="I6">
        <v>26.468993699999999</v>
      </c>
      <c r="J6">
        <v>1385.6</v>
      </c>
      <c r="K6">
        <v>4.92</v>
      </c>
      <c r="L6" t="s">
        <v>760</v>
      </c>
      <c r="M6" t="s">
        <v>113</v>
      </c>
      <c r="N6">
        <v>10.6</v>
      </c>
      <c r="O6">
        <v>3</v>
      </c>
      <c r="P6">
        <v>4</v>
      </c>
      <c r="Q6">
        <v>2</v>
      </c>
      <c r="R6">
        <v>2</v>
      </c>
      <c r="S6">
        <v>2</v>
      </c>
      <c r="T6">
        <v>2</v>
      </c>
      <c r="U6">
        <v>3</v>
      </c>
      <c r="V6">
        <v>1</v>
      </c>
      <c r="W6">
        <v>3</v>
      </c>
      <c r="X6">
        <v>2</v>
      </c>
      <c r="Y6">
        <v>2</v>
      </c>
      <c r="Z6">
        <v>3</v>
      </c>
      <c r="AA6">
        <v>0</v>
      </c>
      <c r="AB6" t="s">
        <v>113</v>
      </c>
      <c r="AC6"/>
      <c r="AD6" s="131">
        <v>44699</v>
      </c>
      <c r="AE6" t="s">
        <v>761</v>
      </c>
      <c r="AF6" s="132"/>
      <c r="AH6" s="133">
        <f t="shared" si="0"/>
        <v>2.4444444444444446</v>
      </c>
      <c r="AI6" s="134">
        <f t="shared" si="1"/>
        <v>1</v>
      </c>
      <c r="AJ6" s="134">
        <f t="shared" si="2"/>
        <v>1.6</v>
      </c>
      <c r="AK6" s="134">
        <f t="shared" si="3"/>
        <v>3</v>
      </c>
      <c r="AL6" s="134">
        <f t="shared" si="4"/>
        <v>0</v>
      </c>
      <c r="AM6" s="135">
        <f t="shared" si="5"/>
        <v>5.6</v>
      </c>
    </row>
    <row r="7" spans="1:43">
      <c r="A7" t="s">
        <v>249</v>
      </c>
      <c r="B7" t="s">
        <v>745</v>
      </c>
      <c r="C7" t="s">
        <v>250</v>
      </c>
      <c r="D7" t="s">
        <v>251</v>
      </c>
      <c r="E7" t="s">
        <v>200</v>
      </c>
      <c r="F7" t="s">
        <v>244</v>
      </c>
      <c r="G7" t="s">
        <v>762</v>
      </c>
      <c r="H7">
        <v>-12.188593900000001</v>
      </c>
      <c r="I7">
        <v>26.470484500000001</v>
      </c>
      <c r="J7">
        <v>1351.5</v>
      </c>
      <c r="K7">
        <v>4.9000000000000004</v>
      </c>
      <c r="L7" t="s">
        <v>763</v>
      </c>
      <c r="M7" t="s">
        <v>113</v>
      </c>
      <c r="N7">
        <v>16.399999999999999</v>
      </c>
      <c r="O7">
        <v>4</v>
      </c>
      <c r="P7">
        <v>3</v>
      </c>
      <c r="Q7">
        <v>2</v>
      </c>
      <c r="R7">
        <v>1</v>
      </c>
      <c r="S7">
        <v>2</v>
      </c>
      <c r="T7">
        <v>2</v>
      </c>
      <c r="U7">
        <v>3</v>
      </c>
      <c r="V7">
        <v>4</v>
      </c>
      <c r="W7">
        <v>2</v>
      </c>
      <c r="X7">
        <v>3</v>
      </c>
      <c r="Y7">
        <v>4</v>
      </c>
      <c r="Z7">
        <v>2</v>
      </c>
      <c r="AA7">
        <v>0</v>
      </c>
      <c r="AB7" t="s">
        <v>113</v>
      </c>
      <c r="AC7"/>
      <c r="AD7" s="131">
        <v>44699</v>
      </c>
      <c r="AE7" t="s">
        <v>764</v>
      </c>
      <c r="AF7" s="132"/>
      <c r="AH7" s="133">
        <f t="shared" si="0"/>
        <v>2.5555555555555554</v>
      </c>
      <c r="AI7" s="134">
        <f t="shared" si="1"/>
        <v>1.5</v>
      </c>
      <c r="AJ7" s="134">
        <f t="shared" si="2"/>
        <v>3.2</v>
      </c>
      <c r="AK7" s="134">
        <f t="shared" si="3"/>
        <v>2</v>
      </c>
      <c r="AL7" s="134">
        <f t="shared" si="4"/>
        <v>0</v>
      </c>
      <c r="AM7" s="135">
        <f t="shared" si="5"/>
        <v>6.7</v>
      </c>
    </row>
    <row r="8" spans="1:43">
      <c r="A8" t="s">
        <v>258</v>
      </c>
      <c r="B8" t="s">
        <v>745</v>
      </c>
      <c r="C8" t="s">
        <v>259</v>
      </c>
      <c r="D8" t="s">
        <v>260</v>
      </c>
      <c r="E8" t="s">
        <v>200</v>
      </c>
      <c r="F8" t="s">
        <v>244</v>
      </c>
      <c r="G8" t="s">
        <v>765</v>
      </c>
      <c r="H8">
        <v>-12.1919424</v>
      </c>
      <c r="I8">
        <v>26.478525999999999</v>
      </c>
      <c r="J8">
        <v>1386.7</v>
      </c>
      <c r="K8">
        <v>4.88</v>
      </c>
      <c r="L8" t="s">
        <v>766</v>
      </c>
      <c r="M8" t="s">
        <v>113</v>
      </c>
      <c r="N8">
        <v>7.2</v>
      </c>
      <c r="O8">
        <v>2</v>
      </c>
      <c r="P8">
        <v>1</v>
      </c>
      <c r="Q8">
        <v>3</v>
      </c>
      <c r="R8">
        <v>3</v>
      </c>
      <c r="S8">
        <v>2</v>
      </c>
      <c r="T8">
        <v>1</v>
      </c>
      <c r="U8">
        <v>4</v>
      </c>
      <c r="V8">
        <v>3</v>
      </c>
      <c r="W8">
        <v>1</v>
      </c>
      <c r="X8">
        <v>1</v>
      </c>
      <c r="Y8">
        <v>1</v>
      </c>
      <c r="Z8">
        <v>3</v>
      </c>
      <c r="AA8">
        <v>0</v>
      </c>
      <c r="AB8" t="s">
        <v>113</v>
      </c>
      <c r="AC8"/>
      <c r="AD8" s="131">
        <v>44699</v>
      </c>
      <c r="AE8" t="s">
        <v>767</v>
      </c>
      <c r="AF8" s="132"/>
      <c r="AH8" s="133">
        <f t="shared" si="0"/>
        <v>2.2222222222222223</v>
      </c>
      <c r="AI8" s="134">
        <f t="shared" si="1"/>
        <v>0.5</v>
      </c>
      <c r="AJ8" s="134">
        <f t="shared" si="2"/>
        <v>0.8</v>
      </c>
      <c r="AK8" s="134">
        <f t="shared" si="3"/>
        <v>3</v>
      </c>
      <c r="AL8" s="134">
        <f t="shared" si="4"/>
        <v>0</v>
      </c>
      <c r="AM8" s="135">
        <f t="shared" si="5"/>
        <v>4.3</v>
      </c>
    </row>
    <row r="9" spans="1:43">
      <c r="A9" t="s">
        <v>267</v>
      </c>
      <c r="B9" t="s">
        <v>745</v>
      </c>
      <c r="C9" t="s">
        <v>268</v>
      </c>
      <c r="D9" t="s">
        <v>269</v>
      </c>
      <c r="E9" t="s">
        <v>200</v>
      </c>
      <c r="F9" t="s">
        <v>244</v>
      </c>
      <c r="G9" t="s">
        <v>768</v>
      </c>
      <c r="H9">
        <v>-12.192081099999999</v>
      </c>
      <c r="I9">
        <v>26.476931799999999</v>
      </c>
      <c r="J9">
        <v>1301.9000000000001</v>
      </c>
      <c r="K9">
        <v>4.75</v>
      </c>
      <c r="L9" t="s">
        <v>769</v>
      </c>
      <c r="M9" t="s">
        <v>113</v>
      </c>
      <c r="N9">
        <v>12.6</v>
      </c>
      <c r="O9">
        <v>2</v>
      </c>
      <c r="P9">
        <v>3</v>
      </c>
      <c r="Q9">
        <v>2</v>
      </c>
      <c r="R9">
        <v>2</v>
      </c>
      <c r="S9">
        <v>4</v>
      </c>
      <c r="T9">
        <v>2</v>
      </c>
      <c r="U9">
        <v>2</v>
      </c>
      <c r="V9">
        <v>3</v>
      </c>
      <c r="W9">
        <v>3</v>
      </c>
      <c r="X9">
        <v>2</v>
      </c>
      <c r="Y9">
        <v>3</v>
      </c>
      <c r="Z9">
        <v>1</v>
      </c>
      <c r="AA9">
        <v>0</v>
      </c>
      <c r="AB9" t="s">
        <v>113</v>
      </c>
      <c r="AC9"/>
      <c r="AD9" s="131">
        <v>44699</v>
      </c>
      <c r="AE9" t="s">
        <v>770</v>
      </c>
      <c r="AF9" s="132"/>
      <c r="AH9" s="133">
        <f t="shared" si="0"/>
        <v>2.5555555555555554</v>
      </c>
      <c r="AI9" s="134">
        <f t="shared" si="1"/>
        <v>1</v>
      </c>
      <c r="AJ9" s="134">
        <f t="shared" si="2"/>
        <v>2.4000000000000004</v>
      </c>
      <c r="AK9" s="134">
        <f t="shared" si="3"/>
        <v>1</v>
      </c>
      <c r="AL9" s="134">
        <f t="shared" si="4"/>
        <v>0</v>
      </c>
      <c r="AM9" s="135">
        <f t="shared" si="5"/>
        <v>4.4000000000000004</v>
      </c>
    </row>
    <row r="10" spans="1:43">
      <c r="A10" t="s">
        <v>276</v>
      </c>
      <c r="B10" t="s">
        <v>745</v>
      </c>
      <c r="C10" t="s">
        <v>277</v>
      </c>
      <c r="D10" t="s">
        <v>278</v>
      </c>
      <c r="E10" t="s">
        <v>200</v>
      </c>
      <c r="F10" t="s">
        <v>244</v>
      </c>
      <c r="G10" t="s">
        <v>771</v>
      </c>
      <c r="H10">
        <v>-12.189224100000001</v>
      </c>
      <c r="I10">
        <v>26.481247499999998</v>
      </c>
      <c r="J10">
        <v>1388.3</v>
      </c>
      <c r="K10">
        <v>4.4660000000000002</v>
      </c>
      <c r="L10" t="s">
        <v>772</v>
      </c>
      <c r="M10" t="s">
        <v>113</v>
      </c>
      <c r="N10">
        <v>3.4</v>
      </c>
      <c r="O10">
        <v>2</v>
      </c>
      <c r="P10">
        <v>1</v>
      </c>
      <c r="Q10">
        <v>2</v>
      </c>
      <c r="R10">
        <v>2</v>
      </c>
      <c r="S10">
        <v>1</v>
      </c>
      <c r="T10">
        <v>1</v>
      </c>
      <c r="U10">
        <v>2</v>
      </c>
      <c r="V10">
        <v>2</v>
      </c>
      <c r="W10">
        <v>2</v>
      </c>
      <c r="X10">
        <v>3</v>
      </c>
      <c r="Y10">
        <v>2</v>
      </c>
      <c r="Z10">
        <v>2</v>
      </c>
      <c r="AA10">
        <v>0</v>
      </c>
      <c r="AB10" t="s">
        <v>439</v>
      </c>
      <c r="AC10">
        <v>3.5</v>
      </c>
      <c r="AD10" s="131">
        <v>44699</v>
      </c>
      <c r="AE10" t="s">
        <v>773</v>
      </c>
      <c r="AF10" s="132"/>
      <c r="AH10" s="133">
        <f t="shared" si="0"/>
        <v>1.6666666666666667</v>
      </c>
      <c r="AI10" s="134">
        <f t="shared" si="1"/>
        <v>1.5</v>
      </c>
      <c r="AJ10" s="134">
        <f t="shared" si="2"/>
        <v>1.6</v>
      </c>
      <c r="AK10" s="134">
        <f t="shared" si="3"/>
        <v>2</v>
      </c>
      <c r="AL10" s="134">
        <f t="shared" si="4"/>
        <v>0</v>
      </c>
      <c r="AM10" s="135">
        <f t="shared" si="5"/>
        <v>5.0999999999999996</v>
      </c>
    </row>
    <row r="11" spans="1:43">
      <c r="A11" t="s">
        <v>285</v>
      </c>
      <c r="B11" t="s">
        <v>745</v>
      </c>
      <c r="C11" t="s">
        <v>286</v>
      </c>
      <c r="D11" t="s">
        <v>287</v>
      </c>
      <c r="E11" t="s">
        <v>200</v>
      </c>
      <c r="F11" t="s">
        <v>290</v>
      </c>
      <c r="G11" t="s">
        <v>774</v>
      </c>
      <c r="H11">
        <v>-12.16003666666667</v>
      </c>
      <c r="I11">
        <v>26.42839166666667</v>
      </c>
      <c r="J11">
        <v>1374</v>
      </c>
      <c r="K11">
        <v>4.3</v>
      </c>
      <c r="L11" t="s">
        <v>775</v>
      </c>
      <c r="M11" t="s">
        <v>113</v>
      </c>
      <c r="N11">
        <v>18</v>
      </c>
      <c r="O11">
        <v>2</v>
      </c>
      <c r="P11">
        <v>3</v>
      </c>
      <c r="Q11">
        <v>3</v>
      </c>
      <c r="R11">
        <v>2</v>
      </c>
      <c r="S11">
        <v>2</v>
      </c>
      <c r="T11">
        <v>3</v>
      </c>
      <c r="U11">
        <v>2</v>
      </c>
      <c r="V11">
        <v>2</v>
      </c>
      <c r="W11">
        <v>2</v>
      </c>
      <c r="X11">
        <v>3</v>
      </c>
      <c r="Y11">
        <v>1</v>
      </c>
      <c r="Z11">
        <v>3</v>
      </c>
      <c r="AA11">
        <v>0</v>
      </c>
      <c r="AB11" t="s">
        <v>113</v>
      </c>
      <c r="AC11"/>
      <c r="AD11" s="131">
        <v>44699</v>
      </c>
      <c r="AE11" t="s">
        <v>776</v>
      </c>
      <c r="AF11" s="132"/>
      <c r="AH11" s="133">
        <f t="shared" si="0"/>
        <v>2.3333333333333335</v>
      </c>
      <c r="AI11" s="134">
        <f t="shared" si="1"/>
        <v>1.5</v>
      </c>
      <c r="AJ11" s="134">
        <f t="shared" si="2"/>
        <v>0.8</v>
      </c>
      <c r="AK11" s="134">
        <f t="shared" si="3"/>
        <v>3</v>
      </c>
      <c r="AL11" s="134">
        <f t="shared" si="4"/>
        <v>0</v>
      </c>
      <c r="AM11" s="135">
        <f t="shared" si="5"/>
        <v>5.3</v>
      </c>
    </row>
    <row r="12" spans="1:43">
      <c r="A12" t="s">
        <v>295</v>
      </c>
      <c r="B12" t="s">
        <v>745</v>
      </c>
      <c r="C12" t="s">
        <v>297</v>
      </c>
      <c r="D12" t="s">
        <v>296</v>
      </c>
      <c r="E12" t="s">
        <v>200</v>
      </c>
      <c r="F12" t="s">
        <v>290</v>
      </c>
      <c r="G12" t="s">
        <v>777</v>
      </c>
      <c r="H12">
        <v>-12.1596381</v>
      </c>
      <c r="I12">
        <v>26.420507600000001</v>
      </c>
      <c r="J12">
        <v>1382.6</v>
      </c>
      <c r="K12">
        <v>4.74</v>
      </c>
      <c r="L12" t="s">
        <v>778</v>
      </c>
      <c r="M12" t="s">
        <v>113</v>
      </c>
      <c r="N12">
        <v>7.2</v>
      </c>
      <c r="O12">
        <v>3</v>
      </c>
      <c r="P12">
        <v>3</v>
      </c>
      <c r="Q12">
        <v>1</v>
      </c>
      <c r="R12">
        <v>4</v>
      </c>
      <c r="S12">
        <v>3</v>
      </c>
      <c r="T12">
        <v>3</v>
      </c>
      <c r="U12">
        <v>3</v>
      </c>
      <c r="V12">
        <v>2</v>
      </c>
      <c r="W12">
        <v>3</v>
      </c>
      <c r="X12">
        <v>4</v>
      </c>
      <c r="Y12">
        <v>4</v>
      </c>
      <c r="Z12">
        <v>2</v>
      </c>
      <c r="AA12">
        <v>0</v>
      </c>
      <c r="AB12" t="s">
        <v>113</v>
      </c>
      <c r="AC12"/>
      <c r="AD12" s="131">
        <v>44699</v>
      </c>
      <c r="AE12" t="s">
        <v>779</v>
      </c>
      <c r="AF12" s="132"/>
      <c r="AH12" s="133">
        <f t="shared" si="0"/>
        <v>2.7777777777777777</v>
      </c>
      <c r="AI12" s="134">
        <f t="shared" si="1"/>
        <v>2</v>
      </c>
      <c r="AJ12" s="134">
        <f t="shared" si="2"/>
        <v>3.2</v>
      </c>
      <c r="AK12" s="134">
        <f t="shared" si="3"/>
        <v>2</v>
      </c>
      <c r="AL12" s="134">
        <f t="shared" si="4"/>
        <v>0</v>
      </c>
      <c r="AM12" s="135">
        <f t="shared" si="5"/>
        <v>7.2</v>
      </c>
    </row>
    <row r="13" spans="1:43">
      <c r="A13" t="s">
        <v>305</v>
      </c>
      <c r="B13" t="s">
        <v>745</v>
      </c>
      <c r="C13" t="s">
        <v>306</v>
      </c>
      <c r="D13" t="s">
        <v>307</v>
      </c>
      <c r="E13" t="s">
        <v>200</v>
      </c>
      <c r="F13" t="s">
        <v>290</v>
      </c>
      <c r="G13" t="s">
        <v>780</v>
      </c>
      <c r="H13">
        <v>-12.15430666666667</v>
      </c>
      <c r="I13">
        <v>26.431546666666669</v>
      </c>
      <c r="J13">
        <v>1355.4</v>
      </c>
      <c r="K13">
        <v>4.0999999999999996</v>
      </c>
      <c r="L13" t="s">
        <v>781</v>
      </c>
      <c r="M13" t="s">
        <v>113</v>
      </c>
      <c r="N13">
        <v>1.4</v>
      </c>
      <c r="O13">
        <v>2</v>
      </c>
      <c r="P13">
        <v>2</v>
      </c>
      <c r="Q13">
        <v>2</v>
      </c>
      <c r="R13">
        <v>3</v>
      </c>
      <c r="S13">
        <v>2</v>
      </c>
      <c r="T13">
        <v>2</v>
      </c>
      <c r="U13">
        <v>3</v>
      </c>
      <c r="V13">
        <v>3</v>
      </c>
      <c r="W13">
        <v>3</v>
      </c>
      <c r="X13">
        <v>3</v>
      </c>
      <c r="Y13">
        <v>1</v>
      </c>
      <c r="Z13">
        <v>1</v>
      </c>
      <c r="AA13">
        <v>0</v>
      </c>
      <c r="AB13" t="s">
        <v>439</v>
      </c>
      <c r="AC13">
        <v>6</v>
      </c>
      <c r="AD13" s="131">
        <v>44699</v>
      </c>
      <c r="AE13" t="s">
        <v>782</v>
      </c>
      <c r="AF13" s="132"/>
      <c r="AH13" s="133">
        <f t="shared" si="0"/>
        <v>2.4444444444444446</v>
      </c>
      <c r="AI13" s="134">
        <f t="shared" si="1"/>
        <v>1.5</v>
      </c>
      <c r="AJ13" s="134">
        <f t="shared" si="2"/>
        <v>0.8</v>
      </c>
      <c r="AK13" s="134">
        <f t="shared" si="3"/>
        <v>1</v>
      </c>
      <c r="AL13" s="134">
        <f t="shared" si="4"/>
        <v>0</v>
      </c>
      <c r="AM13" s="135">
        <f t="shared" si="5"/>
        <v>3.3</v>
      </c>
    </row>
    <row r="14" spans="1:43">
      <c r="A14" t="s">
        <v>314</v>
      </c>
      <c r="B14" t="s">
        <v>745</v>
      </c>
      <c r="C14" t="s">
        <v>315</v>
      </c>
      <c r="D14" t="s">
        <v>316</v>
      </c>
      <c r="E14" t="s">
        <v>200</v>
      </c>
      <c r="F14" t="s">
        <v>244</v>
      </c>
      <c r="G14" t="s">
        <v>783</v>
      </c>
      <c r="H14">
        <v>-12.1914321</v>
      </c>
      <c r="I14">
        <v>26.484116100000001</v>
      </c>
      <c r="J14">
        <v>1390.3</v>
      </c>
      <c r="K14">
        <v>4.12</v>
      </c>
      <c r="L14" t="s">
        <v>784</v>
      </c>
      <c r="M14" t="s">
        <v>113</v>
      </c>
      <c r="N14">
        <v>9</v>
      </c>
      <c r="O14">
        <v>3</v>
      </c>
      <c r="P14">
        <v>3</v>
      </c>
      <c r="Q14">
        <v>4</v>
      </c>
      <c r="R14">
        <v>2</v>
      </c>
      <c r="S14">
        <v>2</v>
      </c>
      <c r="T14">
        <v>2</v>
      </c>
      <c r="U14">
        <v>2</v>
      </c>
      <c r="V14">
        <v>1</v>
      </c>
      <c r="W14">
        <v>2</v>
      </c>
      <c r="X14">
        <v>3</v>
      </c>
      <c r="Y14">
        <v>2</v>
      </c>
      <c r="Z14">
        <v>2</v>
      </c>
      <c r="AA14">
        <v>0</v>
      </c>
      <c r="AB14" t="s">
        <v>113</v>
      </c>
      <c r="AC14"/>
      <c r="AD14" s="131">
        <v>44699</v>
      </c>
      <c r="AE14" t="s">
        <v>785</v>
      </c>
      <c r="AF14" s="132"/>
      <c r="AH14" s="133">
        <f t="shared" si="0"/>
        <v>2.3333333333333335</v>
      </c>
      <c r="AI14" s="134">
        <f t="shared" si="1"/>
        <v>1.5</v>
      </c>
      <c r="AJ14" s="134">
        <f t="shared" si="2"/>
        <v>1.6</v>
      </c>
      <c r="AK14" s="134">
        <f t="shared" si="3"/>
        <v>2</v>
      </c>
      <c r="AL14" s="134">
        <f t="shared" si="4"/>
        <v>0</v>
      </c>
      <c r="AM14" s="135">
        <f t="shared" si="5"/>
        <v>5.0999999999999996</v>
      </c>
    </row>
    <row r="15" spans="1:43">
      <c r="A15" t="s">
        <v>323</v>
      </c>
      <c r="B15" t="s">
        <v>745</v>
      </c>
      <c r="C15" t="s">
        <v>324</v>
      </c>
      <c r="D15" t="s">
        <v>325</v>
      </c>
      <c r="E15" t="s">
        <v>200</v>
      </c>
      <c r="F15" t="s">
        <v>290</v>
      </c>
      <c r="G15" t="s">
        <v>786</v>
      </c>
      <c r="H15">
        <v>-12.153874399999999</v>
      </c>
      <c r="I15">
        <v>26.434502299999998</v>
      </c>
      <c r="J15">
        <v>1391.7</v>
      </c>
      <c r="K15">
        <v>5</v>
      </c>
      <c r="L15" t="s">
        <v>787</v>
      </c>
      <c r="M15" t="s">
        <v>113</v>
      </c>
      <c r="N15">
        <v>12.2</v>
      </c>
      <c r="O15">
        <v>2</v>
      </c>
      <c r="P15">
        <v>3</v>
      </c>
      <c r="Q15">
        <v>2</v>
      </c>
      <c r="R15">
        <v>3</v>
      </c>
      <c r="S15">
        <v>3</v>
      </c>
      <c r="T15">
        <v>1</v>
      </c>
      <c r="U15">
        <v>4</v>
      </c>
      <c r="V15">
        <v>3</v>
      </c>
      <c r="W15">
        <v>3</v>
      </c>
      <c r="X15">
        <v>7</v>
      </c>
      <c r="Y15">
        <v>3</v>
      </c>
      <c r="Z15">
        <v>2</v>
      </c>
      <c r="AA15">
        <v>0</v>
      </c>
      <c r="AB15" t="s">
        <v>113</v>
      </c>
      <c r="AC15"/>
      <c r="AD15" s="131">
        <v>44699</v>
      </c>
      <c r="AE15" t="s">
        <v>788</v>
      </c>
      <c r="AF15" s="132"/>
      <c r="AH15" s="133">
        <f t="shared" si="0"/>
        <v>2.6666666666666665</v>
      </c>
      <c r="AI15" s="134">
        <f t="shared" si="1"/>
        <v>3.5</v>
      </c>
      <c r="AJ15" s="134">
        <f t="shared" si="2"/>
        <v>2.4000000000000004</v>
      </c>
      <c r="AK15" s="134">
        <f t="shared" si="3"/>
        <v>2</v>
      </c>
      <c r="AL15" s="134">
        <f t="shared" si="4"/>
        <v>0</v>
      </c>
      <c r="AM15" s="135">
        <f t="shared" si="5"/>
        <v>7.9</v>
      </c>
    </row>
    <row r="16" spans="1:43">
      <c r="A16" t="s">
        <v>332</v>
      </c>
      <c r="B16" t="s">
        <v>745</v>
      </c>
      <c r="C16" t="s">
        <v>333</v>
      </c>
      <c r="D16" t="s">
        <v>334</v>
      </c>
      <c r="E16" t="s">
        <v>200</v>
      </c>
      <c r="F16" t="s">
        <v>290</v>
      </c>
      <c r="G16" t="s">
        <v>789</v>
      </c>
      <c r="H16">
        <v>-12.154170000000001</v>
      </c>
      <c r="I16">
        <v>26.431718333333329</v>
      </c>
      <c r="J16">
        <v>1337.3</v>
      </c>
      <c r="K16">
        <v>5</v>
      </c>
      <c r="L16" t="s">
        <v>790</v>
      </c>
      <c r="M16" t="s">
        <v>113</v>
      </c>
      <c r="N16">
        <v>4</v>
      </c>
      <c r="O16">
        <v>3</v>
      </c>
      <c r="P16">
        <v>2</v>
      </c>
      <c r="Q16">
        <v>4</v>
      </c>
      <c r="R16">
        <v>2</v>
      </c>
      <c r="S16">
        <v>2</v>
      </c>
      <c r="T16">
        <v>2</v>
      </c>
      <c r="U16">
        <v>2</v>
      </c>
      <c r="V16">
        <v>2</v>
      </c>
      <c r="W16">
        <v>4</v>
      </c>
      <c r="X16">
        <v>2</v>
      </c>
      <c r="Y16">
        <v>1</v>
      </c>
      <c r="Z16">
        <v>1</v>
      </c>
      <c r="AA16">
        <v>0</v>
      </c>
      <c r="AB16" t="s">
        <v>113</v>
      </c>
      <c r="AC16"/>
      <c r="AD16" s="131">
        <v>44699</v>
      </c>
      <c r="AE16" t="s">
        <v>791</v>
      </c>
      <c r="AH16" s="133">
        <f t="shared" si="0"/>
        <v>2.5555555555555554</v>
      </c>
      <c r="AI16" s="134">
        <f t="shared" si="1"/>
        <v>1</v>
      </c>
      <c r="AJ16" s="134">
        <f t="shared" si="2"/>
        <v>0.8</v>
      </c>
      <c r="AK16" s="134">
        <f t="shared" si="3"/>
        <v>1</v>
      </c>
      <c r="AL16" s="134">
        <f t="shared" si="4"/>
        <v>0</v>
      </c>
      <c r="AM16" s="135">
        <f t="shared" si="5"/>
        <v>2.8</v>
      </c>
    </row>
    <row r="17" spans="1:39">
      <c r="A17" t="s">
        <v>341</v>
      </c>
      <c r="B17" t="s">
        <v>745</v>
      </c>
      <c r="C17" t="s">
        <v>342</v>
      </c>
      <c r="D17" t="s">
        <v>343</v>
      </c>
      <c r="E17" t="s">
        <v>200</v>
      </c>
      <c r="F17" t="s">
        <v>244</v>
      </c>
      <c r="G17" t="s">
        <v>792</v>
      </c>
      <c r="H17">
        <v>-12.186336600000001</v>
      </c>
      <c r="I17">
        <v>26.468274399999999</v>
      </c>
      <c r="J17">
        <v>1337.5</v>
      </c>
      <c r="K17">
        <v>4.9000000000000004</v>
      </c>
      <c r="L17" t="s">
        <v>793</v>
      </c>
      <c r="M17" t="s">
        <v>113</v>
      </c>
      <c r="N17">
        <v>12.4</v>
      </c>
      <c r="O17">
        <v>3</v>
      </c>
      <c r="P17">
        <v>1</v>
      </c>
      <c r="Q17">
        <v>4</v>
      </c>
      <c r="R17">
        <v>3</v>
      </c>
      <c r="S17">
        <v>2</v>
      </c>
      <c r="T17">
        <v>2</v>
      </c>
      <c r="U17">
        <v>2</v>
      </c>
      <c r="V17">
        <v>4</v>
      </c>
      <c r="W17">
        <v>1</v>
      </c>
      <c r="X17">
        <v>4</v>
      </c>
      <c r="Y17">
        <v>1</v>
      </c>
      <c r="Z17">
        <v>2</v>
      </c>
      <c r="AA17">
        <v>0</v>
      </c>
      <c r="AB17" t="s">
        <v>113</v>
      </c>
      <c r="AC17"/>
      <c r="AD17" s="131">
        <v>44699</v>
      </c>
      <c r="AE17" t="s">
        <v>794</v>
      </c>
      <c r="AH17" s="133">
        <f t="shared" si="0"/>
        <v>2.4444444444444446</v>
      </c>
      <c r="AI17" s="134">
        <f t="shared" si="1"/>
        <v>2</v>
      </c>
      <c r="AJ17" s="134">
        <f t="shared" si="2"/>
        <v>0.8</v>
      </c>
      <c r="AK17" s="134">
        <f t="shared" si="3"/>
        <v>2</v>
      </c>
      <c r="AL17" s="134">
        <f t="shared" si="4"/>
        <v>0</v>
      </c>
      <c r="AM17" s="135">
        <f t="shared" si="5"/>
        <v>4.8</v>
      </c>
    </row>
    <row r="18" spans="1:39">
      <c r="A18" t="s">
        <v>350</v>
      </c>
      <c r="B18" t="s">
        <v>745</v>
      </c>
      <c r="C18" t="s">
        <v>351</v>
      </c>
      <c r="D18" t="s">
        <v>352</v>
      </c>
      <c r="E18" t="s">
        <v>200</v>
      </c>
      <c r="F18" t="s">
        <v>290</v>
      </c>
      <c r="G18" t="s">
        <v>795</v>
      </c>
      <c r="H18">
        <v>-12.150919999999999</v>
      </c>
      <c r="I18">
        <v>26.427266700000001</v>
      </c>
      <c r="J18">
        <v>1387.5</v>
      </c>
      <c r="K18">
        <v>4.88</v>
      </c>
      <c r="L18" t="s">
        <v>796</v>
      </c>
      <c r="M18" t="s">
        <v>113</v>
      </c>
      <c r="N18">
        <v>7</v>
      </c>
      <c r="O18">
        <v>2</v>
      </c>
      <c r="P18">
        <v>3</v>
      </c>
      <c r="Q18">
        <v>3</v>
      </c>
      <c r="R18">
        <v>1</v>
      </c>
      <c r="S18">
        <v>4</v>
      </c>
      <c r="T18">
        <v>2</v>
      </c>
      <c r="U18">
        <v>2</v>
      </c>
      <c r="V18">
        <v>3</v>
      </c>
      <c r="W18">
        <v>4</v>
      </c>
      <c r="X18">
        <v>1</v>
      </c>
      <c r="Y18">
        <v>1</v>
      </c>
      <c r="Z18">
        <v>1</v>
      </c>
      <c r="AA18">
        <v>0</v>
      </c>
      <c r="AB18" t="s">
        <v>439</v>
      </c>
      <c r="AC18">
        <v>10</v>
      </c>
      <c r="AD18" s="131">
        <v>44699</v>
      </c>
      <c r="AE18" t="s">
        <v>797</v>
      </c>
      <c r="AH18" s="133">
        <f t="shared" si="0"/>
        <v>2.6666666666666665</v>
      </c>
      <c r="AI18" s="134">
        <f t="shared" si="1"/>
        <v>0.5</v>
      </c>
      <c r="AJ18" s="134">
        <f t="shared" si="2"/>
        <v>0.8</v>
      </c>
      <c r="AK18" s="134">
        <f t="shared" si="3"/>
        <v>1</v>
      </c>
      <c r="AL18" s="134">
        <f t="shared" si="4"/>
        <v>0</v>
      </c>
      <c r="AM18" s="135">
        <f t="shared" si="5"/>
        <v>2.2999999999999998</v>
      </c>
    </row>
    <row r="19" spans="1:39">
      <c r="A19" t="s">
        <v>359</v>
      </c>
      <c r="B19" t="s">
        <v>745</v>
      </c>
      <c r="C19" t="s">
        <v>360</v>
      </c>
      <c r="D19" t="s">
        <v>361</v>
      </c>
      <c r="E19" t="s">
        <v>200</v>
      </c>
      <c r="F19" t="s">
        <v>244</v>
      </c>
      <c r="G19" t="s">
        <v>798</v>
      </c>
      <c r="H19">
        <v>-12.1902729</v>
      </c>
      <c r="I19">
        <v>26.474643100000002</v>
      </c>
      <c r="J19">
        <v>1360.9</v>
      </c>
      <c r="K19">
        <v>4.8499999999999996</v>
      </c>
      <c r="L19" t="s">
        <v>799</v>
      </c>
      <c r="M19" t="s">
        <v>113</v>
      </c>
      <c r="N19">
        <v>9.6</v>
      </c>
      <c r="O19">
        <v>4</v>
      </c>
      <c r="P19">
        <v>3</v>
      </c>
      <c r="Q19">
        <v>2</v>
      </c>
      <c r="R19">
        <v>1</v>
      </c>
      <c r="S19">
        <v>1</v>
      </c>
      <c r="T19">
        <v>2</v>
      </c>
      <c r="U19">
        <v>3</v>
      </c>
      <c r="V19">
        <v>4</v>
      </c>
      <c r="W19">
        <v>2</v>
      </c>
      <c r="X19">
        <v>2</v>
      </c>
      <c r="Y19">
        <v>2</v>
      </c>
      <c r="Z19">
        <v>1</v>
      </c>
      <c r="AA19">
        <v>0</v>
      </c>
      <c r="AB19" t="s">
        <v>113</v>
      </c>
      <c r="AC19"/>
      <c r="AD19" s="131">
        <v>44699</v>
      </c>
      <c r="AE19" t="s">
        <v>800</v>
      </c>
      <c r="AH19" s="133">
        <f t="shared" si="0"/>
        <v>2.4444444444444446</v>
      </c>
      <c r="AI19" s="134">
        <f t="shared" si="1"/>
        <v>1</v>
      </c>
      <c r="AJ19" s="134">
        <f t="shared" si="2"/>
        <v>1.6</v>
      </c>
      <c r="AK19" s="134">
        <f t="shared" si="3"/>
        <v>1</v>
      </c>
      <c r="AL19" s="134">
        <f t="shared" si="4"/>
        <v>0</v>
      </c>
      <c r="AM19" s="135">
        <f t="shared" si="5"/>
        <v>3.6</v>
      </c>
    </row>
    <row r="20" spans="1:39">
      <c r="A20" t="s">
        <v>368</v>
      </c>
      <c r="B20" t="s">
        <v>745</v>
      </c>
      <c r="C20" t="s">
        <v>369</v>
      </c>
      <c r="D20" t="s">
        <v>370</v>
      </c>
      <c r="E20" t="s">
        <v>200</v>
      </c>
      <c r="F20" t="s">
        <v>244</v>
      </c>
      <c r="G20" t="s">
        <v>801</v>
      </c>
      <c r="H20">
        <v>-12.190236499999999</v>
      </c>
      <c r="I20">
        <v>26.481781900000001</v>
      </c>
      <c r="J20">
        <v>1398.099975585938</v>
      </c>
      <c r="K20">
        <v>4.9829999999999997</v>
      </c>
      <c r="L20" t="s">
        <v>802</v>
      </c>
      <c r="M20" t="s">
        <v>113</v>
      </c>
      <c r="N20">
        <v>5</v>
      </c>
      <c r="O20">
        <v>2</v>
      </c>
      <c r="P20">
        <v>3</v>
      </c>
      <c r="Q20">
        <v>3</v>
      </c>
      <c r="R20">
        <v>4</v>
      </c>
      <c r="S20">
        <v>3</v>
      </c>
      <c r="T20">
        <v>3</v>
      </c>
      <c r="U20">
        <v>2</v>
      </c>
      <c r="V20">
        <v>3</v>
      </c>
      <c r="W20">
        <v>3</v>
      </c>
      <c r="X20">
        <v>2</v>
      </c>
      <c r="Y20">
        <v>1</v>
      </c>
      <c r="Z20">
        <v>3</v>
      </c>
      <c r="AA20">
        <v>0</v>
      </c>
      <c r="AB20" t="s">
        <v>113</v>
      </c>
      <c r="AC20"/>
      <c r="AD20" s="131">
        <v>44699</v>
      </c>
      <c r="AE20" t="s">
        <v>803</v>
      </c>
      <c r="AH20" s="133">
        <f t="shared" si="0"/>
        <v>2.8888888888888888</v>
      </c>
      <c r="AI20" s="134">
        <f t="shared" si="1"/>
        <v>1</v>
      </c>
      <c r="AJ20" s="134">
        <f t="shared" si="2"/>
        <v>0.8</v>
      </c>
      <c r="AK20" s="134">
        <f t="shared" si="3"/>
        <v>3</v>
      </c>
      <c r="AL20" s="134">
        <f t="shared" si="4"/>
        <v>0</v>
      </c>
      <c r="AM20" s="135">
        <f t="shared" si="5"/>
        <v>4.8</v>
      </c>
    </row>
    <row r="21" spans="1:39">
      <c r="A21" t="s">
        <v>377</v>
      </c>
      <c r="B21" t="s">
        <v>745</v>
      </c>
      <c r="C21" t="s">
        <v>378</v>
      </c>
      <c r="D21" t="s">
        <v>379</v>
      </c>
      <c r="E21" t="s">
        <v>200</v>
      </c>
      <c r="F21" t="s">
        <v>290</v>
      </c>
      <c r="G21" t="s">
        <v>804</v>
      </c>
      <c r="H21">
        <v>-12.152511000000001</v>
      </c>
      <c r="I21">
        <v>26.4200859</v>
      </c>
      <c r="J21">
        <v>1384.3</v>
      </c>
      <c r="K21">
        <v>4.5599999999999996</v>
      </c>
      <c r="L21" t="s">
        <v>805</v>
      </c>
      <c r="M21" t="s">
        <v>113</v>
      </c>
      <c r="N21">
        <v>9.1999999999999993</v>
      </c>
      <c r="O21">
        <v>4</v>
      </c>
      <c r="P21">
        <v>3</v>
      </c>
      <c r="Q21">
        <v>3</v>
      </c>
      <c r="R21">
        <v>2</v>
      </c>
      <c r="S21">
        <v>2</v>
      </c>
      <c r="T21">
        <v>1</v>
      </c>
      <c r="U21">
        <v>4</v>
      </c>
      <c r="V21">
        <v>3</v>
      </c>
      <c r="W21">
        <v>3</v>
      </c>
      <c r="X21">
        <v>5</v>
      </c>
      <c r="Y21">
        <v>3</v>
      </c>
      <c r="Z21">
        <v>4</v>
      </c>
      <c r="AA21">
        <v>0</v>
      </c>
      <c r="AB21" t="s">
        <v>113</v>
      </c>
      <c r="AC21"/>
      <c r="AD21" s="131">
        <v>44699</v>
      </c>
      <c r="AE21" t="s">
        <v>806</v>
      </c>
      <c r="AH21" s="133">
        <f t="shared" si="0"/>
        <v>2.7777777777777777</v>
      </c>
      <c r="AI21" s="134">
        <f t="shared" si="1"/>
        <v>2.5</v>
      </c>
      <c r="AJ21" s="134">
        <f t="shared" si="2"/>
        <v>2.4000000000000004</v>
      </c>
      <c r="AK21" s="134">
        <f t="shared" si="3"/>
        <v>4</v>
      </c>
      <c r="AL21" s="134">
        <f t="shared" si="4"/>
        <v>0</v>
      </c>
      <c r="AM21" s="135">
        <f t="shared" si="5"/>
        <v>8.9</v>
      </c>
    </row>
    <row r="22" spans="1:39">
      <c r="A22" t="s">
        <v>386</v>
      </c>
      <c r="B22" t="s">
        <v>745</v>
      </c>
      <c r="C22" t="s">
        <v>387</v>
      </c>
      <c r="D22" t="s">
        <v>807</v>
      </c>
      <c r="E22" t="s">
        <v>200</v>
      </c>
      <c r="F22" t="s">
        <v>808</v>
      </c>
      <c r="G22" t="s">
        <v>809</v>
      </c>
      <c r="H22">
        <v>-12.190210799999999</v>
      </c>
      <c r="I22">
        <v>26.371870699999999</v>
      </c>
      <c r="J22">
        <v>1404</v>
      </c>
      <c r="K22">
        <v>4.9720000000000004</v>
      </c>
      <c r="L22" t="s">
        <v>810</v>
      </c>
      <c r="M22" t="s">
        <v>113</v>
      </c>
      <c r="N22">
        <v>6.8</v>
      </c>
      <c r="O22">
        <v>2</v>
      </c>
      <c r="P22">
        <v>2</v>
      </c>
      <c r="Q22">
        <v>2</v>
      </c>
      <c r="R22">
        <v>2</v>
      </c>
      <c r="S22">
        <v>1</v>
      </c>
      <c r="T22">
        <v>2</v>
      </c>
      <c r="U22">
        <v>3</v>
      </c>
      <c r="V22">
        <v>3</v>
      </c>
      <c r="W22">
        <v>2</v>
      </c>
      <c r="X22">
        <v>4</v>
      </c>
      <c r="Y22">
        <v>2</v>
      </c>
      <c r="Z22">
        <v>3</v>
      </c>
      <c r="AA22">
        <v>0</v>
      </c>
      <c r="AB22" t="s">
        <v>113</v>
      </c>
      <c r="AC22"/>
      <c r="AD22" s="131">
        <v>44699</v>
      </c>
      <c r="AE22" t="s">
        <v>811</v>
      </c>
      <c r="AH22" s="133">
        <f t="shared" si="0"/>
        <v>2.1111111111111112</v>
      </c>
      <c r="AI22" s="134">
        <f t="shared" si="1"/>
        <v>2</v>
      </c>
      <c r="AJ22" s="134">
        <f t="shared" si="2"/>
        <v>1.6</v>
      </c>
      <c r="AK22" s="134">
        <f t="shared" si="3"/>
        <v>3</v>
      </c>
      <c r="AL22" s="134">
        <f t="shared" si="4"/>
        <v>0</v>
      </c>
      <c r="AM22" s="135">
        <f t="shared" si="5"/>
        <v>6.6</v>
      </c>
    </row>
    <row r="23" spans="1:39">
      <c r="A23" t="s">
        <v>396</v>
      </c>
      <c r="B23" t="s">
        <v>745</v>
      </c>
      <c r="C23" t="s">
        <v>397</v>
      </c>
      <c r="D23" t="s">
        <v>398</v>
      </c>
      <c r="E23" t="s">
        <v>200</v>
      </c>
      <c r="F23" t="s">
        <v>290</v>
      </c>
      <c r="G23" t="s">
        <v>812</v>
      </c>
      <c r="H23">
        <v>-12.147695499999999</v>
      </c>
      <c r="I23">
        <v>26.408816900000001</v>
      </c>
      <c r="J23">
        <v>1374</v>
      </c>
      <c r="K23">
        <v>5</v>
      </c>
      <c r="L23" t="s">
        <v>772</v>
      </c>
      <c r="M23" t="s">
        <v>113</v>
      </c>
      <c r="N23">
        <v>17.2</v>
      </c>
      <c r="O23">
        <v>4</v>
      </c>
      <c r="P23">
        <v>4</v>
      </c>
      <c r="Q23">
        <v>3</v>
      </c>
      <c r="R23">
        <v>2</v>
      </c>
      <c r="S23">
        <v>3</v>
      </c>
      <c r="T23">
        <v>2</v>
      </c>
      <c r="U23">
        <v>3</v>
      </c>
      <c r="V23">
        <v>4</v>
      </c>
      <c r="W23">
        <v>4</v>
      </c>
      <c r="X23">
        <v>3</v>
      </c>
      <c r="Y23">
        <v>1</v>
      </c>
      <c r="Z23">
        <v>1</v>
      </c>
      <c r="AA23">
        <v>0</v>
      </c>
      <c r="AB23" t="s">
        <v>113</v>
      </c>
      <c r="AC23"/>
      <c r="AD23" s="131">
        <v>44699</v>
      </c>
      <c r="AE23" t="s">
        <v>813</v>
      </c>
      <c r="AH23" s="133">
        <f t="shared" si="0"/>
        <v>3.2222222222222223</v>
      </c>
      <c r="AI23" s="134">
        <f t="shared" si="1"/>
        <v>1.5</v>
      </c>
      <c r="AJ23" s="134">
        <f t="shared" si="2"/>
        <v>0.8</v>
      </c>
      <c r="AK23" s="134">
        <f t="shared" si="3"/>
        <v>1</v>
      </c>
      <c r="AL23" s="134">
        <f t="shared" si="4"/>
        <v>0</v>
      </c>
      <c r="AM23" s="135">
        <f t="shared" si="5"/>
        <v>3.3</v>
      </c>
    </row>
    <row r="24" spans="1:39">
      <c r="A24" t="s">
        <v>405</v>
      </c>
      <c r="B24" t="s">
        <v>745</v>
      </c>
      <c r="C24" t="s">
        <v>814</v>
      </c>
      <c r="D24" t="s">
        <v>407</v>
      </c>
      <c r="E24" t="s">
        <v>200</v>
      </c>
      <c r="F24" t="s">
        <v>290</v>
      </c>
      <c r="G24" t="s">
        <v>815</v>
      </c>
      <c r="H24">
        <v>-12.1498323</v>
      </c>
      <c r="I24">
        <v>26.413191699999999</v>
      </c>
      <c r="J24">
        <v>1363.8</v>
      </c>
      <c r="K24">
        <v>4.82</v>
      </c>
      <c r="L24" t="s">
        <v>816</v>
      </c>
      <c r="M24" t="s">
        <v>113</v>
      </c>
      <c r="N24">
        <v>5</v>
      </c>
      <c r="O24">
        <v>4</v>
      </c>
      <c r="P24">
        <v>3</v>
      </c>
      <c r="Q24">
        <v>3</v>
      </c>
      <c r="R24">
        <v>3</v>
      </c>
      <c r="S24">
        <v>2</v>
      </c>
      <c r="T24">
        <v>4</v>
      </c>
      <c r="U24">
        <v>2</v>
      </c>
      <c r="V24">
        <v>4</v>
      </c>
      <c r="W24">
        <v>3</v>
      </c>
      <c r="X24">
        <v>4</v>
      </c>
      <c r="Y24">
        <v>1</v>
      </c>
      <c r="Z24">
        <v>1</v>
      </c>
      <c r="AA24">
        <v>0</v>
      </c>
      <c r="AB24" t="s">
        <v>439</v>
      </c>
      <c r="AC24">
        <v>10</v>
      </c>
      <c r="AD24" s="131">
        <v>44699</v>
      </c>
      <c r="AE24" t="s">
        <v>817</v>
      </c>
      <c r="AH24" s="133">
        <f t="shared" si="0"/>
        <v>3.1111111111111112</v>
      </c>
      <c r="AI24" s="134">
        <f t="shared" si="1"/>
        <v>2</v>
      </c>
      <c r="AJ24" s="134">
        <f t="shared" si="2"/>
        <v>0.8</v>
      </c>
      <c r="AK24" s="134">
        <f t="shared" si="3"/>
        <v>1</v>
      </c>
      <c r="AL24" s="134">
        <f t="shared" si="4"/>
        <v>0</v>
      </c>
      <c r="AM24" s="135">
        <f t="shared" si="5"/>
        <v>3.8</v>
      </c>
    </row>
    <row r="25" spans="1:39">
      <c r="A25" t="s">
        <v>414</v>
      </c>
      <c r="B25" t="s">
        <v>745</v>
      </c>
      <c r="C25" t="s">
        <v>415</v>
      </c>
      <c r="D25" t="s">
        <v>416</v>
      </c>
      <c r="E25" t="s">
        <v>200</v>
      </c>
      <c r="F25" t="s">
        <v>290</v>
      </c>
      <c r="G25" t="s">
        <v>818</v>
      </c>
      <c r="H25">
        <v>-12.162195000000001</v>
      </c>
      <c r="I25">
        <v>26.42990166666667</v>
      </c>
      <c r="J25">
        <v>1368.8</v>
      </c>
      <c r="K25">
        <v>4.8</v>
      </c>
      <c r="L25" t="s">
        <v>819</v>
      </c>
      <c r="M25" t="s">
        <v>113</v>
      </c>
      <c r="N25">
        <v>3</v>
      </c>
      <c r="O25">
        <v>2</v>
      </c>
      <c r="P25">
        <v>2</v>
      </c>
      <c r="Q25">
        <v>2</v>
      </c>
      <c r="R25">
        <v>4</v>
      </c>
      <c r="S25">
        <v>2</v>
      </c>
      <c r="T25">
        <v>3</v>
      </c>
      <c r="U25">
        <v>2</v>
      </c>
      <c r="V25">
        <v>2</v>
      </c>
      <c r="W25">
        <v>3</v>
      </c>
      <c r="X25">
        <v>1</v>
      </c>
      <c r="Y25">
        <v>1</v>
      </c>
      <c r="Z25">
        <v>1</v>
      </c>
      <c r="AA25">
        <v>0</v>
      </c>
      <c r="AB25" t="s">
        <v>113</v>
      </c>
      <c r="AC25"/>
      <c r="AD25" s="131">
        <v>44699</v>
      </c>
      <c r="AE25" t="s">
        <v>820</v>
      </c>
      <c r="AH25" s="133">
        <f t="shared" si="0"/>
        <v>2.4444444444444446</v>
      </c>
      <c r="AI25" s="134">
        <f t="shared" si="1"/>
        <v>0.5</v>
      </c>
      <c r="AJ25" s="134">
        <f t="shared" si="2"/>
        <v>0.8</v>
      </c>
      <c r="AK25" s="134">
        <f t="shared" si="3"/>
        <v>1</v>
      </c>
      <c r="AL25" s="134">
        <f t="shared" si="4"/>
        <v>0</v>
      </c>
      <c r="AM25" s="135">
        <f t="shared" si="5"/>
        <v>2.2999999999999998</v>
      </c>
    </row>
    <row r="26" spans="1:39">
      <c r="A26" t="s">
        <v>423</v>
      </c>
      <c r="B26" t="s">
        <v>745</v>
      </c>
      <c r="C26" t="s">
        <v>424</v>
      </c>
      <c r="D26" t="s">
        <v>425</v>
      </c>
      <c r="E26" t="s">
        <v>200</v>
      </c>
      <c r="F26" t="s">
        <v>290</v>
      </c>
      <c r="G26" t="s">
        <v>821</v>
      </c>
      <c r="H26">
        <v>-12.16047833333333</v>
      </c>
      <c r="I26">
        <v>26.430356666666661</v>
      </c>
      <c r="J26">
        <v>1376.1</v>
      </c>
      <c r="K26">
        <v>5</v>
      </c>
      <c r="L26" t="s">
        <v>822</v>
      </c>
      <c r="M26" t="s">
        <v>113</v>
      </c>
      <c r="N26">
        <v>1.8</v>
      </c>
      <c r="O26">
        <v>3</v>
      </c>
      <c r="P26">
        <v>2</v>
      </c>
      <c r="Q26">
        <v>2</v>
      </c>
      <c r="R26">
        <v>2</v>
      </c>
      <c r="S26">
        <v>2</v>
      </c>
      <c r="T26">
        <v>2</v>
      </c>
      <c r="U26">
        <v>3</v>
      </c>
      <c r="V26">
        <v>3</v>
      </c>
      <c r="W26">
        <v>4</v>
      </c>
      <c r="X26">
        <v>0</v>
      </c>
      <c r="Y26">
        <v>4</v>
      </c>
      <c r="Z26">
        <v>3</v>
      </c>
      <c r="AA26">
        <v>1</v>
      </c>
      <c r="AB26" t="s">
        <v>439</v>
      </c>
      <c r="AC26">
        <v>5</v>
      </c>
      <c r="AD26" s="131">
        <v>44699</v>
      </c>
      <c r="AE26" t="s">
        <v>823</v>
      </c>
      <c r="AH26" s="133">
        <f t="shared" si="0"/>
        <v>2.5555555555555554</v>
      </c>
      <c r="AI26" s="134">
        <f t="shared" si="1"/>
        <v>0</v>
      </c>
      <c r="AJ26" s="134">
        <f t="shared" si="2"/>
        <v>3.2</v>
      </c>
      <c r="AK26" s="134">
        <f t="shared" si="3"/>
        <v>3</v>
      </c>
      <c r="AL26" s="134">
        <f t="shared" si="4"/>
        <v>0.8</v>
      </c>
      <c r="AM26" s="135">
        <f t="shared" si="5"/>
        <v>7</v>
      </c>
    </row>
    <row r="27" spans="1:39">
      <c r="A27" t="s">
        <v>432</v>
      </c>
      <c r="B27" t="s">
        <v>745</v>
      </c>
      <c r="C27" t="s">
        <v>433</v>
      </c>
      <c r="D27" t="s">
        <v>434</v>
      </c>
      <c r="E27" t="s">
        <v>200</v>
      </c>
      <c r="F27" t="s">
        <v>244</v>
      </c>
      <c r="G27" t="s">
        <v>824</v>
      </c>
      <c r="H27">
        <v>-12.1886697</v>
      </c>
      <c r="I27">
        <v>26.479836899999999</v>
      </c>
      <c r="J27">
        <v>1384.9</v>
      </c>
      <c r="K27">
        <v>4.0999999999999996</v>
      </c>
      <c r="L27" t="s">
        <v>825</v>
      </c>
      <c r="M27" t="s">
        <v>113</v>
      </c>
      <c r="N27">
        <v>5.3</v>
      </c>
      <c r="O27">
        <v>2</v>
      </c>
      <c r="P27">
        <v>3</v>
      </c>
      <c r="Q27">
        <v>3</v>
      </c>
      <c r="R27">
        <v>3</v>
      </c>
      <c r="S27">
        <v>3</v>
      </c>
      <c r="T27">
        <v>3</v>
      </c>
      <c r="U27">
        <v>3</v>
      </c>
      <c r="V27">
        <v>3</v>
      </c>
      <c r="W27">
        <v>2</v>
      </c>
      <c r="X27">
        <v>1</v>
      </c>
      <c r="Y27">
        <v>2</v>
      </c>
      <c r="Z27">
        <v>2</v>
      </c>
      <c r="AA27">
        <v>0</v>
      </c>
      <c r="AB27" t="s">
        <v>113</v>
      </c>
      <c r="AC27"/>
      <c r="AD27" s="131">
        <v>44699</v>
      </c>
      <c r="AE27" t="s">
        <v>826</v>
      </c>
      <c r="AH27" s="133">
        <f t="shared" si="0"/>
        <v>2.7777777777777777</v>
      </c>
      <c r="AI27" s="134">
        <f t="shared" si="1"/>
        <v>0.5</v>
      </c>
      <c r="AJ27" s="134">
        <f t="shared" si="2"/>
        <v>1.6</v>
      </c>
      <c r="AK27" s="134">
        <f t="shared" si="3"/>
        <v>2</v>
      </c>
      <c r="AL27" s="134">
        <f t="shared" si="4"/>
        <v>0</v>
      </c>
      <c r="AM27" s="135">
        <f t="shared" si="5"/>
        <v>4.0999999999999996</v>
      </c>
    </row>
    <row r="28" spans="1:39">
      <c r="A28" t="s">
        <v>442</v>
      </c>
      <c r="B28" t="s">
        <v>745</v>
      </c>
      <c r="C28" t="s">
        <v>443</v>
      </c>
      <c r="D28" t="s">
        <v>444</v>
      </c>
      <c r="E28" t="s">
        <v>200</v>
      </c>
      <c r="F28" t="s">
        <v>290</v>
      </c>
      <c r="G28" t="s">
        <v>827</v>
      </c>
      <c r="H28">
        <v>-12.168247900000001</v>
      </c>
      <c r="I28">
        <v>26.4064722</v>
      </c>
      <c r="J28">
        <v>1326.8</v>
      </c>
      <c r="K28">
        <v>4.5999999999999996</v>
      </c>
      <c r="L28" t="s">
        <v>828</v>
      </c>
      <c r="M28" t="s">
        <v>113</v>
      </c>
      <c r="N28">
        <v>19</v>
      </c>
      <c r="O28">
        <v>4</v>
      </c>
      <c r="P28">
        <v>1</v>
      </c>
      <c r="Q28">
        <v>2</v>
      </c>
      <c r="R28">
        <v>3</v>
      </c>
      <c r="S28">
        <v>2</v>
      </c>
      <c r="T28">
        <v>3</v>
      </c>
      <c r="U28">
        <v>3</v>
      </c>
      <c r="V28">
        <v>3</v>
      </c>
      <c r="W28">
        <v>4</v>
      </c>
      <c r="X28">
        <v>4</v>
      </c>
      <c r="Y28">
        <v>1</v>
      </c>
      <c r="Z28">
        <v>1</v>
      </c>
      <c r="AA28">
        <v>0</v>
      </c>
      <c r="AB28" t="s">
        <v>113</v>
      </c>
      <c r="AC28"/>
      <c r="AD28" s="131">
        <v>44699</v>
      </c>
      <c r="AE28" t="s">
        <v>829</v>
      </c>
      <c r="AH28" s="133">
        <f t="shared" si="0"/>
        <v>2.7777777777777777</v>
      </c>
      <c r="AI28" s="134">
        <f t="shared" si="1"/>
        <v>2</v>
      </c>
      <c r="AJ28" s="134">
        <f t="shared" si="2"/>
        <v>0.8</v>
      </c>
      <c r="AK28" s="134">
        <f t="shared" si="3"/>
        <v>1</v>
      </c>
      <c r="AL28" s="134">
        <f t="shared" si="4"/>
        <v>0</v>
      </c>
      <c r="AM28" s="135">
        <f t="shared" si="5"/>
        <v>3.8</v>
      </c>
    </row>
    <row r="29" spans="1:39">
      <c r="A29" t="s">
        <v>451</v>
      </c>
      <c r="B29" t="s">
        <v>745</v>
      </c>
      <c r="C29" t="s">
        <v>452</v>
      </c>
      <c r="D29" t="s">
        <v>453</v>
      </c>
      <c r="E29" t="s">
        <v>200</v>
      </c>
      <c r="F29" t="s">
        <v>244</v>
      </c>
      <c r="G29" t="s">
        <v>830</v>
      </c>
      <c r="H29">
        <v>-12.1893292</v>
      </c>
      <c r="I29">
        <v>26.479907300000001</v>
      </c>
      <c r="J29">
        <v>1393</v>
      </c>
      <c r="K29">
        <v>4.8</v>
      </c>
      <c r="L29" t="s">
        <v>790</v>
      </c>
      <c r="M29" t="s">
        <v>113</v>
      </c>
      <c r="N29">
        <v>7.7</v>
      </c>
      <c r="O29">
        <v>2</v>
      </c>
      <c r="P29">
        <v>2</v>
      </c>
      <c r="Q29">
        <v>2</v>
      </c>
      <c r="R29">
        <v>3</v>
      </c>
      <c r="S29">
        <v>2</v>
      </c>
      <c r="T29">
        <v>2</v>
      </c>
      <c r="U29">
        <v>2</v>
      </c>
      <c r="V29">
        <v>1</v>
      </c>
      <c r="W29">
        <v>3</v>
      </c>
      <c r="X29">
        <v>3</v>
      </c>
      <c r="Y29">
        <v>2</v>
      </c>
      <c r="Z29">
        <v>3</v>
      </c>
      <c r="AA29">
        <v>0</v>
      </c>
      <c r="AB29" t="s">
        <v>113</v>
      </c>
      <c r="AC29"/>
      <c r="AD29" s="131">
        <v>44699</v>
      </c>
      <c r="AE29" t="s">
        <v>831</v>
      </c>
      <c r="AH29" s="133">
        <f t="shared" si="0"/>
        <v>2.1111111111111112</v>
      </c>
      <c r="AI29" s="134">
        <f t="shared" si="1"/>
        <v>1.5</v>
      </c>
      <c r="AJ29" s="134">
        <f t="shared" si="2"/>
        <v>1.6</v>
      </c>
      <c r="AK29" s="134">
        <f t="shared" si="3"/>
        <v>3</v>
      </c>
      <c r="AL29" s="134">
        <f t="shared" si="4"/>
        <v>0</v>
      </c>
      <c r="AM29" s="135">
        <f t="shared" si="5"/>
        <v>6.1</v>
      </c>
    </row>
    <row r="30" spans="1:39">
      <c r="A30" t="s">
        <v>460</v>
      </c>
      <c r="B30" t="s">
        <v>745</v>
      </c>
      <c r="C30" t="s">
        <v>461</v>
      </c>
      <c r="D30" t="s">
        <v>462</v>
      </c>
      <c r="E30" t="s">
        <v>200</v>
      </c>
      <c r="F30" t="s">
        <v>290</v>
      </c>
      <c r="G30" t="s">
        <v>832</v>
      </c>
      <c r="H30">
        <v>-12.14832</v>
      </c>
      <c r="I30">
        <v>26.424541666666659</v>
      </c>
      <c r="J30">
        <v>1382.1</v>
      </c>
      <c r="K30">
        <v>4.9000000000000004</v>
      </c>
      <c r="L30" t="s">
        <v>833</v>
      </c>
      <c r="M30" t="s">
        <v>113</v>
      </c>
      <c r="N30">
        <v>3.3</v>
      </c>
      <c r="O30">
        <v>3</v>
      </c>
      <c r="P30">
        <v>2</v>
      </c>
      <c r="Q30">
        <v>2</v>
      </c>
      <c r="R30">
        <v>2</v>
      </c>
      <c r="S30">
        <v>3</v>
      </c>
      <c r="T30">
        <v>2</v>
      </c>
      <c r="U30">
        <v>2</v>
      </c>
      <c r="V30">
        <v>2</v>
      </c>
      <c r="W30">
        <v>3</v>
      </c>
      <c r="X30">
        <v>2</v>
      </c>
      <c r="Y30">
        <v>4</v>
      </c>
      <c r="Z30">
        <v>1</v>
      </c>
      <c r="AA30">
        <v>0</v>
      </c>
      <c r="AB30" t="s">
        <v>113</v>
      </c>
      <c r="AC30"/>
      <c r="AD30" s="131">
        <v>44699</v>
      </c>
      <c r="AE30" t="s">
        <v>834</v>
      </c>
      <c r="AH30" s="133">
        <f t="shared" si="0"/>
        <v>2.3333333333333335</v>
      </c>
      <c r="AI30" s="134">
        <f t="shared" si="1"/>
        <v>1</v>
      </c>
      <c r="AJ30" s="134">
        <f t="shared" si="2"/>
        <v>3.2</v>
      </c>
      <c r="AK30" s="134">
        <f t="shared" si="3"/>
        <v>1</v>
      </c>
      <c r="AL30" s="134">
        <f t="shared" si="4"/>
        <v>0</v>
      </c>
      <c r="AM30" s="135">
        <f t="shared" si="5"/>
        <v>5.2</v>
      </c>
    </row>
    <row r="31" spans="1:39">
      <c r="A31" t="s">
        <v>469</v>
      </c>
      <c r="B31" t="s">
        <v>745</v>
      </c>
      <c r="C31" t="s">
        <v>470</v>
      </c>
      <c r="D31" t="s">
        <v>471</v>
      </c>
      <c r="E31" t="s">
        <v>200</v>
      </c>
      <c r="F31" t="s">
        <v>290</v>
      </c>
      <c r="G31" t="s">
        <v>835</v>
      </c>
      <c r="H31">
        <v>-12.152573333333329</v>
      </c>
      <c r="I31">
        <v>26.43528666666667</v>
      </c>
      <c r="J31">
        <v>1359.8</v>
      </c>
      <c r="K31">
        <v>4.9000000000000004</v>
      </c>
      <c r="L31" t="s">
        <v>836</v>
      </c>
      <c r="M31" t="s">
        <v>113</v>
      </c>
      <c r="N31">
        <v>8.9</v>
      </c>
      <c r="O31">
        <v>2</v>
      </c>
      <c r="P31">
        <v>2</v>
      </c>
      <c r="Q31">
        <v>2</v>
      </c>
      <c r="R31">
        <v>3</v>
      </c>
      <c r="S31">
        <v>3</v>
      </c>
      <c r="T31">
        <v>2</v>
      </c>
      <c r="U31">
        <v>3</v>
      </c>
      <c r="V31">
        <v>4</v>
      </c>
      <c r="W31">
        <v>2</v>
      </c>
      <c r="X31">
        <v>2</v>
      </c>
      <c r="Y31">
        <v>3</v>
      </c>
      <c r="Z31">
        <v>1</v>
      </c>
      <c r="AA31">
        <v>0</v>
      </c>
      <c r="AB31" t="s">
        <v>113</v>
      </c>
      <c r="AC31"/>
      <c r="AD31" s="131">
        <v>44699</v>
      </c>
      <c r="AE31" t="s">
        <v>837</v>
      </c>
      <c r="AH31" s="133">
        <f t="shared" si="0"/>
        <v>2.5555555555555554</v>
      </c>
      <c r="AI31" s="134">
        <f t="shared" si="1"/>
        <v>1</v>
      </c>
      <c r="AJ31" s="134">
        <f t="shared" si="2"/>
        <v>2.4000000000000004</v>
      </c>
      <c r="AK31" s="134">
        <f t="shared" si="3"/>
        <v>1</v>
      </c>
      <c r="AL31" s="134">
        <f t="shared" si="4"/>
        <v>0</v>
      </c>
      <c r="AM31" s="135">
        <f t="shared" si="5"/>
        <v>4.4000000000000004</v>
      </c>
    </row>
    <row r="32" spans="1:39">
      <c r="A32" t="s">
        <v>478</v>
      </c>
      <c r="B32" t="s">
        <v>745</v>
      </c>
      <c r="C32" t="s">
        <v>479</v>
      </c>
      <c r="D32" t="s">
        <v>480</v>
      </c>
      <c r="E32" t="s">
        <v>200</v>
      </c>
      <c r="F32" t="s">
        <v>290</v>
      </c>
      <c r="G32" t="s">
        <v>838</v>
      </c>
      <c r="H32">
        <v>-12.1474267</v>
      </c>
      <c r="I32">
        <v>26.412561700000001</v>
      </c>
      <c r="J32">
        <v>1305.0999999999999</v>
      </c>
      <c r="K32">
        <v>4.8</v>
      </c>
      <c r="L32" t="s">
        <v>839</v>
      </c>
      <c r="M32" t="s">
        <v>113</v>
      </c>
      <c r="N32">
        <v>7.6</v>
      </c>
      <c r="O32">
        <v>2</v>
      </c>
      <c r="P32">
        <v>3</v>
      </c>
      <c r="Q32">
        <v>1</v>
      </c>
      <c r="R32">
        <v>1</v>
      </c>
      <c r="S32">
        <v>2</v>
      </c>
      <c r="T32">
        <v>1</v>
      </c>
      <c r="U32">
        <v>2</v>
      </c>
      <c r="V32">
        <v>2</v>
      </c>
      <c r="W32">
        <v>3</v>
      </c>
      <c r="X32">
        <v>2</v>
      </c>
      <c r="Y32">
        <v>1</v>
      </c>
      <c r="Z32">
        <v>1</v>
      </c>
      <c r="AA32">
        <v>0</v>
      </c>
      <c r="AB32" t="s">
        <v>113</v>
      </c>
      <c r="AC32"/>
      <c r="AD32" s="131">
        <v>44699</v>
      </c>
      <c r="AE32" t="s">
        <v>840</v>
      </c>
      <c r="AH32" s="133">
        <f t="shared" si="0"/>
        <v>1.8888888888888888</v>
      </c>
      <c r="AI32" s="134">
        <f t="shared" si="1"/>
        <v>1</v>
      </c>
      <c r="AJ32" s="134">
        <f t="shared" si="2"/>
        <v>0.8</v>
      </c>
      <c r="AK32" s="134">
        <f t="shared" si="3"/>
        <v>1</v>
      </c>
      <c r="AL32" s="134">
        <f t="shared" si="4"/>
        <v>0</v>
      </c>
      <c r="AM32" s="135">
        <f t="shared" si="5"/>
        <v>2.8</v>
      </c>
    </row>
    <row r="33" spans="1:39">
      <c r="A33" t="s">
        <v>487</v>
      </c>
      <c r="B33" t="s">
        <v>745</v>
      </c>
      <c r="C33" t="s">
        <v>488</v>
      </c>
      <c r="D33" t="s">
        <v>489</v>
      </c>
      <c r="E33" t="s">
        <v>200</v>
      </c>
      <c r="F33" t="s">
        <v>290</v>
      </c>
      <c r="G33" t="s">
        <v>841</v>
      </c>
      <c r="H33">
        <v>-12.1611034</v>
      </c>
      <c r="I33">
        <v>26.4078044</v>
      </c>
      <c r="J33">
        <v>1369</v>
      </c>
      <c r="K33">
        <v>4.95</v>
      </c>
      <c r="L33" t="s">
        <v>842</v>
      </c>
      <c r="M33" t="s">
        <v>113</v>
      </c>
      <c r="N33">
        <v>10.6</v>
      </c>
      <c r="O33">
        <v>3</v>
      </c>
      <c r="P33">
        <v>2</v>
      </c>
      <c r="Q33">
        <v>3</v>
      </c>
      <c r="R33">
        <v>2</v>
      </c>
      <c r="S33">
        <v>1</v>
      </c>
      <c r="T33">
        <v>1</v>
      </c>
      <c r="U33">
        <v>4</v>
      </c>
      <c r="V33">
        <v>2</v>
      </c>
      <c r="W33">
        <v>2</v>
      </c>
      <c r="X33">
        <v>7</v>
      </c>
      <c r="Y33">
        <v>1</v>
      </c>
      <c r="Z33">
        <v>1</v>
      </c>
      <c r="AA33">
        <v>0</v>
      </c>
      <c r="AB33" t="s">
        <v>113</v>
      </c>
      <c r="AC33"/>
      <c r="AD33" s="131">
        <v>44699</v>
      </c>
      <c r="AE33" t="s">
        <v>843</v>
      </c>
      <c r="AH33" s="133">
        <f t="shared" si="0"/>
        <v>2.2222222222222223</v>
      </c>
      <c r="AI33" s="134">
        <f t="shared" si="1"/>
        <v>3.5</v>
      </c>
      <c r="AJ33" s="134">
        <f t="shared" si="2"/>
        <v>0.8</v>
      </c>
      <c r="AK33" s="134">
        <f t="shared" si="3"/>
        <v>1</v>
      </c>
      <c r="AL33" s="134">
        <f t="shared" si="4"/>
        <v>0</v>
      </c>
      <c r="AM33" s="135">
        <f t="shared" si="5"/>
        <v>5.3</v>
      </c>
    </row>
    <row r="34" spans="1:39">
      <c r="A34" t="s">
        <v>496</v>
      </c>
      <c r="B34" t="s">
        <v>745</v>
      </c>
      <c r="C34" t="s">
        <v>497</v>
      </c>
      <c r="D34" t="s">
        <v>498</v>
      </c>
      <c r="E34" t="s">
        <v>200</v>
      </c>
      <c r="F34" t="s">
        <v>290</v>
      </c>
      <c r="G34" t="s">
        <v>844</v>
      </c>
      <c r="H34">
        <v>-12.1610028</v>
      </c>
      <c r="I34">
        <v>26.411853700000002</v>
      </c>
      <c r="J34">
        <v>1371.4</v>
      </c>
      <c r="K34">
        <v>4.8</v>
      </c>
      <c r="L34" t="s">
        <v>845</v>
      </c>
      <c r="M34" t="s">
        <v>113</v>
      </c>
      <c r="N34">
        <v>19</v>
      </c>
      <c r="O34">
        <v>2</v>
      </c>
      <c r="P34">
        <v>2</v>
      </c>
      <c r="Q34">
        <v>3</v>
      </c>
      <c r="R34">
        <v>3</v>
      </c>
      <c r="S34">
        <v>3</v>
      </c>
      <c r="T34">
        <v>2</v>
      </c>
      <c r="U34">
        <v>4</v>
      </c>
      <c r="V34">
        <v>3</v>
      </c>
      <c r="W34">
        <v>1</v>
      </c>
      <c r="X34">
        <v>3</v>
      </c>
      <c r="Y34">
        <v>1</v>
      </c>
      <c r="Z34">
        <v>1</v>
      </c>
      <c r="AA34">
        <v>0</v>
      </c>
      <c r="AB34" t="s">
        <v>113</v>
      </c>
      <c r="AC34"/>
      <c r="AD34" s="131">
        <v>44699</v>
      </c>
      <c r="AE34" t="s">
        <v>846</v>
      </c>
      <c r="AH34" s="133">
        <f t="shared" si="0"/>
        <v>2.5555555555555554</v>
      </c>
      <c r="AI34" s="134">
        <f t="shared" si="1"/>
        <v>1.5</v>
      </c>
      <c r="AJ34" s="134">
        <f t="shared" si="2"/>
        <v>0.8</v>
      </c>
      <c r="AK34" s="134">
        <f t="shared" si="3"/>
        <v>1</v>
      </c>
      <c r="AL34" s="134">
        <f t="shared" si="4"/>
        <v>0</v>
      </c>
      <c r="AM34" s="135">
        <f t="shared" si="5"/>
        <v>3.3</v>
      </c>
    </row>
    <row r="35" spans="1:39">
      <c r="A35" t="s">
        <v>505</v>
      </c>
      <c r="B35" t="s">
        <v>745</v>
      </c>
      <c r="C35" t="s">
        <v>847</v>
      </c>
      <c r="D35" t="s">
        <v>848</v>
      </c>
      <c r="E35" t="s">
        <v>200</v>
      </c>
      <c r="F35" t="s">
        <v>213</v>
      </c>
      <c r="G35" t="s">
        <v>849</v>
      </c>
      <c r="H35">
        <v>-12.1869517</v>
      </c>
      <c r="I35">
        <v>26.47879</v>
      </c>
      <c r="J35">
        <v>1398</v>
      </c>
      <c r="K35">
        <v>1.4159999999999999</v>
      </c>
      <c r="L35" t="s">
        <v>753</v>
      </c>
      <c r="M35" t="s">
        <v>113</v>
      </c>
      <c r="N35">
        <v>7.9</v>
      </c>
      <c r="O35">
        <v>3</v>
      </c>
      <c r="P35">
        <v>3</v>
      </c>
      <c r="Q35">
        <v>3</v>
      </c>
      <c r="R35">
        <v>2</v>
      </c>
      <c r="S35">
        <v>2</v>
      </c>
      <c r="T35">
        <v>3</v>
      </c>
      <c r="U35">
        <v>2</v>
      </c>
      <c r="V35">
        <v>2</v>
      </c>
      <c r="W35">
        <v>2</v>
      </c>
      <c r="X35">
        <v>1</v>
      </c>
      <c r="Y35">
        <v>1</v>
      </c>
      <c r="Z35">
        <v>3</v>
      </c>
      <c r="AA35">
        <v>0</v>
      </c>
      <c r="AB35" t="s">
        <v>113</v>
      </c>
      <c r="AC35"/>
      <c r="AD35" s="131">
        <v>44699</v>
      </c>
      <c r="AE35" t="s">
        <v>850</v>
      </c>
      <c r="AH35" s="133">
        <f t="shared" si="0"/>
        <v>2.4444444444444446</v>
      </c>
      <c r="AI35" s="134">
        <f t="shared" si="1"/>
        <v>0.5</v>
      </c>
      <c r="AJ35" s="134">
        <f t="shared" si="2"/>
        <v>0.8</v>
      </c>
      <c r="AK35" s="134">
        <f t="shared" si="3"/>
        <v>3</v>
      </c>
      <c r="AL35" s="134">
        <f t="shared" si="4"/>
        <v>0</v>
      </c>
      <c r="AM35" s="135">
        <f t="shared" si="5"/>
        <v>4.3</v>
      </c>
    </row>
    <row r="36" spans="1:39">
      <c r="A36" t="s">
        <v>514</v>
      </c>
      <c r="B36" t="s">
        <v>745</v>
      </c>
      <c r="C36" t="s">
        <v>515</v>
      </c>
      <c r="D36" t="s">
        <v>516</v>
      </c>
      <c r="E36" t="s">
        <v>200</v>
      </c>
      <c r="F36" t="s">
        <v>244</v>
      </c>
      <c r="G36" t="s">
        <v>851</v>
      </c>
      <c r="H36">
        <v>-12.1937122</v>
      </c>
      <c r="I36">
        <v>26.480165299999999</v>
      </c>
      <c r="J36">
        <v>1378.1</v>
      </c>
      <c r="K36">
        <v>4.7</v>
      </c>
      <c r="L36" t="s">
        <v>852</v>
      </c>
      <c r="M36" t="s">
        <v>113</v>
      </c>
      <c r="N36">
        <v>12.8</v>
      </c>
      <c r="O36">
        <v>4</v>
      </c>
      <c r="P36">
        <v>1</v>
      </c>
      <c r="Q36">
        <v>2</v>
      </c>
      <c r="R36">
        <v>3</v>
      </c>
      <c r="S36">
        <v>1</v>
      </c>
      <c r="T36">
        <v>2</v>
      </c>
      <c r="U36">
        <v>3</v>
      </c>
      <c r="V36">
        <v>3</v>
      </c>
      <c r="W36">
        <v>2</v>
      </c>
      <c r="X36">
        <v>1</v>
      </c>
      <c r="Y36">
        <v>2</v>
      </c>
      <c r="Z36">
        <v>1</v>
      </c>
      <c r="AA36">
        <v>0</v>
      </c>
      <c r="AB36" t="s">
        <v>113</v>
      </c>
      <c r="AC36"/>
      <c r="AD36" s="131">
        <v>44699</v>
      </c>
      <c r="AE36" t="s">
        <v>853</v>
      </c>
      <c r="AH36" s="133">
        <f t="shared" si="0"/>
        <v>2.3333333333333335</v>
      </c>
      <c r="AI36" s="134">
        <f t="shared" si="1"/>
        <v>0.5</v>
      </c>
      <c r="AJ36" s="134">
        <f t="shared" si="2"/>
        <v>1.6</v>
      </c>
      <c r="AK36" s="134">
        <f t="shared" si="3"/>
        <v>1</v>
      </c>
      <c r="AL36" s="134">
        <f t="shared" si="4"/>
        <v>0</v>
      </c>
      <c r="AM36" s="135">
        <f t="shared" si="5"/>
        <v>3.1</v>
      </c>
    </row>
    <row r="37" spans="1:39">
      <c r="A37" t="s">
        <v>523</v>
      </c>
      <c r="B37" t="s">
        <v>745</v>
      </c>
      <c r="C37" t="s">
        <v>524</v>
      </c>
      <c r="D37" t="s">
        <v>525</v>
      </c>
      <c r="E37" t="s">
        <v>200</v>
      </c>
      <c r="F37" t="s">
        <v>290</v>
      </c>
      <c r="G37" t="s">
        <v>854</v>
      </c>
      <c r="H37">
        <v>-12.158946</v>
      </c>
      <c r="I37">
        <v>26.405958300000002</v>
      </c>
      <c r="J37">
        <v>1308.8</v>
      </c>
      <c r="K37">
        <v>4.82</v>
      </c>
      <c r="L37" t="s">
        <v>855</v>
      </c>
      <c r="M37" t="s">
        <v>113</v>
      </c>
      <c r="N37">
        <v>10.199999999999999</v>
      </c>
      <c r="O37">
        <v>2</v>
      </c>
      <c r="P37">
        <v>3</v>
      </c>
      <c r="Q37">
        <v>2</v>
      </c>
      <c r="R37">
        <v>4</v>
      </c>
      <c r="S37">
        <v>3</v>
      </c>
      <c r="T37">
        <v>3</v>
      </c>
      <c r="U37">
        <v>2</v>
      </c>
      <c r="V37">
        <v>3</v>
      </c>
      <c r="W37">
        <v>2</v>
      </c>
      <c r="X37">
        <v>4</v>
      </c>
      <c r="Y37">
        <v>2</v>
      </c>
      <c r="Z37">
        <v>1</v>
      </c>
      <c r="AA37">
        <v>0</v>
      </c>
      <c r="AB37" t="s">
        <v>113</v>
      </c>
      <c r="AC37"/>
      <c r="AD37" s="131">
        <v>44699</v>
      </c>
      <c r="AE37" t="s">
        <v>856</v>
      </c>
      <c r="AH37" s="133">
        <f t="shared" si="0"/>
        <v>2.6666666666666665</v>
      </c>
      <c r="AI37" s="134">
        <f t="shared" si="1"/>
        <v>2</v>
      </c>
      <c r="AJ37" s="134">
        <f t="shared" si="2"/>
        <v>1.6</v>
      </c>
      <c r="AK37" s="134">
        <f t="shared" si="3"/>
        <v>1</v>
      </c>
      <c r="AL37" s="134">
        <f t="shared" si="4"/>
        <v>0</v>
      </c>
      <c r="AM37" s="135">
        <f t="shared" si="5"/>
        <v>4.5999999999999996</v>
      </c>
    </row>
    <row r="38" spans="1:39">
      <c r="A38" t="s">
        <v>532</v>
      </c>
      <c r="B38" t="s">
        <v>745</v>
      </c>
      <c r="C38" t="s">
        <v>533</v>
      </c>
      <c r="D38" t="s">
        <v>534</v>
      </c>
      <c r="E38" t="s">
        <v>200</v>
      </c>
      <c r="F38" t="s">
        <v>244</v>
      </c>
      <c r="G38" t="s">
        <v>857</v>
      </c>
      <c r="H38">
        <v>-12.1861131</v>
      </c>
      <c r="I38">
        <v>26.477409999999999</v>
      </c>
      <c r="J38">
        <v>1385.9</v>
      </c>
      <c r="K38">
        <v>4.9660000000000002</v>
      </c>
      <c r="L38" t="s">
        <v>858</v>
      </c>
      <c r="M38" t="s">
        <v>113</v>
      </c>
      <c r="N38">
        <v>13.6</v>
      </c>
      <c r="O38">
        <v>3</v>
      </c>
      <c r="P38">
        <v>2</v>
      </c>
      <c r="Q38">
        <v>2</v>
      </c>
      <c r="R38">
        <v>4</v>
      </c>
      <c r="S38">
        <v>1</v>
      </c>
      <c r="T38">
        <v>2</v>
      </c>
      <c r="U38">
        <v>3</v>
      </c>
      <c r="V38">
        <v>4</v>
      </c>
      <c r="W38">
        <v>1</v>
      </c>
      <c r="X38">
        <v>2</v>
      </c>
      <c r="Y38">
        <v>2</v>
      </c>
      <c r="Z38">
        <v>1</v>
      </c>
      <c r="AA38">
        <v>0</v>
      </c>
      <c r="AB38" t="s">
        <v>113</v>
      </c>
      <c r="AC38"/>
      <c r="AD38" s="131">
        <v>44699</v>
      </c>
      <c r="AE38" t="s">
        <v>859</v>
      </c>
      <c r="AH38" s="133">
        <f t="shared" si="0"/>
        <v>2.4444444444444446</v>
      </c>
      <c r="AI38" s="134">
        <f t="shared" si="1"/>
        <v>1</v>
      </c>
      <c r="AJ38" s="134">
        <f t="shared" si="2"/>
        <v>1.6</v>
      </c>
      <c r="AK38" s="134">
        <f t="shared" si="3"/>
        <v>1</v>
      </c>
      <c r="AL38" s="134">
        <f t="shared" si="4"/>
        <v>0</v>
      </c>
      <c r="AM38" s="135">
        <f t="shared" si="5"/>
        <v>3.6</v>
      </c>
    </row>
    <row r="39" spans="1:39">
      <c r="A39" t="s">
        <v>541</v>
      </c>
      <c r="B39" t="s">
        <v>745</v>
      </c>
      <c r="C39" t="s">
        <v>542</v>
      </c>
      <c r="D39" t="s">
        <v>543</v>
      </c>
      <c r="E39" t="s">
        <v>200</v>
      </c>
      <c r="F39" t="s">
        <v>290</v>
      </c>
      <c r="G39" t="s">
        <v>860</v>
      </c>
      <c r="H39">
        <v>-12.15907833333333</v>
      </c>
      <c r="I39">
        <v>26.428225000000001</v>
      </c>
      <c r="J39">
        <v>1375.1</v>
      </c>
      <c r="K39">
        <v>4.9000000000000004</v>
      </c>
      <c r="L39" t="s">
        <v>861</v>
      </c>
      <c r="M39" t="s">
        <v>113</v>
      </c>
      <c r="N39">
        <v>8.8000000000000007</v>
      </c>
      <c r="O39">
        <v>2</v>
      </c>
      <c r="P39">
        <v>3</v>
      </c>
      <c r="Q39">
        <v>3</v>
      </c>
      <c r="R39">
        <v>3</v>
      </c>
      <c r="S39">
        <v>3</v>
      </c>
      <c r="T39">
        <v>3</v>
      </c>
      <c r="U39">
        <v>2</v>
      </c>
      <c r="V39">
        <v>2</v>
      </c>
      <c r="W39">
        <v>4</v>
      </c>
      <c r="X39">
        <v>2</v>
      </c>
      <c r="Y39">
        <v>1</v>
      </c>
      <c r="Z39">
        <v>2</v>
      </c>
      <c r="AA39">
        <v>0</v>
      </c>
      <c r="AB39" t="s">
        <v>113</v>
      </c>
      <c r="AC39"/>
      <c r="AD39" s="131">
        <v>44699</v>
      </c>
      <c r="AE39" t="s">
        <v>862</v>
      </c>
      <c r="AH39" s="133">
        <f t="shared" si="0"/>
        <v>2.7777777777777777</v>
      </c>
      <c r="AI39" s="134">
        <f t="shared" si="1"/>
        <v>1</v>
      </c>
      <c r="AJ39" s="134">
        <f t="shared" si="2"/>
        <v>0.8</v>
      </c>
      <c r="AK39" s="134">
        <f t="shared" si="3"/>
        <v>2</v>
      </c>
      <c r="AL39" s="134">
        <f t="shared" si="4"/>
        <v>0</v>
      </c>
      <c r="AM39" s="135">
        <f t="shared" si="5"/>
        <v>3.8</v>
      </c>
    </row>
    <row r="40" spans="1:39">
      <c r="A40" t="s">
        <v>550</v>
      </c>
      <c r="B40" t="s">
        <v>745</v>
      </c>
      <c r="C40" t="s">
        <v>551</v>
      </c>
      <c r="D40" t="s">
        <v>552</v>
      </c>
      <c r="E40" t="s">
        <v>200</v>
      </c>
      <c r="F40" t="s">
        <v>244</v>
      </c>
      <c r="G40" t="s">
        <v>863</v>
      </c>
      <c r="H40">
        <v>-12.190360399999999</v>
      </c>
      <c r="I40">
        <v>26.481965500000001</v>
      </c>
      <c r="J40">
        <v>1398.099975585938</v>
      </c>
      <c r="K40">
        <v>4.9669999999999996</v>
      </c>
      <c r="L40" t="s">
        <v>864</v>
      </c>
      <c r="M40" t="s">
        <v>113</v>
      </c>
      <c r="N40">
        <v>4.5</v>
      </c>
      <c r="O40">
        <v>2</v>
      </c>
      <c r="P40">
        <v>2</v>
      </c>
      <c r="Q40">
        <v>2</v>
      </c>
      <c r="R40">
        <v>2</v>
      </c>
      <c r="S40">
        <v>3</v>
      </c>
      <c r="T40">
        <v>2</v>
      </c>
      <c r="U40">
        <v>3</v>
      </c>
      <c r="V40">
        <v>2</v>
      </c>
      <c r="W40">
        <v>2</v>
      </c>
      <c r="X40">
        <v>2</v>
      </c>
      <c r="Y40">
        <v>3</v>
      </c>
      <c r="Z40">
        <v>3</v>
      </c>
      <c r="AA40">
        <v>0</v>
      </c>
      <c r="AB40" t="s">
        <v>113</v>
      </c>
      <c r="AC40"/>
      <c r="AD40" s="131">
        <v>44699</v>
      </c>
      <c r="AE40" t="s">
        <v>865</v>
      </c>
      <c r="AH40" s="133">
        <f t="shared" si="0"/>
        <v>2.2222222222222223</v>
      </c>
      <c r="AI40" s="134">
        <f t="shared" si="1"/>
        <v>1</v>
      </c>
      <c r="AJ40" s="134">
        <f t="shared" si="2"/>
        <v>2.4000000000000004</v>
      </c>
      <c r="AK40" s="134">
        <f t="shared" si="3"/>
        <v>3</v>
      </c>
      <c r="AL40" s="134">
        <f t="shared" si="4"/>
        <v>0</v>
      </c>
      <c r="AM40" s="135">
        <f t="shared" si="5"/>
        <v>6.4</v>
      </c>
    </row>
    <row r="41" spans="1:39">
      <c r="A41" t="s">
        <v>559</v>
      </c>
      <c r="B41" t="s">
        <v>745</v>
      </c>
      <c r="C41" t="s">
        <v>398</v>
      </c>
      <c r="D41" t="s">
        <v>560</v>
      </c>
      <c r="E41" t="s">
        <v>200</v>
      </c>
      <c r="F41" t="s">
        <v>244</v>
      </c>
      <c r="G41" t="s">
        <v>866</v>
      </c>
      <c r="H41">
        <v>-12.192946299999999</v>
      </c>
      <c r="I41">
        <v>26.480128400000002</v>
      </c>
      <c r="J41">
        <v>1389.1</v>
      </c>
      <c r="K41">
        <v>5</v>
      </c>
      <c r="L41" t="s">
        <v>867</v>
      </c>
      <c r="M41" t="s">
        <v>113</v>
      </c>
      <c r="N41">
        <v>18.8</v>
      </c>
      <c r="O41">
        <v>2</v>
      </c>
      <c r="P41">
        <v>2</v>
      </c>
      <c r="Q41">
        <v>4</v>
      </c>
      <c r="R41">
        <v>2</v>
      </c>
      <c r="S41">
        <v>2</v>
      </c>
      <c r="T41">
        <v>2</v>
      </c>
      <c r="U41">
        <v>1</v>
      </c>
      <c r="V41">
        <v>3</v>
      </c>
      <c r="W41">
        <v>1</v>
      </c>
      <c r="X41">
        <v>3</v>
      </c>
      <c r="Y41">
        <v>2</v>
      </c>
      <c r="Z41">
        <v>2</v>
      </c>
      <c r="AA41">
        <v>0</v>
      </c>
      <c r="AB41" t="s">
        <v>113</v>
      </c>
      <c r="AC41"/>
      <c r="AD41" s="131">
        <v>44699</v>
      </c>
      <c r="AE41" t="s">
        <v>868</v>
      </c>
      <c r="AH41" s="133">
        <f t="shared" si="0"/>
        <v>2.1111111111111112</v>
      </c>
      <c r="AI41" s="134">
        <f t="shared" si="1"/>
        <v>1.5</v>
      </c>
      <c r="AJ41" s="134">
        <f t="shared" si="2"/>
        <v>1.6</v>
      </c>
      <c r="AK41" s="134">
        <f t="shared" si="3"/>
        <v>2</v>
      </c>
      <c r="AL41" s="134">
        <f t="shared" si="4"/>
        <v>0</v>
      </c>
      <c r="AM41" s="135">
        <f t="shared" si="5"/>
        <v>5.0999999999999996</v>
      </c>
    </row>
    <row r="42" spans="1:39">
      <c r="A42" t="s">
        <v>567</v>
      </c>
      <c r="B42" t="s">
        <v>745</v>
      </c>
      <c r="C42" t="s">
        <v>568</v>
      </c>
      <c r="D42" t="s">
        <v>569</v>
      </c>
      <c r="E42" t="s">
        <v>200</v>
      </c>
      <c r="F42" t="s">
        <v>244</v>
      </c>
      <c r="G42" t="s">
        <v>869</v>
      </c>
      <c r="H42">
        <v>-12.1866439</v>
      </c>
      <c r="I42">
        <v>26.4683244</v>
      </c>
      <c r="J42">
        <v>1371.9</v>
      </c>
      <c r="K42">
        <v>4.9000000000000004</v>
      </c>
      <c r="L42" t="s">
        <v>787</v>
      </c>
      <c r="M42" t="s">
        <v>113</v>
      </c>
      <c r="N42">
        <v>10.6</v>
      </c>
      <c r="O42">
        <v>3</v>
      </c>
      <c r="P42">
        <v>2</v>
      </c>
      <c r="Q42">
        <v>4</v>
      </c>
      <c r="R42">
        <v>3</v>
      </c>
      <c r="S42">
        <v>2</v>
      </c>
      <c r="T42">
        <v>2</v>
      </c>
      <c r="U42">
        <v>1</v>
      </c>
      <c r="V42">
        <v>3</v>
      </c>
      <c r="W42">
        <v>4</v>
      </c>
      <c r="X42">
        <v>2</v>
      </c>
      <c r="Y42">
        <v>2</v>
      </c>
      <c r="Z42">
        <v>2</v>
      </c>
      <c r="AA42">
        <v>0</v>
      </c>
      <c r="AB42" t="s">
        <v>113</v>
      </c>
      <c r="AC42"/>
      <c r="AD42" s="131">
        <v>44699</v>
      </c>
      <c r="AE42" t="s">
        <v>870</v>
      </c>
      <c r="AH42" s="133">
        <f t="shared" si="0"/>
        <v>2.6666666666666665</v>
      </c>
      <c r="AI42" s="134">
        <f t="shared" si="1"/>
        <v>1</v>
      </c>
      <c r="AJ42" s="134">
        <f t="shared" si="2"/>
        <v>1.6</v>
      </c>
      <c r="AK42" s="134">
        <f t="shared" si="3"/>
        <v>2</v>
      </c>
      <c r="AL42" s="134">
        <f t="shared" si="4"/>
        <v>0</v>
      </c>
      <c r="AM42" s="135">
        <f t="shared" si="5"/>
        <v>4.5999999999999996</v>
      </c>
    </row>
    <row r="43" spans="1:39">
      <c r="A43" t="s">
        <v>575</v>
      </c>
      <c r="B43" t="s">
        <v>745</v>
      </c>
      <c r="C43" t="s">
        <v>576</v>
      </c>
      <c r="D43" t="s">
        <v>577</v>
      </c>
      <c r="E43" t="s">
        <v>200</v>
      </c>
      <c r="F43" t="s">
        <v>244</v>
      </c>
      <c r="G43" t="s">
        <v>871</v>
      </c>
      <c r="H43">
        <v>-12.191994299999999</v>
      </c>
      <c r="I43">
        <v>26.4841622</v>
      </c>
      <c r="J43">
        <v>1383.1</v>
      </c>
      <c r="K43">
        <v>4.88</v>
      </c>
      <c r="L43" t="s">
        <v>872</v>
      </c>
      <c r="M43" t="s">
        <v>113</v>
      </c>
      <c r="N43">
        <v>5.5</v>
      </c>
      <c r="O43">
        <v>4</v>
      </c>
      <c r="P43">
        <v>3</v>
      </c>
      <c r="Q43">
        <v>3</v>
      </c>
      <c r="R43">
        <v>3</v>
      </c>
      <c r="S43">
        <v>2</v>
      </c>
      <c r="T43">
        <v>3</v>
      </c>
      <c r="U43">
        <v>2</v>
      </c>
      <c r="V43">
        <v>3</v>
      </c>
      <c r="W43">
        <v>3</v>
      </c>
      <c r="X43">
        <v>2</v>
      </c>
      <c r="Y43">
        <v>3</v>
      </c>
      <c r="Z43">
        <v>3</v>
      </c>
      <c r="AA43">
        <v>0</v>
      </c>
      <c r="AB43" t="s">
        <v>113</v>
      </c>
      <c r="AC43"/>
      <c r="AD43" s="131">
        <v>44699</v>
      </c>
      <c r="AE43" t="s">
        <v>873</v>
      </c>
      <c r="AH43" s="133">
        <f t="shared" si="0"/>
        <v>2.8888888888888888</v>
      </c>
      <c r="AI43" s="134">
        <f t="shared" si="1"/>
        <v>1</v>
      </c>
      <c r="AJ43" s="134">
        <f t="shared" si="2"/>
        <v>2.4000000000000004</v>
      </c>
      <c r="AK43" s="134">
        <f t="shared" si="3"/>
        <v>3</v>
      </c>
      <c r="AL43" s="134">
        <f t="shared" si="4"/>
        <v>0</v>
      </c>
      <c r="AM43" s="135">
        <f t="shared" si="5"/>
        <v>6.4</v>
      </c>
    </row>
    <row r="44" spans="1:39">
      <c r="A44" t="s">
        <v>584</v>
      </c>
      <c r="B44" t="s">
        <v>745</v>
      </c>
      <c r="C44" t="s">
        <v>585</v>
      </c>
      <c r="D44" t="s">
        <v>586</v>
      </c>
      <c r="E44" t="s">
        <v>200</v>
      </c>
      <c r="F44" t="s">
        <v>290</v>
      </c>
      <c r="G44" t="s">
        <v>874</v>
      </c>
      <c r="H44">
        <v>-12.14851833333333</v>
      </c>
      <c r="I44">
        <v>26.42435333333334</v>
      </c>
      <c r="J44">
        <v>1372.9</v>
      </c>
      <c r="K44">
        <v>4.4000000000000004</v>
      </c>
      <c r="L44" t="s">
        <v>875</v>
      </c>
      <c r="M44" t="s">
        <v>113</v>
      </c>
      <c r="N44">
        <v>18</v>
      </c>
      <c r="O44">
        <v>2</v>
      </c>
      <c r="P44">
        <v>3</v>
      </c>
      <c r="Q44">
        <v>4</v>
      </c>
      <c r="R44">
        <v>2</v>
      </c>
      <c r="S44">
        <v>4</v>
      </c>
      <c r="T44">
        <v>2</v>
      </c>
      <c r="U44">
        <v>2</v>
      </c>
      <c r="V44">
        <v>2</v>
      </c>
      <c r="W44">
        <v>2</v>
      </c>
      <c r="X44">
        <v>4</v>
      </c>
      <c r="Y44">
        <v>2</v>
      </c>
      <c r="Z44">
        <v>2</v>
      </c>
      <c r="AA44">
        <v>0</v>
      </c>
      <c r="AB44" t="s">
        <v>113</v>
      </c>
      <c r="AC44"/>
      <c r="AD44" s="131">
        <v>44699</v>
      </c>
      <c r="AE44" t="s">
        <v>876</v>
      </c>
      <c r="AH44" s="133">
        <f t="shared" si="0"/>
        <v>2.5555555555555554</v>
      </c>
      <c r="AI44" s="134">
        <f t="shared" si="1"/>
        <v>2</v>
      </c>
      <c r="AJ44" s="134">
        <f t="shared" si="2"/>
        <v>1.6</v>
      </c>
      <c r="AK44" s="134">
        <f t="shared" si="3"/>
        <v>2</v>
      </c>
      <c r="AL44" s="134">
        <f t="shared" si="4"/>
        <v>0</v>
      </c>
      <c r="AM44" s="135">
        <f t="shared" si="5"/>
        <v>5.6</v>
      </c>
    </row>
    <row r="45" spans="1:39">
      <c r="A45" t="s">
        <v>592</v>
      </c>
      <c r="B45" t="s">
        <v>745</v>
      </c>
      <c r="C45" t="s">
        <v>593</v>
      </c>
      <c r="D45" t="s">
        <v>594</v>
      </c>
      <c r="E45" t="s">
        <v>200</v>
      </c>
      <c r="F45" t="s">
        <v>244</v>
      </c>
      <c r="G45" t="s">
        <v>877</v>
      </c>
      <c r="H45">
        <v>-12.187015799999999</v>
      </c>
      <c r="I45">
        <v>26.475455199999999</v>
      </c>
      <c r="J45">
        <v>1394.900024414062</v>
      </c>
      <c r="K45">
        <v>93</v>
      </c>
      <c r="L45" t="s">
        <v>878</v>
      </c>
      <c r="M45" t="s">
        <v>113</v>
      </c>
      <c r="N45">
        <v>10.1</v>
      </c>
      <c r="O45">
        <v>2</v>
      </c>
      <c r="P45">
        <v>2</v>
      </c>
      <c r="Q45">
        <v>1</v>
      </c>
      <c r="R45">
        <v>3</v>
      </c>
      <c r="S45">
        <v>2</v>
      </c>
      <c r="T45">
        <v>2</v>
      </c>
      <c r="U45">
        <v>2</v>
      </c>
      <c r="V45">
        <v>2</v>
      </c>
      <c r="W45">
        <v>3</v>
      </c>
      <c r="X45">
        <v>2</v>
      </c>
      <c r="Y45">
        <v>1</v>
      </c>
      <c r="Z45">
        <v>2</v>
      </c>
      <c r="AA45">
        <v>0</v>
      </c>
      <c r="AB45" t="s">
        <v>113</v>
      </c>
      <c r="AC45"/>
      <c r="AD45" s="131">
        <v>44699</v>
      </c>
      <c r="AE45" t="s">
        <v>879</v>
      </c>
      <c r="AH45" s="133">
        <f t="shared" si="0"/>
        <v>2.1111111111111112</v>
      </c>
      <c r="AI45" s="134">
        <f t="shared" si="1"/>
        <v>1</v>
      </c>
      <c r="AJ45" s="134">
        <f t="shared" si="2"/>
        <v>0.8</v>
      </c>
      <c r="AK45" s="134">
        <f t="shared" si="3"/>
        <v>2</v>
      </c>
      <c r="AL45" s="134">
        <f t="shared" si="4"/>
        <v>0</v>
      </c>
      <c r="AM45" s="135">
        <f t="shared" si="5"/>
        <v>3.8</v>
      </c>
    </row>
    <row r="46" spans="1:39">
      <c r="A46" t="s">
        <v>601</v>
      </c>
      <c r="B46" t="s">
        <v>745</v>
      </c>
      <c r="C46" t="s">
        <v>602</v>
      </c>
      <c r="D46" t="s">
        <v>603</v>
      </c>
      <c r="E46" t="s">
        <v>200</v>
      </c>
      <c r="F46" t="s">
        <v>290</v>
      </c>
      <c r="G46" t="s">
        <v>880</v>
      </c>
      <c r="H46">
        <v>-12.153648333333329</v>
      </c>
      <c r="I46">
        <v>26.434938333333331</v>
      </c>
      <c r="J46">
        <v>1363.7</v>
      </c>
      <c r="K46">
        <v>5</v>
      </c>
      <c r="L46" t="s">
        <v>881</v>
      </c>
      <c r="M46" t="s">
        <v>113</v>
      </c>
      <c r="N46">
        <v>4.4000000000000004</v>
      </c>
      <c r="O46">
        <v>2</v>
      </c>
      <c r="P46">
        <v>2</v>
      </c>
      <c r="Q46">
        <v>3</v>
      </c>
      <c r="R46">
        <v>3</v>
      </c>
      <c r="S46">
        <v>4</v>
      </c>
      <c r="T46">
        <v>3</v>
      </c>
      <c r="U46">
        <v>2</v>
      </c>
      <c r="V46">
        <v>2</v>
      </c>
      <c r="W46">
        <v>2</v>
      </c>
      <c r="X46">
        <v>9</v>
      </c>
      <c r="Y46">
        <v>1</v>
      </c>
      <c r="Z46">
        <v>5</v>
      </c>
      <c r="AA46">
        <v>0</v>
      </c>
      <c r="AB46" t="s">
        <v>113</v>
      </c>
      <c r="AC46"/>
      <c r="AD46" s="131">
        <v>44699</v>
      </c>
      <c r="AE46" t="s">
        <v>882</v>
      </c>
      <c r="AH46" s="133">
        <f t="shared" si="0"/>
        <v>2.5555555555555554</v>
      </c>
      <c r="AI46" s="134">
        <f t="shared" si="1"/>
        <v>4.5</v>
      </c>
      <c r="AJ46" s="134">
        <f t="shared" si="2"/>
        <v>0.8</v>
      </c>
      <c r="AK46" s="134">
        <f t="shared" si="3"/>
        <v>5</v>
      </c>
      <c r="AL46" s="134">
        <f t="shared" si="4"/>
        <v>0</v>
      </c>
      <c r="AM46" s="135">
        <f t="shared" si="5"/>
        <v>10.3</v>
      </c>
    </row>
    <row r="47" spans="1:39">
      <c r="J47"/>
      <c r="N47"/>
      <c r="X47"/>
      <c r="AA47"/>
      <c r="AC47"/>
      <c r="AE47" s="131"/>
      <c r="AH47" s="136"/>
      <c r="AM47"/>
    </row>
    <row r="48" spans="1:39">
      <c r="J48"/>
      <c r="N48"/>
      <c r="X48"/>
      <c r="AA48"/>
      <c r="AC48"/>
      <c r="AE48" s="131"/>
      <c r="AH48" s="136"/>
      <c r="AM48"/>
    </row>
    <row r="49" spans="10:39">
      <c r="J49"/>
      <c r="N49"/>
      <c r="X49"/>
      <c r="AA49"/>
      <c r="AC49"/>
      <c r="AE49" s="131"/>
      <c r="AH49" s="136"/>
      <c r="AM49"/>
    </row>
    <row r="50" spans="10:39">
      <c r="J50"/>
      <c r="N50"/>
      <c r="X50"/>
      <c r="AA50"/>
      <c r="AC50"/>
      <c r="AE50" s="131"/>
      <c r="AH50" s="136"/>
      <c r="AM50"/>
    </row>
    <row r="51" spans="10:39">
      <c r="J51"/>
      <c r="N51"/>
      <c r="X51"/>
      <c r="AA51"/>
      <c r="AC51"/>
      <c r="AE51" s="131"/>
      <c r="AH51" s="136"/>
      <c r="AM51"/>
    </row>
    <row r="52" spans="10:39">
      <c r="J52"/>
      <c r="N52"/>
      <c r="X52"/>
      <c r="AA52"/>
      <c r="AC52"/>
      <c r="AE52" s="131"/>
      <c r="AH52" s="136"/>
      <c r="AM52"/>
    </row>
    <row r="53" spans="10:39">
      <c r="J53"/>
      <c r="N53"/>
      <c r="X53"/>
      <c r="AA53"/>
      <c r="AC53"/>
      <c r="AE53" s="131"/>
      <c r="AH53" s="136"/>
      <c r="AM53"/>
    </row>
    <row r="54" spans="10:39">
      <c r="J54"/>
      <c r="N54"/>
      <c r="X54"/>
      <c r="AA54"/>
      <c r="AC54"/>
      <c r="AE54" s="131"/>
      <c r="AH54" s="136"/>
      <c r="AM54"/>
    </row>
    <row r="55" spans="10:39">
      <c r="J55"/>
      <c r="N55"/>
      <c r="X55"/>
      <c r="AA55"/>
      <c r="AC55"/>
      <c r="AE55" s="131"/>
      <c r="AH55" s="136"/>
      <c r="AM55"/>
    </row>
    <row r="56" spans="10:39">
      <c r="J56"/>
      <c r="N56"/>
      <c r="X56"/>
      <c r="AA56"/>
      <c r="AC56"/>
      <c r="AE56" s="131"/>
      <c r="AH56" s="136"/>
      <c r="AM56"/>
    </row>
    <row r="57" spans="10:39">
      <c r="AH57"/>
      <c r="AM57"/>
    </row>
    <row r="58" spans="10:39">
      <c r="AH58"/>
      <c r="AM58"/>
    </row>
    <row r="59" spans="10:39">
      <c r="AH59"/>
      <c r="AM59"/>
    </row>
    <row r="60" spans="10:39">
      <c r="AH60"/>
      <c r="AM60"/>
    </row>
    <row r="61" spans="10:39">
      <c r="AH61"/>
      <c r="AM61"/>
    </row>
    <row r="62" spans="10:39">
      <c r="AH62"/>
      <c r="AM62"/>
    </row>
    <row r="63" spans="10:39">
      <c r="AH63"/>
      <c r="AM63"/>
    </row>
    <row r="64" spans="10:39">
      <c r="AH64"/>
      <c r="AM64"/>
    </row>
    <row r="65" spans="34:39">
      <c r="AH65"/>
      <c r="AM65"/>
    </row>
    <row r="66" spans="34:39">
      <c r="AH66"/>
      <c r="AM66"/>
    </row>
    <row r="67" spans="34:39">
      <c r="AH67"/>
      <c r="AM67"/>
    </row>
    <row r="68" spans="34:39">
      <c r="AH68"/>
      <c r="AM68"/>
    </row>
    <row r="69" spans="34:39">
      <c r="AH69"/>
      <c r="AM69"/>
    </row>
    <row r="70" spans="34:39">
      <c r="AH70"/>
      <c r="AM70"/>
    </row>
    <row r="71" spans="34:39">
      <c r="AH71"/>
      <c r="AM71"/>
    </row>
    <row r="72" spans="34:39">
      <c r="AH72"/>
      <c r="AM72"/>
    </row>
    <row r="73" spans="34:39">
      <c r="AH73"/>
      <c r="AM73"/>
    </row>
    <row r="74" spans="34:39">
      <c r="AH74"/>
      <c r="AM74"/>
    </row>
    <row r="75" spans="34:39">
      <c r="AH75"/>
      <c r="AM75"/>
    </row>
    <row r="76" spans="34:39">
      <c r="AH76"/>
      <c r="AM76"/>
    </row>
    <row r="77" spans="34:39">
      <c r="AH77"/>
      <c r="AM77"/>
    </row>
    <row r="78" spans="34:39">
      <c r="AH78"/>
      <c r="AM78"/>
    </row>
    <row r="79" spans="34:39">
      <c r="AH79"/>
      <c r="AM79"/>
    </row>
    <row r="80" spans="34:39">
      <c r="AH80"/>
      <c r="AM80"/>
    </row>
    <row r="81" spans="34:39">
      <c r="AH81"/>
      <c r="AM81"/>
    </row>
    <row r="82" spans="34:39">
      <c r="AH82"/>
      <c r="AM82"/>
    </row>
    <row r="83" spans="34:39">
      <c r="AH83"/>
      <c r="AM83"/>
    </row>
    <row r="84" spans="34:39">
      <c r="AH84"/>
      <c r="AM84"/>
    </row>
    <row r="85" spans="34:39">
      <c r="AH85"/>
      <c r="AM85"/>
    </row>
    <row r="86" spans="34:39">
      <c r="AH86"/>
      <c r="AM86"/>
    </row>
    <row r="87" spans="34:39">
      <c r="AH87"/>
      <c r="AM87"/>
    </row>
    <row r="88" spans="34:39">
      <c r="AH88"/>
      <c r="AM88"/>
    </row>
    <row r="89" spans="34:39">
      <c r="AH89"/>
      <c r="AM89"/>
    </row>
    <row r="90" spans="34:39">
      <c r="AH90"/>
      <c r="AM90"/>
    </row>
    <row r="91" spans="34:39">
      <c r="AH91"/>
      <c r="AM91"/>
    </row>
    <row r="92" spans="34:39">
      <c r="AH92"/>
      <c r="AM92"/>
    </row>
    <row r="93" spans="34:39">
      <c r="AH93"/>
      <c r="AM93"/>
    </row>
    <row r="94" spans="34:39">
      <c r="AH94"/>
      <c r="AM94"/>
    </row>
    <row r="95" spans="34:39">
      <c r="AH95"/>
      <c r="AM95"/>
    </row>
    <row r="96" spans="34:39">
      <c r="AH96"/>
      <c r="AM96"/>
    </row>
    <row r="97" spans="34:39">
      <c r="AH97"/>
      <c r="AM97"/>
    </row>
    <row r="98" spans="34:39">
      <c r="AH98"/>
      <c r="AM98"/>
    </row>
    <row r="99" spans="34:39">
      <c r="AH99"/>
      <c r="AM99"/>
    </row>
    <row r="100" spans="34:39">
      <c r="AH100"/>
      <c r="AM100"/>
    </row>
    <row r="101" spans="34:39">
      <c r="AH101"/>
      <c r="AM101"/>
    </row>
    <row r="102" spans="34:39">
      <c r="AH102"/>
      <c r="AM102"/>
    </row>
    <row r="103" spans="34:39">
      <c r="AH103"/>
      <c r="AM103"/>
    </row>
    <row r="104" spans="34:39">
      <c r="AH104"/>
      <c r="AM104"/>
    </row>
    <row r="105" spans="34:39">
      <c r="AH105"/>
      <c r="AM105"/>
    </row>
    <row r="106" spans="34:39">
      <c r="AH106"/>
      <c r="AM106"/>
    </row>
    <row r="107" spans="34:39">
      <c r="AH107"/>
      <c r="AM107"/>
    </row>
    <row r="108" spans="34:39">
      <c r="AH108"/>
      <c r="AM108"/>
    </row>
    <row r="109" spans="34:39">
      <c r="AH109"/>
      <c r="AM109"/>
    </row>
    <row r="110" spans="34:39">
      <c r="AH110"/>
      <c r="AM110"/>
    </row>
    <row r="111" spans="34:39">
      <c r="AH111"/>
      <c r="AM111"/>
    </row>
    <row r="112" spans="34:39">
      <c r="AH112"/>
      <c r="AM112"/>
    </row>
    <row r="113" spans="34:39">
      <c r="AH113"/>
      <c r="AM113"/>
    </row>
    <row r="114" spans="34:39">
      <c r="AH114"/>
      <c r="AM114"/>
    </row>
    <row r="115" spans="34:39">
      <c r="AH115"/>
      <c r="AM115"/>
    </row>
    <row r="116" spans="34:39">
      <c r="AH116"/>
      <c r="AM116"/>
    </row>
    <row r="117" spans="34:39">
      <c r="AH117"/>
      <c r="AM117"/>
    </row>
    <row r="118" spans="34:39">
      <c r="AH118"/>
      <c r="AM118"/>
    </row>
    <row r="119" spans="34:39">
      <c r="AH119"/>
      <c r="AM119"/>
    </row>
    <row r="120" spans="34:39">
      <c r="AH120"/>
      <c r="AM120"/>
    </row>
    <row r="121" spans="34:39">
      <c r="AH121"/>
      <c r="AM121"/>
    </row>
    <row r="122" spans="34:39">
      <c r="AH122"/>
      <c r="AM122"/>
    </row>
    <row r="123" spans="34:39">
      <c r="AH123"/>
      <c r="AM123"/>
    </row>
    <row r="124" spans="34:39">
      <c r="AH124"/>
      <c r="AM124"/>
    </row>
    <row r="125" spans="34:39">
      <c r="AH125"/>
      <c r="AM125"/>
    </row>
    <row r="126" spans="34:39">
      <c r="AH126"/>
      <c r="AM126"/>
    </row>
    <row r="127" spans="34:39">
      <c r="AH127"/>
      <c r="AM127"/>
    </row>
    <row r="128" spans="34:39">
      <c r="AH128"/>
      <c r="AM128"/>
    </row>
    <row r="129" spans="34:39">
      <c r="AH129"/>
      <c r="AM129"/>
    </row>
    <row r="130" spans="34:39">
      <c r="AH130"/>
      <c r="AM130"/>
    </row>
    <row r="131" spans="34:39">
      <c r="AH131"/>
      <c r="AM131"/>
    </row>
    <row r="132" spans="34:39">
      <c r="AH132"/>
      <c r="AM132"/>
    </row>
    <row r="133" spans="34:39">
      <c r="AH133"/>
      <c r="AM133"/>
    </row>
    <row r="134" spans="34:39">
      <c r="AH134"/>
      <c r="AM134"/>
    </row>
    <row r="135" spans="34:39">
      <c r="AH135"/>
      <c r="AM135"/>
    </row>
    <row r="136" spans="34:39">
      <c r="AH136"/>
      <c r="AM136"/>
    </row>
    <row r="137" spans="34:39">
      <c r="AH137"/>
      <c r="AM137"/>
    </row>
    <row r="138" spans="34:39">
      <c r="AH138"/>
      <c r="AM138"/>
    </row>
    <row r="139" spans="34:39">
      <c r="AH139"/>
      <c r="AM139"/>
    </row>
    <row r="140" spans="34:39">
      <c r="AH140"/>
      <c r="AM140"/>
    </row>
    <row r="141" spans="34:39">
      <c r="AH141"/>
      <c r="AM141"/>
    </row>
    <row r="142" spans="34:39">
      <c r="AH142"/>
      <c r="AM142"/>
    </row>
    <row r="143" spans="34:39">
      <c r="AH143"/>
      <c r="AM143"/>
    </row>
    <row r="144" spans="34:39">
      <c r="AH144"/>
      <c r="AM144"/>
    </row>
    <row r="145" spans="34:39">
      <c r="AH145"/>
      <c r="AM145"/>
    </row>
    <row r="146" spans="34:39">
      <c r="AH146"/>
      <c r="AM146"/>
    </row>
    <row r="147" spans="34:39">
      <c r="AH147"/>
      <c r="AM147"/>
    </row>
    <row r="148" spans="34:39">
      <c r="AH148"/>
      <c r="AM148"/>
    </row>
    <row r="149" spans="34:39">
      <c r="AH149"/>
      <c r="AM149"/>
    </row>
    <row r="150" spans="34:39">
      <c r="AH150"/>
      <c r="AM150"/>
    </row>
    <row r="151" spans="34:39">
      <c r="AH151"/>
      <c r="AM151"/>
    </row>
    <row r="152" spans="34:39">
      <c r="AH152"/>
      <c r="AM152"/>
    </row>
    <row r="153" spans="34:39">
      <c r="AH153"/>
      <c r="AM153"/>
    </row>
    <row r="154" spans="34:39">
      <c r="AH154"/>
      <c r="AM154"/>
    </row>
    <row r="155" spans="34:39">
      <c r="AH155"/>
      <c r="AM155"/>
    </row>
    <row r="156" spans="34:39">
      <c r="AH156"/>
      <c r="AM156"/>
    </row>
    <row r="157" spans="34:39">
      <c r="AH157"/>
      <c r="AM157"/>
    </row>
    <row r="158" spans="34:39">
      <c r="AH158"/>
      <c r="AM158"/>
    </row>
    <row r="159" spans="34:39">
      <c r="AH159"/>
      <c r="AM159"/>
    </row>
    <row r="160" spans="34:39">
      <c r="AH160"/>
      <c r="AM160"/>
    </row>
    <row r="161" spans="34:39">
      <c r="AH161"/>
      <c r="AM161"/>
    </row>
    <row r="162" spans="34:39">
      <c r="AH162"/>
      <c r="AM162"/>
    </row>
    <row r="163" spans="34:39">
      <c r="AH163"/>
      <c r="AM163"/>
    </row>
    <row r="164" spans="34:39">
      <c r="AH164"/>
      <c r="AM164"/>
    </row>
    <row r="165" spans="34:39">
      <c r="AH165"/>
      <c r="AM165"/>
    </row>
    <row r="166" spans="34:39">
      <c r="AH166"/>
      <c r="AM166"/>
    </row>
    <row r="167" spans="34:39">
      <c r="AH167"/>
      <c r="AM167"/>
    </row>
    <row r="168" spans="34:39">
      <c r="AH168"/>
      <c r="AM168"/>
    </row>
    <row r="169" spans="34:39">
      <c r="AH169"/>
      <c r="AM169"/>
    </row>
    <row r="170" spans="34:39">
      <c r="AH170"/>
      <c r="AM170"/>
    </row>
    <row r="171" spans="34:39">
      <c r="AH171"/>
      <c r="AM171"/>
    </row>
    <row r="172" spans="34:39">
      <c r="AH172"/>
      <c r="AM172"/>
    </row>
    <row r="173" spans="34:39">
      <c r="AH173"/>
      <c r="AM173"/>
    </row>
    <row r="174" spans="34:39">
      <c r="AH174"/>
      <c r="AM174"/>
    </row>
    <row r="175" spans="34:39">
      <c r="AH175"/>
      <c r="AM175"/>
    </row>
    <row r="176" spans="34:39">
      <c r="AH176"/>
      <c r="AM176"/>
    </row>
    <row r="177" spans="34:39">
      <c r="AH177"/>
      <c r="AM177"/>
    </row>
    <row r="178" spans="34:39">
      <c r="AH178"/>
      <c r="AM178"/>
    </row>
    <row r="179" spans="34:39">
      <c r="AH179"/>
      <c r="AM179"/>
    </row>
    <row r="180" spans="34:39">
      <c r="AH180"/>
      <c r="AM180"/>
    </row>
    <row r="181" spans="34:39">
      <c r="AH181"/>
      <c r="AM181"/>
    </row>
    <row r="182" spans="34:39">
      <c r="AH182"/>
      <c r="AM182"/>
    </row>
    <row r="183" spans="34:39">
      <c r="AH183"/>
      <c r="AM183"/>
    </row>
    <row r="184" spans="34:39">
      <c r="AH184"/>
      <c r="AM184"/>
    </row>
    <row r="185" spans="34:39">
      <c r="AH185"/>
      <c r="AM185"/>
    </row>
    <row r="186" spans="34:39">
      <c r="AH186"/>
      <c r="AM186"/>
    </row>
    <row r="187" spans="34:39">
      <c r="AH187"/>
      <c r="AM187"/>
    </row>
    <row r="188" spans="34:39">
      <c r="AH188"/>
      <c r="AM188"/>
    </row>
    <row r="189" spans="34:39">
      <c r="AH189"/>
      <c r="AM189"/>
    </row>
    <row r="190" spans="34:39">
      <c r="AH190"/>
      <c r="AM190"/>
    </row>
    <row r="191" spans="34:39">
      <c r="AH191"/>
      <c r="AM191"/>
    </row>
    <row r="192" spans="34:39">
      <c r="AH192"/>
      <c r="AM192"/>
    </row>
    <row r="193" spans="34:39">
      <c r="AH193"/>
      <c r="AM193"/>
    </row>
    <row r="194" spans="34:39">
      <c r="AH194"/>
      <c r="AM194"/>
    </row>
    <row r="195" spans="34:39">
      <c r="AH195"/>
      <c r="AM195"/>
    </row>
    <row r="196" spans="34:39">
      <c r="AH196"/>
      <c r="AM196"/>
    </row>
    <row r="197" spans="34:39">
      <c r="AH197"/>
      <c r="AM197"/>
    </row>
    <row r="198" spans="34:39">
      <c r="AH198"/>
      <c r="AM198"/>
    </row>
    <row r="199" spans="34:39">
      <c r="AH199"/>
      <c r="AM199"/>
    </row>
    <row r="200" spans="34:39">
      <c r="AH200"/>
      <c r="AM200"/>
    </row>
    <row r="201" spans="34:39">
      <c r="AH201"/>
      <c r="AM201"/>
    </row>
    <row r="202" spans="34:39">
      <c r="AH202"/>
      <c r="AM202"/>
    </row>
    <row r="203" spans="34:39">
      <c r="AH203"/>
      <c r="AM203"/>
    </row>
    <row r="204" spans="34:39">
      <c r="AH204"/>
      <c r="AM204"/>
    </row>
    <row r="205" spans="34:39">
      <c r="AH205"/>
      <c r="AM205"/>
    </row>
    <row r="206" spans="34:39">
      <c r="AH206"/>
      <c r="AM206"/>
    </row>
    <row r="207" spans="34:39">
      <c r="AH207"/>
      <c r="AM207"/>
    </row>
    <row r="208" spans="34:39">
      <c r="AH208"/>
      <c r="AM208"/>
    </row>
    <row r="209" spans="34:39">
      <c r="AH209"/>
      <c r="AM209"/>
    </row>
    <row r="210" spans="34:39">
      <c r="AH210"/>
      <c r="AM210"/>
    </row>
    <row r="211" spans="34:39">
      <c r="AH211"/>
      <c r="AM211"/>
    </row>
    <row r="212" spans="34:39">
      <c r="AH212"/>
      <c r="AM212"/>
    </row>
    <row r="213" spans="34:39">
      <c r="AH213"/>
      <c r="AM213"/>
    </row>
    <row r="214" spans="34:39">
      <c r="AH214"/>
      <c r="AM214"/>
    </row>
    <row r="215" spans="34:39">
      <c r="AH215"/>
      <c r="AM215"/>
    </row>
    <row r="216" spans="34:39">
      <c r="AH216"/>
      <c r="AM216"/>
    </row>
    <row r="217" spans="34:39">
      <c r="AH217"/>
      <c r="AM217"/>
    </row>
    <row r="218" spans="34:39">
      <c r="AH218"/>
      <c r="AM218"/>
    </row>
    <row r="219" spans="34:39">
      <c r="AH219"/>
      <c r="AM219"/>
    </row>
    <row r="220" spans="34:39">
      <c r="AH220"/>
      <c r="AM220"/>
    </row>
    <row r="221" spans="34:39">
      <c r="AH221"/>
      <c r="AM221"/>
    </row>
    <row r="222" spans="34:39">
      <c r="AH222"/>
      <c r="AM222"/>
    </row>
    <row r="223" spans="34:39">
      <c r="AH223"/>
      <c r="AM223"/>
    </row>
    <row r="224" spans="34:39">
      <c r="AH224"/>
      <c r="AM224"/>
    </row>
    <row r="225" spans="34:39">
      <c r="AH225"/>
      <c r="AM225"/>
    </row>
    <row r="226" spans="34:39">
      <c r="AH226"/>
      <c r="AM226"/>
    </row>
    <row r="227" spans="34:39">
      <c r="AH227"/>
      <c r="AM227"/>
    </row>
    <row r="228" spans="34:39">
      <c r="AH228"/>
      <c r="AM228"/>
    </row>
    <row r="229" spans="34:39">
      <c r="AH229"/>
      <c r="AM229"/>
    </row>
    <row r="230" spans="34:39">
      <c r="AH230"/>
      <c r="AM230"/>
    </row>
    <row r="231" spans="34:39">
      <c r="AH231"/>
      <c r="AM231"/>
    </row>
    <row r="232" spans="34:39">
      <c r="AH232"/>
      <c r="AM232"/>
    </row>
    <row r="233" spans="34:39">
      <c r="AH233"/>
      <c r="AM233"/>
    </row>
    <row r="234" spans="34:39">
      <c r="AH234"/>
      <c r="AM234"/>
    </row>
    <row r="235" spans="34:39">
      <c r="AH235"/>
      <c r="AM235"/>
    </row>
    <row r="236" spans="34:39">
      <c r="AH236"/>
      <c r="AM236"/>
    </row>
    <row r="237" spans="34:39">
      <c r="AH237"/>
      <c r="AM237"/>
    </row>
    <row r="238" spans="34:39">
      <c r="AH238"/>
      <c r="AM238"/>
    </row>
    <row r="239" spans="34:39">
      <c r="AH239"/>
      <c r="AM239"/>
    </row>
    <row r="240" spans="34:39">
      <c r="AH240"/>
      <c r="AM240"/>
    </row>
    <row r="241" spans="34:39">
      <c r="AH241"/>
      <c r="AM241"/>
    </row>
    <row r="242" spans="34:39">
      <c r="AH242"/>
      <c r="AM242"/>
    </row>
    <row r="243" spans="34:39">
      <c r="AH243"/>
      <c r="AM243"/>
    </row>
    <row r="244" spans="34:39">
      <c r="AH244"/>
      <c r="AM244"/>
    </row>
    <row r="245" spans="34:39">
      <c r="AH245"/>
      <c r="AM245"/>
    </row>
    <row r="246" spans="34:39">
      <c r="AH246"/>
      <c r="AM246"/>
    </row>
    <row r="247" spans="34:39">
      <c r="AH247"/>
      <c r="AM247"/>
    </row>
    <row r="248" spans="34:39">
      <c r="AH248"/>
      <c r="AM248"/>
    </row>
    <row r="249" spans="34:39">
      <c r="AH249"/>
      <c r="AM249"/>
    </row>
    <row r="250" spans="34:39">
      <c r="AH250"/>
      <c r="AM250"/>
    </row>
    <row r="251" spans="34:39">
      <c r="AH251"/>
      <c r="AM251"/>
    </row>
    <row r="252" spans="34:39">
      <c r="AH252"/>
      <c r="AM252"/>
    </row>
    <row r="253" spans="34:39">
      <c r="AH253"/>
      <c r="AM253"/>
    </row>
    <row r="254" spans="34:39">
      <c r="AH254"/>
      <c r="AM254"/>
    </row>
    <row r="255" spans="34:39">
      <c r="AH255"/>
      <c r="AM255"/>
    </row>
    <row r="256" spans="34:39">
      <c r="AH256"/>
      <c r="AM256"/>
    </row>
    <row r="257" spans="34:39">
      <c r="AH257"/>
      <c r="AM257"/>
    </row>
    <row r="258" spans="34:39">
      <c r="AH258"/>
      <c r="AM258"/>
    </row>
    <row r="259" spans="34:39">
      <c r="AH259"/>
      <c r="AM259"/>
    </row>
    <row r="260" spans="34:39">
      <c r="AH260"/>
      <c r="AM260"/>
    </row>
    <row r="261" spans="34:39">
      <c r="AH261"/>
      <c r="AM261"/>
    </row>
    <row r="262" spans="34:39">
      <c r="AH262"/>
      <c r="AM262"/>
    </row>
    <row r="263" spans="34:39">
      <c r="AH263"/>
      <c r="AM263"/>
    </row>
    <row r="264" spans="34:39">
      <c r="AH264"/>
      <c r="AM264"/>
    </row>
    <row r="265" spans="34:39">
      <c r="AH265"/>
      <c r="AM265"/>
    </row>
    <row r="266" spans="34:39">
      <c r="AH266"/>
      <c r="AM266"/>
    </row>
    <row r="267" spans="34:39">
      <c r="AH267"/>
      <c r="AM267"/>
    </row>
    <row r="268" spans="34:39">
      <c r="AH268"/>
      <c r="AM268"/>
    </row>
    <row r="269" spans="34:39">
      <c r="AH269"/>
      <c r="AM269"/>
    </row>
    <row r="270" spans="34:39">
      <c r="AH270"/>
      <c r="AM270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4A18-4FDA-4336-828B-8C6C44CB4BCA}">
  <dimension ref="A1:AQ270"/>
  <sheetViews>
    <sheetView topLeftCell="AF1" workbookViewId="0">
      <selection activeCell="AO22" sqref="AO22"/>
    </sheetView>
  </sheetViews>
  <sheetFormatPr defaultColWidth="14.44140625" defaultRowHeight="14.4"/>
  <cols>
    <col min="3" max="4" width="31.21875" customWidth="1"/>
    <col min="5" max="5" width="17.21875" customWidth="1"/>
    <col min="7" max="7" width="15.5546875" customWidth="1"/>
    <col min="8" max="8" width="23.77734375" customWidth="1"/>
    <col min="9" max="9" width="25.21875" customWidth="1"/>
    <col min="10" max="10" width="23.77734375" customWidth="1"/>
    <col min="11" max="11" width="24.77734375" customWidth="1"/>
    <col min="12" max="12" width="21.77734375" customWidth="1"/>
    <col min="14" max="14" width="14.44140625" style="124"/>
    <col min="15" max="23" width="29.21875" customWidth="1"/>
    <col min="24" max="24" width="28.5546875" style="18" customWidth="1"/>
    <col min="25" max="25" width="32.21875" customWidth="1"/>
    <col min="26" max="26" width="27.77734375" customWidth="1"/>
    <col min="27" max="27" width="35" customWidth="1"/>
    <col min="28" max="28" width="14.44140625" style="18"/>
    <col min="29" max="29" width="14.44140625" style="137"/>
    <col min="30" max="30" width="18.44140625" customWidth="1"/>
    <col min="31" max="31" width="18.21875" bestFit="1" customWidth="1"/>
    <col min="32" max="32" width="18.21875" customWidth="1"/>
    <col min="35" max="35" width="14.44140625" style="124"/>
    <col min="40" max="40" width="14.44140625" style="124"/>
  </cols>
  <sheetData>
    <row r="1" spans="1:43" ht="15" thickBot="1">
      <c r="A1" t="s">
        <v>141</v>
      </c>
      <c r="B1" t="s">
        <v>610</v>
      </c>
      <c r="C1" t="s">
        <v>143</v>
      </c>
      <c r="D1" t="s">
        <v>144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  <c r="L1" t="s">
        <v>154</v>
      </c>
      <c r="M1" t="s">
        <v>155</v>
      </c>
      <c r="N1" s="124" t="s">
        <v>611</v>
      </c>
      <c r="O1" t="s">
        <v>157</v>
      </c>
      <c r="P1" t="s">
        <v>158</v>
      </c>
      <c r="Q1" t="s">
        <v>159</v>
      </c>
      <c r="R1" t="s">
        <v>160</v>
      </c>
      <c r="S1" t="s">
        <v>161</v>
      </c>
      <c r="T1" t="s">
        <v>162</v>
      </c>
      <c r="U1" t="s">
        <v>163</v>
      </c>
      <c r="V1" t="s">
        <v>164</v>
      </c>
      <c r="W1" t="s">
        <v>165</v>
      </c>
      <c r="X1" s="18" t="s">
        <v>166</v>
      </c>
      <c r="Y1" t="s">
        <v>167</v>
      </c>
      <c r="Z1" t="s">
        <v>168</v>
      </c>
      <c r="AA1" t="s">
        <v>169</v>
      </c>
      <c r="AB1" s="18" t="s">
        <v>170</v>
      </c>
      <c r="AC1" s="137" t="s">
        <v>171</v>
      </c>
      <c r="AD1" t="s">
        <v>172</v>
      </c>
      <c r="AE1" t="s">
        <v>177</v>
      </c>
      <c r="AG1" s="125" t="s">
        <v>612</v>
      </c>
      <c r="AH1" s="138" t="s">
        <v>188</v>
      </c>
      <c r="AI1" s="127" t="s">
        <v>189</v>
      </c>
      <c r="AJ1" s="127" t="s">
        <v>190</v>
      </c>
      <c r="AK1" s="127" t="s">
        <v>191</v>
      </c>
      <c r="AL1" s="127" t="s">
        <v>192</v>
      </c>
      <c r="AM1" s="128" t="s">
        <v>193</v>
      </c>
      <c r="AN1" s="129">
        <v>0.5</v>
      </c>
      <c r="AO1" s="129">
        <v>0.8</v>
      </c>
      <c r="AP1" s="129">
        <v>1</v>
      </c>
      <c r="AQ1" s="130">
        <v>0.8</v>
      </c>
    </row>
    <row r="2" spans="1:43" ht="14.25" customHeight="1">
      <c r="A2" t="s">
        <v>194</v>
      </c>
      <c r="B2" t="s">
        <v>883</v>
      </c>
      <c r="C2" t="s">
        <v>196</v>
      </c>
      <c r="D2" t="s">
        <v>197</v>
      </c>
      <c r="E2" t="s">
        <v>200</v>
      </c>
      <c r="F2" t="s">
        <v>290</v>
      </c>
      <c r="G2" t="s">
        <v>884</v>
      </c>
      <c r="H2">
        <v>-12.16244166666667</v>
      </c>
      <c r="I2">
        <v>26.390821666666671</v>
      </c>
      <c r="J2">
        <v>1323.5</v>
      </c>
      <c r="K2">
        <v>4.5999999999999996</v>
      </c>
      <c r="L2" t="s">
        <v>885</v>
      </c>
      <c r="M2" t="s">
        <v>113</v>
      </c>
      <c r="N2">
        <v>4.0999999999999996</v>
      </c>
      <c r="O2">
        <v>2</v>
      </c>
      <c r="P2">
        <v>2</v>
      </c>
      <c r="Q2">
        <v>3</v>
      </c>
      <c r="R2">
        <v>3</v>
      </c>
      <c r="S2">
        <v>3</v>
      </c>
      <c r="T2">
        <v>2</v>
      </c>
      <c r="U2">
        <v>2</v>
      </c>
      <c r="V2">
        <v>4</v>
      </c>
      <c r="W2">
        <v>3</v>
      </c>
      <c r="X2">
        <v>0</v>
      </c>
      <c r="Y2">
        <v>1</v>
      </c>
      <c r="Z2">
        <v>1</v>
      </c>
      <c r="AA2">
        <v>0</v>
      </c>
      <c r="AB2" t="s">
        <v>113</v>
      </c>
      <c r="AC2"/>
      <c r="AD2" s="131">
        <v>44700</v>
      </c>
      <c r="AE2" t="s">
        <v>886</v>
      </c>
      <c r="AH2" s="133">
        <f>AVERAGE(O2:W2)</f>
        <v>2.6666666666666665</v>
      </c>
      <c r="AI2" s="134">
        <f>X2*$AN$1</f>
        <v>0</v>
      </c>
      <c r="AJ2" s="134">
        <f>Y2*$AO$1</f>
        <v>0.8</v>
      </c>
      <c r="AK2" s="134">
        <f>Z2*$AP$1</f>
        <v>1</v>
      </c>
      <c r="AL2" s="134">
        <f>AA2*$AQ$1</f>
        <v>0</v>
      </c>
      <c r="AM2" s="135">
        <f t="shared" ref="AM2:AM46" si="0">SUM(AI2:AL2)</f>
        <v>1.8</v>
      </c>
      <c r="AN2"/>
    </row>
    <row r="3" spans="1:43">
      <c r="A3" t="s">
        <v>208</v>
      </c>
      <c r="B3" t="s">
        <v>883</v>
      </c>
      <c r="C3" t="s">
        <v>887</v>
      </c>
      <c r="D3" t="s">
        <v>888</v>
      </c>
      <c r="E3" t="s">
        <v>200</v>
      </c>
      <c r="F3" t="s">
        <v>213</v>
      </c>
      <c r="G3" t="s">
        <v>889</v>
      </c>
      <c r="H3">
        <v>-12.191381700000001</v>
      </c>
      <c r="I3">
        <v>26.482690000000002</v>
      </c>
      <c r="J3">
        <v>1384.8</v>
      </c>
      <c r="K3">
        <v>4.625</v>
      </c>
      <c r="L3" t="s">
        <v>890</v>
      </c>
      <c r="M3" t="s">
        <v>113</v>
      </c>
      <c r="N3">
        <v>6.8</v>
      </c>
      <c r="O3">
        <v>1</v>
      </c>
      <c r="P3">
        <v>2</v>
      </c>
      <c r="Q3">
        <v>2</v>
      </c>
      <c r="R3">
        <v>3</v>
      </c>
      <c r="S3">
        <v>3</v>
      </c>
      <c r="T3">
        <v>3</v>
      </c>
      <c r="U3">
        <v>3</v>
      </c>
      <c r="V3">
        <v>2</v>
      </c>
      <c r="W3">
        <v>2</v>
      </c>
      <c r="X3">
        <v>1</v>
      </c>
      <c r="Y3">
        <v>2</v>
      </c>
      <c r="Z3">
        <v>2</v>
      </c>
      <c r="AA3">
        <v>0</v>
      </c>
      <c r="AB3" t="s">
        <v>113</v>
      </c>
      <c r="AC3"/>
      <c r="AD3" s="131">
        <v>44700</v>
      </c>
      <c r="AE3" t="s">
        <v>891</v>
      </c>
      <c r="AH3" s="133">
        <f t="shared" ref="AH3:AH46" si="1">AVERAGE(O3:W3)</f>
        <v>2.3333333333333335</v>
      </c>
      <c r="AI3" s="134">
        <f t="shared" ref="AI3:AI46" si="2">X3*$AN$1</f>
        <v>0.5</v>
      </c>
      <c r="AJ3" s="134">
        <f t="shared" ref="AJ3:AJ46" si="3">Y3*$AO$1</f>
        <v>1.6</v>
      </c>
      <c r="AK3" s="134">
        <f t="shared" ref="AK3:AK46" si="4">Z3*$AP$1</f>
        <v>2</v>
      </c>
      <c r="AL3" s="134">
        <f t="shared" ref="AL3:AL46" si="5">AA3*$AQ$1</f>
        <v>0</v>
      </c>
      <c r="AM3" s="135">
        <f t="shared" si="0"/>
        <v>4.0999999999999996</v>
      </c>
      <c r="AN3"/>
    </row>
    <row r="4" spans="1:43">
      <c r="A4" t="s">
        <v>219</v>
      </c>
      <c r="B4" t="s">
        <v>883</v>
      </c>
      <c r="C4" t="s">
        <v>220</v>
      </c>
      <c r="D4" t="s">
        <v>221</v>
      </c>
      <c r="E4" t="s">
        <v>200</v>
      </c>
      <c r="F4" t="s">
        <v>244</v>
      </c>
      <c r="G4" t="s">
        <v>892</v>
      </c>
      <c r="H4">
        <v>-12.1893393</v>
      </c>
      <c r="I4">
        <v>26.473014899999999</v>
      </c>
      <c r="J4">
        <v>1364.300048828125</v>
      </c>
      <c r="K4">
        <v>4.92</v>
      </c>
      <c r="L4" t="s">
        <v>893</v>
      </c>
      <c r="M4" t="s">
        <v>113</v>
      </c>
      <c r="N4">
        <v>11.2</v>
      </c>
      <c r="O4">
        <v>1</v>
      </c>
      <c r="P4">
        <v>2</v>
      </c>
      <c r="Q4">
        <v>2</v>
      </c>
      <c r="R4">
        <v>3</v>
      </c>
      <c r="S4">
        <v>4</v>
      </c>
      <c r="T4">
        <v>2</v>
      </c>
      <c r="U4">
        <v>2</v>
      </c>
      <c r="V4">
        <v>2</v>
      </c>
      <c r="W4">
        <v>1</v>
      </c>
      <c r="X4">
        <v>1</v>
      </c>
      <c r="Y4">
        <v>1</v>
      </c>
      <c r="Z4">
        <v>2</v>
      </c>
      <c r="AA4">
        <v>0</v>
      </c>
      <c r="AB4" t="s">
        <v>113</v>
      </c>
      <c r="AC4"/>
      <c r="AD4" s="131">
        <v>44700</v>
      </c>
      <c r="AE4" t="s">
        <v>894</v>
      </c>
      <c r="AH4" s="133">
        <f t="shared" si="1"/>
        <v>2.1111111111111112</v>
      </c>
      <c r="AI4" s="134">
        <f t="shared" si="2"/>
        <v>0.5</v>
      </c>
      <c r="AJ4" s="134">
        <f t="shared" si="3"/>
        <v>0.8</v>
      </c>
      <c r="AK4" s="134">
        <f t="shared" si="4"/>
        <v>2</v>
      </c>
      <c r="AL4" s="134">
        <f t="shared" si="5"/>
        <v>0</v>
      </c>
      <c r="AM4" s="135">
        <f t="shared" si="0"/>
        <v>3.3</v>
      </c>
      <c r="AN4"/>
    </row>
    <row r="5" spans="1:43">
      <c r="A5" t="s">
        <v>230</v>
      </c>
      <c r="B5" t="s">
        <v>883</v>
      </c>
      <c r="C5" t="s">
        <v>231</v>
      </c>
      <c r="D5" t="s">
        <v>232</v>
      </c>
      <c r="E5" t="s">
        <v>200</v>
      </c>
      <c r="F5" t="s">
        <v>244</v>
      </c>
      <c r="G5" t="s">
        <v>895</v>
      </c>
      <c r="H5">
        <v>-12.1889488</v>
      </c>
      <c r="I5">
        <v>26.471492300000001</v>
      </c>
      <c r="J5">
        <v>1358</v>
      </c>
      <c r="K5">
        <v>4.9249999999999998</v>
      </c>
      <c r="L5" t="s">
        <v>896</v>
      </c>
      <c r="M5" t="s">
        <v>113</v>
      </c>
      <c r="N5">
        <v>5.6</v>
      </c>
      <c r="O5">
        <v>2</v>
      </c>
      <c r="P5">
        <v>1</v>
      </c>
      <c r="Q5">
        <v>4</v>
      </c>
      <c r="R5">
        <v>4</v>
      </c>
      <c r="S5">
        <v>3</v>
      </c>
      <c r="T5">
        <v>1</v>
      </c>
      <c r="U5">
        <v>3</v>
      </c>
      <c r="V5">
        <v>1</v>
      </c>
      <c r="W5">
        <v>3</v>
      </c>
      <c r="X5">
        <v>2</v>
      </c>
      <c r="Y5">
        <v>2</v>
      </c>
      <c r="Z5">
        <v>2</v>
      </c>
      <c r="AA5">
        <v>0</v>
      </c>
      <c r="AB5" t="s">
        <v>113</v>
      </c>
      <c r="AC5"/>
      <c r="AD5" s="131">
        <v>44700</v>
      </c>
      <c r="AE5" t="s">
        <v>897</v>
      </c>
      <c r="AH5" s="133">
        <f t="shared" si="1"/>
        <v>2.4444444444444446</v>
      </c>
      <c r="AI5" s="134">
        <f t="shared" si="2"/>
        <v>1</v>
      </c>
      <c r="AJ5" s="134">
        <f t="shared" si="3"/>
        <v>1.6</v>
      </c>
      <c r="AK5" s="134">
        <f t="shared" si="4"/>
        <v>2</v>
      </c>
      <c r="AL5" s="134">
        <f t="shared" si="5"/>
        <v>0</v>
      </c>
      <c r="AM5" s="135">
        <f t="shared" si="0"/>
        <v>4.5999999999999996</v>
      </c>
      <c r="AN5"/>
    </row>
    <row r="6" spans="1:43">
      <c r="A6" t="s">
        <v>239</v>
      </c>
      <c r="B6" t="s">
        <v>883</v>
      </c>
      <c r="C6" t="s">
        <v>240</v>
      </c>
      <c r="D6" t="s">
        <v>241</v>
      </c>
      <c r="E6" t="s">
        <v>200</v>
      </c>
      <c r="F6" t="s">
        <v>244</v>
      </c>
      <c r="G6" t="s">
        <v>898</v>
      </c>
      <c r="H6">
        <v>-12.1841688</v>
      </c>
      <c r="I6">
        <v>26.468976600000001</v>
      </c>
      <c r="J6">
        <v>1384.099975585938</v>
      </c>
      <c r="K6">
        <v>4.62</v>
      </c>
      <c r="L6" t="s">
        <v>899</v>
      </c>
      <c r="M6" t="s">
        <v>113</v>
      </c>
      <c r="N6">
        <v>8</v>
      </c>
      <c r="O6">
        <v>3</v>
      </c>
      <c r="P6">
        <v>4</v>
      </c>
      <c r="Q6">
        <v>1</v>
      </c>
      <c r="R6">
        <v>2</v>
      </c>
      <c r="S6">
        <v>2</v>
      </c>
      <c r="T6">
        <v>3</v>
      </c>
      <c r="U6">
        <v>2</v>
      </c>
      <c r="V6">
        <v>1</v>
      </c>
      <c r="W6">
        <v>4</v>
      </c>
      <c r="X6">
        <v>2</v>
      </c>
      <c r="Y6">
        <v>2</v>
      </c>
      <c r="Z6">
        <v>3</v>
      </c>
      <c r="AA6">
        <v>0</v>
      </c>
      <c r="AB6" t="s">
        <v>113</v>
      </c>
      <c r="AC6"/>
      <c r="AD6" s="131">
        <v>44700</v>
      </c>
      <c r="AE6" t="s">
        <v>900</v>
      </c>
      <c r="AH6" s="133">
        <f t="shared" si="1"/>
        <v>2.4444444444444446</v>
      </c>
      <c r="AI6" s="134">
        <f t="shared" si="2"/>
        <v>1</v>
      </c>
      <c r="AJ6" s="134">
        <f t="shared" si="3"/>
        <v>1.6</v>
      </c>
      <c r="AK6" s="134">
        <f t="shared" si="4"/>
        <v>3</v>
      </c>
      <c r="AL6" s="134">
        <f t="shared" si="5"/>
        <v>0</v>
      </c>
      <c r="AM6" s="135">
        <f t="shared" si="0"/>
        <v>5.6</v>
      </c>
      <c r="AN6"/>
    </row>
    <row r="7" spans="1:43">
      <c r="A7" t="s">
        <v>249</v>
      </c>
      <c r="B7" t="s">
        <v>883</v>
      </c>
      <c r="C7" t="s">
        <v>250</v>
      </c>
      <c r="D7" t="s">
        <v>251</v>
      </c>
      <c r="E7" t="s">
        <v>200</v>
      </c>
      <c r="F7" t="s">
        <v>244</v>
      </c>
      <c r="G7" t="s">
        <v>901</v>
      </c>
      <c r="H7">
        <v>-12.188609899999999</v>
      </c>
      <c r="I7">
        <v>26.4703783</v>
      </c>
      <c r="J7">
        <v>1358.099975585938</v>
      </c>
      <c r="K7">
        <v>4.88</v>
      </c>
      <c r="L7" t="s">
        <v>902</v>
      </c>
      <c r="M7" t="s">
        <v>113</v>
      </c>
      <c r="N7">
        <v>13.2</v>
      </c>
      <c r="O7">
        <v>1</v>
      </c>
      <c r="P7">
        <v>2</v>
      </c>
      <c r="Q7">
        <v>1</v>
      </c>
      <c r="R7">
        <v>4</v>
      </c>
      <c r="S7">
        <v>3</v>
      </c>
      <c r="T7">
        <v>2</v>
      </c>
      <c r="U7">
        <v>2</v>
      </c>
      <c r="V7">
        <v>2</v>
      </c>
      <c r="W7">
        <v>2</v>
      </c>
      <c r="X7">
        <v>3</v>
      </c>
      <c r="Y7">
        <v>4</v>
      </c>
      <c r="Z7">
        <v>2</v>
      </c>
      <c r="AA7">
        <v>0</v>
      </c>
      <c r="AB7" t="s">
        <v>113</v>
      </c>
      <c r="AC7"/>
      <c r="AD7" s="131">
        <v>44700</v>
      </c>
      <c r="AE7" t="s">
        <v>903</v>
      </c>
      <c r="AH7" s="133">
        <f t="shared" si="1"/>
        <v>2.1111111111111112</v>
      </c>
      <c r="AI7" s="134">
        <f t="shared" si="2"/>
        <v>1.5</v>
      </c>
      <c r="AJ7" s="134">
        <f t="shared" si="3"/>
        <v>3.2</v>
      </c>
      <c r="AK7" s="134">
        <f t="shared" si="4"/>
        <v>2</v>
      </c>
      <c r="AL7" s="134">
        <f t="shared" si="5"/>
        <v>0</v>
      </c>
      <c r="AM7" s="135">
        <f t="shared" si="0"/>
        <v>6.7</v>
      </c>
      <c r="AN7"/>
    </row>
    <row r="8" spans="1:43">
      <c r="A8" t="s">
        <v>258</v>
      </c>
      <c r="B8" t="s">
        <v>883</v>
      </c>
      <c r="C8" t="s">
        <v>259</v>
      </c>
      <c r="D8" t="s">
        <v>260</v>
      </c>
      <c r="E8" t="s">
        <v>200</v>
      </c>
      <c r="F8" t="s">
        <v>244</v>
      </c>
      <c r="G8" t="s">
        <v>904</v>
      </c>
      <c r="H8">
        <v>-12.191872</v>
      </c>
      <c r="I8">
        <v>26.4785225</v>
      </c>
      <c r="J8">
        <v>1360.5</v>
      </c>
      <c r="K8">
        <v>5</v>
      </c>
      <c r="L8" t="s">
        <v>905</v>
      </c>
      <c r="M8" t="s">
        <v>113</v>
      </c>
      <c r="N8">
        <v>5.2</v>
      </c>
      <c r="O8">
        <v>4</v>
      </c>
      <c r="P8">
        <v>3</v>
      </c>
      <c r="Q8">
        <v>2</v>
      </c>
      <c r="R8">
        <v>2</v>
      </c>
      <c r="S8">
        <v>3</v>
      </c>
      <c r="T8">
        <v>1</v>
      </c>
      <c r="U8">
        <v>1</v>
      </c>
      <c r="V8">
        <v>2</v>
      </c>
      <c r="W8">
        <v>2</v>
      </c>
      <c r="X8">
        <v>1</v>
      </c>
      <c r="Y8">
        <v>1</v>
      </c>
      <c r="Z8">
        <v>3</v>
      </c>
      <c r="AA8">
        <v>0</v>
      </c>
      <c r="AB8" t="s">
        <v>113</v>
      </c>
      <c r="AC8"/>
      <c r="AD8" s="131">
        <v>44700</v>
      </c>
      <c r="AE8" t="s">
        <v>906</v>
      </c>
      <c r="AH8" s="133">
        <f t="shared" si="1"/>
        <v>2.2222222222222223</v>
      </c>
      <c r="AI8" s="134">
        <f t="shared" si="2"/>
        <v>0.5</v>
      </c>
      <c r="AJ8" s="134">
        <f t="shared" si="3"/>
        <v>0.8</v>
      </c>
      <c r="AK8" s="134">
        <f t="shared" si="4"/>
        <v>3</v>
      </c>
      <c r="AL8" s="134">
        <f t="shared" si="5"/>
        <v>0</v>
      </c>
      <c r="AM8" s="135">
        <f t="shared" si="0"/>
        <v>4.3</v>
      </c>
      <c r="AN8"/>
    </row>
    <row r="9" spans="1:43" s="140" customFormat="1">
      <c r="A9" t="s">
        <v>267</v>
      </c>
      <c r="B9" t="s">
        <v>883</v>
      </c>
      <c r="C9" t="s">
        <v>268</v>
      </c>
      <c r="D9" t="s">
        <v>269</v>
      </c>
      <c r="E9" t="s">
        <v>200</v>
      </c>
      <c r="F9" t="s">
        <v>244</v>
      </c>
      <c r="G9" t="s">
        <v>907</v>
      </c>
      <c r="H9">
        <v>-12.192152099999999</v>
      </c>
      <c r="I9">
        <v>26.476865</v>
      </c>
      <c r="J9">
        <v>1369.1</v>
      </c>
      <c r="K9">
        <v>4.766</v>
      </c>
      <c r="L9" t="s">
        <v>908</v>
      </c>
      <c r="M9" t="s">
        <v>113</v>
      </c>
      <c r="N9">
        <v>9.6</v>
      </c>
      <c r="O9">
        <v>2</v>
      </c>
      <c r="P9">
        <v>1</v>
      </c>
      <c r="Q9">
        <v>4</v>
      </c>
      <c r="R9">
        <v>3</v>
      </c>
      <c r="S9">
        <v>2</v>
      </c>
      <c r="T9">
        <v>2</v>
      </c>
      <c r="U9">
        <v>2</v>
      </c>
      <c r="V9">
        <v>4</v>
      </c>
      <c r="W9">
        <v>3</v>
      </c>
      <c r="X9">
        <v>2</v>
      </c>
      <c r="Y9">
        <v>3</v>
      </c>
      <c r="Z9">
        <v>1</v>
      </c>
      <c r="AA9">
        <v>0</v>
      </c>
      <c r="AB9" t="s">
        <v>113</v>
      </c>
      <c r="AC9"/>
      <c r="AD9" s="131">
        <v>44700</v>
      </c>
      <c r="AE9" t="s">
        <v>909</v>
      </c>
      <c r="AF9"/>
      <c r="AH9" s="141">
        <f t="shared" si="1"/>
        <v>2.5555555555555554</v>
      </c>
      <c r="AI9" s="134">
        <f t="shared" si="2"/>
        <v>1</v>
      </c>
      <c r="AJ9" s="134">
        <f t="shared" si="3"/>
        <v>2.4000000000000004</v>
      </c>
      <c r="AK9" s="134">
        <f t="shared" si="4"/>
        <v>1</v>
      </c>
      <c r="AL9" s="134">
        <f t="shared" si="5"/>
        <v>0</v>
      </c>
      <c r="AM9" s="135">
        <f t="shared" si="0"/>
        <v>4.4000000000000004</v>
      </c>
    </row>
    <row r="10" spans="1:43">
      <c r="A10" t="s">
        <v>276</v>
      </c>
      <c r="B10" t="s">
        <v>883</v>
      </c>
      <c r="C10" t="s">
        <v>910</v>
      </c>
      <c r="D10" t="s">
        <v>911</v>
      </c>
      <c r="E10" t="s">
        <v>200</v>
      </c>
      <c r="F10" t="s">
        <v>213</v>
      </c>
      <c r="G10" t="s">
        <v>912</v>
      </c>
      <c r="H10">
        <v>-12.1892155</v>
      </c>
      <c r="I10">
        <v>26.481270899999998</v>
      </c>
      <c r="J10">
        <v>1380.9</v>
      </c>
      <c r="K10">
        <v>3.38</v>
      </c>
      <c r="L10" t="s">
        <v>908</v>
      </c>
      <c r="M10" t="s">
        <v>113</v>
      </c>
      <c r="N10">
        <v>5</v>
      </c>
      <c r="O10">
        <v>3</v>
      </c>
      <c r="P10">
        <v>3</v>
      </c>
      <c r="Q10">
        <v>3</v>
      </c>
      <c r="R10">
        <v>3</v>
      </c>
      <c r="S10">
        <v>2</v>
      </c>
      <c r="T10">
        <v>2</v>
      </c>
      <c r="U10">
        <v>3</v>
      </c>
      <c r="V10">
        <v>2</v>
      </c>
      <c r="W10">
        <v>3</v>
      </c>
      <c r="X10">
        <v>3</v>
      </c>
      <c r="Y10">
        <v>2</v>
      </c>
      <c r="Z10">
        <v>2</v>
      </c>
      <c r="AA10">
        <v>0</v>
      </c>
      <c r="AB10" t="s">
        <v>113</v>
      </c>
      <c r="AC10"/>
      <c r="AD10" s="131">
        <v>44700</v>
      </c>
      <c r="AE10" t="s">
        <v>913</v>
      </c>
      <c r="AH10" s="133">
        <f t="shared" si="1"/>
        <v>2.6666666666666665</v>
      </c>
      <c r="AI10" s="134">
        <f t="shared" si="2"/>
        <v>1.5</v>
      </c>
      <c r="AJ10" s="134">
        <f t="shared" si="3"/>
        <v>1.6</v>
      </c>
      <c r="AK10" s="134">
        <f t="shared" si="4"/>
        <v>2</v>
      </c>
      <c r="AL10" s="134">
        <f t="shared" si="5"/>
        <v>0</v>
      </c>
      <c r="AM10" s="135">
        <f t="shared" si="0"/>
        <v>5.0999999999999996</v>
      </c>
      <c r="AN10"/>
    </row>
    <row r="11" spans="1:43">
      <c r="A11" t="s">
        <v>285</v>
      </c>
      <c r="B11" t="s">
        <v>883</v>
      </c>
      <c r="C11" t="s">
        <v>286</v>
      </c>
      <c r="D11" t="s">
        <v>287</v>
      </c>
      <c r="E11" t="s">
        <v>200</v>
      </c>
      <c r="F11" t="s">
        <v>290</v>
      </c>
      <c r="G11" t="s">
        <v>914</v>
      </c>
      <c r="H11">
        <v>-12.16008666666667</v>
      </c>
      <c r="I11">
        <v>26.42844333333333</v>
      </c>
      <c r="J11">
        <v>1372.6</v>
      </c>
      <c r="K11">
        <v>4.0999999999999996</v>
      </c>
      <c r="L11" t="s">
        <v>915</v>
      </c>
      <c r="M11" t="s">
        <v>113</v>
      </c>
      <c r="N11">
        <v>15.9</v>
      </c>
      <c r="O11">
        <v>2</v>
      </c>
      <c r="P11">
        <v>2</v>
      </c>
      <c r="Q11">
        <v>2</v>
      </c>
      <c r="R11">
        <v>3</v>
      </c>
      <c r="S11">
        <v>2</v>
      </c>
      <c r="T11">
        <v>4</v>
      </c>
      <c r="U11">
        <v>2</v>
      </c>
      <c r="V11">
        <v>2</v>
      </c>
      <c r="W11">
        <v>2</v>
      </c>
      <c r="X11">
        <v>3</v>
      </c>
      <c r="Y11">
        <v>1</v>
      </c>
      <c r="Z11">
        <v>3</v>
      </c>
      <c r="AA11">
        <v>0</v>
      </c>
      <c r="AB11" t="s">
        <v>113</v>
      </c>
      <c r="AC11"/>
      <c r="AD11" s="131">
        <v>44700</v>
      </c>
      <c r="AE11" t="s">
        <v>916</v>
      </c>
      <c r="AH11" s="133">
        <f t="shared" si="1"/>
        <v>2.3333333333333335</v>
      </c>
      <c r="AI11" s="134">
        <f t="shared" si="2"/>
        <v>1.5</v>
      </c>
      <c r="AJ11" s="134">
        <f t="shared" si="3"/>
        <v>0.8</v>
      </c>
      <c r="AK11" s="134">
        <f t="shared" si="4"/>
        <v>3</v>
      </c>
      <c r="AL11" s="134">
        <f t="shared" si="5"/>
        <v>0</v>
      </c>
      <c r="AM11" s="135">
        <f t="shared" si="0"/>
        <v>5.3</v>
      </c>
      <c r="AN11"/>
    </row>
    <row r="12" spans="1:43">
      <c r="A12" t="s">
        <v>295</v>
      </c>
      <c r="B12" t="s">
        <v>883</v>
      </c>
      <c r="C12" t="s">
        <v>297</v>
      </c>
      <c r="D12" t="s">
        <v>296</v>
      </c>
      <c r="E12" t="s">
        <v>200</v>
      </c>
      <c r="F12" t="s">
        <v>290</v>
      </c>
      <c r="G12" t="s">
        <v>917</v>
      </c>
      <c r="H12">
        <v>-12.1596478</v>
      </c>
      <c r="I12">
        <v>26.420506</v>
      </c>
      <c r="J12">
        <v>1384</v>
      </c>
      <c r="K12">
        <v>3.9</v>
      </c>
      <c r="L12" t="s">
        <v>918</v>
      </c>
      <c r="M12" t="s">
        <v>113</v>
      </c>
      <c r="N12">
        <v>5</v>
      </c>
      <c r="O12">
        <v>3</v>
      </c>
      <c r="P12">
        <v>2</v>
      </c>
      <c r="Q12">
        <v>1</v>
      </c>
      <c r="R12">
        <v>3</v>
      </c>
      <c r="S12">
        <v>4</v>
      </c>
      <c r="T12">
        <v>4</v>
      </c>
      <c r="U12">
        <v>2</v>
      </c>
      <c r="V12">
        <v>2</v>
      </c>
      <c r="W12">
        <v>1</v>
      </c>
      <c r="X12">
        <v>4</v>
      </c>
      <c r="Y12">
        <v>4</v>
      </c>
      <c r="Z12">
        <v>2</v>
      </c>
      <c r="AA12">
        <v>0</v>
      </c>
      <c r="AB12" t="s">
        <v>439</v>
      </c>
      <c r="AC12">
        <v>12.8</v>
      </c>
      <c r="AD12" s="131">
        <v>44700</v>
      </c>
      <c r="AE12" t="s">
        <v>919</v>
      </c>
      <c r="AH12" s="133">
        <f t="shared" si="1"/>
        <v>2.4444444444444446</v>
      </c>
      <c r="AI12" s="134">
        <f t="shared" si="2"/>
        <v>2</v>
      </c>
      <c r="AJ12" s="134">
        <f t="shared" si="3"/>
        <v>3.2</v>
      </c>
      <c r="AK12" s="134">
        <f t="shared" si="4"/>
        <v>2</v>
      </c>
      <c r="AL12" s="134">
        <f t="shared" si="5"/>
        <v>0</v>
      </c>
      <c r="AM12" s="135">
        <f t="shared" si="0"/>
        <v>7.2</v>
      </c>
      <c r="AN12"/>
    </row>
    <row r="13" spans="1:43">
      <c r="A13" t="s">
        <v>305</v>
      </c>
      <c r="B13" t="s">
        <v>883</v>
      </c>
      <c r="C13" t="s">
        <v>306</v>
      </c>
      <c r="D13" t="s">
        <v>307</v>
      </c>
      <c r="E13" t="s">
        <v>200</v>
      </c>
      <c r="F13" t="s">
        <v>290</v>
      </c>
      <c r="G13" t="s">
        <v>920</v>
      </c>
      <c r="H13">
        <v>-12.15428833333333</v>
      </c>
      <c r="I13">
        <v>26.431493333333329</v>
      </c>
      <c r="J13">
        <v>1365.5</v>
      </c>
      <c r="K13">
        <v>4.4000000000000004</v>
      </c>
      <c r="L13" t="s">
        <v>921</v>
      </c>
      <c r="M13" t="s">
        <v>113</v>
      </c>
      <c r="N13">
        <v>5.7</v>
      </c>
      <c r="O13">
        <v>2</v>
      </c>
      <c r="P13">
        <v>3</v>
      </c>
      <c r="Q13">
        <v>4</v>
      </c>
      <c r="R13">
        <v>3</v>
      </c>
      <c r="S13">
        <v>2</v>
      </c>
      <c r="T13">
        <v>2</v>
      </c>
      <c r="U13">
        <v>2</v>
      </c>
      <c r="V13">
        <v>2</v>
      </c>
      <c r="W13">
        <v>2</v>
      </c>
      <c r="X13">
        <v>3</v>
      </c>
      <c r="Y13">
        <v>1</v>
      </c>
      <c r="Z13">
        <v>1</v>
      </c>
      <c r="AA13">
        <v>0</v>
      </c>
      <c r="AB13" t="s">
        <v>113</v>
      </c>
      <c r="AC13"/>
      <c r="AD13" s="131">
        <v>44700</v>
      </c>
      <c r="AE13" t="s">
        <v>922</v>
      </c>
      <c r="AH13" s="133">
        <f t="shared" si="1"/>
        <v>2.4444444444444446</v>
      </c>
      <c r="AI13" s="134">
        <f t="shared" si="2"/>
        <v>1.5</v>
      </c>
      <c r="AJ13" s="134">
        <f t="shared" si="3"/>
        <v>0.8</v>
      </c>
      <c r="AK13" s="134">
        <f t="shared" si="4"/>
        <v>1</v>
      </c>
      <c r="AL13" s="134">
        <f t="shared" si="5"/>
        <v>0</v>
      </c>
      <c r="AM13" s="135">
        <f t="shared" si="0"/>
        <v>3.3</v>
      </c>
      <c r="AN13"/>
    </row>
    <row r="14" spans="1:43">
      <c r="A14" t="s">
        <v>314</v>
      </c>
      <c r="B14" t="s">
        <v>883</v>
      </c>
      <c r="C14" t="s">
        <v>315</v>
      </c>
      <c r="D14" t="s">
        <v>316</v>
      </c>
      <c r="E14" t="s">
        <v>200</v>
      </c>
      <c r="F14" t="s">
        <v>244</v>
      </c>
      <c r="G14" t="s">
        <v>923</v>
      </c>
      <c r="H14">
        <v>-12.1913777</v>
      </c>
      <c r="I14">
        <v>26.484044099999998</v>
      </c>
      <c r="J14">
        <v>1387.1</v>
      </c>
      <c r="K14">
        <v>4.92</v>
      </c>
      <c r="L14" t="s">
        <v>924</v>
      </c>
      <c r="M14" t="s">
        <v>113</v>
      </c>
      <c r="N14">
        <v>7.3</v>
      </c>
      <c r="O14">
        <v>2</v>
      </c>
      <c r="P14">
        <v>2</v>
      </c>
      <c r="Q14">
        <v>2</v>
      </c>
      <c r="R14">
        <v>3</v>
      </c>
      <c r="S14">
        <v>2</v>
      </c>
      <c r="T14">
        <v>3</v>
      </c>
      <c r="U14">
        <v>2</v>
      </c>
      <c r="V14">
        <v>2</v>
      </c>
      <c r="W14">
        <v>3</v>
      </c>
      <c r="X14">
        <v>3</v>
      </c>
      <c r="Y14">
        <v>2</v>
      </c>
      <c r="Z14">
        <v>2</v>
      </c>
      <c r="AA14">
        <v>0</v>
      </c>
      <c r="AB14" t="s">
        <v>113</v>
      </c>
      <c r="AC14"/>
      <c r="AD14" s="131">
        <v>44700</v>
      </c>
      <c r="AE14" t="s">
        <v>925</v>
      </c>
      <c r="AH14" s="133">
        <f t="shared" si="1"/>
        <v>2.3333333333333335</v>
      </c>
      <c r="AI14" s="134">
        <f t="shared" si="2"/>
        <v>1.5</v>
      </c>
      <c r="AJ14" s="134">
        <f t="shared" si="3"/>
        <v>1.6</v>
      </c>
      <c r="AK14" s="134">
        <f t="shared" si="4"/>
        <v>2</v>
      </c>
      <c r="AL14" s="134">
        <f t="shared" si="5"/>
        <v>0</v>
      </c>
      <c r="AM14" s="135">
        <f t="shared" si="0"/>
        <v>5.0999999999999996</v>
      </c>
      <c r="AN14"/>
    </row>
    <row r="15" spans="1:43">
      <c r="A15" t="s">
        <v>323</v>
      </c>
      <c r="B15" t="s">
        <v>883</v>
      </c>
      <c r="C15" t="s">
        <v>324</v>
      </c>
      <c r="D15" t="s">
        <v>325</v>
      </c>
      <c r="E15" t="s">
        <v>200</v>
      </c>
      <c r="F15" t="s">
        <v>290</v>
      </c>
      <c r="G15" t="s">
        <v>926</v>
      </c>
      <c r="H15">
        <v>-12.153836699999999</v>
      </c>
      <c r="I15">
        <v>26.434353300000001</v>
      </c>
      <c r="J15">
        <v>1363.2</v>
      </c>
      <c r="K15">
        <v>4.5999999999999996</v>
      </c>
      <c r="L15" t="s">
        <v>927</v>
      </c>
      <c r="M15" t="s">
        <v>113</v>
      </c>
      <c r="N15">
        <v>10</v>
      </c>
      <c r="O15">
        <v>4</v>
      </c>
      <c r="P15">
        <v>4</v>
      </c>
      <c r="Q15">
        <v>3</v>
      </c>
      <c r="R15">
        <v>3</v>
      </c>
      <c r="S15">
        <v>2</v>
      </c>
      <c r="T15">
        <v>2</v>
      </c>
      <c r="U15">
        <v>2</v>
      </c>
      <c r="V15">
        <v>3</v>
      </c>
      <c r="W15">
        <v>2</v>
      </c>
      <c r="X15">
        <v>7</v>
      </c>
      <c r="Y15">
        <v>3</v>
      </c>
      <c r="Z15">
        <v>3</v>
      </c>
      <c r="AA15">
        <v>0</v>
      </c>
      <c r="AB15" t="s">
        <v>113</v>
      </c>
      <c r="AC15"/>
      <c r="AD15" s="131">
        <v>44700</v>
      </c>
      <c r="AE15" t="s">
        <v>928</v>
      </c>
      <c r="AH15" s="133">
        <f t="shared" si="1"/>
        <v>2.7777777777777777</v>
      </c>
      <c r="AI15" s="134">
        <f t="shared" si="2"/>
        <v>3.5</v>
      </c>
      <c r="AJ15" s="134">
        <f t="shared" si="3"/>
        <v>2.4000000000000004</v>
      </c>
      <c r="AK15" s="134">
        <f t="shared" si="4"/>
        <v>3</v>
      </c>
      <c r="AL15" s="134">
        <f t="shared" si="5"/>
        <v>0</v>
      </c>
      <c r="AM15" s="135">
        <f t="shared" si="0"/>
        <v>8.9</v>
      </c>
      <c r="AN15"/>
    </row>
    <row r="16" spans="1:43">
      <c r="A16" t="s">
        <v>332</v>
      </c>
      <c r="B16" t="s">
        <v>883</v>
      </c>
      <c r="C16" t="s">
        <v>333</v>
      </c>
      <c r="D16" t="s">
        <v>334</v>
      </c>
      <c r="E16" t="s">
        <v>200</v>
      </c>
      <c r="F16" t="s">
        <v>290</v>
      </c>
      <c r="G16" t="s">
        <v>929</v>
      </c>
      <c r="H16">
        <v>-12.15419833333333</v>
      </c>
      <c r="I16">
        <v>26.431738333333339</v>
      </c>
      <c r="J16">
        <v>1364.9</v>
      </c>
      <c r="K16">
        <v>4.4000000000000004</v>
      </c>
      <c r="L16" t="s">
        <v>930</v>
      </c>
      <c r="M16" t="s">
        <v>113</v>
      </c>
      <c r="N16">
        <v>2.1</v>
      </c>
      <c r="O16">
        <v>4</v>
      </c>
      <c r="P16">
        <v>3</v>
      </c>
      <c r="Q16">
        <v>2</v>
      </c>
      <c r="R16">
        <v>3</v>
      </c>
      <c r="S16">
        <v>2</v>
      </c>
      <c r="T16">
        <v>2</v>
      </c>
      <c r="U16">
        <v>4</v>
      </c>
      <c r="V16">
        <v>2</v>
      </c>
      <c r="W16">
        <v>2</v>
      </c>
      <c r="X16">
        <v>2</v>
      </c>
      <c r="Y16">
        <v>1</v>
      </c>
      <c r="Z16">
        <v>1</v>
      </c>
      <c r="AA16">
        <v>0</v>
      </c>
      <c r="AB16" t="s">
        <v>113</v>
      </c>
      <c r="AC16"/>
      <c r="AD16" s="131">
        <v>44700</v>
      </c>
      <c r="AE16" t="s">
        <v>931</v>
      </c>
      <c r="AH16" s="133">
        <f t="shared" si="1"/>
        <v>2.6666666666666665</v>
      </c>
      <c r="AI16" s="134">
        <f t="shared" si="2"/>
        <v>1</v>
      </c>
      <c r="AJ16" s="134">
        <f t="shared" si="3"/>
        <v>0.8</v>
      </c>
      <c r="AK16" s="134">
        <f t="shared" si="4"/>
        <v>1</v>
      </c>
      <c r="AL16" s="134">
        <f t="shared" si="5"/>
        <v>0</v>
      </c>
      <c r="AM16" s="135">
        <f t="shared" si="0"/>
        <v>2.8</v>
      </c>
      <c r="AN16"/>
    </row>
    <row r="17" spans="1:40">
      <c r="A17" t="s">
        <v>341</v>
      </c>
      <c r="B17" t="s">
        <v>883</v>
      </c>
      <c r="C17" t="s">
        <v>342</v>
      </c>
      <c r="D17" t="s">
        <v>343</v>
      </c>
      <c r="E17" t="s">
        <v>200</v>
      </c>
      <c r="F17" t="s">
        <v>244</v>
      </c>
      <c r="G17" t="s">
        <v>932</v>
      </c>
      <c r="H17">
        <v>-12.1862669</v>
      </c>
      <c r="I17">
        <v>26.468507200000001</v>
      </c>
      <c r="J17">
        <v>1368.8</v>
      </c>
      <c r="K17">
        <v>4.62</v>
      </c>
      <c r="L17" t="s">
        <v>933</v>
      </c>
      <c r="M17" t="s">
        <v>113</v>
      </c>
      <c r="N17">
        <v>10.199999999999999</v>
      </c>
      <c r="O17">
        <v>3</v>
      </c>
      <c r="P17">
        <v>4</v>
      </c>
      <c r="Q17">
        <v>1</v>
      </c>
      <c r="R17">
        <v>3</v>
      </c>
      <c r="S17">
        <v>4</v>
      </c>
      <c r="T17">
        <v>2</v>
      </c>
      <c r="U17">
        <v>1</v>
      </c>
      <c r="V17">
        <v>3</v>
      </c>
      <c r="W17">
        <v>2</v>
      </c>
      <c r="X17">
        <v>4</v>
      </c>
      <c r="Y17">
        <v>1</v>
      </c>
      <c r="Z17">
        <v>2</v>
      </c>
      <c r="AA17">
        <v>0</v>
      </c>
      <c r="AB17" t="s">
        <v>113</v>
      </c>
      <c r="AC17"/>
      <c r="AD17" s="131">
        <v>44700</v>
      </c>
      <c r="AE17" t="s">
        <v>934</v>
      </c>
      <c r="AH17" s="133">
        <f t="shared" si="1"/>
        <v>2.5555555555555554</v>
      </c>
      <c r="AI17" s="134">
        <f t="shared" si="2"/>
        <v>2</v>
      </c>
      <c r="AJ17" s="134">
        <f t="shared" si="3"/>
        <v>0.8</v>
      </c>
      <c r="AK17" s="134">
        <f t="shared" si="4"/>
        <v>2</v>
      </c>
      <c r="AL17" s="134">
        <f t="shared" si="5"/>
        <v>0</v>
      </c>
      <c r="AM17" s="135">
        <f t="shared" si="0"/>
        <v>4.8</v>
      </c>
      <c r="AN17"/>
    </row>
    <row r="18" spans="1:40">
      <c r="A18" t="s">
        <v>350</v>
      </c>
      <c r="B18" t="s">
        <v>883</v>
      </c>
      <c r="C18" t="s">
        <v>351</v>
      </c>
      <c r="D18" t="s">
        <v>352</v>
      </c>
      <c r="E18" t="s">
        <v>200</v>
      </c>
      <c r="F18" t="s">
        <v>290</v>
      </c>
      <c r="G18" t="s">
        <v>935</v>
      </c>
      <c r="H18">
        <v>-12.150935499999999</v>
      </c>
      <c r="I18">
        <v>26.427261999999999</v>
      </c>
      <c r="J18">
        <v>1336.3</v>
      </c>
      <c r="K18">
        <v>4.95</v>
      </c>
      <c r="L18" t="s">
        <v>936</v>
      </c>
      <c r="M18" t="s">
        <v>113</v>
      </c>
      <c r="N18">
        <v>15</v>
      </c>
      <c r="O18">
        <v>2</v>
      </c>
      <c r="P18">
        <v>2</v>
      </c>
      <c r="Q18">
        <v>3</v>
      </c>
      <c r="R18">
        <v>4</v>
      </c>
      <c r="S18">
        <v>3</v>
      </c>
      <c r="T18">
        <v>3</v>
      </c>
      <c r="U18">
        <v>3</v>
      </c>
      <c r="V18">
        <v>3</v>
      </c>
      <c r="W18">
        <v>2</v>
      </c>
      <c r="X18">
        <v>1</v>
      </c>
      <c r="Y18">
        <v>1</v>
      </c>
      <c r="Z18">
        <v>1</v>
      </c>
      <c r="AA18">
        <v>0</v>
      </c>
      <c r="AB18" t="s">
        <v>113</v>
      </c>
      <c r="AC18"/>
      <c r="AD18" s="131">
        <v>44700</v>
      </c>
      <c r="AE18" t="s">
        <v>937</v>
      </c>
      <c r="AH18" s="133">
        <f t="shared" si="1"/>
        <v>2.7777777777777777</v>
      </c>
      <c r="AI18" s="134">
        <f t="shared" si="2"/>
        <v>0.5</v>
      </c>
      <c r="AJ18" s="134">
        <f t="shared" si="3"/>
        <v>0.8</v>
      </c>
      <c r="AK18" s="134">
        <f t="shared" si="4"/>
        <v>1</v>
      </c>
      <c r="AL18" s="134">
        <f t="shared" si="5"/>
        <v>0</v>
      </c>
      <c r="AM18" s="135">
        <f t="shared" si="0"/>
        <v>2.2999999999999998</v>
      </c>
      <c r="AN18"/>
    </row>
    <row r="19" spans="1:40">
      <c r="A19" t="s">
        <v>359</v>
      </c>
      <c r="B19" t="s">
        <v>883</v>
      </c>
      <c r="C19" t="s">
        <v>360</v>
      </c>
      <c r="D19" t="s">
        <v>361</v>
      </c>
      <c r="E19" t="s">
        <v>200</v>
      </c>
      <c r="F19" t="s">
        <v>244</v>
      </c>
      <c r="G19" t="s">
        <v>938</v>
      </c>
      <c r="H19">
        <v>-12.190321300000001</v>
      </c>
      <c r="I19">
        <v>26.474492999999999</v>
      </c>
      <c r="J19">
        <v>1332.4</v>
      </c>
      <c r="K19">
        <v>4.9660000000000002</v>
      </c>
      <c r="L19" t="s">
        <v>939</v>
      </c>
      <c r="M19" t="s">
        <v>113</v>
      </c>
      <c r="N19">
        <v>7.8</v>
      </c>
      <c r="O19">
        <v>2</v>
      </c>
      <c r="P19">
        <v>1</v>
      </c>
      <c r="Q19">
        <v>4</v>
      </c>
      <c r="R19">
        <v>2</v>
      </c>
      <c r="S19">
        <v>1</v>
      </c>
      <c r="T19">
        <v>3</v>
      </c>
      <c r="U19">
        <v>3</v>
      </c>
      <c r="V19">
        <v>4</v>
      </c>
      <c r="W19">
        <v>3</v>
      </c>
      <c r="X19">
        <v>2</v>
      </c>
      <c r="Y19">
        <v>2</v>
      </c>
      <c r="Z19">
        <v>1</v>
      </c>
      <c r="AA19">
        <v>0</v>
      </c>
      <c r="AB19" t="s">
        <v>113</v>
      </c>
      <c r="AC19"/>
      <c r="AD19" s="131">
        <v>44700</v>
      </c>
      <c r="AE19" t="s">
        <v>940</v>
      </c>
      <c r="AH19" s="133">
        <f t="shared" si="1"/>
        <v>2.5555555555555554</v>
      </c>
      <c r="AI19" s="134">
        <f t="shared" si="2"/>
        <v>1</v>
      </c>
      <c r="AJ19" s="134">
        <f t="shared" si="3"/>
        <v>1.6</v>
      </c>
      <c r="AK19" s="134">
        <f t="shared" si="4"/>
        <v>1</v>
      </c>
      <c r="AL19" s="134">
        <f t="shared" si="5"/>
        <v>0</v>
      </c>
      <c r="AM19" s="135">
        <f t="shared" si="0"/>
        <v>3.6</v>
      </c>
      <c r="AN19"/>
    </row>
    <row r="20" spans="1:40">
      <c r="A20" t="s">
        <v>368</v>
      </c>
      <c r="B20" t="s">
        <v>883</v>
      </c>
      <c r="C20" t="s">
        <v>941</v>
      </c>
      <c r="D20" t="s">
        <v>942</v>
      </c>
      <c r="E20" t="s">
        <v>200</v>
      </c>
      <c r="F20" t="s">
        <v>213</v>
      </c>
      <c r="G20" t="s">
        <v>943</v>
      </c>
      <c r="H20">
        <v>-12.1902676</v>
      </c>
      <c r="I20">
        <v>26.4817982</v>
      </c>
      <c r="J20">
        <v>1378.6</v>
      </c>
      <c r="K20">
        <v>3.52</v>
      </c>
      <c r="L20" t="s">
        <v>944</v>
      </c>
      <c r="M20" t="s">
        <v>113</v>
      </c>
      <c r="N20">
        <v>2.2000000000000002</v>
      </c>
      <c r="O20">
        <v>3</v>
      </c>
      <c r="P20">
        <v>3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3</v>
      </c>
      <c r="X20">
        <v>2</v>
      </c>
      <c r="Y20">
        <v>1</v>
      </c>
      <c r="Z20">
        <v>3</v>
      </c>
      <c r="AA20">
        <v>0</v>
      </c>
      <c r="AB20" t="s">
        <v>113</v>
      </c>
      <c r="AC20"/>
      <c r="AD20" s="131">
        <v>44700</v>
      </c>
      <c r="AE20" t="s">
        <v>945</v>
      </c>
      <c r="AH20" s="133">
        <f t="shared" si="1"/>
        <v>2.3333333333333335</v>
      </c>
      <c r="AI20" s="134">
        <f t="shared" si="2"/>
        <v>1</v>
      </c>
      <c r="AJ20" s="134">
        <f t="shared" si="3"/>
        <v>0.8</v>
      </c>
      <c r="AK20" s="134">
        <f t="shared" si="4"/>
        <v>3</v>
      </c>
      <c r="AL20" s="134">
        <f t="shared" si="5"/>
        <v>0</v>
      </c>
      <c r="AM20" s="135">
        <f t="shared" si="0"/>
        <v>4.8</v>
      </c>
      <c r="AN20"/>
    </row>
    <row r="21" spans="1:40">
      <c r="A21" t="s">
        <v>377</v>
      </c>
      <c r="B21" t="s">
        <v>883</v>
      </c>
      <c r="C21" t="s">
        <v>378</v>
      </c>
      <c r="D21" t="s">
        <v>379</v>
      </c>
      <c r="E21" t="s">
        <v>200</v>
      </c>
      <c r="F21" t="s">
        <v>290</v>
      </c>
      <c r="G21" t="s">
        <v>946</v>
      </c>
      <c r="H21">
        <v>-12.1525973</v>
      </c>
      <c r="I21">
        <v>26.420108599999999</v>
      </c>
      <c r="J21">
        <v>1386.5</v>
      </c>
      <c r="K21">
        <v>4.26</v>
      </c>
      <c r="L21" t="s">
        <v>947</v>
      </c>
      <c r="M21" t="s">
        <v>113</v>
      </c>
      <c r="N21">
        <v>7.4</v>
      </c>
      <c r="O21">
        <v>2</v>
      </c>
      <c r="P21">
        <v>2</v>
      </c>
      <c r="Q21">
        <v>1</v>
      </c>
      <c r="R21">
        <v>3</v>
      </c>
      <c r="S21">
        <v>1</v>
      </c>
      <c r="T21">
        <v>4</v>
      </c>
      <c r="U21">
        <v>2</v>
      </c>
      <c r="V21">
        <v>1</v>
      </c>
      <c r="W21">
        <v>1</v>
      </c>
      <c r="X21">
        <v>5</v>
      </c>
      <c r="Y21">
        <v>3</v>
      </c>
      <c r="Z21">
        <v>4</v>
      </c>
      <c r="AA21">
        <v>0</v>
      </c>
      <c r="AB21" t="s">
        <v>113</v>
      </c>
      <c r="AC21"/>
      <c r="AD21" s="131">
        <v>44700</v>
      </c>
      <c r="AE21" t="s">
        <v>948</v>
      </c>
      <c r="AH21" s="133">
        <f t="shared" si="1"/>
        <v>1.8888888888888888</v>
      </c>
      <c r="AI21" s="134">
        <f t="shared" si="2"/>
        <v>2.5</v>
      </c>
      <c r="AJ21" s="134">
        <f t="shared" si="3"/>
        <v>2.4000000000000004</v>
      </c>
      <c r="AK21" s="134">
        <f t="shared" si="4"/>
        <v>4</v>
      </c>
      <c r="AL21" s="134">
        <f t="shared" si="5"/>
        <v>0</v>
      </c>
      <c r="AM21" s="135">
        <f t="shared" si="0"/>
        <v>8.9</v>
      </c>
      <c r="AN21"/>
    </row>
    <row r="22" spans="1:40">
      <c r="A22" t="s">
        <v>386</v>
      </c>
      <c r="B22" t="s">
        <v>883</v>
      </c>
      <c r="C22" t="s">
        <v>387</v>
      </c>
      <c r="D22" t="s">
        <v>807</v>
      </c>
      <c r="E22" t="s">
        <v>200</v>
      </c>
      <c r="F22" t="s">
        <v>808</v>
      </c>
      <c r="G22" t="s">
        <v>949</v>
      </c>
      <c r="H22">
        <v>-12.1902895</v>
      </c>
      <c r="I22">
        <v>26.372008000000001</v>
      </c>
      <c r="J22">
        <v>1382.099975585938</v>
      </c>
      <c r="K22">
        <v>4.62</v>
      </c>
      <c r="L22" t="s">
        <v>950</v>
      </c>
      <c r="M22" t="s">
        <v>113</v>
      </c>
      <c r="N22">
        <v>4.3</v>
      </c>
      <c r="O22">
        <v>3</v>
      </c>
      <c r="P22">
        <v>3</v>
      </c>
      <c r="Q22">
        <v>2</v>
      </c>
      <c r="R22">
        <v>2</v>
      </c>
      <c r="S22">
        <v>2</v>
      </c>
      <c r="T22">
        <v>2</v>
      </c>
      <c r="U22">
        <v>3</v>
      </c>
      <c r="V22">
        <v>2</v>
      </c>
      <c r="W22">
        <v>3</v>
      </c>
      <c r="X22">
        <v>4</v>
      </c>
      <c r="Y22">
        <v>2</v>
      </c>
      <c r="Z22">
        <v>3</v>
      </c>
      <c r="AA22">
        <v>0</v>
      </c>
      <c r="AB22" t="s">
        <v>113</v>
      </c>
      <c r="AC22"/>
      <c r="AD22" s="131">
        <v>44700</v>
      </c>
      <c r="AE22" t="s">
        <v>951</v>
      </c>
      <c r="AH22" s="133">
        <f t="shared" si="1"/>
        <v>2.4444444444444446</v>
      </c>
      <c r="AI22" s="134">
        <f t="shared" si="2"/>
        <v>2</v>
      </c>
      <c r="AJ22" s="134">
        <f t="shared" si="3"/>
        <v>1.6</v>
      </c>
      <c r="AK22" s="134">
        <f t="shared" si="4"/>
        <v>3</v>
      </c>
      <c r="AL22" s="134">
        <f t="shared" si="5"/>
        <v>0</v>
      </c>
      <c r="AM22" s="135">
        <f t="shared" si="0"/>
        <v>6.6</v>
      </c>
      <c r="AN22"/>
    </row>
    <row r="23" spans="1:40">
      <c r="A23" t="s">
        <v>396</v>
      </c>
      <c r="B23" t="s">
        <v>883</v>
      </c>
      <c r="C23" t="s">
        <v>397</v>
      </c>
      <c r="D23" t="s">
        <v>398</v>
      </c>
      <c r="E23" t="s">
        <v>200</v>
      </c>
      <c r="F23" t="s">
        <v>290</v>
      </c>
      <c r="G23" t="s">
        <v>952</v>
      </c>
      <c r="H23">
        <v>-12.1478228</v>
      </c>
      <c r="I23">
        <v>26.408823900000002</v>
      </c>
      <c r="J23">
        <v>1369.8</v>
      </c>
      <c r="K23">
        <v>4.766</v>
      </c>
      <c r="L23" t="s">
        <v>896</v>
      </c>
      <c r="M23" t="s">
        <v>113</v>
      </c>
      <c r="N23">
        <v>15.4</v>
      </c>
      <c r="O23">
        <v>2</v>
      </c>
      <c r="P23">
        <v>1</v>
      </c>
      <c r="Q23">
        <v>1</v>
      </c>
      <c r="R23">
        <v>1</v>
      </c>
      <c r="S23">
        <v>3</v>
      </c>
      <c r="T23">
        <v>1</v>
      </c>
      <c r="U23">
        <v>2</v>
      </c>
      <c r="V23">
        <v>1</v>
      </c>
      <c r="W23">
        <v>3</v>
      </c>
      <c r="X23">
        <v>3</v>
      </c>
      <c r="Y23">
        <v>1</v>
      </c>
      <c r="Z23">
        <v>1</v>
      </c>
      <c r="AA23">
        <v>0</v>
      </c>
      <c r="AB23" t="s">
        <v>113</v>
      </c>
      <c r="AC23"/>
      <c r="AD23" s="131">
        <v>44700</v>
      </c>
      <c r="AE23" t="s">
        <v>953</v>
      </c>
      <c r="AH23" s="133">
        <f t="shared" si="1"/>
        <v>1.6666666666666667</v>
      </c>
      <c r="AI23" s="134">
        <f t="shared" si="2"/>
        <v>1.5</v>
      </c>
      <c r="AJ23" s="134">
        <f t="shared" si="3"/>
        <v>0.8</v>
      </c>
      <c r="AK23" s="134">
        <f t="shared" si="4"/>
        <v>1</v>
      </c>
      <c r="AL23" s="134">
        <f t="shared" si="5"/>
        <v>0</v>
      </c>
      <c r="AM23" s="135">
        <f t="shared" si="0"/>
        <v>3.3</v>
      </c>
      <c r="AN23"/>
    </row>
    <row r="24" spans="1:40">
      <c r="A24" t="s">
        <v>405</v>
      </c>
      <c r="B24" t="s">
        <v>883</v>
      </c>
      <c r="C24" t="s">
        <v>406</v>
      </c>
      <c r="D24" t="s">
        <v>407</v>
      </c>
      <c r="E24" t="s">
        <v>200</v>
      </c>
      <c r="F24" t="s">
        <v>290</v>
      </c>
      <c r="G24" t="s">
        <v>954</v>
      </c>
      <c r="H24">
        <v>-12.1497449</v>
      </c>
      <c r="I24">
        <v>26.4131772</v>
      </c>
      <c r="J24">
        <v>1370.4</v>
      </c>
      <c r="K24">
        <v>4.7</v>
      </c>
      <c r="L24" t="s">
        <v>955</v>
      </c>
      <c r="M24" t="s">
        <v>113</v>
      </c>
      <c r="N24">
        <v>12.8</v>
      </c>
      <c r="O24">
        <v>3</v>
      </c>
      <c r="P24">
        <v>4</v>
      </c>
      <c r="Q24">
        <v>4</v>
      </c>
      <c r="R24">
        <v>4</v>
      </c>
      <c r="S24">
        <v>3</v>
      </c>
      <c r="T24">
        <v>1</v>
      </c>
      <c r="U24">
        <v>1</v>
      </c>
      <c r="V24">
        <v>2</v>
      </c>
      <c r="W24">
        <v>1</v>
      </c>
      <c r="X24">
        <v>4</v>
      </c>
      <c r="Y24">
        <v>1</v>
      </c>
      <c r="Z24">
        <v>1</v>
      </c>
      <c r="AA24">
        <v>0</v>
      </c>
      <c r="AB24" t="s">
        <v>113</v>
      </c>
      <c r="AC24"/>
      <c r="AD24" s="131">
        <v>44700</v>
      </c>
      <c r="AE24" t="s">
        <v>956</v>
      </c>
      <c r="AH24" s="133">
        <f t="shared" si="1"/>
        <v>2.5555555555555554</v>
      </c>
      <c r="AI24" s="134">
        <f t="shared" si="2"/>
        <v>2</v>
      </c>
      <c r="AJ24" s="134">
        <f t="shared" si="3"/>
        <v>0.8</v>
      </c>
      <c r="AK24" s="134">
        <f t="shared" si="4"/>
        <v>1</v>
      </c>
      <c r="AL24" s="134">
        <f t="shared" si="5"/>
        <v>0</v>
      </c>
      <c r="AM24" s="135">
        <f t="shared" si="0"/>
        <v>3.8</v>
      </c>
      <c r="AN24"/>
    </row>
    <row r="25" spans="1:40">
      <c r="A25" t="s">
        <v>414</v>
      </c>
      <c r="B25" t="s">
        <v>883</v>
      </c>
      <c r="C25" t="s">
        <v>415</v>
      </c>
      <c r="D25" t="s">
        <v>416</v>
      </c>
      <c r="E25" t="s">
        <v>200</v>
      </c>
      <c r="F25" t="s">
        <v>290</v>
      </c>
      <c r="G25" t="s">
        <v>957</v>
      </c>
      <c r="H25">
        <v>-12.162134999999999</v>
      </c>
      <c r="I25">
        <v>26.429866666666669</v>
      </c>
      <c r="J25">
        <v>1365</v>
      </c>
      <c r="K25">
        <v>4</v>
      </c>
      <c r="L25" t="s">
        <v>958</v>
      </c>
      <c r="M25" t="s">
        <v>113</v>
      </c>
      <c r="N25">
        <v>1.1000000000000001</v>
      </c>
      <c r="O25">
        <v>2</v>
      </c>
      <c r="P25">
        <v>3</v>
      </c>
      <c r="Q25">
        <v>2</v>
      </c>
      <c r="R25">
        <v>3</v>
      </c>
      <c r="S25">
        <v>3</v>
      </c>
      <c r="T25">
        <v>2</v>
      </c>
      <c r="U25">
        <v>2</v>
      </c>
      <c r="V25">
        <v>2</v>
      </c>
      <c r="W25">
        <v>4</v>
      </c>
      <c r="X25">
        <v>1</v>
      </c>
      <c r="Y25">
        <v>1</v>
      </c>
      <c r="Z25">
        <v>1</v>
      </c>
      <c r="AA25">
        <v>0</v>
      </c>
      <c r="AB25" t="s">
        <v>439</v>
      </c>
      <c r="AC25">
        <v>10</v>
      </c>
      <c r="AD25" s="131">
        <v>44700</v>
      </c>
      <c r="AE25" t="s">
        <v>959</v>
      </c>
      <c r="AH25" s="133">
        <f t="shared" si="1"/>
        <v>2.5555555555555554</v>
      </c>
      <c r="AI25" s="134">
        <f t="shared" si="2"/>
        <v>0.5</v>
      </c>
      <c r="AJ25" s="134">
        <f t="shared" si="3"/>
        <v>0.8</v>
      </c>
      <c r="AK25" s="134">
        <f t="shared" si="4"/>
        <v>1</v>
      </c>
      <c r="AL25" s="134">
        <f t="shared" si="5"/>
        <v>0</v>
      </c>
      <c r="AM25" s="135">
        <f t="shared" si="0"/>
        <v>2.2999999999999998</v>
      </c>
      <c r="AN25"/>
    </row>
    <row r="26" spans="1:40">
      <c r="A26" t="s">
        <v>423</v>
      </c>
      <c r="B26" t="s">
        <v>883</v>
      </c>
      <c r="C26" t="s">
        <v>424</v>
      </c>
      <c r="D26" t="s">
        <v>425</v>
      </c>
      <c r="E26" t="s">
        <v>200</v>
      </c>
      <c r="F26" t="s">
        <v>290</v>
      </c>
      <c r="G26" t="s">
        <v>960</v>
      </c>
      <c r="H26">
        <v>-12.160446666666671</v>
      </c>
      <c r="I26">
        <v>26.430248333333331</v>
      </c>
      <c r="J26">
        <v>1348.6</v>
      </c>
      <c r="K26">
        <v>4.7</v>
      </c>
      <c r="L26" t="s">
        <v>961</v>
      </c>
      <c r="M26" t="s">
        <v>113</v>
      </c>
      <c r="N26">
        <v>4.8</v>
      </c>
      <c r="O26">
        <v>2</v>
      </c>
      <c r="P26">
        <v>3</v>
      </c>
      <c r="Q26">
        <v>3</v>
      </c>
      <c r="R26">
        <v>3</v>
      </c>
      <c r="S26">
        <v>3</v>
      </c>
      <c r="T26">
        <v>3</v>
      </c>
      <c r="U26">
        <v>2</v>
      </c>
      <c r="V26">
        <v>4</v>
      </c>
      <c r="W26">
        <v>2</v>
      </c>
      <c r="X26">
        <v>4</v>
      </c>
      <c r="Y26">
        <v>3</v>
      </c>
      <c r="Z26">
        <v>1</v>
      </c>
      <c r="AA26">
        <v>0</v>
      </c>
      <c r="AB26" t="s">
        <v>113</v>
      </c>
      <c r="AC26"/>
      <c r="AD26" s="131">
        <v>44700</v>
      </c>
      <c r="AE26" t="s">
        <v>962</v>
      </c>
      <c r="AH26" s="133">
        <f t="shared" si="1"/>
        <v>2.7777777777777777</v>
      </c>
      <c r="AI26" s="134">
        <f t="shared" si="2"/>
        <v>2</v>
      </c>
      <c r="AJ26" s="134">
        <f t="shared" si="3"/>
        <v>2.4000000000000004</v>
      </c>
      <c r="AK26" s="134">
        <f t="shared" si="4"/>
        <v>1</v>
      </c>
      <c r="AL26" s="134">
        <f t="shared" si="5"/>
        <v>0</v>
      </c>
      <c r="AM26" s="135">
        <f t="shared" si="0"/>
        <v>5.4</v>
      </c>
      <c r="AN26"/>
    </row>
    <row r="27" spans="1:40">
      <c r="A27" t="s">
        <v>432</v>
      </c>
      <c r="B27" t="s">
        <v>883</v>
      </c>
      <c r="C27" t="s">
        <v>963</v>
      </c>
      <c r="D27" t="s">
        <v>964</v>
      </c>
      <c r="E27" t="s">
        <v>200</v>
      </c>
      <c r="F27" t="s">
        <v>213</v>
      </c>
      <c r="G27" t="s">
        <v>965</v>
      </c>
      <c r="H27">
        <v>-12.1886233</v>
      </c>
      <c r="I27">
        <v>26.479836899999999</v>
      </c>
      <c r="J27">
        <v>1393.8</v>
      </c>
      <c r="K27">
        <v>3.4750000000000001</v>
      </c>
      <c r="L27" t="s">
        <v>966</v>
      </c>
      <c r="M27" t="s">
        <v>113</v>
      </c>
      <c r="N27">
        <v>3.5</v>
      </c>
      <c r="O27">
        <v>2</v>
      </c>
      <c r="P27">
        <v>2</v>
      </c>
      <c r="Q27">
        <v>2</v>
      </c>
      <c r="R27">
        <v>3</v>
      </c>
      <c r="S27">
        <v>2</v>
      </c>
      <c r="T27">
        <v>1</v>
      </c>
      <c r="U27">
        <v>2</v>
      </c>
      <c r="V27">
        <v>2</v>
      </c>
      <c r="W27">
        <v>2</v>
      </c>
      <c r="X27">
        <v>1</v>
      </c>
      <c r="Y27">
        <v>2</v>
      </c>
      <c r="Z27">
        <v>2</v>
      </c>
      <c r="AA27">
        <v>0</v>
      </c>
      <c r="AB27" t="s">
        <v>113</v>
      </c>
      <c r="AC27"/>
      <c r="AD27" s="131">
        <v>44700</v>
      </c>
      <c r="AE27" t="s">
        <v>967</v>
      </c>
      <c r="AH27" s="133">
        <f t="shared" si="1"/>
        <v>2</v>
      </c>
      <c r="AI27" s="134">
        <f t="shared" si="2"/>
        <v>0.5</v>
      </c>
      <c r="AJ27" s="134">
        <f t="shared" si="3"/>
        <v>1.6</v>
      </c>
      <c r="AK27" s="134">
        <f t="shared" si="4"/>
        <v>2</v>
      </c>
      <c r="AL27" s="134">
        <f t="shared" si="5"/>
        <v>0</v>
      </c>
      <c r="AM27" s="135">
        <f t="shared" si="0"/>
        <v>4.0999999999999996</v>
      </c>
      <c r="AN27"/>
    </row>
    <row r="28" spans="1:40">
      <c r="A28" t="s">
        <v>442</v>
      </c>
      <c r="B28" t="s">
        <v>883</v>
      </c>
      <c r="C28" t="s">
        <v>443</v>
      </c>
      <c r="D28" t="s">
        <v>444</v>
      </c>
      <c r="E28" t="s">
        <v>200</v>
      </c>
      <c r="F28" t="s">
        <v>290</v>
      </c>
      <c r="G28" t="s">
        <v>968</v>
      </c>
      <c r="H28">
        <v>-12.168210500000001</v>
      </c>
      <c r="I28">
        <v>26.406420099999998</v>
      </c>
      <c r="J28">
        <v>1317.2</v>
      </c>
      <c r="K28">
        <v>4.9829999999999997</v>
      </c>
      <c r="L28" t="s">
        <v>969</v>
      </c>
      <c r="M28" t="s">
        <v>113</v>
      </c>
      <c r="N28">
        <v>16.8</v>
      </c>
      <c r="O28">
        <v>2</v>
      </c>
      <c r="P28">
        <v>2</v>
      </c>
      <c r="Q28">
        <v>1</v>
      </c>
      <c r="R28">
        <v>3</v>
      </c>
      <c r="S28">
        <v>2</v>
      </c>
      <c r="T28">
        <v>1</v>
      </c>
      <c r="U28">
        <v>4</v>
      </c>
      <c r="V28">
        <v>3</v>
      </c>
      <c r="W28">
        <v>3</v>
      </c>
      <c r="X28">
        <v>4</v>
      </c>
      <c r="Y28">
        <v>1</v>
      </c>
      <c r="Z28">
        <v>1</v>
      </c>
      <c r="AA28">
        <v>0</v>
      </c>
      <c r="AB28" t="s">
        <v>113</v>
      </c>
      <c r="AC28"/>
      <c r="AD28" s="131">
        <v>44700</v>
      </c>
      <c r="AE28" t="s">
        <v>970</v>
      </c>
      <c r="AH28" s="133">
        <f t="shared" si="1"/>
        <v>2.3333333333333335</v>
      </c>
      <c r="AI28" s="134">
        <f t="shared" si="2"/>
        <v>2</v>
      </c>
      <c r="AJ28" s="134">
        <f t="shared" si="3"/>
        <v>0.8</v>
      </c>
      <c r="AK28" s="134">
        <f t="shared" si="4"/>
        <v>1</v>
      </c>
      <c r="AL28" s="134">
        <f t="shared" si="5"/>
        <v>0</v>
      </c>
      <c r="AM28" s="135">
        <f t="shared" si="0"/>
        <v>3.8</v>
      </c>
      <c r="AN28"/>
    </row>
    <row r="29" spans="1:40">
      <c r="A29" t="s">
        <v>451</v>
      </c>
      <c r="B29" t="s">
        <v>883</v>
      </c>
      <c r="C29" t="s">
        <v>971</v>
      </c>
      <c r="D29" t="s">
        <v>972</v>
      </c>
      <c r="E29" t="s">
        <v>200</v>
      </c>
      <c r="F29" t="s">
        <v>213</v>
      </c>
      <c r="G29" t="s">
        <v>973</v>
      </c>
      <c r="H29">
        <v>-12.189414899999999</v>
      </c>
      <c r="I29">
        <v>26.479679900000001</v>
      </c>
      <c r="J29">
        <v>1384.7</v>
      </c>
      <c r="K29">
        <v>4.9829999999999997</v>
      </c>
      <c r="L29" t="s">
        <v>974</v>
      </c>
      <c r="M29" t="s">
        <v>113</v>
      </c>
      <c r="N29">
        <v>5.6</v>
      </c>
      <c r="O29">
        <v>2</v>
      </c>
      <c r="P29">
        <v>2</v>
      </c>
      <c r="Q29">
        <v>3</v>
      </c>
      <c r="R29">
        <v>3</v>
      </c>
      <c r="S29">
        <v>2</v>
      </c>
      <c r="T29">
        <v>1</v>
      </c>
      <c r="U29">
        <v>4</v>
      </c>
      <c r="V29">
        <v>3</v>
      </c>
      <c r="W29">
        <v>3</v>
      </c>
      <c r="X29">
        <v>3</v>
      </c>
      <c r="Y29">
        <v>2</v>
      </c>
      <c r="Z29">
        <v>3</v>
      </c>
      <c r="AA29">
        <v>0</v>
      </c>
      <c r="AB29" t="s">
        <v>113</v>
      </c>
      <c r="AC29"/>
      <c r="AD29" s="131">
        <v>44700</v>
      </c>
      <c r="AE29" t="s">
        <v>975</v>
      </c>
      <c r="AH29" s="133">
        <f t="shared" si="1"/>
        <v>2.5555555555555554</v>
      </c>
      <c r="AI29" s="134">
        <f t="shared" si="2"/>
        <v>1.5</v>
      </c>
      <c r="AJ29" s="134">
        <f t="shared" si="3"/>
        <v>1.6</v>
      </c>
      <c r="AK29" s="134">
        <f t="shared" si="4"/>
        <v>3</v>
      </c>
      <c r="AL29" s="134">
        <f t="shared" si="5"/>
        <v>0</v>
      </c>
      <c r="AM29" s="135">
        <f t="shared" si="0"/>
        <v>6.1</v>
      </c>
      <c r="AN29"/>
    </row>
    <row r="30" spans="1:40">
      <c r="A30" t="s">
        <v>460</v>
      </c>
      <c r="B30" t="s">
        <v>883</v>
      </c>
      <c r="C30" t="s">
        <v>461</v>
      </c>
      <c r="D30" t="s">
        <v>462</v>
      </c>
      <c r="E30" t="s">
        <v>200</v>
      </c>
      <c r="F30" t="s">
        <v>290</v>
      </c>
      <c r="G30" t="s">
        <v>976</v>
      </c>
      <c r="H30">
        <v>-12.148308333333331</v>
      </c>
      <c r="I30">
        <v>26.424440000000001</v>
      </c>
      <c r="J30">
        <v>1383.7</v>
      </c>
      <c r="K30">
        <v>4.5</v>
      </c>
      <c r="L30" t="s">
        <v>977</v>
      </c>
      <c r="M30" t="s">
        <v>113</v>
      </c>
      <c r="N30">
        <v>1.7</v>
      </c>
      <c r="O30">
        <v>2</v>
      </c>
      <c r="P30">
        <v>3</v>
      </c>
      <c r="Q30">
        <v>3</v>
      </c>
      <c r="R30">
        <v>2</v>
      </c>
      <c r="S30">
        <v>2</v>
      </c>
      <c r="T30">
        <v>2</v>
      </c>
      <c r="U30">
        <v>3</v>
      </c>
      <c r="V30">
        <v>4</v>
      </c>
      <c r="W30">
        <v>2</v>
      </c>
      <c r="X30">
        <v>2</v>
      </c>
      <c r="Y30">
        <v>4</v>
      </c>
      <c r="Z30">
        <v>1</v>
      </c>
      <c r="AA30">
        <v>0</v>
      </c>
      <c r="AB30" t="s">
        <v>439</v>
      </c>
      <c r="AC30">
        <v>6</v>
      </c>
      <c r="AD30" s="131">
        <v>44700</v>
      </c>
      <c r="AE30" t="s">
        <v>978</v>
      </c>
      <c r="AH30" s="133">
        <f t="shared" si="1"/>
        <v>2.5555555555555554</v>
      </c>
      <c r="AI30" s="134">
        <f t="shared" si="2"/>
        <v>1</v>
      </c>
      <c r="AJ30" s="134">
        <f t="shared" si="3"/>
        <v>3.2</v>
      </c>
      <c r="AK30" s="134">
        <f t="shared" si="4"/>
        <v>1</v>
      </c>
      <c r="AL30" s="134">
        <f t="shared" si="5"/>
        <v>0</v>
      </c>
      <c r="AM30" s="135">
        <f t="shared" si="0"/>
        <v>5.2</v>
      </c>
      <c r="AN30"/>
    </row>
    <row r="31" spans="1:40">
      <c r="A31" t="s">
        <v>469</v>
      </c>
      <c r="B31" t="s">
        <v>883</v>
      </c>
      <c r="C31" t="s">
        <v>470</v>
      </c>
      <c r="D31" t="s">
        <v>471</v>
      </c>
      <c r="E31" t="s">
        <v>200</v>
      </c>
      <c r="F31" t="s">
        <v>290</v>
      </c>
      <c r="G31" t="s">
        <v>979</v>
      </c>
      <c r="H31">
        <v>-12.152566666666671</v>
      </c>
      <c r="I31">
        <v>26.435343333333339</v>
      </c>
      <c r="J31">
        <v>1329.8</v>
      </c>
      <c r="K31">
        <v>4.9000000000000004</v>
      </c>
      <c r="L31" t="s">
        <v>980</v>
      </c>
      <c r="M31" t="s">
        <v>113</v>
      </c>
      <c r="N31">
        <v>7</v>
      </c>
      <c r="O31">
        <v>3</v>
      </c>
      <c r="P31">
        <v>3</v>
      </c>
      <c r="Q31">
        <v>2</v>
      </c>
      <c r="R31">
        <v>2</v>
      </c>
      <c r="S31">
        <v>2</v>
      </c>
      <c r="T31">
        <v>4</v>
      </c>
      <c r="U31">
        <v>2</v>
      </c>
      <c r="V31">
        <v>4</v>
      </c>
      <c r="W31">
        <v>3</v>
      </c>
      <c r="X31">
        <v>2</v>
      </c>
      <c r="Y31">
        <v>3</v>
      </c>
      <c r="Z31">
        <v>1</v>
      </c>
      <c r="AA31">
        <v>0</v>
      </c>
      <c r="AB31" t="s">
        <v>113</v>
      </c>
      <c r="AC31"/>
      <c r="AD31" s="131">
        <v>44700</v>
      </c>
      <c r="AE31" t="s">
        <v>981</v>
      </c>
      <c r="AH31" s="133">
        <f t="shared" si="1"/>
        <v>2.7777777777777777</v>
      </c>
      <c r="AI31" s="134">
        <f t="shared" si="2"/>
        <v>1</v>
      </c>
      <c r="AJ31" s="134">
        <f t="shared" si="3"/>
        <v>2.4000000000000004</v>
      </c>
      <c r="AK31" s="134">
        <f t="shared" si="4"/>
        <v>1</v>
      </c>
      <c r="AL31" s="134">
        <f t="shared" si="5"/>
        <v>0</v>
      </c>
      <c r="AM31" s="135">
        <f t="shared" si="0"/>
        <v>4.4000000000000004</v>
      </c>
      <c r="AN31"/>
    </row>
    <row r="32" spans="1:40">
      <c r="A32" t="s">
        <v>478</v>
      </c>
      <c r="B32" t="s">
        <v>883</v>
      </c>
      <c r="C32" t="s">
        <v>479</v>
      </c>
      <c r="D32" t="s">
        <v>480</v>
      </c>
      <c r="E32" t="s">
        <v>200</v>
      </c>
      <c r="F32" t="s">
        <v>290</v>
      </c>
      <c r="G32" t="s">
        <v>982</v>
      </c>
      <c r="H32">
        <v>-12.1474267</v>
      </c>
      <c r="I32">
        <v>26.412566699999999</v>
      </c>
      <c r="J32">
        <v>1370.6</v>
      </c>
      <c r="K32">
        <v>4.5999999999999996</v>
      </c>
      <c r="L32" t="s">
        <v>890</v>
      </c>
      <c r="M32" t="s">
        <v>113</v>
      </c>
      <c r="N32">
        <v>5.4</v>
      </c>
      <c r="O32">
        <v>2</v>
      </c>
      <c r="P32">
        <v>3</v>
      </c>
      <c r="Q32">
        <v>4</v>
      </c>
      <c r="R32">
        <v>2</v>
      </c>
      <c r="S32">
        <v>3</v>
      </c>
      <c r="T32">
        <v>3</v>
      </c>
      <c r="U32">
        <v>3</v>
      </c>
      <c r="V32">
        <v>2</v>
      </c>
      <c r="W32">
        <v>2</v>
      </c>
      <c r="X32">
        <v>2</v>
      </c>
      <c r="Y32">
        <v>1</v>
      </c>
      <c r="Z32">
        <v>1</v>
      </c>
      <c r="AA32">
        <v>0</v>
      </c>
      <c r="AB32" t="s">
        <v>439</v>
      </c>
      <c r="AC32">
        <v>11</v>
      </c>
      <c r="AD32" s="131">
        <v>44700</v>
      </c>
      <c r="AE32" t="s">
        <v>983</v>
      </c>
      <c r="AH32" s="133">
        <f t="shared" si="1"/>
        <v>2.6666666666666665</v>
      </c>
      <c r="AI32" s="134">
        <f t="shared" si="2"/>
        <v>1</v>
      </c>
      <c r="AJ32" s="134">
        <f t="shared" si="3"/>
        <v>0.8</v>
      </c>
      <c r="AK32" s="134">
        <f t="shared" si="4"/>
        <v>1</v>
      </c>
      <c r="AL32" s="134">
        <f t="shared" si="5"/>
        <v>0</v>
      </c>
      <c r="AM32" s="135">
        <f t="shared" si="0"/>
        <v>2.8</v>
      </c>
      <c r="AN32"/>
    </row>
    <row r="33" spans="1:40">
      <c r="A33" t="s">
        <v>487</v>
      </c>
      <c r="B33" t="s">
        <v>883</v>
      </c>
      <c r="C33" t="s">
        <v>488</v>
      </c>
      <c r="D33" t="s">
        <v>489</v>
      </c>
      <c r="E33" t="s">
        <v>200</v>
      </c>
      <c r="F33" t="s">
        <v>290</v>
      </c>
      <c r="G33" t="s">
        <v>984</v>
      </c>
      <c r="H33">
        <v>-12.1607831</v>
      </c>
      <c r="I33">
        <v>26.408005899999999</v>
      </c>
      <c r="J33">
        <v>1388.9</v>
      </c>
      <c r="K33">
        <v>4.68</v>
      </c>
      <c r="L33" t="s">
        <v>985</v>
      </c>
      <c r="M33" t="s">
        <v>113</v>
      </c>
      <c r="N33">
        <v>8.1999999999999993</v>
      </c>
      <c r="O33">
        <v>2</v>
      </c>
      <c r="P33">
        <v>3</v>
      </c>
      <c r="Q33">
        <v>2</v>
      </c>
      <c r="R33">
        <v>3</v>
      </c>
      <c r="S33">
        <v>2</v>
      </c>
      <c r="T33">
        <v>3</v>
      </c>
      <c r="U33">
        <v>2</v>
      </c>
      <c r="V33">
        <v>3</v>
      </c>
      <c r="W33">
        <v>1</v>
      </c>
      <c r="X33">
        <v>7</v>
      </c>
      <c r="Y33">
        <v>1</v>
      </c>
      <c r="Z33">
        <v>1</v>
      </c>
      <c r="AA33">
        <v>0</v>
      </c>
      <c r="AB33" t="s">
        <v>113</v>
      </c>
      <c r="AC33"/>
      <c r="AD33" s="131">
        <v>44700</v>
      </c>
      <c r="AE33" t="s">
        <v>986</v>
      </c>
      <c r="AH33" s="133">
        <f t="shared" si="1"/>
        <v>2.3333333333333335</v>
      </c>
      <c r="AI33" s="134">
        <f t="shared" si="2"/>
        <v>3.5</v>
      </c>
      <c r="AJ33" s="134">
        <f t="shared" si="3"/>
        <v>0.8</v>
      </c>
      <c r="AK33" s="134">
        <f t="shared" si="4"/>
        <v>1</v>
      </c>
      <c r="AL33" s="134">
        <f t="shared" si="5"/>
        <v>0</v>
      </c>
      <c r="AM33" s="135">
        <f t="shared" si="0"/>
        <v>5.3</v>
      </c>
      <c r="AN33"/>
    </row>
    <row r="34" spans="1:40">
      <c r="A34" t="s">
        <v>496</v>
      </c>
      <c r="B34" t="s">
        <v>883</v>
      </c>
      <c r="C34" t="s">
        <v>497</v>
      </c>
      <c r="D34" t="s">
        <v>498</v>
      </c>
      <c r="E34" t="s">
        <v>200</v>
      </c>
      <c r="F34" t="s">
        <v>290</v>
      </c>
      <c r="G34" t="s">
        <v>987</v>
      </c>
      <c r="H34">
        <v>-12.1610552</v>
      </c>
      <c r="I34">
        <v>26.411833600000001</v>
      </c>
      <c r="J34">
        <v>1378</v>
      </c>
      <c r="K34">
        <v>3.9</v>
      </c>
      <c r="L34" t="s">
        <v>988</v>
      </c>
      <c r="M34" t="s">
        <v>113</v>
      </c>
      <c r="N34">
        <v>17</v>
      </c>
      <c r="O34">
        <v>1</v>
      </c>
      <c r="P34">
        <v>1</v>
      </c>
      <c r="Q34">
        <v>3</v>
      </c>
      <c r="R34">
        <v>3</v>
      </c>
      <c r="S34">
        <v>4</v>
      </c>
      <c r="T34">
        <v>3</v>
      </c>
      <c r="U34">
        <v>3</v>
      </c>
      <c r="V34">
        <v>2</v>
      </c>
      <c r="W34">
        <v>2</v>
      </c>
      <c r="X34">
        <v>3</v>
      </c>
      <c r="Y34">
        <v>1</v>
      </c>
      <c r="Z34">
        <v>1</v>
      </c>
      <c r="AA34">
        <v>0</v>
      </c>
      <c r="AB34" t="s">
        <v>113</v>
      </c>
      <c r="AC34"/>
      <c r="AD34" s="131">
        <v>44700</v>
      </c>
      <c r="AE34" t="s">
        <v>989</v>
      </c>
      <c r="AH34" s="133">
        <f t="shared" si="1"/>
        <v>2.4444444444444446</v>
      </c>
      <c r="AI34" s="134">
        <f t="shared" si="2"/>
        <v>1.5</v>
      </c>
      <c r="AJ34" s="134">
        <f t="shared" si="3"/>
        <v>0.8</v>
      </c>
      <c r="AK34" s="134">
        <f t="shared" si="4"/>
        <v>1</v>
      </c>
      <c r="AL34" s="134">
        <f t="shared" si="5"/>
        <v>0</v>
      </c>
      <c r="AM34" s="135">
        <f t="shared" si="0"/>
        <v>3.3</v>
      </c>
      <c r="AN34"/>
    </row>
    <row r="35" spans="1:40">
      <c r="A35" t="s">
        <v>505</v>
      </c>
      <c r="B35" t="s">
        <v>883</v>
      </c>
      <c r="C35" t="s">
        <v>847</v>
      </c>
      <c r="D35" t="s">
        <v>848</v>
      </c>
      <c r="E35" t="s">
        <v>200</v>
      </c>
      <c r="F35" t="s">
        <v>213</v>
      </c>
      <c r="G35" t="s">
        <v>990</v>
      </c>
      <c r="H35">
        <v>-12.1872168</v>
      </c>
      <c r="I35">
        <v>26.478651599999999</v>
      </c>
      <c r="J35">
        <v>1395.099975585938</v>
      </c>
      <c r="K35">
        <v>5</v>
      </c>
      <c r="L35" t="s">
        <v>991</v>
      </c>
      <c r="M35" t="s">
        <v>113</v>
      </c>
      <c r="N35">
        <v>6.2</v>
      </c>
      <c r="O35">
        <v>3</v>
      </c>
      <c r="P35">
        <v>3</v>
      </c>
      <c r="Q35">
        <v>2</v>
      </c>
      <c r="R35">
        <v>2</v>
      </c>
      <c r="S35">
        <v>2</v>
      </c>
      <c r="T35">
        <v>2</v>
      </c>
      <c r="U35">
        <v>2</v>
      </c>
      <c r="V35">
        <v>1</v>
      </c>
      <c r="W35">
        <v>2</v>
      </c>
      <c r="X35">
        <v>1</v>
      </c>
      <c r="Y35">
        <v>1</v>
      </c>
      <c r="Z35">
        <v>3</v>
      </c>
      <c r="AA35">
        <v>0</v>
      </c>
      <c r="AB35" t="s">
        <v>113</v>
      </c>
      <c r="AC35"/>
      <c r="AD35" s="131">
        <v>44700</v>
      </c>
      <c r="AE35" t="s">
        <v>992</v>
      </c>
      <c r="AH35" s="133">
        <f t="shared" si="1"/>
        <v>2.1111111111111112</v>
      </c>
      <c r="AI35" s="134">
        <f t="shared" si="2"/>
        <v>0.5</v>
      </c>
      <c r="AJ35" s="134">
        <f t="shared" si="3"/>
        <v>0.8</v>
      </c>
      <c r="AK35" s="134">
        <f t="shared" si="4"/>
        <v>3</v>
      </c>
      <c r="AL35" s="134">
        <f t="shared" si="5"/>
        <v>0</v>
      </c>
      <c r="AM35" s="135">
        <f t="shared" si="0"/>
        <v>4.3</v>
      </c>
      <c r="AN35"/>
    </row>
    <row r="36" spans="1:40">
      <c r="A36" t="s">
        <v>514</v>
      </c>
      <c r="B36" t="s">
        <v>883</v>
      </c>
      <c r="C36" t="s">
        <v>515</v>
      </c>
      <c r="D36" t="s">
        <v>516</v>
      </c>
      <c r="E36" t="s">
        <v>200</v>
      </c>
      <c r="F36" t="s">
        <v>244</v>
      </c>
      <c r="G36" t="s">
        <v>993</v>
      </c>
      <c r="H36">
        <v>-12.1937693</v>
      </c>
      <c r="I36">
        <v>26.4802027</v>
      </c>
      <c r="J36">
        <v>1375</v>
      </c>
      <c r="K36">
        <v>4.8</v>
      </c>
      <c r="L36" t="s">
        <v>985</v>
      </c>
      <c r="M36" t="s">
        <v>113</v>
      </c>
      <c r="N36">
        <v>10.199999999999999</v>
      </c>
      <c r="O36">
        <v>4</v>
      </c>
      <c r="P36">
        <v>3</v>
      </c>
      <c r="Q36">
        <v>2</v>
      </c>
      <c r="R36">
        <v>3</v>
      </c>
      <c r="S36">
        <v>2</v>
      </c>
      <c r="T36">
        <v>1</v>
      </c>
      <c r="U36">
        <v>2</v>
      </c>
      <c r="V36">
        <v>1</v>
      </c>
      <c r="W36">
        <v>3</v>
      </c>
      <c r="X36">
        <v>1</v>
      </c>
      <c r="Y36">
        <v>2</v>
      </c>
      <c r="Z36">
        <v>1</v>
      </c>
      <c r="AA36">
        <v>0</v>
      </c>
      <c r="AB36" t="s">
        <v>113</v>
      </c>
      <c r="AC36"/>
      <c r="AD36" s="131">
        <v>44700</v>
      </c>
      <c r="AE36" t="s">
        <v>994</v>
      </c>
      <c r="AH36" s="133">
        <f t="shared" si="1"/>
        <v>2.3333333333333335</v>
      </c>
      <c r="AI36" s="134">
        <f t="shared" si="2"/>
        <v>0.5</v>
      </c>
      <c r="AJ36" s="134">
        <f t="shared" si="3"/>
        <v>1.6</v>
      </c>
      <c r="AK36" s="134">
        <f t="shared" si="4"/>
        <v>1</v>
      </c>
      <c r="AL36" s="134">
        <f t="shared" si="5"/>
        <v>0</v>
      </c>
      <c r="AM36" s="135">
        <f t="shared" si="0"/>
        <v>3.1</v>
      </c>
      <c r="AN36"/>
    </row>
    <row r="37" spans="1:40">
      <c r="A37" t="s">
        <v>523</v>
      </c>
      <c r="B37" t="s">
        <v>883</v>
      </c>
      <c r="C37" t="s">
        <v>524</v>
      </c>
      <c r="D37" t="s">
        <v>525</v>
      </c>
      <c r="E37" t="s">
        <v>200</v>
      </c>
      <c r="F37" t="s">
        <v>290</v>
      </c>
      <c r="G37" t="s">
        <v>995</v>
      </c>
      <c r="H37">
        <v>-12.158666500000001</v>
      </c>
      <c r="I37">
        <v>26.405775999999999</v>
      </c>
      <c r="J37">
        <v>1377.9</v>
      </c>
      <c r="K37">
        <v>4.5999999999999996</v>
      </c>
      <c r="L37" t="s">
        <v>996</v>
      </c>
      <c r="M37" t="s">
        <v>113</v>
      </c>
      <c r="N37">
        <v>7.8</v>
      </c>
      <c r="O37">
        <v>3</v>
      </c>
      <c r="P37">
        <v>1</v>
      </c>
      <c r="Q37">
        <v>2</v>
      </c>
      <c r="R37">
        <v>2</v>
      </c>
      <c r="S37">
        <v>2</v>
      </c>
      <c r="T37">
        <v>3</v>
      </c>
      <c r="U37">
        <v>2</v>
      </c>
      <c r="V37">
        <v>3</v>
      </c>
      <c r="W37">
        <v>2</v>
      </c>
      <c r="X37">
        <v>4</v>
      </c>
      <c r="Y37">
        <v>2</v>
      </c>
      <c r="Z37">
        <v>1</v>
      </c>
      <c r="AA37">
        <v>0</v>
      </c>
      <c r="AB37" t="s">
        <v>113</v>
      </c>
      <c r="AC37"/>
      <c r="AD37" s="131">
        <v>44700</v>
      </c>
      <c r="AE37" t="s">
        <v>997</v>
      </c>
      <c r="AH37" s="133">
        <f t="shared" si="1"/>
        <v>2.2222222222222223</v>
      </c>
      <c r="AI37" s="134">
        <f t="shared" si="2"/>
        <v>2</v>
      </c>
      <c r="AJ37" s="134">
        <f t="shared" si="3"/>
        <v>1.6</v>
      </c>
      <c r="AK37" s="134">
        <f t="shared" si="4"/>
        <v>1</v>
      </c>
      <c r="AL37" s="134">
        <f t="shared" si="5"/>
        <v>0</v>
      </c>
      <c r="AM37" s="135">
        <f t="shared" si="0"/>
        <v>4.5999999999999996</v>
      </c>
      <c r="AN37"/>
    </row>
    <row r="38" spans="1:40">
      <c r="A38" t="s">
        <v>532</v>
      </c>
      <c r="B38" t="s">
        <v>883</v>
      </c>
      <c r="C38" t="s">
        <v>533</v>
      </c>
      <c r="D38" t="s">
        <v>534</v>
      </c>
      <c r="E38" t="s">
        <v>200</v>
      </c>
      <c r="F38" t="s">
        <v>244</v>
      </c>
      <c r="G38" t="s">
        <v>998</v>
      </c>
      <c r="H38">
        <v>-12.186129299999999</v>
      </c>
      <c r="I38">
        <v>26.477473499999999</v>
      </c>
      <c r="J38">
        <v>1398</v>
      </c>
      <c r="K38">
        <v>4.96</v>
      </c>
      <c r="L38" t="s">
        <v>999</v>
      </c>
      <c r="M38" t="s">
        <v>113</v>
      </c>
      <c r="N38">
        <v>11.8</v>
      </c>
      <c r="O38">
        <v>3</v>
      </c>
      <c r="P38">
        <v>2</v>
      </c>
      <c r="Q38">
        <v>2</v>
      </c>
      <c r="R38">
        <v>4</v>
      </c>
      <c r="S38">
        <v>1</v>
      </c>
      <c r="T38">
        <v>2</v>
      </c>
      <c r="U38">
        <v>2</v>
      </c>
      <c r="V38">
        <v>3</v>
      </c>
      <c r="W38">
        <v>3</v>
      </c>
      <c r="X38">
        <v>2</v>
      </c>
      <c r="Y38">
        <v>2</v>
      </c>
      <c r="Z38">
        <v>1</v>
      </c>
      <c r="AA38">
        <v>0</v>
      </c>
      <c r="AB38" t="s">
        <v>113</v>
      </c>
      <c r="AC38"/>
      <c r="AD38" s="131">
        <v>44700</v>
      </c>
      <c r="AE38" t="s">
        <v>1000</v>
      </c>
      <c r="AH38" s="133">
        <f t="shared" si="1"/>
        <v>2.4444444444444446</v>
      </c>
      <c r="AI38" s="134">
        <f t="shared" si="2"/>
        <v>1</v>
      </c>
      <c r="AJ38" s="134">
        <f t="shared" si="3"/>
        <v>1.6</v>
      </c>
      <c r="AK38" s="134">
        <f t="shared" si="4"/>
        <v>1</v>
      </c>
      <c r="AL38" s="134">
        <f t="shared" si="5"/>
        <v>0</v>
      </c>
      <c r="AM38" s="135">
        <f t="shared" si="0"/>
        <v>3.6</v>
      </c>
      <c r="AN38"/>
    </row>
    <row r="39" spans="1:40">
      <c r="A39" t="s">
        <v>541</v>
      </c>
      <c r="B39" t="s">
        <v>883</v>
      </c>
      <c r="C39" t="s">
        <v>542</v>
      </c>
      <c r="D39" t="s">
        <v>543</v>
      </c>
      <c r="E39" t="s">
        <v>200</v>
      </c>
      <c r="F39" t="s">
        <v>290</v>
      </c>
      <c r="G39" t="s">
        <v>1001</v>
      </c>
      <c r="H39">
        <v>-12.159090000000001</v>
      </c>
      <c r="I39">
        <v>26.42827333333333</v>
      </c>
      <c r="J39">
        <v>1370.9</v>
      </c>
      <c r="K39">
        <v>4.5</v>
      </c>
      <c r="L39" t="s">
        <v>1002</v>
      </c>
      <c r="M39" t="s">
        <v>113</v>
      </c>
      <c r="N39">
        <v>6.9</v>
      </c>
      <c r="O39">
        <v>3</v>
      </c>
      <c r="P39">
        <v>3</v>
      </c>
      <c r="Q39">
        <v>3</v>
      </c>
      <c r="R39">
        <v>2</v>
      </c>
      <c r="S39">
        <v>2</v>
      </c>
      <c r="T39">
        <v>3</v>
      </c>
      <c r="U39">
        <v>2</v>
      </c>
      <c r="V39">
        <v>2</v>
      </c>
      <c r="W39">
        <v>2</v>
      </c>
      <c r="X39">
        <v>2</v>
      </c>
      <c r="Y39">
        <v>1</v>
      </c>
      <c r="Z39">
        <v>2</v>
      </c>
      <c r="AA39">
        <v>0</v>
      </c>
      <c r="AB39" t="s">
        <v>113</v>
      </c>
      <c r="AC39"/>
      <c r="AD39" s="131">
        <v>44700</v>
      </c>
      <c r="AE39" t="s">
        <v>1003</v>
      </c>
      <c r="AH39" s="133">
        <f t="shared" si="1"/>
        <v>2.4444444444444446</v>
      </c>
      <c r="AI39" s="134">
        <f t="shared" si="2"/>
        <v>1</v>
      </c>
      <c r="AJ39" s="134">
        <f t="shared" si="3"/>
        <v>0.8</v>
      </c>
      <c r="AK39" s="134">
        <f t="shared" si="4"/>
        <v>2</v>
      </c>
      <c r="AL39" s="134">
        <f t="shared" si="5"/>
        <v>0</v>
      </c>
      <c r="AM39" s="135">
        <f t="shared" si="0"/>
        <v>3.8</v>
      </c>
      <c r="AN39"/>
    </row>
    <row r="40" spans="1:40">
      <c r="A40" t="s">
        <v>550</v>
      </c>
      <c r="B40" t="s">
        <v>883</v>
      </c>
      <c r="C40" t="s">
        <v>552</v>
      </c>
      <c r="D40" t="s">
        <v>551</v>
      </c>
      <c r="E40" t="s">
        <v>200</v>
      </c>
      <c r="F40" t="s">
        <v>244</v>
      </c>
      <c r="G40" t="s">
        <v>1004</v>
      </c>
      <c r="H40">
        <v>-12.1904079</v>
      </c>
      <c r="I40">
        <v>26.481944800000001</v>
      </c>
      <c r="J40">
        <v>1398.099975585938</v>
      </c>
      <c r="K40">
        <v>5</v>
      </c>
      <c r="L40" t="s">
        <v>1005</v>
      </c>
      <c r="M40" t="s">
        <v>113</v>
      </c>
      <c r="N40">
        <v>2.5</v>
      </c>
      <c r="O40">
        <v>2</v>
      </c>
      <c r="P40">
        <v>2</v>
      </c>
      <c r="Q40">
        <v>2</v>
      </c>
      <c r="R40">
        <v>3</v>
      </c>
      <c r="S40">
        <v>2</v>
      </c>
      <c r="T40">
        <v>2</v>
      </c>
      <c r="U40">
        <v>2</v>
      </c>
      <c r="V40">
        <v>1</v>
      </c>
      <c r="W40">
        <v>1</v>
      </c>
      <c r="X40">
        <v>2</v>
      </c>
      <c r="Y40">
        <v>3</v>
      </c>
      <c r="Z40">
        <v>3</v>
      </c>
      <c r="AA40">
        <v>0</v>
      </c>
      <c r="AB40" t="s">
        <v>113</v>
      </c>
      <c r="AC40"/>
      <c r="AD40" s="131">
        <v>44700</v>
      </c>
      <c r="AE40" t="s">
        <v>1006</v>
      </c>
      <c r="AH40" s="133">
        <f t="shared" si="1"/>
        <v>1.8888888888888888</v>
      </c>
      <c r="AI40" s="134">
        <f t="shared" si="2"/>
        <v>1</v>
      </c>
      <c r="AJ40" s="134">
        <f t="shared" si="3"/>
        <v>2.4000000000000004</v>
      </c>
      <c r="AK40" s="134">
        <f t="shared" si="4"/>
        <v>3</v>
      </c>
      <c r="AL40" s="134">
        <f t="shared" si="5"/>
        <v>0</v>
      </c>
      <c r="AM40" s="135">
        <f t="shared" si="0"/>
        <v>6.4</v>
      </c>
      <c r="AN40"/>
    </row>
    <row r="41" spans="1:40">
      <c r="A41" t="s">
        <v>559</v>
      </c>
      <c r="B41" t="s">
        <v>883</v>
      </c>
      <c r="C41" t="s">
        <v>398</v>
      </c>
      <c r="D41" t="s">
        <v>560</v>
      </c>
      <c r="E41" t="s">
        <v>200</v>
      </c>
      <c r="F41" t="s">
        <v>244</v>
      </c>
      <c r="G41" t="s">
        <v>1007</v>
      </c>
      <c r="H41">
        <v>-12.192883800000001</v>
      </c>
      <c r="I41">
        <v>26.4802675</v>
      </c>
      <c r="J41">
        <v>1379.5</v>
      </c>
      <c r="K41">
        <v>4.8159999999999998</v>
      </c>
      <c r="L41" t="s">
        <v>1008</v>
      </c>
      <c r="M41" t="s">
        <v>113</v>
      </c>
      <c r="N41">
        <v>16.600000000000001</v>
      </c>
      <c r="O41">
        <v>4</v>
      </c>
      <c r="P41">
        <v>1</v>
      </c>
      <c r="Q41">
        <v>1</v>
      </c>
      <c r="R41">
        <v>1</v>
      </c>
      <c r="S41">
        <v>1</v>
      </c>
      <c r="T41">
        <v>2</v>
      </c>
      <c r="U41">
        <v>2</v>
      </c>
      <c r="V41">
        <v>4</v>
      </c>
      <c r="W41">
        <v>1</v>
      </c>
      <c r="X41">
        <v>3</v>
      </c>
      <c r="Y41">
        <v>2</v>
      </c>
      <c r="Z41">
        <v>2</v>
      </c>
      <c r="AA41">
        <v>0</v>
      </c>
      <c r="AB41" t="s">
        <v>113</v>
      </c>
      <c r="AC41"/>
      <c r="AD41" s="131">
        <v>44700</v>
      </c>
      <c r="AE41" t="s">
        <v>1009</v>
      </c>
      <c r="AH41" s="133">
        <f t="shared" si="1"/>
        <v>1.8888888888888888</v>
      </c>
      <c r="AI41" s="134">
        <f t="shared" si="2"/>
        <v>1.5</v>
      </c>
      <c r="AJ41" s="134">
        <f t="shared" si="3"/>
        <v>1.6</v>
      </c>
      <c r="AK41" s="134">
        <f t="shared" si="4"/>
        <v>2</v>
      </c>
      <c r="AL41" s="134">
        <f t="shared" si="5"/>
        <v>0</v>
      </c>
      <c r="AM41" s="135">
        <f t="shared" si="0"/>
        <v>5.0999999999999996</v>
      </c>
      <c r="AN41"/>
    </row>
    <row r="42" spans="1:40">
      <c r="A42" t="s">
        <v>567</v>
      </c>
      <c r="B42" t="s">
        <v>883</v>
      </c>
      <c r="C42" t="s">
        <v>568</v>
      </c>
      <c r="D42" t="s">
        <v>569</v>
      </c>
      <c r="E42" t="s">
        <v>200</v>
      </c>
      <c r="F42" t="s">
        <v>244</v>
      </c>
      <c r="G42" t="s">
        <v>1010</v>
      </c>
      <c r="H42">
        <v>-12.186567399999999</v>
      </c>
      <c r="I42">
        <v>26.4683806</v>
      </c>
      <c r="J42">
        <v>1352.4</v>
      </c>
      <c r="K42">
        <v>4.88</v>
      </c>
      <c r="L42" t="s">
        <v>1011</v>
      </c>
      <c r="M42" t="s">
        <v>113</v>
      </c>
      <c r="N42">
        <v>8.6</v>
      </c>
      <c r="O42">
        <v>1</v>
      </c>
      <c r="P42">
        <v>4</v>
      </c>
      <c r="Q42">
        <v>2</v>
      </c>
      <c r="R42">
        <v>1</v>
      </c>
      <c r="S42">
        <v>1</v>
      </c>
      <c r="T42">
        <v>2</v>
      </c>
      <c r="U42">
        <v>4</v>
      </c>
      <c r="V42">
        <v>3</v>
      </c>
      <c r="W42">
        <v>1</v>
      </c>
      <c r="X42">
        <v>2</v>
      </c>
      <c r="Y42">
        <v>2</v>
      </c>
      <c r="Z42">
        <v>2</v>
      </c>
      <c r="AA42">
        <v>0</v>
      </c>
      <c r="AB42" t="s">
        <v>113</v>
      </c>
      <c r="AC42"/>
      <c r="AD42" s="131">
        <v>44700</v>
      </c>
      <c r="AE42" t="s">
        <v>1012</v>
      </c>
      <c r="AH42" s="133">
        <f t="shared" si="1"/>
        <v>2.1111111111111112</v>
      </c>
      <c r="AI42" s="134">
        <f t="shared" si="2"/>
        <v>1</v>
      </c>
      <c r="AJ42" s="134">
        <f t="shared" si="3"/>
        <v>1.6</v>
      </c>
      <c r="AK42" s="134">
        <f t="shared" si="4"/>
        <v>2</v>
      </c>
      <c r="AL42" s="134">
        <f t="shared" si="5"/>
        <v>0</v>
      </c>
      <c r="AM42" s="135">
        <f t="shared" si="0"/>
        <v>4.5999999999999996</v>
      </c>
      <c r="AN42"/>
    </row>
    <row r="43" spans="1:40">
      <c r="A43" t="s">
        <v>575</v>
      </c>
      <c r="B43" t="s">
        <v>883</v>
      </c>
      <c r="C43" t="s">
        <v>1013</v>
      </c>
      <c r="D43" t="s">
        <v>1014</v>
      </c>
      <c r="E43" t="s">
        <v>200</v>
      </c>
      <c r="F43" t="s">
        <v>213</v>
      </c>
      <c r="G43" t="s">
        <v>1015</v>
      </c>
      <c r="H43">
        <v>-12.1919749</v>
      </c>
      <c r="I43">
        <v>26.4841014</v>
      </c>
      <c r="J43">
        <v>1380.7</v>
      </c>
      <c r="K43">
        <v>4.95</v>
      </c>
      <c r="L43" t="s">
        <v>1016</v>
      </c>
      <c r="M43" t="s">
        <v>113</v>
      </c>
      <c r="N43">
        <v>3.2</v>
      </c>
      <c r="O43">
        <v>2</v>
      </c>
      <c r="P43">
        <v>2</v>
      </c>
      <c r="Q43">
        <v>3</v>
      </c>
      <c r="R43">
        <v>2</v>
      </c>
      <c r="S43">
        <v>2</v>
      </c>
      <c r="T43">
        <v>2</v>
      </c>
      <c r="U43">
        <v>2</v>
      </c>
      <c r="V43">
        <v>3</v>
      </c>
      <c r="W43">
        <v>2</v>
      </c>
      <c r="X43">
        <v>2</v>
      </c>
      <c r="Y43">
        <v>3</v>
      </c>
      <c r="Z43">
        <v>3</v>
      </c>
      <c r="AA43">
        <v>0</v>
      </c>
      <c r="AB43" t="s">
        <v>113</v>
      </c>
      <c r="AC43"/>
      <c r="AD43" s="131">
        <v>44700</v>
      </c>
      <c r="AE43" t="s">
        <v>1017</v>
      </c>
      <c r="AH43" s="133">
        <f t="shared" si="1"/>
        <v>2.2222222222222223</v>
      </c>
      <c r="AI43" s="134">
        <f t="shared" si="2"/>
        <v>1</v>
      </c>
      <c r="AJ43" s="134">
        <f t="shared" si="3"/>
        <v>2.4000000000000004</v>
      </c>
      <c r="AK43" s="134">
        <f t="shared" si="4"/>
        <v>3</v>
      </c>
      <c r="AL43" s="134">
        <f t="shared" si="5"/>
        <v>0</v>
      </c>
      <c r="AM43" s="135">
        <f t="shared" si="0"/>
        <v>6.4</v>
      </c>
      <c r="AN43"/>
    </row>
    <row r="44" spans="1:40">
      <c r="A44" t="s">
        <v>584</v>
      </c>
      <c r="B44" t="s">
        <v>883</v>
      </c>
      <c r="C44" t="s">
        <v>585</v>
      </c>
      <c r="D44" t="s">
        <v>586</v>
      </c>
      <c r="E44" t="s">
        <v>200</v>
      </c>
      <c r="F44" t="s">
        <v>290</v>
      </c>
      <c r="G44" t="s">
        <v>1018</v>
      </c>
      <c r="H44">
        <v>-12.14847333333333</v>
      </c>
      <c r="I44">
        <v>26.424340000000001</v>
      </c>
      <c r="J44">
        <v>1384.6</v>
      </c>
      <c r="K44">
        <v>2.6</v>
      </c>
      <c r="L44" t="s">
        <v>996</v>
      </c>
      <c r="M44" t="s">
        <v>113</v>
      </c>
      <c r="N44">
        <v>15.7</v>
      </c>
      <c r="O44">
        <v>2</v>
      </c>
      <c r="P44">
        <v>2</v>
      </c>
      <c r="Q44">
        <v>3</v>
      </c>
      <c r="R44">
        <v>3</v>
      </c>
      <c r="S44">
        <v>3</v>
      </c>
      <c r="T44">
        <v>4</v>
      </c>
      <c r="U44">
        <v>2</v>
      </c>
      <c r="V44">
        <v>4</v>
      </c>
      <c r="W44">
        <v>2</v>
      </c>
      <c r="X44">
        <v>4</v>
      </c>
      <c r="Y44">
        <v>2</v>
      </c>
      <c r="Z44">
        <v>2</v>
      </c>
      <c r="AA44">
        <v>0</v>
      </c>
      <c r="AB44" t="s">
        <v>113</v>
      </c>
      <c r="AC44"/>
      <c r="AD44" s="131">
        <v>44700</v>
      </c>
      <c r="AE44" t="s">
        <v>1019</v>
      </c>
      <c r="AH44" s="133">
        <f t="shared" si="1"/>
        <v>2.7777777777777777</v>
      </c>
      <c r="AI44" s="134">
        <f t="shared" si="2"/>
        <v>2</v>
      </c>
      <c r="AJ44" s="134">
        <f t="shared" si="3"/>
        <v>1.6</v>
      </c>
      <c r="AK44" s="134">
        <f t="shared" si="4"/>
        <v>2</v>
      </c>
      <c r="AL44" s="134">
        <f t="shared" si="5"/>
        <v>0</v>
      </c>
      <c r="AM44" s="135">
        <f t="shared" si="0"/>
        <v>5.6</v>
      </c>
      <c r="AN44"/>
    </row>
    <row r="45" spans="1:40">
      <c r="A45" t="s">
        <v>592</v>
      </c>
      <c r="B45" t="s">
        <v>883</v>
      </c>
      <c r="C45" t="s">
        <v>1020</v>
      </c>
      <c r="D45" t="s">
        <v>1021</v>
      </c>
      <c r="E45" t="s">
        <v>200</v>
      </c>
      <c r="F45" t="s">
        <v>213</v>
      </c>
      <c r="G45" t="s">
        <v>1022</v>
      </c>
      <c r="H45">
        <v>-12.187500200000001</v>
      </c>
      <c r="I45">
        <v>26.4751178</v>
      </c>
      <c r="J45">
        <v>1378.8</v>
      </c>
      <c r="K45">
        <v>4.9800000000000004</v>
      </c>
      <c r="L45" t="s">
        <v>1023</v>
      </c>
      <c r="M45" t="s">
        <v>113</v>
      </c>
      <c r="N45">
        <v>8.1</v>
      </c>
      <c r="O45">
        <v>2</v>
      </c>
      <c r="P45">
        <v>3</v>
      </c>
      <c r="Q45">
        <v>3</v>
      </c>
      <c r="R45">
        <v>2</v>
      </c>
      <c r="S45">
        <v>2</v>
      </c>
      <c r="T45">
        <v>3</v>
      </c>
      <c r="U45">
        <v>2</v>
      </c>
      <c r="V45">
        <v>2</v>
      </c>
      <c r="W45">
        <v>2</v>
      </c>
      <c r="X45">
        <v>2</v>
      </c>
      <c r="Y45">
        <v>1</v>
      </c>
      <c r="Z45">
        <v>2</v>
      </c>
      <c r="AA45">
        <v>0</v>
      </c>
      <c r="AB45" t="s">
        <v>113</v>
      </c>
      <c r="AC45"/>
      <c r="AD45" s="131">
        <v>44700</v>
      </c>
      <c r="AE45" t="s">
        <v>1024</v>
      </c>
      <c r="AH45" s="133">
        <f t="shared" si="1"/>
        <v>2.3333333333333335</v>
      </c>
      <c r="AI45" s="134">
        <f t="shared" si="2"/>
        <v>1</v>
      </c>
      <c r="AJ45" s="134">
        <f t="shared" si="3"/>
        <v>0.8</v>
      </c>
      <c r="AK45" s="134">
        <f t="shared" si="4"/>
        <v>2</v>
      </c>
      <c r="AL45" s="134">
        <f t="shared" si="5"/>
        <v>0</v>
      </c>
      <c r="AM45" s="135">
        <f t="shared" si="0"/>
        <v>3.8</v>
      </c>
      <c r="AN45"/>
    </row>
    <row r="46" spans="1:40">
      <c r="A46" t="s">
        <v>601</v>
      </c>
      <c r="B46" t="s">
        <v>883</v>
      </c>
      <c r="C46" t="s">
        <v>602</v>
      </c>
      <c r="D46" t="s">
        <v>603</v>
      </c>
      <c r="E46" t="s">
        <v>200</v>
      </c>
      <c r="F46" t="s">
        <v>290</v>
      </c>
      <c r="G46" t="s">
        <v>1025</v>
      </c>
      <c r="H46">
        <v>-12.153585</v>
      </c>
      <c r="I46">
        <v>26.43488833333333</v>
      </c>
      <c r="J46">
        <v>1324.5</v>
      </c>
      <c r="K46">
        <v>4.2</v>
      </c>
      <c r="L46" t="s">
        <v>1026</v>
      </c>
      <c r="M46" t="s">
        <v>113</v>
      </c>
      <c r="N46">
        <v>1.7</v>
      </c>
      <c r="O46">
        <v>2</v>
      </c>
      <c r="P46">
        <v>3</v>
      </c>
      <c r="Q46">
        <v>2</v>
      </c>
      <c r="R46">
        <v>2</v>
      </c>
      <c r="S46">
        <v>2</v>
      </c>
      <c r="T46">
        <v>2</v>
      </c>
      <c r="U46">
        <v>3</v>
      </c>
      <c r="V46">
        <v>3</v>
      </c>
      <c r="W46">
        <v>2</v>
      </c>
      <c r="X46">
        <v>9</v>
      </c>
      <c r="Y46">
        <v>1</v>
      </c>
      <c r="Z46">
        <v>5</v>
      </c>
      <c r="AA46">
        <v>0</v>
      </c>
      <c r="AB46" t="s">
        <v>439</v>
      </c>
      <c r="AC46">
        <v>5</v>
      </c>
      <c r="AD46" s="131">
        <v>44700</v>
      </c>
      <c r="AE46" t="s">
        <v>1027</v>
      </c>
      <c r="AH46" s="133">
        <f t="shared" si="1"/>
        <v>2.3333333333333335</v>
      </c>
      <c r="AI46" s="134">
        <f t="shared" si="2"/>
        <v>4.5</v>
      </c>
      <c r="AJ46" s="134">
        <f t="shared" si="3"/>
        <v>0.8</v>
      </c>
      <c r="AK46" s="134">
        <f t="shared" si="4"/>
        <v>5</v>
      </c>
      <c r="AL46" s="134">
        <f t="shared" si="5"/>
        <v>0</v>
      </c>
      <c r="AM46" s="135">
        <f t="shared" si="0"/>
        <v>10.3</v>
      </c>
      <c r="AN46"/>
    </row>
    <row r="47" spans="1:40">
      <c r="N47"/>
      <c r="X47"/>
      <c r="AB47"/>
      <c r="AC47"/>
      <c r="AE47" s="29"/>
      <c r="AF47" s="29"/>
      <c r="AH47" s="136"/>
      <c r="AI47"/>
      <c r="AN47"/>
    </row>
    <row r="48" spans="1:40">
      <c r="N48"/>
      <c r="X48"/>
      <c r="AB48"/>
      <c r="AC48"/>
      <c r="AE48" s="29"/>
      <c r="AF48" s="29"/>
      <c r="AH48" s="136"/>
      <c r="AI48"/>
      <c r="AN48"/>
    </row>
    <row r="49" spans="14:40">
      <c r="N49"/>
      <c r="X49"/>
      <c r="AB49"/>
      <c r="AC49"/>
      <c r="AE49" s="29"/>
      <c r="AF49" s="29"/>
      <c r="AH49" s="136"/>
      <c r="AI49"/>
      <c r="AN49"/>
    </row>
    <row r="50" spans="14:40">
      <c r="N50"/>
      <c r="X50"/>
      <c r="AB50"/>
      <c r="AC50"/>
      <c r="AE50" s="29"/>
      <c r="AF50" s="29"/>
      <c r="AH50" s="136"/>
      <c r="AI50"/>
      <c r="AN50"/>
    </row>
    <row r="51" spans="14:40">
      <c r="N51"/>
      <c r="X51"/>
      <c r="AB51"/>
      <c r="AC51"/>
      <c r="AE51" s="29"/>
      <c r="AF51" s="29"/>
      <c r="AH51" s="136"/>
      <c r="AI51"/>
      <c r="AN51"/>
    </row>
    <row r="52" spans="14:40">
      <c r="N52"/>
      <c r="X52"/>
      <c r="AB52"/>
      <c r="AC52"/>
      <c r="AE52" s="29"/>
      <c r="AF52" s="29"/>
      <c r="AH52" s="136"/>
      <c r="AI52"/>
      <c r="AN52"/>
    </row>
    <row r="53" spans="14:40">
      <c r="N53"/>
      <c r="X53"/>
      <c r="AB53"/>
      <c r="AC53"/>
      <c r="AE53" s="29"/>
      <c r="AF53" s="29"/>
      <c r="AH53" s="136"/>
      <c r="AI53"/>
      <c r="AN53"/>
    </row>
    <row r="54" spans="14:40">
      <c r="N54"/>
      <c r="X54"/>
      <c r="AB54"/>
      <c r="AC54"/>
      <c r="AE54" s="29"/>
      <c r="AF54" s="29"/>
      <c r="AH54" s="136"/>
      <c r="AI54"/>
      <c r="AN54"/>
    </row>
    <row r="55" spans="14:40">
      <c r="N55"/>
      <c r="X55"/>
      <c r="AB55"/>
      <c r="AC55"/>
      <c r="AE55" s="29"/>
      <c r="AF55" s="29"/>
      <c r="AH55" s="136"/>
      <c r="AI55"/>
      <c r="AN55"/>
    </row>
    <row r="56" spans="14:40">
      <c r="N56"/>
      <c r="X56"/>
      <c r="AB56"/>
      <c r="AC56"/>
      <c r="AE56" s="29"/>
      <c r="AF56" s="29"/>
      <c r="AH56" s="136"/>
      <c r="AI56"/>
      <c r="AN56"/>
    </row>
    <row r="57" spans="14:40">
      <c r="AI57"/>
      <c r="AN57"/>
    </row>
    <row r="58" spans="14:40">
      <c r="AI58"/>
      <c r="AN58"/>
    </row>
    <row r="59" spans="14:40">
      <c r="AI59"/>
      <c r="AN59"/>
    </row>
    <row r="60" spans="14:40">
      <c r="AI60"/>
      <c r="AN60"/>
    </row>
    <row r="61" spans="14:40">
      <c r="AI61"/>
      <c r="AN61"/>
    </row>
    <row r="62" spans="14:40">
      <c r="AI62"/>
      <c r="AN62"/>
    </row>
    <row r="63" spans="14:40">
      <c r="AI63"/>
      <c r="AN63"/>
    </row>
    <row r="64" spans="14:40">
      <c r="AI64"/>
      <c r="AN64"/>
    </row>
    <row r="65" spans="35:40">
      <c r="AI65"/>
      <c r="AN65"/>
    </row>
    <row r="66" spans="35:40">
      <c r="AI66"/>
      <c r="AN66"/>
    </row>
    <row r="67" spans="35:40">
      <c r="AI67"/>
      <c r="AN67"/>
    </row>
    <row r="68" spans="35:40">
      <c r="AI68"/>
      <c r="AN68"/>
    </row>
    <row r="69" spans="35:40">
      <c r="AI69"/>
      <c r="AN69"/>
    </row>
    <row r="70" spans="35:40">
      <c r="AI70"/>
      <c r="AN70"/>
    </row>
    <row r="71" spans="35:40">
      <c r="AI71"/>
      <c r="AN71"/>
    </row>
    <row r="72" spans="35:40">
      <c r="AI72"/>
      <c r="AN72"/>
    </row>
    <row r="73" spans="35:40">
      <c r="AI73"/>
      <c r="AN73"/>
    </row>
    <row r="74" spans="35:40">
      <c r="AI74"/>
      <c r="AN74"/>
    </row>
    <row r="75" spans="35:40">
      <c r="AI75"/>
      <c r="AN75"/>
    </row>
    <row r="76" spans="35:40">
      <c r="AI76"/>
      <c r="AN76"/>
    </row>
    <row r="77" spans="35:40">
      <c r="AI77"/>
      <c r="AN77"/>
    </row>
    <row r="78" spans="35:40">
      <c r="AI78"/>
      <c r="AN78"/>
    </row>
    <row r="79" spans="35:40">
      <c r="AI79"/>
      <c r="AN79"/>
    </row>
    <row r="80" spans="35:40">
      <c r="AI80"/>
      <c r="AN80"/>
    </row>
    <row r="81" spans="35:40">
      <c r="AI81"/>
      <c r="AN81"/>
    </row>
    <row r="82" spans="35:40">
      <c r="AI82"/>
      <c r="AN82"/>
    </row>
    <row r="83" spans="35:40">
      <c r="AI83"/>
      <c r="AN83"/>
    </row>
    <row r="84" spans="35:40">
      <c r="AI84"/>
      <c r="AN84"/>
    </row>
    <row r="85" spans="35:40">
      <c r="AI85"/>
      <c r="AN85"/>
    </row>
    <row r="86" spans="35:40">
      <c r="AI86"/>
      <c r="AN86"/>
    </row>
    <row r="87" spans="35:40">
      <c r="AI87"/>
      <c r="AN87"/>
    </row>
    <row r="88" spans="35:40">
      <c r="AI88"/>
      <c r="AN88"/>
    </row>
    <row r="89" spans="35:40">
      <c r="AI89"/>
      <c r="AN89"/>
    </row>
    <row r="90" spans="35:40">
      <c r="AI90"/>
      <c r="AN90"/>
    </row>
    <row r="91" spans="35:40">
      <c r="AI91"/>
      <c r="AN91"/>
    </row>
    <row r="92" spans="35:40">
      <c r="AI92"/>
      <c r="AN92"/>
    </row>
    <row r="93" spans="35:40">
      <c r="AI93"/>
      <c r="AN93"/>
    </row>
    <row r="94" spans="35:40">
      <c r="AI94"/>
      <c r="AN94"/>
    </row>
    <row r="95" spans="35:40">
      <c r="AI95"/>
      <c r="AN95"/>
    </row>
    <row r="96" spans="35:40">
      <c r="AI96"/>
      <c r="AN96"/>
    </row>
    <row r="97" spans="35:40">
      <c r="AI97"/>
      <c r="AN97"/>
    </row>
    <row r="98" spans="35:40">
      <c r="AI98"/>
      <c r="AN98"/>
    </row>
    <row r="99" spans="35:40">
      <c r="AI99"/>
      <c r="AN99"/>
    </row>
    <row r="100" spans="35:40">
      <c r="AI100"/>
      <c r="AN100"/>
    </row>
    <row r="101" spans="35:40">
      <c r="AI101"/>
      <c r="AN101"/>
    </row>
    <row r="102" spans="35:40">
      <c r="AI102"/>
      <c r="AN102"/>
    </row>
    <row r="103" spans="35:40">
      <c r="AI103"/>
      <c r="AN103"/>
    </row>
    <row r="104" spans="35:40">
      <c r="AI104"/>
      <c r="AN104"/>
    </row>
    <row r="105" spans="35:40">
      <c r="AI105"/>
      <c r="AN105"/>
    </row>
    <row r="106" spans="35:40">
      <c r="AI106"/>
      <c r="AN106"/>
    </row>
    <row r="107" spans="35:40">
      <c r="AI107"/>
      <c r="AN107"/>
    </row>
    <row r="108" spans="35:40">
      <c r="AI108"/>
      <c r="AN108"/>
    </row>
    <row r="109" spans="35:40">
      <c r="AI109"/>
      <c r="AN109"/>
    </row>
    <row r="110" spans="35:40">
      <c r="AI110"/>
      <c r="AN110"/>
    </row>
    <row r="111" spans="35:40">
      <c r="AI111"/>
      <c r="AN111"/>
    </row>
    <row r="112" spans="35:40">
      <c r="AI112"/>
      <c r="AN112"/>
    </row>
    <row r="113" spans="35:40">
      <c r="AI113"/>
      <c r="AN113"/>
    </row>
    <row r="114" spans="35:40">
      <c r="AI114"/>
      <c r="AN114"/>
    </row>
    <row r="115" spans="35:40">
      <c r="AI115"/>
      <c r="AN115"/>
    </row>
    <row r="116" spans="35:40">
      <c r="AI116"/>
      <c r="AN116"/>
    </row>
    <row r="117" spans="35:40">
      <c r="AI117"/>
      <c r="AN117"/>
    </row>
    <row r="118" spans="35:40">
      <c r="AI118"/>
      <c r="AN118"/>
    </row>
    <row r="119" spans="35:40">
      <c r="AI119"/>
      <c r="AN119"/>
    </row>
    <row r="120" spans="35:40">
      <c r="AI120"/>
      <c r="AN120"/>
    </row>
    <row r="121" spans="35:40">
      <c r="AI121"/>
      <c r="AN121"/>
    </row>
    <row r="122" spans="35:40">
      <c r="AI122"/>
      <c r="AN122"/>
    </row>
    <row r="123" spans="35:40">
      <c r="AI123"/>
      <c r="AN123"/>
    </row>
    <row r="124" spans="35:40">
      <c r="AI124"/>
      <c r="AN124"/>
    </row>
    <row r="125" spans="35:40">
      <c r="AI125"/>
      <c r="AN125"/>
    </row>
    <row r="126" spans="35:40">
      <c r="AI126"/>
      <c r="AN126"/>
    </row>
    <row r="127" spans="35:40">
      <c r="AI127"/>
      <c r="AN127"/>
    </row>
    <row r="128" spans="35:40">
      <c r="AI128"/>
      <c r="AN128"/>
    </row>
    <row r="129" spans="35:40">
      <c r="AI129"/>
      <c r="AN129"/>
    </row>
    <row r="130" spans="35:40">
      <c r="AI130"/>
      <c r="AN130"/>
    </row>
    <row r="131" spans="35:40">
      <c r="AI131"/>
      <c r="AN131"/>
    </row>
    <row r="132" spans="35:40">
      <c r="AI132"/>
      <c r="AN132"/>
    </row>
    <row r="133" spans="35:40">
      <c r="AI133"/>
      <c r="AN133"/>
    </row>
    <row r="134" spans="35:40">
      <c r="AI134"/>
      <c r="AN134"/>
    </row>
    <row r="135" spans="35:40">
      <c r="AI135"/>
      <c r="AN135"/>
    </row>
    <row r="136" spans="35:40">
      <c r="AI136"/>
      <c r="AN136"/>
    </row>
    <row r="137" spans="35:40">
      <c r="AI137"/>
      <c r="AN137"/>
    </row>
    <row r="138" spans="35:40">
      <c r="AI138"/>
      <c r="AN138"/>
    </row>
    <row r="139" spans="35:40">
      <c r="AI139"/>
      <c r="AN139"/>
    </row>
    <row r="140" spans="35:40">
      <c r="AI140"/>
      <c r="AN140"/>
    </row>
    <row r="141" spans="35:40">
      <c r="AI141"/>
      <c r="AN141"/>
    </row>
    <row r="142" spans="35:40">
      <c r="AI142"/>
      <c r="AN142"/>
    </row>
    <row r="143" spans="35:40">
      <c r="AI143"/>
      <c r="AN143"/>
    </row>
    <row r="144" spans="35:40">
      <c r="AI144"/>
      <c r="AN144"/>
    </row>
    <row r="145" spans="35:40">
      <c r="AI145"/>
      <c r="AN145"/>
    </row>
    <row r="146" spans="35:40">
      <c r="AI146"/>
      <c r="AN146"/>
    </row>
    <row r="147" spans="35:40">
      <c r="AI147"/>
      <c r="AN147"/>
    </row>
    <row r="148" spans="35:40">
      <c r="AI148"/>
      <c r="AN148"/>
    </row>
    <row r="149" spans="35:40">
      <c r="AI149"/>
      <c r="AN149"/>
    </row>
    <row r="150" spans="35:40">
      <c r="AI150"/>
      <c r="AN150"/>
    </row>
    <row r="151" spans="35:40">
      <c r="AI151"/>
      <c r="AN151"/>
    </row>
    <row r="152" spans="35:40">
      <c r="AI152"/>
      <c r="AN152"/>
    </row>
    <row r="153" spans="35:40">
      <c r="AI153"/>
      <c r="AN153"/>
    </row>
    <row r="154" spans="35:40">
      <c r="AI154"/>
      <c r="AN154"/>
    </row>
    <row r="155" spans="35:40">
      <c r="AI155"/>
      <c r="AN155"/>
    </row>
    <row r="156" spans="35:40">
      <c r="AI156"/>
      <c r="AN156"/>
    </row>
    <row r="157" spans="35:40">
      <c r="AI157"/>
      <c r="AN157"/>
    </row>
    <row r="158" spans="35:40">
      <c r="AI158"/>
      <c r="AN158"/>
    </row>
    <row r="159" spans="35:40">
      <c r="AI159"/>
      <c r="AN159"/>
    </row>
    <row r="160" spans="35:40">
      <c r="AI160"/>
      <c r="AN160"/>
    </row>
    <row r="161" spans="35:40">
      <c r="AI161"/>
      <c r="AN161"/>
    </row>
    <row r="162" spans="35:40">
      <c r="AI162"/>
      <c r="AN162"/>
    </row>
    <row r="163" spans="35:40">
      <c r="AI163"/>
      <c r="AN163"/>
    </row>
    <row r="164" spans="35:40">
      <c r="AI164"/>
      <c r="AN164"/>
    </row>
    <row r="165" spans="35:40">
      <c r="AI165"/>
      <c r="AN165"/>
    </row>
    <row r="166" spans="35:40">
      <c r="AI166"/>
      <c r="AN166"/>
    </row>
    <row r="167" spans="35:40">
      <c r="AI167"/>
      <c r="AN167"/>
    </row>
    <row r="168" spans="35:40">
      <c r="AI168"/>
      <c r="AN168"/>
    </row>
    <row r="169" spans="35:40">
      <c r="AI169"/>
      <c r="AN169"/>
    </row>
    <row r="170" spans="35:40">
      <c r="AI170"/>
      <c r="AN170"/>
    </row>
    <row r="171" spans="35:40">
      <c r="AI171"/>
      <c r="AN171"/>
    </row>
    <row r="172" spans="35:40">
      <c r="AI172"/>
      <c r="AN172"/>
    </row>
    <row r="173" spans="35:40">
      <c r="AI173"/>
      <c r="AN173"/>
    </row>
    <row r="174" spans="35:40">
      <c r="AI174"/>
      <c r="AN174"/>
    </row>
    <row r="175" spans="35:40">
      <c r="AI175"/>
      <c r="AN175"/>
    </row>
    <row r="176" spans="35:40">
      <c r="AI176"/>
      <c r="AN176"/>
    </row>
    <row r="177" spans="35:40">
      <c r="AI177"/>
      <c r="AN177"/>
    </row>
    <row r="178" spans="35:40">
      <c r="AI178"/>
      <c r="AN178"/>
    </row>
    <row r="179" spans="35:40">
      <c r="AI179"/>
      <c r="AN179"/>
    </row>
    <row r="180" spans="35:40">
      <c r="AI180"/>
      <c r="AN180"/>
    </row>
    <row r="181" spans="35:40">
      <c r="AI181"/>
      <c r="AN181"/>
    </row>
    <row r="182" spans="35:40">
      <c r="AI182"/>
      <c r="AN182"/>
    </row>
    <row r="183" spans="35:40">
      <c r="AI183"/>
      <c r="AN183"/>
    </row>
    <row r="184" spans="35:40">
      <c r="AI184"/>
      <c r="AN184"/>
    </row>
    <row r="185" spans="35:40">
      <c r="AI185"/>
      <c r="AN185"/>
    </row>
    <row r="186" spans="35:40">
      <c r="AI186"/>
      <c r="AN186"/>
    </row>
    <row r="187" spans="35:40">
      <c r="AI187"/>
      <c r="AN187"/>
    </row>
    <row r="188" spans="35:40">
      <c r="AI188"/>
      <c r="AN188"/>
    </row>
    <row r="189" spans="35:40">
      <c r="AI189"/>
      <c r="AN189"/>
    </row>
    <row r="190" spans="35:40">
      <c r="AI190"/>
      <c r="AN190"/>
    </row>
    <row r="191" spans="35:40">
      <c r="AI191"/>
      <c r="AN191"/>
    </row>
    <row r="192" spans="35:40">
      <c r="AI192"/>
      <c r="AN192"/>
    </row>
    <row r="193" spans="35:40">
      <c r="AI193"/>
      <c r="AN193"/>
    </row>
    <row r="194" spans="35:40">
      <c r="AI194"/>
      <c r="AN194"/>
    </row>
    <row r="195" spans="35:40">
      <c r="AI195"/>
      <c r="AN195"/>
    </row>
    <row r="196" spans="35:40">
      <c r="AI196"/>
      <c r="AN196"/>
    </row>
    <row r="197" spans="35:40">
      <c r="AI197"/>
      <c r="AN197"/>
    </row>
    <row r="198" spans="35:40">
      <c r="AI198"/>
      <c r="AN198"/>
    </row>
    <row r="199" spans="35:40">
      <c r="AI199"/>
      <c r="AN199"/>
    </row>
    <row r="200" spans="35:40">
      <c r="AI200"/>
      <c r="AN200"/>
    </row>
    <row r="201" spans="35:40">
      <c r="AI201"/>
      <c r="AN201"/>
    </row>
    <row r="202" spans="35:40">
      <c r="AI202"/>
      <c r="AN202"/>
    </row>
    <row r="203" spans="35:40">
      <c r="AI203"/>
      <c r="AN203"/>
    </row>
    <row r="204" spans="35:40">
      <c r="AI204"/>
      <c r="AN204"/>
    </row>
    <row r="205" spans="35:40">
      <c r="AI205"/>
      <c r="AN205"/>
    </row>
    <row r="206" spans="35:40">
      <c r="AI206"/>
      <c r="AN206"/>
    </row>
    <row r="207" spans="35:40">
      <c r="AI207"/>
      <c r="AN207"/>
    </row>
    <row r="208" spans="35:40">
      <c r="AI208"/>
      <c r="AN208"/>
    </row>
    <row r="209" spans="35:40">
      <c r="AI209"/>
      <c r="AN209"/>
    </row>
    <row r="210" spans="35:40">
      <c r="AI210"/>
      <c r="AN210"/>
    </row>
    <row r="211" spans="35:40">
      <c r="AI211"/>
      <c r="AN211"/>
    </row>
    <row r="212" spans="35:40">
      <c r="AI212"/>
      <c r="AN212"/>
    </row>
    <row r="213" spans="35:40">
      <c r="AI213"/>
      <c r="AN213"/>
    </row>
    <row r="214" spans="35:40">
      <c r="AI214"/>
      <c r="AN214"/>
    </row>
    <row r="215" spans="35:40">
      <c r="AI215"/>
      <c r="AN215"/>
    </row>
    <row r="216" spans="35:40">
      <c r="AI216"/>
      <c r="AN216"/>
    </row>
    <row r="217" spans="35:40">
      <c r="AI217"/>
      <c r="AN217"/>
    </row>
    <row r="218" spans="35:40">
      <c r="AI218"/>
      <c r="AN218"/>
    </row>
    <row r="219" spans="35:40">
      <c r="AI219"/>
      <c r="AN219"/>
    </row>
    <row r="220" spans="35:40">
      <c r="AI220"/>
      <c r="AN220"/>
    </row>
    <row r="221" spans="35:40">
      <c r="AI221"/>
      <c r="AN221"/>
    </row>
    <row r="222" spans="35:40">
      <c r="AI222"/>
      <c r="AN222"/>
    </row>
    <row r="223" spans="35:40">
      <c r="AI223"/>
      <c r="AN223"/>
    </row>
    <row r="224" spans="35:40">
      <c r="AI224"/>
      <c r="AN224"/>
    </row>
    <row r="225" spans="35:40">
      <c r="AI225"/>
      <c r="AN225"/>
    </row>
    <row r="226" spans="35:40">
      <c r="AI226"/>
      <c r="AN226"/>
    </row>
    <row r="227" spans="35:40">
      <c r="AI227"/>
      <c r="AN227"/>
    </row>
    <row r="228" spans="35:40">
      <c r="AI228"/>
      <c r="AN228"/>
    </row>
    <row r="229" spans="35:40">
      <c r="AI229"/>
      <c r="AN229"/>
    </row>
    <row r="230" spans="35:40">
      <c r="AI230"/>
      <c r="AN230"/>
    </row>
    <row r="231" spans="35:40">
      <c r="AI231"/>
      <c r="AN231"/>
    </row>
    <row r="232" spans="35:40">
      <c r="AI232"/>
      <c r="AN232"/>
    </row>
    <row r="233" spans="35:40">
      <c r="AI233"/>
      <c r="AN233"/>
    </row>
    <row r="234" spans="35:40">
      <c r="AI234"/>
      <c r="AN234"/>
    </row>
    <row r="235" spans="35:40">
      <c r="AI235"/>
      <c r="AN235"/>
    </row>
    <row r="236" spans="35:40">
      <c r="AI236"/>
      <c r="AN236"/>
    </row>
    <row r="237" spans="35:40">
      <c r="AI237"/>
      <c r="AN237"/>
    </row>
    <row r="238" spans="35:40">
      <c r="AI238"/>
      <c r="AN238"/>
    </row>
    <row r="239" spans="35:40">
      <c r="AI239"/>
      <c r="AN239"/>
    </row>
    <row r="240" spans="35:40">
      <c r="AI240"/>
      <c r="AN240"/>
    </row>
    <row r="241" spans="35:40">
      <c r="AI241"/>
      <c r="AN241"/>
    </row>
    <row r="242" spans="35:40">
      <c r="AI242"/>
      <c r="AN242"/>
    </row>
    <row r="243" spans="35:40">
      <c r="AI243"/>
      <c r="AN243"/>
    </row>
    <row r="244" spans="35:40">
      <c r="AI244"/>
      <c r="AN244"/>
    </row>
    <row r="245" spans="35:40">
      <c r="AI245"/>
      <c r="AN245"/>
    </row>
    <row r="246" spans="35:40">
      <c r="AI246"/>
      <c r="AN246"/>
    </row>
    <row r="247" spans="35:40">
      <c r="AI247"/>
      <c r="AN247"/>
    </row>
    <row r="248" spans="35:40">
      <c r="AI248"/>
      <c r="AN248"/>
    </row>
    <row r="249" spans="35:40">
      <c r="AI249"/>
      <c r="AN249"/>
    </row>
    <row r="250" spans="35:40">
      <c r="AI250"/>
      <c r="AN250"/>
    </row>
    <row r="251" spans="35:40">
      <c r="AI251"/>
      <c r="AN251"/>
    </row>
    <row r="252" spans="35:40">
      <c r="AI252"/>
      <c r="AN252"/>
    </row>
    <row r="253" spans="35:40">
      <c r="AI253"/>
      <c r="AN253"/>
    </row>
    <row r="254" spans="35:40">
      <c r="AI254"/>
      <c r="AN254"/>
    </row>
    <row r="255" spans="35:40">
      <c r="AI255"/>
      <c r="AN255"/>
    </row>
    <row r="256" spans="35:40">
      <c r="AI256"/>
      <c r="AN256"/>
    </row>
    <row r="257" spans="35:40">
      <c r="AI257"/>
      <c r="AN257"/>
    </row>
    <row r="258" spans="35:40">
      <c r="AI258"/>
      <c r="AN258"/>
    </row>
    <row r="259" spans="35:40">
      <c r="AI259"/>
      <c r="AN259"/>
    </row>
    <row r="260" spans="35:40">
      <c r="AI260"/>
      <c r="AN260"/>
    </row>
    <row r="261" spans="35:40">
      <c r="AI261"/>
      <c r="AN261"/>
    </row>
    <row r="262" spans="35:40">
      <c r="AI262"/>
      <c r="AN262"/>
    </row>
    <row r="263" spans="35:40">
      <c r="AI263"/>
      <c r="AN263"/>
    </row>
    <row r="264" spans="35:40">
      <c r="AI264"/>
      <c r="AN264"/>
    </row>
    <row r="265" spans="35:40">
      <c r="AI265"/>
      <c r="AN265"/>
    </row>
    <row r="266" spans="35:40">
      <c r="AI266"/>
      <c r="AN266"/>
    </row>
    <row r="267" spans="35:40">
      <c r="AI267"/>
      <c r="AN267"/>
    </row>
    <row r="268" spans="35:40">
      <c r="AI268"/>
      <c r="AN268"/>
    </row>
    <row r="269" spans="35:40">
      <c r="AI269"/>
      <c r="AN269"/>
    </row>
    <row r="270" spans="35:40">
      <c r="AI270"/>
      <c r="AN270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791E-602A-42D1-86AE-E45FC7DDCEC5}">
  <dimension ref="A1:T264"/>
  <sheetViews>
    <sheetView workbookViewId="0">
      <selection activeCell="H16" sqref="H16"/>
    </sheetView>
  </sheetViews>
  <sheetFormatPr defaultRowHeight="14.4"/>
  <cols>
    <col min="1" max="1" width="21.5546875" customWidth="1"/>
    <col min="2" max="2" width="14" customWidth="1"/>
    <col min="3" max="3" width="15.21875" customWidth="1"/>
    <col min="4" max="4" width="8.77734375" style="154"/>
    <col min="5" max="6" width="10.21875" customWidth="1"/>
    <col min="7" max="7" width="10.21875" style="155" customWidth="1"/>
    <col min="8" max="8" width="14" style="154" customWidth="1"/>
    <col min="10" max="10" width="12" customWidth="1"/>
    <col min="11" max="11" width="8.77734375" style="155"/>
    <col min="12" max="12" width="10.77734375" style="154" customWidth="1"/>
    <col min="13" max="14" width="8.77734375" customWidth="1"/>
    <col min="15" max="15" width="8.77734375" style="155" customWidth="1"/>
    <col min="16" max="16" width="11.21875" style="154" customWidth="1"/>
    <col min="17" max="17" width="13" customWidth="1"/>
    <col min="18" max="18" width="8.77734375" style="155"/>
  </cols>
  <sheetData>
    <row r="1" spans="1:18" s="148" customFormat="1" ht="60.75" customHeight="1" thickBot="1">
      <c r="A1" s="117" t="s">
        <v>172</v>
      </c>
      <c r="B1" s="117" t="s">
        <v>143</v>
      </c>
      <c r="C1" s="117" t="s">
        <v>144</v>
      </c>
      <c r="D1" s="142" t="s">
        <v>1028</v>
      </c>
      <c r="E1" s="143" t="s">
        <v>1029</v>
      </c>
      <c r="F1" s="144" t="s">
        <v>1030</v>
      </c>
      <c r="G1" s="145" t="s">
        <v>1031</v>
      </c>
      <c r="H1" s="146" t="s">
        <v>1032</v>
      </c>
      <c r="I1" s="143" t="s">
        <v>1033</v>
      </c>
      <c r="J1" s="144" t="s">
        <v>1034</v>
      </c>
      <c r="K1" s="145" t="s">
        <v>1035</v>
      </c>
      <c r="L1" s="146" t="s">
        <v>1036</v>
      </c>
      <c r="M1" s="143" t="s">
        <v>1037</v>
      </c>
      <c r="N1" s="144" t="s">
        <v>1038</v>
      </c>
      <c r="O1" s="145" t="s">
        <v>1039</v>
      </c>
      <c r="P1" s="146" t="s">
        <v>1040</v>
      </c>
      <c r="Q1" s="143" t="s">
        <v>1041</v>
      </c>
      <c r="R1" s="147" t="s">
        <v>1042</v>
      </c>
    </row>
    <row r="2" spans="1:18">
      <c r="A2" s="125" t="str">
        <f>'[4]MRV1 KPT Day 0'!AF2</f>
        <v>reubenkambango</v>
      </c>
      <c r="B2" s="125" t="str">
        <f>'[4]MRV1 KPT Day 0'!C2</f>
        <v>Exinoviah</v>
      </c>
      <c r="C2" s="125" t="str">
        <f>'[4]MRV1 KPT Day 0'!D2</f>
        <v>Chitangala</v>
      </c>
      <c r="D2" s="149">
        <f>'[4]MRV1 KPT Day 0'!P2</f>
        <v>9</v>
      </c>
      <c r="E2" s="150">
        <f>'[4]MRV1 KPT Day 1'!N2</f>
        <v>7.6</v>
      </c>
      <c r="F2">
        <f>IF('[4]MRV1 KPT Day 1'!AC2="n/a",0,'[4]MRV1 KPT Day 1'!AC2)</f>
        <v>0</v>
      </c>
      <c r="G2" s="151">
        <f>D2-E2</f>
        <v>1.4000000000000004</v>
      </c>
      <c r="H2" s="152">
        <f>E2+F2</f>
        <v>7.6</v>
      </c>
      <c r="I2" s="150">
        <f>'[4]MRV1 KPT Day 2'!N2</f>
        <v>5.8</v>
      </c>
      <c r="J2">
        <f>IF('[4]MRV1 KPT Day 2'!AC2="n/a",0,'[4]MRV1 KPT Day 2'!AC2)</f>
        <v>0</v>
      </c>
      <c r="K2" s="151">
        <f>H2-I2</f>
        <v>1.7999999999999998</v>
      </c>
      <c r="L2" s="152">
        <f>I2+J2</f>
        <v>5.8</v>
      </c>
      <c r="M2" s="150">
        <f>'[4]MRV1 KPT Day 3'!N2</f>
        <v>4.0999999999999996</v>
      </c>
      <c r="N2">
        <f>IF('[4]MRV1 KPT Day 3'!AC2="n/a",0,'[4]MRV1 KPT Day 3'!AC2)</f>
        <v>0</v>
      </c>
      <c r="O2" s="151">
        <f>L2-M2</f>
        <v>1.7000000000000002</v>
      </c>
      <c r="P2" s="152"/>
      <c r="Q2" s="150"/>
      <c r="R2" s="153"/>
    </row>
    <row r="3" spans="1:18">
      <c r="A3" s="125" t="str">
        <f>'[4]MRV1 KPT Day 0'!AF3</f>
        <v>petershamabanse</v>
      </c>
      <c r="B3" s="125" t="str">
        <f>'[5]Day 0'!C3</f>
        <v>Sikwama</v>
      </c>
      <c r="C3" s="125" t="str">
        <f>'[4]MRV1 KPT Day 0'!D3</f>
        <v>Sandra</v>
      </c>
      <c r="D3" s="149">
        <f>'[4]MRV1 KPT Day 0'!P3</f>
        <v>12.5</v>
      </c>
      <c r="E3" s="150">
        <f>'[4]MRV1 KPT Day 1'!N3</f>
        <v>10.6</v>
      </c>
      <c r="F3">
        <f>IF('[4]MRV1 KPT Day 1'!AC3="n/a",0,'[4]MRV1 KPT Day 1'!AC3)</f>
        <v>0</v>
      </c>
      <c r="G3" s="151">
        <f t="shared" ref="G3:G46" si="0">D3-E3</f>
        <v>1.9000000000000004</v>
      </c>
      <c r="H3" s="152">
        <f t="shared" ref="H3:H46" si="1">E3+F3</f>
        <v>10.6</v>
      </c>
      <c r="I3" s="150">
        <f>'[4]MRV1 KPT Day 2'!N3</f>
        <v>8.6</v>
      </c>
      <c r="J3">
        <f>IF('[4]MRV1 KPT Day 2'!AC3="n/a",0,'[4]MRV1 KPT Day 2'!AC3)</f>
        <v>0</v>
      </c>
      <c r="K3" s="151">
        <f t="shared" ref="K3:K46" si="2">H3-I3</f>
        <v>2</v>
      </c>
      <c r="L3" s="152">
        <f t="shared" ref="L3:L46" si="3">I3+J3</f>
        <v>8.6</v>
      </c>
      <c r="M3" s="150">
        <f>'[4]MRV1 KPT Day 3'!N3</f>
        <v>6.8</v>
      </c>
      <c r="N3">
        <f>IF('[4]MRV1 KPT Day 3'!AC3="n/a",0,'[4]MRV1 KPT Day 3'!AC3)</f>
        <v>0</v>
      </c>
      <c r="O3" s="151">
        <f t="shared" ref="O3:O46" si="4">L3-M3</f>
        <v>1.7999999999999998</v>
      </c>
      <c r="P3" s="152"/>
      <c r="Q3" s="150"/>
      <c r="R3" s="153"/>
    </row>
    <row r="4" spans="1:18">
      <c r="A4" s="125" t="str">
        <f>'[4]MRV1 KPT Day 0'!AF4</f>
        <v>pilirachirwa</v>
      </c>
      <c r="B4" s="125" t="str">
        <f>'[5]Day 0'!C4</f>
        <v>Nimrod</v>
      </c>
      <c r="C4" s="125" t="str">
        <f>'[4]MRV1 KPT Day 0'!D4</f>
        <v>Natutu</v>
      </c>
      <c r="D4" s="149">
        <f>'[4]MRV1 KPT Day 0'!P4</f>
        <v>17</v>
      </c>
      <c r="E4" s="150">
        <f>'[4]MRV1 KPT Day 1'!N4</f>
        <v>15</v>
      </c>
      <c r="F4">
        <f>IF('[4]MRV1 KPT Day 1'!AC4="n/a",0,'[4]MRV1 KPT Day 1'!AC4)</f>
        <v>0</v>
      </c>
      <c r="G4" s="151">
        <f t="shared" si="0"/>
        <v>2</v>
      </c>
      <c r="H4" s="152">
        <f t="shared" si="1"/>
        <v>15</v>
      </c>
      <c r="I4" s="150">
        <f>'[4]MRV1 KPT Day 2'!N4</f>
        <v>12.8</v>
      </c>
      <c r="J4">
        <f>IF('[4]MRV1 KPT Day 2'!AC4="n/a",0,'[4]MRV1 KPT Day 2'!AC4)</f>
        <v>0</v>
      </c>
      <c r="K4" s="151">
        <f t="shared" si="2"/>
        <v>2.1999999999999993</v>
      </c>
      <c r="L4" s="152">
        <f t="shared" si="3"/>
        <v>12.8</v>
      </c>
      <c r="M4" s="150">
        <f>'[4]MRV1 KPT Day 3'!N4</f>
        <v>11.2</v>
      </c>
      <c r="N4">
        <f>IF('[4]MRV1 KPT Day 3'!AC4="n/a",0,'[4]MRV1 KPT Day 3'!AC4)</f>
        <v>0</v>
      </c>
      <c r="O4" s="151">
        <f t="shared" si="4"/>
        <v>1.6000000000000014</v>
      </c>
      <c r="P4" s="152"/>
      <c r="Q4" s="150"/>
      <c r="R4" s="153"/>
    </row>
    <row r="5" spans="1:18">
      <c r="A5" s="125" t="str">
        <f>'[4]MRV1 KPT Day 0'!AF5</f>
        <v>pilirachirwa</v>
      </c>
      <c r="B5" s="125" t="str">
        <f>'[5]Day 0'!C5</f>
        <v>Tamala</v>
      </c>
      <c r="C5" s="125" t="str">
        <f>'[4]MRV1 KPT Day 0'!D5</f>
        <v>Mwetela</v>
      </c>
      <c r="D5" s="149">
        <f>'[4]MRV1 KPT Day 0'!P5</f>
        <v>12</v>
      </c>
      <c r="E5" s="150">
        <f>'[4]MRV1 KPT Day 1'!N5</f>
        <v>9.4</v>
      </c>
      <c r="F5">
        <f>IF('[4]MRV1 KPT Day 1'!AC5="n/a",0,'[4]MRV1 KPT Day 1'!AC5)</f>
        <v>0</v>
      </c>
      <c r="G5" s="151">
        <f t="shared" si="0"/>
        <v>2.5999999999999996</v>
      </c>
      <c r="H5" s="152">
        <f t="shared" si="1"/>
        <v>9.4</v>
      </c>
      <c r="I5" s="150">
        <f>'[4]MRV1 KPT Day 2'!N5</f>
        <v>7.6</v>
      </c>
      <c r="J5">
        <f>IF('[4]MRV1 KPT Day 2'!AC5="n/a",0,'[4]MRV1 KPT Day 2'!AC5)</f>
        <v>0</v>
      </c>
      <c r="K5" s="151">
        <f t="shared" si="2"/>
        <v>1.8000000000000007</v>
      </c>
      <c r="L5" s="152">
        <f t="shared" si="3"/>
        <v>7.6</v>
      </c>
      <c r="M5" s="150">
        <f>'[4]MRV1 KPT Day 3'!N5</f>
        <v>5.6</v>
      </c>
      <c r="N5">
        <f>IF('[4]MRV1 KPT Day 3'!AC5="n/a",0,'[4]MRV1 KPT Day 3'!AC5)</f>
        <v>0</v>
      </c>
      <c r="O5" s="151">
        <f t="shared" si="4"/>
        <v>2</v>
      </c>
      <c r="P5" s="152"/>
      <c r="Q5" s="150"/>
      <c r="R5" s="153"/>
    </row>
    <row r="6" spans="1:18">
      <c r="A6" s="125" t="str">
        <f>'[4]MRV1 KPT Day 0'!AF6</f>
        <v>pilirachirwa</v>
      </c>
      <c r="B6" s="125" t="str">
        <f>'[5]Day 0'!C6</f>
        <v>Kasongo</v>
      </c>
      <c r="C6" s="125" t="str">
        <f>'[4]MRV1 KPT Day 0'!D6</f>
        <v>Hamwenda</v>
      </c>
      <c r="D6" s="149">
        <f>'[4]MRV1 KPT Day 0'!P6</f>
        <v>15</v>
      </c>
      <c r="E6" s="150">
        <f>'[4]MRV1 KPT Day 1'!N6</f>
        <v>12.4</v>
      </c>
      <c r="F6">
        <f>IF('[4]MRV1 KPT Day 1'!AC6="n/a",0,'[4]MRV1 KPT Day 1'!AC6)</f>
        <v>0</v>
      </c>
      <c r="G6" s="151">
        <f t="shared" si="0"/>
        <v>2.5999999999999996</v>
      </c>
      <c r="H6" s="152">
        <f t="shared" si="1"/>
        <v>12.4</v>
      </c>
      <c r="I6" s="150">
        <f>'[4]MRV1 KPT Day 2'!N6</f>
        <v>10.6</v>
      </c>
      <c r="J6">
        <f>IF('[4]MRV1 KPT Day 2'!AC6="n/a",0,'[4]MRV1 KPT Day 2'!AC6)</f>
        <v>0</v>
      </c>
      <c r="K6" s="151">
        <f t="shared" si="2"/>
        <v>1.8000000000000007</v>
      </c>
      <c r="L6" s="152">
        <f t="shared" si="3"/>
        <v>10.6</v>
      </c>
      <c r="M6" s="150">
        <f>'[4]MRV1 KPT Day 3'!N6</f>
        <v>8</v>
      </c>
      <c r="N6">
        <f>IF('[4]MRV1 KPT Day 3'!AC6="n/a",0,'[4]MRV1 KPT Day 3'!AC6)</f>
        <v>0</v>
      </c>
      <c r="O6" s="151">
        <f t="shared" si="4"/>
        <v>2.5999999999999996</v>
      </c>
      <c r="P6" s="152"/>
      <c r="Q6" s="150"/>
      <c r="R6" s="153"/>
    </row>
    <row r="7" spans="1:18">
      <c r="A7" s="125" t="str">
        <f>'[4]MRV1 KPT Day 0'!AF7</f>
        <v>pilirachirwa</v>
      </c>
      <c r="B7" s="125" t="str">
        <f>'[5]Day 0'!C7</f>
        <v>Anthony</v>
      </c>
      <c r="C7" s="125" t="str">
        <f>'[4]MRV1 KPT Day 0'!D7</f>
        <v>Mulamata</v>
      </c>
      <c r="D7" s="149">
        <f>'[4]MRV1 KPT Day 0'!P7</f>
        <v>20.2</v>
      </c>
      <c r="E7" s="150">
        <f>'[4]MRV1 KPT Day 1'!N7</f>
        <v>18.399999999999999</v>
      </c>
      <c r="F7">
        <f>IF('[4]MRV1 KPT Day 1'!AC7="n/a",0,'[4]MRV1 KPT Day 1'!AC7)</f>
        <v>0</v>
      </c>
      <c r="G7" s="151">
        <f t="shared" si="0"/>
        <v>1.8000000000000007</v>
      </c>
      <c r="H7" s="152">
        <f t="shared" si="1"/>
        <v>18.399999999999999</v>
      </c>
      <c r="I7" s="150">
        <f>'[4]MRV1 KPT Day 2'!N7</f>
        <v>16.399999999999999</v>
      </c>
      <c r="J7">
        <f>IF('[4]MRV1 KPT Day 2'!AC7="n/a",0,'[4]MRV1 KPT Day 2'!AC7)</f>
        <v>0</v>
      </c>
      <c r="K7" s="151">
        <f t="shared" si="2"/>
        <v>2</v>
      </c>
      <c r="L7" s="152">
        <f t="shared" si="3"/>
        <v>16.399999999999999</v>
      </c>
      <c r="M7" s="150">
        <f>'[4]MRV1 KPT Day 3'!N7</f>
        <v>13.2</v>
      </c>
      <c r="N7">
        <f>IF('[4]MRV1 KPT Day 3'!AC7="n/a",0,'[4]MRV1 KPT Day 3'!AC7)</f>
        <v>0</v>
      </c>
      <c r="O7" s="151">
        <f t="shared" si="4"/>
        <v>3.1999999999999993</v>
      </c>
      <c r="P7" s="152"/>
      <c r="Q7" s="150"/>
      <c r="R7" s="153"/>
    </row>
    <row r="8" spans="1:18">
      <c r="A8" s="125" t="str">
        <f>'[4]MRV1 KPT Day 0'!AF8</f>
        <v>pilirachirwa</v>
      </c>
      <c r="B8" s="125" t="str">
        <f>'[5]Day 0'!C8</f>
        <v>Eunice</v>
      </c>
      <c r="C8" s="125" t="str">
        <f>'[4]MRV1 KPT Day 0'!D8</f>
        <v>Kayana</v>
      </c>
      <c r="D8" s="149">
        <f>'[4]MRV1 KPT Day 0'!P8</f>
        <v>10.6</v>
      </c>
      <c r="E8" s="150">
        <f>'[4]MRV1 KPT Day 1'!N8</f>
        <v>9</v>
      </c>
      <c r="F8">
        <f>IF('[4]MRV1 KPT Day 1'!AC8="n/a",0,'[4]MRV1 KPT Day 1'!AC8)</f>
        <v>0</v>
      </c>
      <c r="G8" s="151">
        <f t="shared" si="0"/>
        <v>1.5999999999999996</v>
      </c>
      <c r="H8" s="152">
        <f t="shared" si="1"/>
        <v>9</v>
      </c>
      <c r="I8" s="150">
        <f>'[4]MRV1 KPT Day 2'!N8</f>
        <v>7.2</v>
      </c>
      <c r="J8">
        <f>IF('[4]MRV1 KPT Day 2'!AC8="n/a",0,'[4]MRV1 KPT Day 2'!AC8)</f>
        <v>0</v>
      </c>
      <c r="K8" s="151">
        <f t="shared" si="2"/>
        <v>1.7999999999999998</v>
      </c>
      <c r="L8" s="152">
        <f t="shared" si="3"/>
        <v>7.2</v>
      </c>
      <c r="M8" s="150">
        <f>'[4]MRV1 KPT Day 3'!N8</f>
        <v>5.2</v>
      </c>
      <c r="N8">
        <f>IF('[4]MRV1 KPT Day 3'!AC8="n/a",0,'[4]MRV1 KPT Day 3'!AC8)</f>
        <v>0</v>
      </c>
      <c r="O8" s="151">
        <f t="shared" si="4"/>
        <v>2</v>
      </c>
      <c r="P8" s="152"/>
      <c r="Q8" s="150"/>
      <c r="R8" s="153"/>
    </row>
    <row r="9" spans="1:18">
      <c r="A9" s="125" t="str">
        <f>'[4]MRV1 KPT Day 0'!AF9</f>
        <v>pilirachirwa</v>
      </c>
      <c r="B9" s="125" t="str">
        <f>'[5]Day 0'!C9</f>
        <v>Hellen</v>
      </c>
      <c r="C9" s="125" t="str">
        <f>'[4]MRV1 KPT Day 0'!D9</f>
        <v>Mukuka</v>
      </c>
      <c r="D9" s="149">
        <f>'[4]MRV1 KPT Day 0'!P9</f>
        <v>16</v>
      </c>
      <c r="E9" s="150">
        <f>'[4]MRV1 KPT Day 1'!N9</f>
        <v>14</v>
      </c>
      <c r="F9">
        <f>IF('[4]MRV1 KPT Day 1'!AC9="n/a",0,'[4]MRV1 KPT Day 1'!AC9)</f>
        <v>0</v>
      </c>
      <c r="G9" s="151">
        <f t="shared" si="0"/>
        <v>2</v>
      </c>
      <c r="H9" s="152">
        <f t="shared" si="1"/>
        <v>14</v>
      </c>
      <c r="I9" s="150">
        <f>'[4]MRV1 KPT Day 2'!N9</f>
        <v>12.6</v>
      </c>
      <c r="J9">
        <f>IF('[4]MRV1 KPT Day 2'!AC9="n/a",0,'[4]MRV1 KPT Day 2'!AC9)</f>
        <v>0</v>
      </c>
      <c r="K9" s="151">
        <f t="shared" si="2"/>
        <v>1.4000000000000004</v>
      </c>
      <c r="L9" s="152">
        <f t="shared" si="3"/>
        <v>12.6</v>
      </c>
      <c r="M9" s="150">
        <f>'[4]MRV1 KPT Day 3'!N9</f>
        <v>9.6</v>
      </c>
      <c r="N9">
        <f>IF('[4]MRV1 KPT Day 3'!AC9="n/a",0,'[4]MRV1 KPT Day 3'!AC9)</f>
        <v>0</v>
      </c>
      <c r="O9" s="151">
        <f t="shared" si="4"/>
        <v>3</v>
      </c>
      <c r="P9" s="152"/>
      <c r="Q9" s="150"/>
      <c r="R9" s="153"/>
    </row>
    <row r="10" spans="1:18">
      <c r="A10" s="125" t="str">
        <f>'[4]MRV1 KPT Day 0'!AF10</f>
        <v>petershamabanse</v>
      </c>
      <c r="B10" s="125" t="str">
        <f>'[5]Day 0'!C10</f>
        <v>Kamata</v>
      </c>
      <c r="C10" s="125" t="str">
        <f>'[4]MRV1 KPT Day 0'!D10</f>
        <v>Lupupa</v>
      </c>
      <c r="D10" s="149">
        <f>'[4]MRV1 KPT Day 0'!P10</f>
        <v>8.1999999999999993</v>
      </c>
      <c r="E10" s="150">
        <f>'[4]MRV1 KPT Day 1'!N10</f>
        <v>5.8</v>
      </c>
      <c r="F10">
        <f>IF('[4]MRV1 KPT Day 1'!AC10="n/a",0,'[4]MRV1 KPT Day 1'!AC10)</f>
        <v>0</v>
      </c>
      <c r="G10" s="151">
        <f t="shared" si="0"/>
        <v>2.3999999999999995</v>
      </c>
      <c r="H10" s="152">
        <f t="shared" si="1"/>
        <v>5.8</v>
      </c>
      <c r="I10" s="150">
        <f>'[4]MRV1 KPT Day 2'!N10</f>
        <v>3.4</v>
      </c>
      <c r="J10">
        <f>IF('[4]MRV1 KPT Day 2'!AC10="n/a",0,'[4]MRV1 KPT Day 2'!AC10)</f>
        <v>3.5</v>
      </c>
      <c r="K10" s="151">
        <f t="shared" si="2"/>
        <v>2.4</v>
      </c>
      <c r="L10" s="152">
        <f t="shared" si="3"/>
        <v>6.9</v>
      </c>
      <c r="M10" s="150">
        <f>'[4]MRV1 KPT Day 3'!N10</f>
        <v>5</v>
      </c>
      <c r="N10">
        <f>IF('[4]MRV1 KPT Day 3'!AC10="n/a",0,'[4]MRV1 KPT Day 3'!AC10)</f>
        <v>0</v>
      </c>
      <c r="O10" s="151">
        <f t="shared" si="4"/>
        <v>1.9000000000000004</v>
      </c>
      <c r="P10" s="152"/>
      <c r="Q10" s="150"/>
      <c r="R10" s="153"/>
    </row>
    <row r="11" spans="1:18">
      <c r="A11" s="125" t="str">
        <f>'[4]MRV1 KPT Day 0'!AF11</f>
        <v>reubenkambango</v>
      </c>
      <c r="B11" s="125" t="str">
        <f>'[5]Day 0'!C11</f>
        <v>Beauty</v>
      </c>
      <c r="C11" s="125" t="str">
        <f>'[4]MRV1 KPT Day 0'!D11</f>
        <v>Kafwila</v>
      </c>
      <c r="D11" s="149">
        <f>'[4]MRV1 KPT Day 0'!P11</f>
        <v>14</v>
      </c>
      <c r="E11" s="150">
        <f>'[4]MRV1 KPT Day 1'!N11</f>
        <v>8.8000000000000007</v>
      </c>
      <c r="F11">
        <f>IF('[4]MRV1 KPT Day 1'!AC11="n/a",0,'[4]MRV1 KPT Day 1'!AC11)</f>
        <v>10.4</v>
      </c>
      <c r="G11" s="151">
        <f t="shared" si="0"/>
        <v>5.1999999999999993</v>
      </c>
      <c r="H11" s="152">
        <f t="shared" si="1"/>
        <v>19.200000000000003</v>
      </c>
      <c r="I11" s="150">
        <f>'[4]MRV1 KPT Day 2'!N11</f>
        <v>18</v>
      </c>
      <c r="J11">
        <f>IF('[4]MRV1 KPT Day 2'!AC11="n/a",0,'[4]MRV1 KPT Day 2'!AC11)</f>
        <v>0</v>
      </c>
      <c r="K11" s="151">
        <f t="shared" si="2"/>
        <v>1.2000000000000028</v>
      </c>
      <c r="L11" s="152">
        <f t="shared" si="3"/>
        <v>18</v>
      </c>
      <c r="M11" s="150">
        <f>'[4]MRV1 KPT Day 3'!N11</f>
        <v>15.9</v>
      </c>
      <c r="N11">
        <f>IF('[4]MRV1 KPT Day 3'!AC11="n/a",0,'[4]MRV1 KPT Day 3'!AC11)</f>
        <v>0</v>
      </c>
      <c r="O11" s="151">
        <f t="shared" si="4"/>
        <v>2.0999999999999996</v>
      </c>
      <c r="P11" s="152"/>
      <c r="Q11" s="150"/>
      <c r="R11" s="153"/>
    </row>
    <row r="12" spans="1:18">
      <c r="A12" s="125" t="str">
        <f>'[4]MRV1 KPT Day 0'!AF12</f>
        <v>mathewsbanda</v>
      </c>
      <c r="B12" s="125" t="str">
        <f>'[5]Day 0'!C12</f>
        <v>Katalayi</v>
      </c>
      <c r="C12" s="125" t="str">
        <f>'[4]MRV1 KPT Day 0'!D12</f>
        <v>Carolina</v>
      </c>
      <c r="D12" s="149">
        <f>'[4]MRV1 KPT Day 0'!P12</f>
        <v>13</v>
      </c>
      <c r="E12" s="150">
        <f>'[4]MRV1 KPT Day 1'!N12</f>
        <v>10</v>
      </c>
      <c r="F12">
        <f>IF('[4]MRV1 KPT Day 1'!AC12="n/a",0,'[4]MRV1 KPT Day 1'!AC12)</f>
        <v>0</v>
      </c>
      <c r="G12" s="151">
        <f t="shared" si="0"/>
        <v>3</v>
      </c>
      <c r="H12" s="152">
        <f t="shared" si="1"/>
        <v>10</v>
      </c>
      <c r="I12" s="150">
        <f>'[4]MRV1 KPT Day 2'!N12</f>
        <v>7.2</v>
      </c>
      <c r="J12">
        <f>IF('[4]MRV1 KPT Day 2'!AC12="n/a",0,'[4]MRV1 KPT Day 2'!AC12)</f>
        <v>0</v>
      </c>
      <c r="K12" s="151">
        <f t="shared" si="2"/>
        <v>2.8</v>
      </c>
      <c r="L12" s="152">
        <f t="shared" si="3"/>
        <v>7.2</v>
      </c>
      <c r="M12" s="150">
        <f>'[4]MRV1 KPT Day 3'!N12</f>
        <v>5</v>
      </c>
      <c r="N12">
        <f>IF('[4]MRV1 KPT Day 3'!AC12="n/a",0,'[4]MRV1 KPT Day 3'!AC12)</f>
        <v>12.8</v>
      </c>
      <c r="O12" s="151">
        <f t="shared" si="4"/>
        <v>2.2000000000000002</v>
      </c>
      <c r="P12" s="152"/>
      <c r="Q12" s="150"/>
      <c r="R12" s="153"/>
    </row>
    <row r="13" spans="1:18">
      <c r="A13" s="125" t="str">
        <f>'[4]MRV1 KPT Day 0'!AF13</f>
        <v>reubenkambango</v>
      </c>
      <c r="B13" s="125" t="str">
        <f>'[5]Day 0'!C13</f>
        <v>Pamela</v>
      </c>
      <c r="C13" s="125" t="str">
        <f>'[4]MRV1 KPT Day 0'!D13</f>
        <v>Muma</v>
      </c>
      <c r="D13" s="149">
        <f>'[4]MRV1 KPT Day 0'!P13</f>
        <v>5.3</v>
      </c>
      <c r="E13" s="150">
        <f>'[4]MRV1 KPT Day 1'!N13</f>
        <v>3.5</v>
      </c>
      <c r="F13">
        <f>IF('[4]MRV1 KPT Day 1'!AC13="n/a",0,'[4]MRV1 KPT Day 1'!AC13)</f>
        <v>0</v>
      </c>
      <c r="G13" s="151">
        <f t="shared" si="0"/>
        <v>1.7999999999999998</v>
      </c>
      <c r="H13" s="152">
        <f t="shared" si="1"/>
        <v>3.5</v>
      </c>
      <c r="I13" s="150">
        <f>'[4]MRV1 KPT Day 2'!N13</f>
        <v>1.4</v>
      </c>
      <c r="J13">
        <f>IF('[4]MRV1 KPT Day 2'!AC13="n/a",0,'[4]MRV1 KPT Day 2'!AC13)</f>
        <v>6</v>
      </c>
      <c r="K13" s="151">
        <f t="shared" si="2"/>
        <v>2.1</v>
      </c>
      <c r="L13" s="152">
        <f t="shared" si="3"/>
        <v>7.4</v>
      </c>
      <c r="M13" s="150">
        <f>'[4]MRV1 KPT Day 3'!N13</f>
        <v>5.7</v>
      </c>
      <c r="N13">
        <f>IF('[4]MRV1 KPT Day 3'!AC13="n/a",0,'[4]MRV1 KPT Day 3'!AC13)</f>
        <v>0</v>
      </c>
      <c r="O13" s="151">
        <f t="shared" si="4"/>
        <v>1.7000000000000002</v>
      </c>
      <c r="P13" s="152"/>
      <c r="Q13" s="150"/>
      <c r="R13" s="153"/>
    </row>
    <row r="14" spans="1:18">
      <c r="A14" s="125" t="str">
        <f>'[4]MRV1 KPT Day 0'!AF14</f>
        <v>petershamabanse</v>
      </c>
      <c r="B14" s="125" t="str">
        <f>'[5]Day 0'!C14</f>
        <v>Shang'omo</v>
      </c>
      <c r="C14" s="125" t="str">
        <f>'[4]MRV1 KPT Day 0'!D14</f>
        <v>Potipher</v>
      </c>
      <c r="D14" s="149">
        <f>'[4]MRV1 KPT Day 0'!P14</f>
        <v>12.4</v>
      </c>
      <c r="E14" s="150">
        <f>'[4]MRV1 KPT Day 1'!N14</f>
        <v>10.8</v>
      </c>
      <c r="F14">
        <f>IF('[4]MRV1 KPT Day 1'!AC14="n/a",0,'[4]MRV1 KPT Day 1'!AC14)</f>
        <v>0</v>
      </c>
      <c r="G14" s="151">
        <f t="shared" si="0"/>
        <v>1.5999999999999996</v>
      </c>
      <c r="H14" s="152">
        <f t="shared" si="1"/>
        <v>10.8</v>
      </c>
      <c r="I14" s="150">
        <f>'[4]MRV1 KPT Day 2'!N14</f>
        <v>9</v>
      </c>
      <c r="J14">
        <f>IF('[4]MRV1 KPT Day 2'!AC14="n/a",0,'[4]MRV1 KPT Day 2'!AC14)</f>
        <v>0</v>
      </c>
      <c r="K14" s="151">
        <f t="shared" si="2"/>
        <v>1.8000000000000007</v>
      </c>
      <c r="L14" s="152">
        <f t="shared" si="3"/>
        <v>9</v>
      </c>
      <c r="M14" s="150">
        <f>'[4]MRV1 KPT Day 3'!N14</f>
        <v>7.3</v>
      </c>
      <c r="N14">
        <f>IF('[4]MRV1 KPT Day 3'!AC14="n/a",0,'[4]MRV1 KPT Day 3'!AC14)</f>
        <v>0</v>
      </c>
      <c r="O14" s="151">
        <f t="shared" si="4"/>
        <v>1.7000000000000002</v>
      </c>
      <c r="P14" s="152"/>
      <c r="Q14" s="150"/>
      <c r="R14" s="153"/>
    </row>
    <row r="15" spans="1:18">
      <c r="A15" s="125" t="str">
        <f>'[4]MRV1 KPT Day 0'!AF15</f>
        <v>mathewsbanda</v>
      </c>
      <c r="B15" s="125" t="str">
        <f>'[5]Day 0'!C15</f>
        <v>Natasha</v>
      </c>
      <c r="C15" s="125" t="str">
        <f>'[4]MRV1 KPT Day 0'!D15</f>
        <v>Mukwemba</v>
      </c>
      <c r="D15" s="149">
        <f>'[4]MRV1 KPT Day 0'!P15</f>
        <v>16</v>
      </c>
      <c r="E15" s="150">
        <f>'[4]MRV1 KPT Day 1'!N15</f>
        <v>13.4</v>
      </c>
      <c r="F15">
        <f>IF('[4]MRV1 KPT Day 1'!AC15="n/a",0,'[4]MRV1 KPT Day 1'!AC15)</f>
        <v>0</v>
      </c>
      <c r="G15" s="151">
        <f t="shared" si="0"/>
        <v>2.5999999999999996</v>
      </c>
      <c r="H15" s="152">
        <f t="shared" si="1"/>
        <v>13.4</v>
      </c>
      <c r="I15" s="150">
        <f>'[4]MRV1 KPT Day 2'!N15</f>
        <v>12.2</v>
      </c>
      <c r="J15">
        <f>IF('[4]MRV1 KPT Day 2'!AC15="n/a",0,'[4]MRV1 KPT Day 2'!AC15)</f>
        <v>0</v>
      </c>
      <c r="K15" s="151">
        <f t="shared" si="2"/>
        <v>1.2000000000000011</v>
      </c>
      <c r="L15" s="152">
        <f t="shared" si="3"/>
        <v>12.2</v>
      </c>
      <c r="M15" s="150">
        <f>'[4]MRV1 KPT Day 3'!N15</f>
        <v>10</v>
      </c>
      <c r="N15">
        <f>IF('[4]MRV1 KPT Day 3'!AC15="n/a",0,'[4]MRV1 KPT Day 3'!AC15)</f>
        <v>0</v>
      </c>
      <c r="O15" s="151">
        <f t="shared" si="4"/>
        <v>2.1999999999999993</v>
      </c>
      <c r="P15" s="152"/>
      <c r="Q15" s="150"/>
      <c r="R15" s="153"/>
    </row>
    <row r="16" spans="1:18">
      <c r="A16" s="125" t="str">
        <f>'[4]MRV1 KPT Day 0'!AF16</f>
        <v>reubenkambango</v>
      </c>
      <c r="B16" s="125" t="str">
        <f>'[5]Day 0'!C16</f>
        <v>Lukama</v>
      </c>
      <c r="C16" s="125" t="str">
        <f>'[4]MRV1 KPT Day 0'!D16</f>
        <v>Mukama</v>
      </c>
      <c r="D16" s="149">
        <f>'[4]MRV1 KPT Day 0'!P16</f>
        <v>8</v>
      </c>
      <c r="E16" s="150">
        <f>'[4]MRV1 KPT Day 1'!N16</f>
        <v>5.8</v>
      </c>
      <c r="F16">
        <f>IF('[4]MRV1 KPT Day 1'!AC16="n/a",0,'[4]MRV1 KPT Day 1'!AC16)</f>
        <v>0</v>
      </c>
      <c r="G16" s="151">
        <f t="shared" si="0"/>
        <v>2.2000000000000002</v>
      </c>
      <c r="H16" s="152">
        <f t="shared" si="1"/>
        <v>5.8</v>
      </c>
      <c r="I16" s="150">
        <f>'[4]MRV1 KPT Day 2'!N16</f>
        <v>4</v>
      </c>
      <c r="J16">
        <f>IF('[4]MRV1 KPT Day 2'!AC16="n/a",0,'[4]MRV1 KPT Day 2'!AC16)</f>
        <v>0</v>
      </c>
      <c r="K16" s="151">
        <f t="shared" si="2"/>
        <v>1.7999999999999998</v>
      </c>
      <c r="L16" s="152">
        <f t="shared" si="3"/>
        <v>4</v>
      </c>
      <c r="M16" s="150">
        <f>'[4]MRV1 KPT Day 3'!N16</f>
        <v>2.1</v>
      </c>
      <c r="N16">
        <f>IF('[4]MRV1 KPT Day 3'!AC16="n/a",0,'[4]MRV1 KPT Day 3'!AC16)</f>
        <v>0</v>
      </c>
      <c r="O16" s="151">
        <f t="shared" si="4"/>
        <v>1.9</v>
      </c>
      <c r="P16" s="152"/>
      <c r="Q16" s="150"/>
      <c r="R16" s="153"/>
    </row>
    <row r="17" spans="1:20">
      <c r="A17" s="125" t="str">
        <f>'[4]MRV1 KPT Day 0'!AF17</f>
        <v>pilirachirwa</v>
      </c>
      <c r="B17" s="125" t="str">
        <f>'[5]Day 0'!C17</f>
        <v>Dylen</v>
      </c>
      <c r="C17" s="125" t="str">
        <f>'[4]MRV1 KPT Day 0'!D17</f>
        <v>Chinyima</v>
      </c>
      <c r="D17" s="149">
        <f>'[4]MRV1 KPT Day 0'!P17</f>
        <v>18</v>
      </c>
      <c r="E17" s="150">
        <f>'[4]MRV1 KPT Day 1'!N17</f>
        <v>15</v>
      </c>
      <c r="F17">
        <f>IF('[4]MRV1 KPT Day 1'!AC17="n/a",0,'[4]MRV1 KPT Day 1'!AC17)</f>
        <v>0</v>
      </c>
      <c r="G17" s="151">
        <f t="shared" si="0"/>
        <v>3</v>
      </c>
      <c r="H17" s="152">
        <f t="shared" si="1"/>
        <v>15</v>
      </c>
      <c r="I17" s="150">
        <f>'[4]MRV1 KPT Day 2'!N17</f>
        <v>12.4</v>
      </c>
      <c r="J17">
        <f>IF('[4]MRV1 KPT Day 2'!AC17="n/a",0,'[4]MRV1 KPT Day 2'!AC17)</f>
        <v>0</v>
      </c>
      <c r="K17" s="151">
        <f t="shared" si="2"/>
        <v>2.5999999999999996</v>
      </c>
      <c r="L17" s="152">
        <f t="shared" si="3"/>
        <v>12.4</v>
      </c>
      <c r="M17" s="150">
        <f>'[4]MRV1 KPT Day 3'!N17</f>
        <v>10.199999999999999</v>
      </c>
      <c r="N17">
        <f>IF('[4]MRV1 KPT Day 3'!AC17="n/a",0,'[4]MRV1 KPT Day 3'!AC17)</f>
        <v>0</v>
      </c>
      <c r="O17" s="151">
        <f t="shared" si="4"/>
        <v>2.2000000000000011</v>
      </c>
      <c r="P17" s="152"/>
      <c r="Q17" s="150"/>
      <c r="R17" s="153"/>
    </row>
    <row r="18" spans="1:20">
      <c r="A18" s="125" t="str">
        <f>'[4]MRV1 KPT Day 0'!AF18</f>
        <v>mathewsbanda</v>
      </c>
      <c r="B18" s="125" t="str">
        <f>'[5]Day 0'!C18</f>
        <v>Manda</v>
      </c>
      <c r="C18" s="125" t="str">
        <f>'[4]MRV1 KPT Day 0'!D18</f>
        <v>Raymond</v>
      </c>
      <c r="D18" s="149">
        <f>'[4]MRV1 KPT Day 0'!P18</f>
        <v>10</v>
      </c>
      <c r="E18" s="150">
        <f>'[4]MRV1 KPT Day 1'!N18</f>
        <v>8</v>
      </c>
      <c r="F18">
        <f>IF('[4]MRV1 KPT Day 1'!AC18="n/a",0,'[4]MRV1 KPT Day 1'!AC18)</f>
        <v>0</v>
      </c>
      <c r="G18" s="151">
        <f t="shared" si="0"/>
        <v>2</v>
      </c>
      <c r="H18" s="152">
        <f t="shared" si="1"/>
        <v>8</v>
      </c>
      <c r="I18" s="150">
        <f>'[4]MRV1 KPT Day 2'!N18</f>
        <v>7</v>
      </c>
      <c r="J18">
        <f>IF('[4]MRV1 KPT Day 2'!AC18="n/a",0,'[4]MRV1 KPT Day 2'!AC18)</f>
        <v>10</v>
      </c>
      <c r="K18" s="151">
        <f t="shared" si="2"/>
        <v>1</v>
      </c>
      <c r="L18" s="152">
        <f t="shared" si="3"/>
        <v>17</v>
      </c>
      <c r="M18" s="150">
        <f>'[4]MRV1 KPT Day 3'!N18</f>
        <v>15</v>
      </c>
      <c r="N18">
        <f>IF('[4]MRV1 KPT Day 3'!AC18="n/a",0,'[4]MRV1 KPT Day 3'!AC18)</f>
        <v>0</v>
      </c>
      <c r="O18" s="151">
        <f t="shared" si="4"/>
        <v>2</v>
      </c>
      <c r="P18" s="152"/>
      <c r="Q18" s="150"/>
      <c r="R18" s="153"/>
    </row>
    <row r="19" spans="1:20">
      <c r="A19" s="125" t="str">
        <f>'[4]MRV1 KPT Day 0'!AF19</f>
        <v>pilirachirwa</v>
      </c>
      <c r="B19" s="125" t="str">
        <f>'[5]Day 0'!C19</f>
        <v>Mwelumuka</v>
      </c>
      <c r="C19" s="125" t="str">
        <f>'[4]MRV1 KPT Day 0'!D19</f>
        <v>Luwi</v>
      </c>
      <c r="D19" s="149">
        <f>'[4]MRV1 KPT Day 0'!P19</f>
        <v>14</v>
      </c>
      <c r="E19" s="150">
        <f>'[4]MRV1 KPT Day 1'!N19</f>
        <v>12.4</v>
      </c>
      <c r="F19">
        <f>IF('[4]MRV1 KPT Day 1'!AC19="n/a",0,'[4]MRV1 KPT Day 1'!AC19)</f>
        <v>0</v>
      </c>
      <c r="G19" s="151">
        <f t="shared" si="0"/>
        <v>1.5999999999999996</v>
      </c>
      <c r="H19" s="152">
        <f t="shared" si="1"/>
        <v>12.4</v>
      </c>
      <c r="I19" s="150">
        <f>'[4]MRV1 KPT Day 2'!N19</f>
        <v>9.6</v>
      </c>
      <c r="J19">
        <f>IF('[4]MRV1 KPT Day 2'!AC19="n/a",0,'[4]MRV1 KPT Day 2'!AC19)</f>
        <v>0</v>
      </c>
      <c r="K19" s="151">
        <f t="shared" si="2"/>
        <v>2.8000000000000007</v>
      </c>
      <c r="L19" s="152">
        <f t="shared" si="3"/>
        <v>9.6</v>
      </c>
      <c r="M19" s="150">
        <f>'[4]MRV1 KPT Day 3'!N19</f>
        <v>7.8</v>
      </c>
      <c r="N19">
        <f>IF('[4]MRV1 KPT Day 3'!AC19="n/a",0,'[4]MRV1 KPT Day 3'!AC19)</f>
        <v>0</v>
      </c>
      <c r="O19" s="151">
        <f t="shared" si="4"/>
        <v>1.7999999999999998</v>
      </c>
      <c r="P19" s="152"/>
      <c r="Q19" s="150"/>
      <c r="R19" s="153"/>
    </row>
    <row r="20" spans="1:20">
      <c r="A20" s="125" t="str">
        <f>'[4]MRV1 KPT Day 0'!AF20</f>
        <v>petershamabanse</v>
      </c>
      <c r="B20" s="125" t="str">
        <f>'[5]Day 0'!C20</f>
        <v>Sichilongo</v>
      </c>
      <c r="C20" s="125" t="str">
        <f>'[4]MRV1 KPT Day 0'!D20</f>
        <v>Eddy</v>
      </c>
      <c r="D20" s="149">
        <f>'[4]MRV1 KPT Day 0'!P20</f>
        <v>11.3</v>
      </c>
      <c r="E20" s="150">
        <f>'[4]MRV1 KPT Day 1'!N20</f>
        <v>8.1999999999999993</v>
      </c>
      <c r="F20">
        <f>IF('[4]MRV1 KPT Day 1'!AC20="n/a",0,'[4]MRV1 KPT Day 1'!AC20)</f>
        <v>0</v>
      </c>
      <c r="G20" s="151">
        <f t="shared" si="0"/>
        <v>3.1000000000000014</v>
      </c>
      <c r="H20" s="152">
        <f t="shared" si="1"/>
        <v>8.1999999999999993</v>
      </c>
      <c r="I20" s="150">
        <f>'[4]MRV1 KPT Day 2'!N20</f>
        <v>5</v>
      </c>
      <c r="J20">
        <f>IF('[4]MRV1 KPT Day 2'!AC20="n/a",0,'[4]MRV1 KPT Day 2'!AC20)</f>
        <v>0</v>
      </c>
      <c r="K20" s="151">
        <f t="shared" si="2"/>
        <v>3.1999999999999993</v>
      </c>
      <c r="L20" s="152">
        <f t="shared" si="3"/>
        <v>5</v>
      </c>
      <c r="M20" s="150">
        <f>'[4]MRV1 KPT Day 3'!N20</f>
        <v>2.2000000000000002</v>
      </c>
      <c r="N20">
        <f>IF('[4]MRV1 KPT Day 3'!AC20="n/a",0,'[4]MRV1 KPT Day 3'!AC20)</f>
        <v>0</v>
      </c>
      <c r="O20" s="151">
        <f t="shared" si="4"/>
        <v>2.8</v>
      </c>
      <c r="P20" s="152"/>
      <c r="Q20" s="150"/>
      <c r="R20" s="153"/>
    </row>
    <row r="21" spans="1:20">
      <c r="A21" s="125" t="str">
        <f>'[4]MRV1 KPT Day 0'!AF21</f>
        <v>mathewsbanda</v>
      </c>
      <c r="B21" s="125" t="str">
        <f>'[5]Day 0'!C21</f>
        <v>Racheal</v>
      </c>
      <c r="C21" s="125" t="str">
        <f>'[4]MRV1 KPT Day 0'!D21</f>
        <v>Tanganyika</v>
      </c>
      <c r="D21" s="149">
        <f>'[4]MRV1 KPT Day 0'!P21</f>
        <v>14</v>
      </c>
      <c r="E21" s="150">
        <f>'[4]MRV1 KPT Day 1'!N21</f>
        <v>11.8</v>
      </c>
      <c r="F21">
        <f>IF('[4]MRV1 KPT Day 1'!AC21="n/a",0,'[4]MRV1 KPT Day 1'!AC21)</f>
        <v>0</v>
      </c>
      <c r="G21" s="151">
        <f t="shared" si="0"/>
        <v>2.1999999999999993</v>
      </c>
      <c r="H21" s="152">
        <f t="shared" si="1"/>
        <v>11.8</v>
      </c>
      <c r="I21" s="150">
        <f>'[4]MRV1 KPT Day 2'!N21</f>
        <v>9.1999999999999993</v>
      </c>
      <c r="J21">
        <f>IF('[4]MRV1 KPT Day 2'!AC21="n/a",0,'[4]MRV1 KPT Day 2'!AC21)</f>
        <v>0</v>
      </c>
      <c r="K21" s="151">
        <f t="shared" si="2"/>
        <v>2.6000000000000014</v>
      </c>
      <c r="L21" s="152">
        <f t="shared" si="3"/>
        <v>9.1999999999999993</v>
      </c>
      <c r="M21" s="150">
        <f>'[4]MRV1 KPT Day 3'!N21</f>
        <v>7.4</v>
      </c>
      <c r="N21">
        <f>IF('[4]MRV1 KPT Day 3'!AC21="n/a",0,'[4]MRV1 KPT Day 3'!AC21)</f>
        <v>0</v>
      </c>
      <c r="O21" s="151">
        <f t="shared" si="4"/>
        <v>1.7999999999999989</v>
      </c>
      <c r="P21" s="152"/>
      <c r="Q21" s="150"/>
      <c r="R21" s="153"/>
    </row>
    <row r="22" spans="1:20">
      <c r="A22" s="125" t="str">
        <f>'[4]MRV1 KPT Day 0'!AF22</f>
        <v>petershamabanse</v>
      </c>
      <c r="B22" s="125" t="str">
        <f>'[5]Day 0'!C22</f>
        <v>Mulusa</v>
      </c>
      <c r="C22" s="125" t="str">
        <f>'[4]MRV1 KPT Day 0'!D22</f>
        <v xml:space="preserve">Joseph </v>
      </c>
      <c r="D22" s="149">
        <f>'[4]MRV1 KPT Day 0'!P22</f>
        <v>11.9</v>
      </c>
      <c r="E22" s="150">
        <f>'[4]MRV1 KPT Day 1'!N22</f>
        <v>9.5</v>
      </c>
      <c r="F22">
        <f>IF('[4]MRV1 KPT Day 1'!AC22="n/a",0,'[4]MRV1 KPT Day 1'!AC22)</f>
        <v>0</v>
      </c>
      <c r="G22" s="151">
        <f t="shared" si="0"/>
        <v>2.4000000000000004</v>
      </c>
      <c r="H22" s="152">
        <f t="shared" si="1"/>
        <v>9.5</v>
      </c>
      <c r="I22" s="150">
        <f>'[4]MRV1 KPT Day 2'!N22</f>
        <v>6.8</v>
      </c>
      <c r="J22">
        <f>IF('[4]MRV1 KPT Day 2'!AC22="n/a",0,'[4]MRV1 KPT Day 2'!AC22)</f>
        <v>0</v>
      </c>
      <c r="K22" s="151">
        <f t="shared" si="2"/>
        <v>2.7</v>
      </c>
      <c r="L22" s="152">
        <f t="shared" si="3"/>
        <v>6.8</v>
      </c>
      <c r="M22" s="150">
        <f>'[4]MRV1 KPT Day 3'!N22</f>
        <v>4.3</v>
      </c>
      <c r="N22">
        <f>IF('[4]MRV1 KPT Day 3'!AC22="n/a",0,'[4]MRV1 KPT Day 3'!AC22)</f>
        <v>0</v>
      </c>
      <c r="O22" s="151">
        <f t="shared" si="4"/>
        <v>2.5</v>
      </c>
      <c r="P22" s="152"/>
      <c r="Q22" s="150"/>
      <c r="R22" s="153"/>
    </row>
    <row r="23" spans="1:20">
      <c r="A23" s="125" t="str">
        <f>'[4]MRV1 KPT Day 0'!AF23</f>
        <v>mathewsbanda</v>
      </c>
      <c r="B23" s="125" t="str">
        <f>'[5]Day 0'!C23</f>
        <v>Doreen</v>
      </c>
      <c r="C23" s="125" t="str">
        <f>'[4]MRV1 KPT Day 0'!D23</f>
        <v>Chanda</v>
      </c>
      <c r="D23" s="149">
        <f>'[4]MRV1 KPT Day 0'!P23</f>
        <v>22</v>
      </c>
      <c r="E23" s="150">
        <f>'[4]MRV1 KPT Day 1'!N23</f>
        <v>19.8</v>
      </c>
      <c r="F23">
        <f>IF('[4]MRV1 KPT Day 1'!AC23="n/a",0,'[4]MRV1 KPT Day 1'!AC23)</f>
        <v>0</v>
      </c>
      <c r="G23" s="151">
        <f t="shared" si="0"/>
        <v>2.1999999999999993</v>
      </c>
      <c r="H23" s="152">
        <f t="shared" si="1"/>
        <v>19.8</v>
      </c>
      <c r="I23" s="150">
        <f>'[4]MRV1 KPT Day 2'!N23</f>
        <v>17.2</v>
      </c>
      <c r="J23">
        <f>IF('[4]MRV1 KPT Day 2'!AC23="n/a",0,'[4]MRV1 KPT Day 2'!AC23)</f>
        <v>0</v>
      </c>
      <c r="K23" s="151">
        <f t="shared" si="2"/>
        <v>2.6000000000000014</v>
      </c>
      <c r="L23" s="152">
        <f t="shared" si="3"/>
        <v>17.2</v>
      </c>
      <c r="M23" s="150">
        <f>'[4]MRV1 KPT Day 3'!N23</f>
        <v>15.4</v>
      </c>
      <c r="N23">
        <f>IF('[4]MRV1 KPT Day 3'!AC23="n/a",0,'[4]MRV1 KPT Day 3'!AC23)</f>
        <v>0</v>
      </c>
      <c r="O23" s="151">
        <f t="shared" si="4"/>
        <v>1.7999999999999989</v>
      </c>
      <c r="P23" s="152"/>
      <c r="Q23" s="150"/>
      <c r="R23" s="153"/>
    </row>
    <row r="24" spans="1:20">
      <c r="A24" s="125" t="str">
        <f>'[4]MRV1 KPT Day 0'!AF24</f>
        <v>mathewsbanda</v>
      </c>
      <c r="B24" s="125" t="str">
        <f>'[5]Day 0'!C24</f>
        <v>Mercy</v>
      </c>
      <c r="C24" s="125" t="str">
        <f>'[4]MRV1 KPT Day 0'!D24</f>
        <v>Mukonge</v>
      </c>
      <c r="D24" s="149">
        <f>'[4]MRV1 KPT Day 0'!P24</f>
        <v>10.199999999999999</v>
      </c>
      <c r="E24" s="150">
        <f>'[4]MRV1 KPT Day 1'!N24</f>
        <v>7.2</v>
      </c>
      <c r="F24">
        <f>IF('[4]MRV1 KPT Day 1'!AC24="n/a",0,'[4]MRV1 KPT Day 1'!AC24)</f>
        <v>0</v>
      </c>
      <c r="G24" s="151">
        <f t="shared" si="0"/>
        <v>2.9999999999999991</v>
      </c>
      <c r="H24" s="152">
        <f t="shared" si="1"/>
        <v>7.2</v>
      </c>
      <c r="I24" s="150">
        <f>'[4]MRV1 KPT Day 2'!N24</f>
        <v>5</v>
      </c>
      <c r="J24">
        <f>IF('[4]MRV1 KPT Day 2'!AC24="n/a",0,'[4]MRV1 KPT Day 2'!AC24)</f>
        <v>10</v>
      </c>
      <c r="K24" s="151">
        <f t="shared" si="2"/>
        <v>2.2000000000000002</v>
      </c>
      <c r="L24" s="152">
        <f t="shared" si="3"/>
        <v>15</v>
      </c>
      <c r="M24" s="150">
        <f>'[4]MRV1 KPT Day 3'!N24</f>
        <v>12.8</v>
      </c>
      <c r="N24">
        <f>IF('[4]MRV1 KPT Day 3'!AC24="n/a",0,'[4]MRV1 KPT Day 3'!AC24)</f>
        <v>0</v>
      </c>
      <c r="O24" s="151">
        <f t="shared" si="4"/>
        <v>2.1999999999999993</v>
      </c>
      <c r="P24" s="152"/>
      <c r="Q24" s="150"/>
      <c r="R24" s="153"/>
    </row>
    <row r="25" spans="1:20">
      <c r="A25" s="125" t="str">
        <f>'[4]MRV1 KPT Day 0'!AF25</f>
        <v>reubenkambango</v>
      </c>
      <c r="B25" s="125" t="str">
        <f>'[5]Day 0'!C25</f>
        <v>Leonard</v>
      </c>
      <c r="C25" s="125" t="str">
        <f>'[4]MRV1 KPT Day 0'!D25</f>
        <v>Chilebela</v>
      </c>
      <c r="D25" s="149">
        <f>'[4]MRV1 KPT Day 0'!P25</f>
        <v>6</v>
      </c>
      <c r="E25" s="150">
        <f>'[4]MRV1 KPT Day 1'!N25</f>
        <v>4.8</v>
      </c>
      <c r="F25">
        <f>IF('[4]MRV1 KPT Day 1'!AC25="n/a",0,'[4]MRV1 KPT Day 1'!AC25)</f>
        <v>0</v>
      </c>
      <c r="G25" s="151">
        <f t="shared" si="0"/>
        <v>1.2000000000000002</v>
      </c>
      <c r="H25" s="152">
        <f t="shared" si="1"/>
        <v>4.8</v>
      </c>
      <c r="I25" s="150">
        <f>'[4]MRV1 KPT Day 2'!N25</f>
        <v>3</v>
      </c>
      <c r="J25">
        <f>IF('[4]MRV1 KPT Day 2'!AC25="n/a",0,'[4]MRV1 KPT Day 2'!AC25)</f>
        <v>0</v>
      </c>
      <c r="K25" s="151">
        <f t="shared" si="2"/>
        <v>1.7999999999999998</v>
      </c>
      <c r="L25" s="152">
        <f t="shared" si="3"/>
        <v>3</v>
      </c>
      <c r="M25" s="150">
        <f>'[4]MRV1 KPT Day 3'!N25</f>
        <v>1.1000000000000001</v>
      </c>
      <c r="N25">
        <f>IF('[4]MRV1 KPT Day 3'!AC25="n/a",0,'[4]MRV1 KPT Day 3'!AC25)</f>
        <v>10</v>
      </c>
      <c r="O25" s="151">
        <f t="shared" si="4"/>
        <v>1.9</v>
      </c>
      <c r="P25" s="152"/>
      <c r="Q25" s="150"/>
      <c r="R25" s="153"/>
    </row>
    <row r="26" spans="1:20">
      <c r="A26" s="125" t="str">
        <f>'[4]MRV1 KPT Day 0'!AF26</f>
        <v>reubenkambango</v>
      </c>
      <c r="B26" s="125" t="str">
        <f>'[5]Day 0'!C26</f>
        <v>Elizabeth</v>
      </c>
      <c r="C26" s="125" t="str">
        <f>'[4]MRV1 KPT Day 0'!D26</f>
        <v>Banda</v>
      </c>
      <c r="D26" s="149">
        <f>'[4]MRV1 KPT Day 0'!P26</f>
        <v>5.3</v>
      </c>
      <c r="E26" s="150">
        <f>'[4]MRV1 KPT Day 1'!N26</f>
        <v>3.4</v>
      </c>
      <c r="F26">
        <f>IF('[4]MRV1 KPT Day 1'!AC26="n/a",0,'[4]MRV1 KPT Day 1'!AC26)</f>
        <v>0</v>
      </c>
      <c r="G26" s="151">
        <f t="shared" si="0"/>
        <v>1.9</v>
      </c>
      <c r="H26" s="152">
        <f t="shared" si="1"/>
        <v>3.4</v>
      </c>
      <c r="I26" s="150">
        <f>'[4]MRV1 KPT Day 2'!N26</f>
        <v>1.8</v>
      </c>
      <c r="J26">
        <f>IF('[4]MRV1 KPT Day 2'!AC26="n/a",0,'[4]MRV1 KPT Day 2'!AC26)</f>
        <v>5</v>
      </c>
      <c r="K26" s="151">
        <f t="shared" si="2"/>
        <v>1.5999999999999999</v>
      </c>
      <c r="L26" s="152">
        <f t="shared" si="3"/>
        <v>6.8</v>
      </c>
      <c r="M26" s="150">
        <f>'[4]MRV1 KPT Day 3'!N26</f>
        <v>4.8</v>
      </c>
      <c r="N26">
        <f>IF('[4]MRV1 KPT Day 3'!AC26="n/a",0,'[4]MRV1 KPT Day 3'!AC26)</f>
        <v>0</v>
      </c>
      <c r="O26" s="151">
        <f t="shared" si="4"/>
        <v>2</v>
      </c>
      <c r="P26" s="152"/>
      <c r="Q26" s="150"/>
      <c r="R26" s="153"/>
    </row>
    <row r="27" spans="1:20">
      <c r="A27" s="125" t="str">
        <f>'[4]MRV1 KPT Day 0'!AF27</f>
        <v>petershamabanse</v>
      </c>
      <c r="B27" s="125" t="str">
        <f>'[5]Day 0'!C27</f>
        <v>Chileshe</v>
      </c>
      <c r="C27" s="125" t="str">
        <f>'[4]MRV1 KPT Day 0'!D27</f>
        <v>Dorica</v>
      </c>
      <c r="D27" s="149">
        <f>'[4]MRV1 KPT Day 0'!P27</f>
        <v>8.6</v>
      </c>
      <c r="E27" s="150">
        <f>'[4]MRV1 KPT Day 1'!N27</f>
        <v>7.1</v>
      </c>
      <c r="F27">
        <f>IF('[4]MRV1 KPT Day 1'!AC27="n/a",0,'[4]MRV1 KPT Day 1'!AC27)</f>
        <v>0</v>
      </c>
      <c r="G27" s="151">
        <f t="shared" si="0"/>
        <v>1.5</v>
      </c>
      <c r="H27" s="152">
        <f t="shared" si="1"/>
        <v>7.1</v>
      </c>
      <c r="I27" s="150">
        <f>'[4]MRV1 KPT Day 2'!N27</f>
        <v>5.3</v>
      </c>
      <c r="J27">
        <f>IF('[4]MRV1 KPT Day 2'!AC27="n/a",0,'[4]MRV1 KPT Day 2'!AC27)</f>
        <v>0</v>
      </c>
      <c r="K27" s="151">
        <f t="shared" si="2"/>
        <v>1.7999999999999998</v>
      </c>
      <c r="L27" s="152">
        <f t="shared" si="3"/>
        <v>5.3</v>
      </c>
      <c r="M27" s="150">
        <f>'[4]MRV1 KPT Day 3'!N27</f>
        <v>3.5</v>
      </c>
      <c r="N27">
        <f>IF('[4]MRV1 KPT Day 3'!AC27="n/a",0,'[4]MRV1 KPT Day 3'!AC27)</f>
        <v>0</v>
      </c>
      <c r="O27" s="151">
        <f t="shared" si="4"/>
        <v>1.7999999999999998</v>
      </c>
      <c r="P27" s="152"/>
      <c r="Q27" s="150"/>
      <c r="R27" s="153"/>
      <c r="T27">
        <f>AVERAGE(G19:G41)</f>
        <v>2.2217391304347824</v>
      </c>
    </row>
    <row r="28" spans="1:20">
      <c r="A28" s="125" t="str">
        <f>'[4]MRV1 KPT Day 0'!AF28</f>
        <v>mathewsbanda</v>
      </c>
      <c r="B28" s="125" t="str">
        <f>'[5]Day 0'!C28</f>
        <v>Gift</v>
      </c>
      <c r="C28" s="125" t="str">
        <f>'[4]MRV1 KPT Day 0'!D28</f>
        <v>Mwene</v>
      </c>
      <c r="D28" s="149">
        <f>'[4]MRV1 KPT Day 0'!P28</f>
        <v>24</v>
      </c>
      <c r="E28" s="150">
        <f>'[4]MRV1 KPT Day 1'!N28</f>
        <v>21.2</v>
      </c>
      <c r="F28">
        <f>IF('[4]MRV1 KPT Day 1'!AC28="n/a",0,'[4]MRV1 KPT Day 1'!AC28)</f>
        <v>0</v>
      </c>
      <c r="G28" s="151">
        <f t="shared" si="0"/>
        <v>2.8000000000000007</v>
      </c>
      <c r="H28" s="152">
        <f t="shared" si="1"/>
        <v>21.2</v>
      </c>
      <c r="I28" s="150">
        <f>'[4]MRV1 KPT Day 2'!N28</f>
        <v>19</v>
      </c>
      <c r="J28">
        <f>IF('[4]MRV1 KPT Day 2'!AC28="n/a",0,'[4]MRV1 KPT Day 2'!AC28)</f>
        <v>0</v>
      </c>
      <c r="K28" s="151">
        <f t="shared" si="2"/>
        <v>2.1999999999999993</v>
      </c>
      <c r="L28" s="152">
        <f t="shared" si="3"/>
        <v>19</v>
      </c>
      <c r="M28" s="150">
        <f>'[4]MRV1 KPT Day 3'!N28</f>
        <v>16.8</v>
      </c>
      <c r="N28">
        <f>IF('[4]MRV1 KPT Day 3'!AC28="n/a",0,'[4]MRV1 KPT Day 3'!AC28)</f>
        <v>0</v>
      </c>
      <c r="O28" s="151">
        <f t="shared" si="4"/>
        <v>2.1999999999999993</v>
      </c>
      <c r="P28" s="152"/>
      <c r="Q28" s="150"/>
      <c r="R28" s="153"/>
    </row>
    <row r="29" spans="1:20">
      <c r="A29" s="125" t="str">
        <f>'[4]MRV1 KPT Day 0'!AF29</f>
        <v>petershamabanse</v>
      </c>
      <c r="B29" s="125" t="str">
        <f>'[5]Day 0'!C29</f>
        <v>Ngulube</v>
      </c>
      <c r="C29" s="125" t="str">
        <f>'[4]MRV1 KPT Day 0'!D29</f>
        <v>Abraham</v>
      </c>
      <c r="D29" s="149">
        <f>'[4]MRV1 KPT Day 0'!P29</f>
        <v>11.8</v>
      </c>
      <c r="E29" s="150">
        <f>'[4]MRV1 KPT Day 1'!N29</f>
        <v>9.9</v>
      </c>
      <c r="F29">
        <f>IF('[4]MRV1 KPT Day 1'!AC29="n/a",0,'[4]MRV1 KPT Day 1'!AC29)</f>
        <v>0</v>
      </c>
      <c r="G29" s="151">
        <f t="shared" si="0"/>
        <v>1.9000000000000004</v>
      </c>
      <c r="H29" s="152">
        <f t="shared" si="1"/>
        <v>9.9</v>
      </c>
      <c r="I29" s="150">
        <f>'[4]MRV1 KPT Day 2'!N29</f>
        <v>7.7</v>
      </c>
      <c r="J29">
        <f>IF('[4]MRV1 KPT Day 2'!AC29="n/a",0,'[4]MRV1 KPT Day 2'!AC29)</f>
        <v>0</v>
      </c>
      <c r="K29" s="151">
        <f t="shared" si="2"/>
        <v>2.2000000000000002</v>
      </c>
      <c r="L29" s="152">
        <f t="shared" si="3"/>
        <v>7.7</v>
      </c>
      <c r="M29" s="150">
        <f>'[4]MRV1 KPT Day 3'!N29</f>
        <v>5.6</v>
      </c>
      <c r="N29">
        <f>IF('[4]MRV1 KPT Day 3'!AC29="n/a",0,'[4]MRV1 KPT Day 3'!AC29)</f>
        <v>0</v>
      </c>
      <c r="O29" s="151">
        <f t="shared" si="4"/>
        <v>2.1000000000000005</v>
      </c>
      <c r="P29" s="152"/>
      <c r="Q29" s="150"/>
      <c r="R29" s="153"/>
    </row>
    <row r="30" spans="1:20">
      <c r="A30" s="125" t="str">
        <f>'[4]MRV1 KPT Day 0'!AF30</f>
        <v>reubenkambango</v>
      </c>
      <c r="B30" s="125" t="str">
        <f>'[5]Day 0'!C30</f>
        <v>Brenda</v>
      </c>
      <c r="C30" s="125" t="str">
        <f>'[4]MRV1 KPT Day 0'!D30</f>
        <v>Nalomba</v>
      </c>
      <c r="D30" s="149">
        <f>'[4]MRV1 KPT Day 0'!P30</f>
        <v>7</v>
      </c>
      <c r="E30" s="150">
        <f>'[4]MRV1 KPT Day 1'!N30</f>
        <v>5</v>
      </c>
      <c r="F30">
        <f>IF('[4]MRV1 KPT Day 1'!AC30="n/a",0,'[4]MRV1 KPT Day 1'!AC30)</f>
        <v>0</v>
      </c>
      <c r="G30" s="151">
        <f t="shared" si="0"/>
        <v>2</v>
      </c>
      <c r="H30" s="152">
        <f t="shared" si="1"/>
        <v>5</v>
      </c>
      <c r="I30" s="150">
        <f>'[4]MRV1 KPT Day 2'!N30</f>
        <v>3.3</v>
      </c>
      <c r="J30">
        <f>IF('[4]MRV1 KPT Day 2'!AC30="n/a",0,'[4]MRV1 KPT Day 2'!AC30)</f>
        <v>0</v>
      </c>
      <c r="K30" s="151">
        <f t="shared" si="2"/>
        <v>1.7000000000000002</v>
      </c>
      <c r="L30" s="152">
        <f t="shared" si="3"/>
        <v>3.3</v>
      </c>
      <c r="M30" s="150">
        <f>'[4]MRV1 KPT Day 3'!N30</f>
        <v>1.7</v>
      </c>
      <c r="N30">
        <f>IF('[4]MRV1 KPT Day 3'!AC30="n/a",0,'[4]MRV1 KPT Day 3'!AC30)</f>
        <v>6</v>
      </c>
      <c r="O30" s="151">
        <f t="shared" si="4"/>
        <v>1.5999999999999999</v>
      </c>
      <c r="P30" s="152"/>
      <c r="Q30" s="150"/>
      <c r="R30" s="153"/>
    </row>
    <row r="31" spans="1:20">
      <c r="A31" s="125" t="str">
        <f>'[4]MRV1 KPT Day 0'!AF31</f>
        <v>reubenkambango</v>
      </c>
      <c r="B31" s="125" t="str">
        <f>'[5]Day 0'!C31</f>
        <v>Violet</v>
      </c>
      <c r="C31" s="125" t="str">
        <f>'[4]MRV1 KPT Day 0'!D31</f>
        <v>Munyuka</v>
      </c>
      <c r="D31" s="149">
        <f>'[4]MRV1 KPT Day 0'!P31</f>
        <v>7</v>
      </c>
      <c r="E31" s="150">
        <f>'[4]MRV1 KPT Day 1'!N31</f>
        <v>4</v>
      </c>
      <c r="F31">
        <f>IF('[4]MRV1 KPT Day 1'!AC31="n/a",0,'[4]MRV1 KPT Day 1'!AC31)</f>
        <v>7</v>
      </c>
      <c r="G31" s="151">
        <f t="shared" si="0"/>
        <v>3</v>
      </c>
      <c r="H31" s="152">
        <f t="shared" si="1"/>
        <v>11</v>
      </c>
      <c r="I31" s="150">
        <f>'[4]MRV1 KPT Day 2'!N31</f>
        <v>8.9</v>
      </c>
      <c r="J31">
        <f>IF('[4]MRV1 KPT Day 2'!AC31="n/a",0,'[4]MRV1 KPT Day 2'!AC31)</f>
        <v>0</v>
      </c>
      <c r="K31" s="151">
        <f t="shared" si="2"/>
        <v>2.0999999999999996</v>
      </c>
      <c r="L31" s="152">
        <f t="shared" si="3"/>
        <v>8.9</v>
      </c>
      <c r="M31" s="150">
        <f>'[4]MRV1 KPT Day 3'!N31</f>
        <v>7</v>
      </c>
      <c r="N31">
        <f>IF('[4]MRV1 KPT Day 3'!AC31="n/a",0,'[4]MRV1 KPT Day 3'!AC31)</f>
        <v>0</v>
      </c>
      <c r="O31" s="151">
        <f t="shared" si="4"/>
        <v>1.9000000000000004</v>
      </c>
      <c r="P31" s="152"/>
      <c r="Q31" s="150"/>
      <c r="R31" s="153"/>
    </row>
    <row r="32" spans="1:20">
      <c r="A32" s="125" t="str">
        <f>'[4]MRV1 KPT Day 0'!AF32</f>
        <v>mathewsbanda</v>
      </c>
      <c r="B32" s="125" t="str">
        <f>'[5]Day 0'!C32</f>
        <v>Hilda</v>
      </c>
      <c r="C32" s="125" t="str">
        <f>'[4]MRV1 KPT Day 0'!D32</f>
        <v>Musonda</v>
      </c>
      <c r="D32" s="149">
        <f>'[4]MRV1 KPT Day 0'!P32</f>
        <v>11</v>
      </c>
      <c r="E32" s="150">
        <f>'[4]MRV1 KPT Day 1'!N32</f>
        <v>9.6</v>
      </c>
      <c r="F32">
        <f>IF('[4]MRV1 KPT Day 1'!AC32="n/a",0,'[4]MRV1 KPT Day 1'!AC32)</f>
        <v>0</v>
      </c>
      <c r="G32" s="151">
        <f t="shared" si="0"/>
        <v>1.4000000000000004</v>
      </c>
      <c r="H32" s="152">
        <f t="shared" si="1"/>
        <v>9.6</v>
      </c>
      <c r="I32" s="150">
        <f>'[4]MRV1 KPT Day 2'!N32</f>
        <v>7.6</v>
      </c>
      <c r="J32">
        <f>IF('[4]MRV1 KPT Day 2'!AC32="n/a",0,'[4]MRV1 KPT Day 2'!AC32)</f>
        <v>0</v>
      </c>
      <c r="K32" s="151">
        <f t="shared" si="2"/>
        <v>2</v>
      </c>
      <c r="L32" s="152">
        <f t="shared" si="3"/>
        <v>7.6</v>
      </c>
      <c r="M32" s="150">
        <f>'[4]MRV1 KPT Day 3'!N32</f>
        <v>5.4</v>
      </c>
      <c r="N32">
        <f>IF('[4]MRV1 KPT Day 3'!AC32="n/a",0,'[4]MRV1 KPT Day 3'!AC32)</f>
        <v>11</v>
      </c>
      <c r="O32" s="151">
        <f t="shared" si="4"/>
        <v>2.1999999999999993</v>
      </c>
      <c r="P32" s="152"/>
      <c r="Q32" s="150"/>
      <c r="R32" s="153"/>
    </row>
    <row r="33" spans="1:18">
      <c r="A33" s="125" t="str">
        <f>'[4]MRV1 KPT Day 0'!AF33</f>
        <v>mathewsbanda</v>
      </c>
      <c r="B33" s="125" t="str">
        <f>'[5]Day 0'!C33</f>
        <v>Florence</v>
      </c>
      <c r="C33" s="125" t="str">
        <f>'[4]MRV1 KPT Day 0'!D33</f>
        <v>Kanyembo</v>
      </c>
      <c r="D33" s="149">
        <f>'[4]MRV1 KPT Day 0'!P33</f>
        <v>16</v>
      </c>
      <c r="E33" s="150">
        <f>'[4]MRV1 KPT Day 1'!N33</f>
        <v>13.8</v>
      </c>
      <c r="F33">
        <f>IF('[4]MRV1 KPT Day 1'!AC33="n/a",0,'[4]MRV1 KPT Day 1'!AC33)</f>
        <v>0</v>
      </c>
      <c r="G33" s="151">
        <f t="shared" si="0"/>
        <v>2.1999999999999993</v>
      </c>
      <c r="H33" s="152">
        <f t="shared" si="1"/>
        <v>13.8</v>
      </c>
      <c r="I33" s="150">
        <f>'[4]MRV1 KPT Day 2'!N33</f>
        <v>10.6</v>
      </c>
      <c r="J33">
        <f>IF('[4]MRV1 KPT Day 2'!AC33="n/a",0,'[4]MRV1 KPT Day 2'!AC33)</f>
        <v>0</v>
      </c>
      <c r="K33" s="151">
        <f t="shared" si="2"/>
        <v>3.2000000000000011</v>
      </c>
      <c r="L33" s="152">
        <f t="shared" si="3"/>
        <v>10.6</v>
      </c>
      <c r="M33" s="150">
        <f>'[4]MRV1 KPT Day 3'!N33</f>
        <v>8.1999999999999993</v>
      </c>
      <c r="N33">
        <f>IF('[4]MRV1 KPT Day 3'!AC33="n/a",0,'[4]MRV1 KPT Day 3'!AC33)</f>
        <v>0</v>
      </c>
      <c r="O33" s="151">
        <f t="shared" si="4"/>
        <v>2.4000000000000004</v>
      </c>
      <c r="P33" s="152"/>
      <c r="Q33" s="150"/>
      <c r="R33" s="153"/>
    </row>
    <row r="34" spans="1:18">
      <c r="A34" s="125" t="str">
        <f>'[4]MRV1 KPT Day 0'!AF34</f>
        <v>mathewsbanda</v>
      </c>
      <c r="B34" s="125" t="str">
        <f>'[5]Day 0'!C34</f>
        <v>Andrew</v>
      </c>
      <c r="C34" s="125" t="str">
        <f>'[4]MRV1 KPT Day 0'!D34</f>
        <v>Malenga</v>
      </c>
      <c r="D34" s="149">
        <f>'[4]MRV1 KPT Day 0'!P34</f>
        <v>24</v>
      </c>
      <c r="E34" s="150">
        <f>'[4]MRV1 KPT Day 1'!N34</f>
        <v>21.8</v>
      </c>
      <c r="F34">
        <f>IF('[4]MRV1 KPT Day 1'!AC34="n/a",0,'[4]MRV1 KPT Day 1'!AC34)</f>
        <v>0</v>
      </c>
      <c r="G34" s="151">
        <f t="shared" si="0"/>
        <v>2.1999999999999993</v>
      </c>
      <c r="H34" s="152">
        <f t="shared" si="1"/>
        <v>21.8</v>
      </c>
      <c r="I34" s="150">
        <f>'[4]MRV1 KPT Day 2'!N34</f>
        <v>19</v>
      </c>
      <c r="J34">
        <f>IF('[4]MRV1 KPT Day 2'!AC34="n/a",0,'[4]MRV1 KPT Day 2'!AC34)</f>
        <v>0</v>
      </c>
      <c r="K34" s="151">
        <f t="shared" si="2"/>
        <v>2.8000000000000007</v>
      </c>
      <c r="L34" s="152">
        <f t="shared" si="3"/>
        <v>19</v>
      </c>
      <c r="M34" s="150">
        <f>'[4]MRV1 KPT Day 3'!N34</f>
        <v>17</v>
      </c>
      <c r="N34">
        <f>IF('[4]MRV1 KPT Day 3'!AC34="n/a",0,'[4]MRV1 KPT Day 3'!AC34)</f>
        <v>0</v>
      </c>
      <c r="O34" s="151">
        <f t="shared" si="4"/>
        <v>2</v>
      </c>
      <c r="P34" s="152"/>
      <c r="Q34" s="150"/>
      <c r="R34" s="153"/>
    </row>
    <row r="35" spans="1:18">
      <c r="A35" s="125" t="str">
        <f>'[4]MRV1 KPT Day 0'!AF35</f>
        <v>petershamabanse</v>
      </c>
      <c r="B35" s="125" t="str">
        <f>'[5]Day 0'!C35</f>
        <v>Mukosha</v>
      </c>
      <c r="C35" s="125" t="str">
        <f>'[4]MRV1 KPT Day 0'!D35</f>
        <v>Chulu</v>
      </c>
      <c r="D35" s="149">
        <f>'[4]MRV1 KPT Day 0'!P35</f>
        <v>11.3</v>
      </c>
      <c r="E35" s="150">
        <f>'[4]MRV1 KPT Day 1'!N35</f>
        <v>9.6999999999999993</v>
      </c>
      <c r="F35">
        <f>IF('[4]MRV1 KPT Day 1'!AC35="n/a",0,'[4]MRV1 KPT Day 1'!AC35)</f>
        <v>0</v>
      </c>
      <c r="G35" s="151">
        <f t="shared" si="0"/>
        <v>1.6000000000000014</v>
      </c>
      <c r="H35" s="152">
        <f t="shared" si="1"/>
        <v>9.6999999999999993</v>
      </c>
      <c r="I35" s="150">
        <f>'[4]MRV1 KPT Day 2'!N35</f>
        <v>7.9</v>
      </c>
      <c r="J35">
        <f>IF('[4]MRV1 KPT Day 2'!AC35="n/a",0,'[4]MRV1 KPT Day 2'!AC35)</f>
        <v>0</v>
      </c>
      <c r="K35" s="151">
        <f t="shared" si="2"/>
        <v>1.7999999999999989</v>
      </c>
      <c r="L35" s="152">
        <f t="shared" si="3"/>
        <v>7.9</v>
      </c>
      <c r="M35" s="150">
        <f>'[4]MRV1 KPT Day 3'!N35</f>
        <v>6.2</v>
      </c>
      <c r="N35">
        <f>IF('[4]MRV1 KPT Day 3'!AC35="n/a",0,'[4]MRV1 KPT Day 3'!AC35)</f>
        <v>0</v>
      </c>
      <c r="O35" s="151">
        <f t="shared" si="4"/>
        <v>1.7000000000000002</v>
      </c>
      <c r="P35" s="152"/>
      <c r="Q35" s="150"/>
      <c r="R35" s="153"/>
    </row>
    <row r="36" spans="1:18">
      <c r="A36" s="125" t="str">
        <f>'[4]MRV1 KPT Day 0'!AF36</f>
        <v>pilirachirwa</v>
      </c>
      <c r="B36" s="125" t="str">
        <f>'[5]Day 0'!C36</f>
        <v>Cleopatra</v>
      </c>
      <c r="C36" s="125" t="str">
        <f>'[4]MRV1 KPT Day 0'!D36</f>
        <v>Kapena</v>
      </c>
      <c r="D36" s="149">
        <f>'[4]MRV1 KPT Day 0'!P36</f>
        <v>17</v>
      </c>
      <c r="E36" s="150">
        <f>'[4]MRV1 KPT Day 1'!N36</f>
        <v>14.8</v>
      </c>
      <c r="F36">
        <f>IF('[4]MRV1 KPT Day 1'!AC36="n/a",0,'[4]MRV1 KPT Day 1'!AC36)</f>
        <v>0</v>
      </c>
      <c r="G36" s="151">
        <f t="shared" si="0"/>
        <v>2.1999999999999993</v>
      </c>
      <c r="H36" s="152">
        <f t="shared" si="1"/>
        <v>14.8</v>
      </c>
      <c r="I36" s="150">
        <f>'[4]MRV1 KPT Day 2'!N36</f>
        <v>12.8</v>
      </c>
      <c r="J36">
        <f>IF('[4]MRV1 KPT Day 2'!AC36="n/a",0,'[4]MRV1 KPT Day 2'!AC36)</f>
        <v>0</v>
      </c>
      <c r="K36" s="151">
        <f t="shared" si="2"/>
        <v>2</v>
      </c>
      <c r="L36" s="152">
        <f t="shared" si="3"/>
        <v>12.8</v>
      </c>
      <c r="M36" s="150">
        <f>'[4]MRV1 KPT Day 3'!N36</f>
        <v>10.199999999999999</v>
      </c>
      <c r="N36">
        <f>IF('[4]MRV1 KPT Day 3'!AC36="n/a",0,'[4]MRV1 KPT Day 3'!AC36)</f>
        <v>0</v>
      </c>
      <c r="O36" s="151">
        <f t="shared" si="4"/>
        <v>2.6000000000000014</v>
      </c>
      <c r="P36" s="152"/>
      <c r="Q36" s="150"/>
      <c r="R36" s="153"/>
    </row>
    <row r="37" spans="1:18">
      <c r="A37" s="125" t="str">
        <f>'[4]MRV1 KPT Day 0'!AF37</f>
        <v>mathewsbanda</v>
      </c>
      <c r="B37" s="125" t="str">
        <f>'[5]Day 0'!C37</f>
        <v>Liswaniso</v>
      </c>
      <c r="C37" s="125" t="str">
        <f>'[4]MRV1 KPT Day 0'!D37</f>
        <v>Namakando</v>
      </c>
      <c r="D37" s="149">
        <f>'[4]MRV1 KPT Day 0'!P37</f>
        <v>14.2</v>
      </c>
      <c r="E37" s="150">
        <f>'[4]MRV1 KPT Day 1'!N37</f>
        <v>12.2</v>
      </c>
      <c r="F37">
        <f>IF('[4]MRV1 KPT Day 1'!AC37="n/a",0,'[4]MRV1 KPT Day 1'!AC37)</f>
        <v>0</v>
      </c>
      <c r="G37" s="151">
        <f t="shared" si="0"/>
        <v>2</v>
      </c>
      <c r="H37" s="152">
        <f t="shared" si="1"/>
        <v>12.2</v>
      </c>
      <c r="I37" s="150">
        <f>'[4]MRV1 KPT Day 2'!N37</f>
        <v>10.199999999999999</v>
      </c>
      <c r="J37">
        <f>IF('[4]MRV1 KPT Day 2'!AC37="n/a",0,'[4]MRV1 KPT Day 2'!AC37)</f>
        <v>0</v>
      </c>
      <c r="K37" s="151">
        <f t="shared" si="2"/>
        <v>2</v>
      </c>
      <c r="L37" s="152">
        <f t="shared" si="3"/>
        <v>10.199999999999999</v>
      </c>
      <c r="M37" s="150">
        <f>'[4]MRV1 KPT Day 3'!N37</f>
        <v>7.8</v>
      </c>
      <c r="N37">
        <f>IF('[4]MRV1 KPT Day 3'!AC37="n/a",0,'[4]MRV1 KPT Day 3'!AC37)</f>
        <v>0</v>
      </c>
      <c r="O37" s="151">
        <f t="shared" si="4"/>
        <v>2.3999999999999995</v>
      </c>
      <c r="P37" s="152"/>
      <c r="Q37" s="150"/>
      <c r="R37" s="153"/>
    </row>
    <row r="38" spans="1:18">
      <c r="A38" s="125" t="str">
        <f>'[4]MRV1 KPT Day 0'!AF38</f>
        <v>pilirachirwa</v>
      </c>
      <c r="B38" s="125" t="str">
        <f>'[5]Day 0'!C38</f>
        <v>Ellen</v>
      </c>
      <c r="C38" s="125" t="str">
        <f>'[4]MRV1 KPT Day 0'!D38</f>
        <v>Sampa</v>
      </c>
      <c r="D38" s="149">
        <f>'[4]MRV1 KPT Day 0'!P38</f>
        <v>19</v>
      </c>
      <c r="E38" s="150">
        <f>'[4]MRV1 KPT Day 1'!N38</f>
        <v>16.600000000000001</v>
      </c>
      <c r="F38">
        <f>IF('[4]MRV1 KPT Day 1'!AC38="n/a",0,'[4]MRV1 KPT Day 1'!AC38)</f>
        <v>0</v>
      </c>
      <c r="G38" s="151">
        <f t="shared" si="0"/>
        <v>2.3999999999999986</v>
      </c>
      <c r="H38" s="152">
        <f t="shared" si="1"/>
        <v>16.600000000000001</v>
      </c>
      <c r="I38" s="150">
        <f>'[4]MRV1 KPT Day 2'!N38</f>
        <v>13.6</v>
      </c>
      <c r="J38">
        <f>IF('[4]MRV1 KPT Day 2'!AC38="n/a",0,'[4]MRV1 KPT Day 2'!AC38)</f>
        <v>0</v>
      </c>
      <c r="K38" s="151">
        <f t="shared" si="2"/>
        <v>3.0000000000000018</v>
      </c>
      <c r="L38" s="152">
        <f t="shared" si="3"/>
        <v>13.6</v>
      </c>
      <c r="M38" s="150">
        <f>'[4]MRV1 KPT Day 3'!N38</f>
        <v>11.8</v>
      </c>
      <c r="N38">
        <f>IF('[4]MRV1 KPT Day 3'!AC38="n/a",0,'[4]MRV1 KPT Day 3'!AC38)</f>
        <v>0</v>
      </c>
      <c r="O38" s="151">
        <f t="shared" si="4"/>
        <v>1.7999999999999989</v>
      </c>
      <c r="P38" s="152"/>
      <c r="Q38" s="150"/>
      <c r="R38" s="153"/>
    </row>
    <row r="39" spans="1:18">
      <c r="A39" s="125" t="str">
        <f>'[4]MRV1 KPT Day 0'!AF39</f>
        <v>reubenkambango</v>
      </c>
      <c r="B39" s="125" t="str">
        <f>'[5]Day 0'!C39</f>
        <v>Jessy</v>
      </c>
      <c r="C39" s="125" t="str">
        <f>'[4]MRV1 KPT Day 0'!D39</f>
        <v>Kaputula</v>
      </c>
      <c r="D39" s="149">
        <f>'[4]MRV1 KPT Day 0'!P39</f>
        <v>14.4</v>
      </c>
      <c r="E39" s="150">
        <f>'[4]MRV1 KPT Day 1'!N39</f>
        <v>11</v>
      </c>
      <c r="F39">
        <f>IF('[4]MRV1 KPT Day 1'!AC39="n/a",0,'[4]MRV1 KPT Day 1'!AC39)</f>
        <v>0</v>
      </c>
      <c r="G39" s="151">
        <f t="shared" si="0"/>
        <v>3.4000000000000004</v>
      </c>
      <c r="H39" s="152">
        <f t="shared" si="1"/>
        <v>11</v>
      </c>
      <c r="I39" s="150">
        <f>'[4]MRV1 KPT Day 2'!N39</f>
        <v>8.8000000000000007</v>
      </c>
      <c r="J39">
        <f>IF('[4]MRV1 KPT Day 2'!AC39="n/a",0,'[4]MRV1 KPT Day 2'!AC39)</f>
        <v>0</v>
      </c>
      <c r="K39" s="151">
        <f t="shared" si="2"/>
        <v>2.1999999999999993</v>
      </c>
      <c r="L39" s="152">
        <f t="shared" si="3"/>
        <v>8.8000000000000007</v>
      </c>
      <c r="M39" s="150">
        <f>'[4]MRV1 KPT Day 3'!N39</f>
        <v>6.9</v>
      </c>
      <c r="N39">
        <f>IF('[4]MRV1 KPT Day 3'!AC39="n/a",0,'[4]MRV1 KPT Day 3'!AC39)</f>
        <v>0</v>
      </c>
      <c r="O39" s="151">
        <f t="shared" si="4"/>
        <v>1.9000000000000004</v>
      </c>
      <c r="P39" s="152"/>
      <c r="Q39" s="150"/>
      <c r="R39" s="153"/>
    </row>
    <row r="40" spans="1:18">
      <c r="A40" s="125" t="str">
        <f>'[4]MRV1 KPT Day 0'!AF40</f>
        <v>petershamabanse</v>
      </c>
      <c r="B40" s="125" t="str">
        <f>'[5]Day 0'!C40</f>
        <v>Chile</v>
      </c>
      <c r="C40" s="125" t="str">
        <f>'[4]MRV1 KPT Day 0'!D40</f>
        <v>Chiyesu</v>
      </c>
      <c r="D40" s="149">
        <f>'[4]MRV1 KPT Day 0'!P40</f>
        <v>9.8000000000000007</v>
      </c>
      <c r="E40" s="150">
        <f>'[4]MRV1 KPT Day 1'!N40</f>
        <v>7.7</v>
      </c>
      <c r="F40">
        <f>IF('[4]MRV1 KPT Day 1'!AC40="n/a",0,'[4]MRV1 KPT Day 1'!AC40)</f>
        <v>0</v>
      </c>
      <c r="G40" s="151">
        <f t="shared" si="0"/>
        <v>2.1000000000000005</v>
      </c>
      <c r="H40" s="152">
        <f t="shared" si="1"/>
        <v>7.7</v>
      </c>
      <c r="I40" s="150">
        <f>'[4]MRV1 KPT Day 2'!N40</f>
        <v>4.5</v>
      </c>
      <c r="J40">
        <f>IF('[4]MRV1 KPT Day 2'!AC40="n/a",0,'[4]MRV1 KPT Day 2'!AC40)</f>
        <v>0</v>
      </c>
      <c r="K40" s="151">
        <f t="shared" si="2"/>
        <v>3.2</v>
      </c>
      <c r="L40" s="152">
        <f t="shared" si="3"/>
        <v>4.5</v>
      </c>
      <c r="M40" s="150">
        <f>'[4]MRV1 KPT Day 3'!N40</f>
        <v>2.5</v>
      </c>
      <c r="N40">
        <f>IF('[4]MRV1 KPT Day 3'!AC40="n/a",0,'[4]MRV1 KPT Day 3'!AC40)</f>
        <v>0</v>
      </c>
      <c r="O40" s="151">
        <f t="shared" si="4"/>
        <v>2</v>
      </c>
      <c r="P40" s="152"/>
      <c r="Q40" s="150"/>
      <c r="R40" s="153"/>
    </row>
    <row r="41" spans="1:18">
      <c r="A41" s="125" t="str">
        <f>'[4]MRV1 KPT Day 0'!AF41</f>
        <v>pilirachirwa</v>
      </c>
      <c r="B41" s="125" t="str">
        <f>'[5]Day 0'!C41</f>
        <v>Chanda</v>
      </c>
      <c r="C41" s="125" t="str">
        <f>'[4]MRV1 KPT Day 0'!D41</f>
        <v>Mutale</v>
      </c>
      <c r="D41" s="149">
        <f>'[4]MRV1 KPT Day 0'!P41</f>
        <v>24</v>
      </c>
      <c r="E41" s="150">
        <f>'[4]MRV1 KPT Day 1'!N41</f>
        <v>21.2</v>
      </c>
      <c r="F41">
        <f>IF('[4]MRV1 KPT Day 1'!AC41="n/a",0,'[4]MRV1 KPT Day 1'!AC41)</f>
        <v>0</v>
      </c>
      <c r="G41" s="151">
        <f t="shared" si="0"/>
        <v>2.8000000000000007</v>
      </c>
      <c r="H41" s="152">
        <f t="shared" si="1"/>
        <v>21.2</v>
      </c>
      <c r="I41" s="150">
        <f>'[4]MRV1 KPT Day 2'!N41</f>
        <v>18.8</v>
      </c>
      <c r="J41">
        <f>IF('[4]MRV1 KPT Day 2'!AC41="n/a",0,'[4]MRV1 KPT Day 2'!AC41)</f>
        <v>0</v>
      </c>
      <c r="K41" s="151">
        <f t="shared" si="2"/>
        <v>2.3999999999999986</v>
      </c>
      <c r="L41" s="152">
        <f t="shared" si="3"/>
        <v>18.8</v>
      </c>
      <c r="M41" s="150">
        <f>'[4]MRV1 KPT Day 3'!N41</f>
        <v>16.600000000000001</v>
      </c>
      <c r="N41">
        <f>IF('[4]MRV1 KPT Day 3'!AC41="n/a",0,'[4]MRV1 KPT Day 3'!AC41)</f>
        <v>0</v>
      </c>
      <c r="O41" s="151">
        <f t="shared" si="4"/>
        <v>2.1999999999999993</v>
      </c>
      <c r="P41" s="152"/>
      <c r="Q41" s="150"/>
      <c r="R41" s="153"/>
    </row>
    <row r="42" spans="1:18">
      <c r="A42" s="125" t="str">
        <f>'[4]MRV1 KPT Day 0'!AF42</f>
        <v>pilirachirwa</v>
      </c>
      <c r="B42" s="125" t="str">
        <f>'[5]Day 0'!C42</f>
        <v>Susan</v>
      </c>
      <c r="C42" s="125" t="str">
        <f>'[4]MRV1 KPT Day 0'!D42</f>
        <v>Mumbi</v>
      </c>
      <c r="D42" s="149">
        <f>'[4]MRV1 KPT Day 0'!P42</f>
        <v>15</v>
      </c>
      <c r="E42" s="150">
        <f>'[4]MRV1 KPT Day 1'!N42</f>
        <v>13.2</v>
      </c>
      <c r="F42">
        <f>IF('[4]MRV1 KPT Day 1'!AC42="n/a",0,'[4]MRV1 KPT Day 1'!AC42)</f>
        <v>0</v>
      </c>
      <c r="G42" s="151">
        <f t="shared" si="0"/>
        <v>1.8000000000000007</v>
      </c>
      <c r="H42" s="152">
        <f t="shared" si="1"/>
        <v>13.2</v>
      </c>
      <c r="I42" s="150">
        <f>'[4]MRV1 KPT Day 2'!N42</f>
        <v>10.6</v>
      </c>
      <c r="J42">
        <f>IF('[4]MRV1 KPT Day 2'!AC42="n/a",0,'[4]MRV1 KPT Day 2'!AC42)</f>
        <v>0</v>
      </c>
      <c r="K42" s="151">
        <f t="shared" si="2"/>
        <v>2.5999999999999996</v>
      </c>
      <c r="L42" s="152">
        <f t="shared" si="3"/>
        <v>10.6</v>
      </c>
      <c r="M42" s="150">
        <f>'[4]MRV1 KPT Day 3'!N42</f>
        <v>8.6</v>
      </c>
      <c r="N42">
        <f>IF('[4]MRV1 KPT Day 3'!AC42="n/a",0,'[4]MRV1 KPT Day 3'!AC42)</f>
        <v>0</v>
      </c>
      <c r="O42" s="151">
        <f t="shared" si="4"/>
        <v>2</v>
      </c>
      <c r="P42" s="152"/>
      <c r="Q42" s="150"/>
      <c r="R42" s="153"/>
    </row>
    <row r="43" spans="1:18">
      <c r="A43" s="125" t="str">
        <f>'[4]MRV1 KPT Day 0'!AF43</f>
        <v>petershamabanse</v>
      </c>
      <c r="B43" s="125" t="str">
        <f>'[5]Day 0'!C43</f>
        <v>Nanyangwe</v>
      </c>
      <c r="C43" s="125" t="str">
        <f>'[4]MRV1 KPT Day 0'!D43</f>
        <v>Mwiche</v>
      </c>
      <c r="D43" s="149">
        <f>'[4]MRV1 KPT Day 0'!P43</f>
        <v>10</v>
      </c>
      <c r="E43" s="150">
        <f>'[4]MRV1 KPT Day 1'!N43</f>
        <v>7.9</v>
      </c>
      <c r="F43">
        <f>IF('[4]MRV1 KPT Day 1'!AC43="n/a",0,'[4]MRV1 KPT Day 1'!AC43)</f>
        <v>0</v>
      </c>
      <c r="G43" s="151">
        <f t="shared" si="0"/>
        <v>2.0999999999999996</v>
      </c>
      <c r="H43" s="152">
        <f t="shared" si="1"/>
        <v>7.9</v>
      </c>
      <c r="I43" s="150">
        <f>'[4]MRV1 KPT Day 2'!N43</f>
        <v>5.5</v>
      </c>
      <c r="J43">
        <f>IF('[4]MRV1 KPT Day 2'!AC43="n/a",0,'[4]MRV1 KPT Day 2'!AC43)</f>
        <v>0</v>
      </c>
      <c r="K43" s="151">
        <f t="shared" si="2"/>
        <v>2.4000000000000004</v>
      </c>
      <c r="L43" s="152">
        <f t="shared" si="3"/>
        <v>5.5</v>
      </c>
      <c r="M43" s="150">
        <f>'[4]MRV1 KPT Day 3'!N43</f>
        <v>3.2</v>
      </c>
      <c r="N43">
        <f>IF('[4]MRV1 KPT Day 3'!AC43="n/a",0,'[4]MRV1 KPT Day 3'!AC43)</f>
        <v>0</v>
      </c>
      <c r="O43" s="151">
        <f t="shared" si="4"/>
        <v>2.2999999999999998</v>
      </c>
      <c r="P43" s="152"/>
      <c r="Q43" s="150"/>
      <c r="R43" s="153"/>
    </row>
    <row r="44" spans="1:18">
      <c r="A44" s="125" t="str">
        <f>'[4]MRV1 KPT Day 0'!AF44</f>
        <v>reubenkambango</v>
      </c>
      <c r="B44" s="125" t="str">
        <f>'[5]Day 0'!C44</f>
        <v>Precious</v>
      </c>
      <c r="C44" s="125" t="str">
        <f>'[4]MRV1 KPT Day 0'!D44</f>
        <v>Chumbo</v>
      </c>
      <c r="D44" s="149">
        <f>'[4]MRV1 KPT Day 0'!P44</f>
        <v>7.5</v>
      </c>
      <c r="E44" s="150">
        <f>'[4]MRV1 KPT Day 1'!N44</f>
        <v>4.4000000000000004</v>
      </c>
      <c r="F44">
        <f>IF('[4]MRV1 KPT Day 1'!AC44="n/a",0,'[4]MRV1 KPT Day 1'!AC44)</f>
        <v>16.399999999999999</v>
      </c>
      <c r="G44" s="151">
        <f t="shared" si="0"/>
        <v>3.0999999999999996</v>
      </c>
      <c r="H44" s="152">
        <f t="shared" si="1"/>
        <v>20.799999999999997</v>
      </c>
      <c r="I44" s="150">
        <f>'[4]MRV1 KPT Day 2'!N44</f>
        <v>18</v>
      </c>
      <c r="J44">
        <f>IF('[4]MRV1 KPT Day 2'!AC44="n/a",0,'[4]MRV1 KPT Day 2'!AC44)</f>
        <v>0</v>
      </c>
      <c r="K44" s="151">
        <f t="shared" si="2"/>
        <v>2.7999999999999972</v>
      </c>
      <c r="L44" s="152">
        <f t="shared" si="3"/>
        <v>18</v>
      </c>
      <c r="M44" s="150">
        <f>'[4]MRV1 KPT Day 3'!N44</f>
        <v>15.7</v>
      </c>
      <c r="N44">
        <f>IF('[4]MRV1 KPT Day 3'!AC44="n/a",0,'[4]MRV1 KPT Day 3'!AC44)</f>
        <v>0</v>
      </c>
      <c r="O44" s="151">
        <f t="shared" si="4"/>
        <v>2.3000000000000007</v>
      </c>
      <c r="P44" s="152"/>
      <c r="Q44" s="150"/>
      <c r="R44" s="153"/>
    </row>
    <row r="45" spans="1:18">
      <c r="A45" s="125" t="str">
        <f>'[4]MRV1 KPT Day 0'!AF45</f>
        <v>petershamabanse</v>
      </c>
      <c r="B45" s="125" t="str">
        <f>'[5]Day 0'!C45</f>
        <v>Mwale</v>
      </c>
      <c r="C45" s="125" t="str">
        <f>'[4]MRV1 KPT Day 0'!D45</f>
        <v>Ekelesi</v>
      </c>
      <c r="D45" s="149">
        <f>'[4]MRV1 KPT Day 0'!P45</f>
        <v>14.2</v>
      </c>
      <c r="E45" s="150">
        <f>'[4]MRV1 KPT Day 1'!N45</f>
        <v>11.9</v>
      </c>
      <c r="F45">
        <f>IF('[4]MRV1 KPT Day 1'!AC45="n/a",0,'[4]MRV1 KPT Day 1'!AC45)</f>
        <v>0</v>
      </c>
      <c r="G45" s="151">
        <f t="shared" si="0"/>
        <v>2.2999999999999989</v>
      </c>
      <c r="H45" s="152">
        <f t="shared" si="1"/>
        <v>11.9</v>
      </c>
      <c r="I45" s="150">
        <f>'[4]MRV1 KPT Day 2'!N45</f>
        <v>10.1</v>
      </c>
      <c r="J45">
        <f>IF('[4]MRV1 KPT Day 2'!AC45="n/a",0,'[4]MRV1 KPT Day 2'!AC45)</f>
        <v>0</v>
      </c>
      <c r="K45" s="151">
        <f t="shared" si="2"/>
        <v>1.8000000000000007</v>
      </c>
      <c r="L45" s="152">
        <f t="shared" si="3"/>
        <v>10.1</v>
      </c>
      <c r="M45" s="150">
        <f>'[4]MRV1 KPT Day 3'!N45</f>
        <v>8.1</v>
      </c>
      <c r="N45">
        <f>IF('[4]MRV1 KPT Day 3'!AC45="n/a",0,'[4]MRV1 KPT Day 3'!AC45)</f>
        <v>0</v>
      </c>
      <c r="O45" s="151">
        <f t="shared" si="4"/>
        <v>2</v>
      </c>
      <c r="P45" s="152"/>
      <c r="Q45" s="150"/>
      <c r="R45" s="153"/>
    </row>
    <row r="46" spans="1:18">
      <c r="A46" s="125" t="str">
        <f>'[4]MRV1 KPT Day 0'!AF46</f>
        <v>reubenkambango</v>
      </c>
      <c r="B46" s="125" t="str">
        <f>'[5]Day 0'!C46</f>
        <v>Emeldah</v>
      </c>
      <c r="C46" s="125" t="str">
        <f>'[4]MRV1 KPT Day 0'!D46</f>
        <v>Labani</v>
      </c>
      <c r="D46" s="149">
        <f>'[4]MRV1 KPT Day 0'!P46</f>
        <v>8.8000000000000007</v>
      </c>
      <c r="E46" s="150">
        <f>'[4]MRV1 KPT Day 1'!N46</f>
        <v>7</v>
      </c>
      <c r="F46">
        <f>IF('[4]MRV1 KPT Day 1'!AC46="n/a",0,'[4]MRV1 KPT Day 1'!AC46)</f>
        <v>0</v>
      </c>
      <c r="G46" s="151">
        <f t="shared" si="0"/>
        <v>1.8000000000000007</v>
      </c>
      <c r="H46" s="152">
        <f t="shared" si="1"/>
        <v>7</v>
      </c>
      <c r="I46" s="150">
        <f>'[4]MRV1 KPT Day 2'!N46</f>
        <v>4.4000000000000004</v>
      </c>
      <c r="J46">
        <f>IF('[4]MRV1 KPT Day 2'!AC46="n/a",0,'[4]MRV1 KPT Day 2'!AC46)</f>
        <v>0</v>
      </c>
      <c r="K46" s="151">
        <f t="shared" si="2"/>
        <v>2.5999999999999996</v>
      </c>
      <c r="L46" s="152">
        <f t="shared" si="3"/>
        <v>4.4000000000000004</v>
      </c>
      <c r="M46" s="150">
        <f>'[4]MRV1 KPT Day 3'!N46</f>
        <v>1.7</v>
      </c>
      <c r="N46">
        <f>IF('[4]MRV1 KPT Day 3'!AC46="n/a",0,'[4]MRV1 KPT Day 3'!AC46)</f>
        <v>5</v>
      </c>
      <c r="O46" s="151">
        <f t="shared" si="4"/>
        <v>2.7</v>
      </c>
      <c r="P46" s="152"/>
      <c r="Q46" s="150"/>
      <c r="R46" s="153"/>
    </row>
    <row r="47" spans="1:18">
      <c r="A47" s="125"/>
      <c r="B47" s="125"/>
      <c r="C47" s="125"/>
    </row>
    <row r="48" spans="1:18">
      <c r="A48" s="125"/>
      <c r="B48" s="125"/>
      <c r="C48" s="125"/>
    </row>
    <row r="49" spans="1:3">
      <c r="A49" s="125"/>
      <c r="B49" s="125"/>
      <c r="C49" s="125"/>
    </row>
    <row r="50" spans="1:3">
      <c r="A50" s="125"/>
      <c r="B50" s="125"/>
      <c r="C50" s="125"/>
    </row>
    <row r="51" spans="1:3">
      <c r="A51" s="125"/>
      <c r="B51" s="125"/>
      <c r="C51" s="125"/>
    </row>
    <row r="52" spans="1:3">
      <c r="A52" s="125"/>
      <c r="B52" s="125"/>
      <c r="C52" s="125"/>
    </row>
    <row r="53" spans="1:3">
      <c r="A53" s="125"/>
      <c r="B53" s="125"/>
      <c r="C53" s="125"/>
    </row>
    <row r="54" spans="1:3">
      <c r="A54" s="125"/>
      <c r="B54" s="125"/>
      <c r="C54" s="125"/>
    </row>
    <row r="55" spans="1:3">
      <c r="A55" s="125"/>
      <c r="B55" s="125"/>
      <c r="C55" s="125"/>
    </row>
    <row r="56" spans="1:3">
      <c r="A56" s="125"/>
      <c r="B56" s="125"/>
      <c r="C56" s="125"/>
    </row>
    <row r="57" spans="1:3">
      <c r="A57" s="125"/>
      <c r="B57" s="125"/>
      <c r="C57" s="125"/>
    </row>
    <row r="58" spans="1:3">
      <c r="A58" s="125"/>
      <c r="B58" s="125"/>
      <c r="C58" s="125"/>
    </row>
    <row r="59" spans="1:3">
      <c r="A59" s="125"/>
      <c r="B59" s="125"/>
      <c r="C59" s="125"/>
    </row>
    <row r="60" spans="1:3">
      <c r="A60" s="125"/>
      <c r="B60" s="125"/>
      <c r="C60" s="125"/>
    </row>
    <row r="61" spans="1:3">
      <c r="A61" s="125"/>
      <c r="B61" s="125"/>
      <c r="C61" s="125"/>
    </row>
    <row r="62" spans="1:3">
      <c r="A62" s="125"/>
      <c r="B62" s="125"/>
      <c r="C62" s="125"/>
    </row>
    <row r="63" spans="1:3">
      <c r="A63" s="125"/>
      <c r="B63" s="125"/>
      <c r="C63" s="125"/>
    </row>
    <row r="64" spans="1:3">
      <c r="A64" s="125"/>
      <c r="B64" s="125"/>
      <c r="C64" s="125"/>
    </row>
    <row r="65" spans="1:4">
      <c r="A65" s="125"/>
      <c r="B65" s="125"/>
      <c r="C65" s="125"/>
    </row>
    <row r="66" spans="1:4">
      <c r="A66" s="125"/>
      <c r="B66" s="125"/>
      <c r="C66" s="125"/>
    </row>
    <row r="67" spans="1:4">
      <c r="A67" s="125"/>
      <c r="B67" s="125"/>
      <c r="C67" s="125"/>
    </row>
    <row r="68" spans="1:4">
      <c r="A68" s="125"/>
      <c r="B68" s="125"/>
      <c r="C68" s="125"/>
    </row>
    <row r="69" spans="1:4">
      <c r="A69" s="125"/>
      <c r="B69" s="125"/>
      <c r="C69" s="125"/>
    </row>
    <row r="70" spans="1:4">
      <c r="A70" s="125"/>
      <c r="B70" s="125"/>
      <c r="C70" s="125"/>
    </row>
    <row r="71" spans="1:4">
      <c r="A71" s="125"/>
      <c r="B71" s="125"/>
      <c r="C71" s="125"/>
    </row>
    <row r="72" spans="1:4">
      <c r="A72" s="125"/>
      <c r="B72" s="125"/>
      <c r="C72" s="125"/>
    </row>
    <row r="73" spans="1:4">
      <c r="A73" s="125"/>
      <c r="B73" s="125"/>
      <c r="C73" s="125"/>
    </row>
    <row r="74" spans="1:4">
      <c r="A74" s="125"/>
      <c r="B74" s="125"/>
      <c r="C74" s="125"/>
    </row>
    <row r="75" spans="1:4">
      <c r="A75" s="125"/>
      <c r="B75" s="125"/>
      <c r="C75" s="125"/>
    </row>
    <row r="76" spans="1:4">
      <c r="A76" s="125"/>
      <c r="B76" s="125"/>
      <c r="C76" s="125"/>
    </row>
    <row r="77" spans="1:4">
      <c r="A77" s="125"/>
      <c r="B77" s="125"/>
      <c r="C77" s="125"/>
    </row>
    <row r="78" spans="1:4">
      <c r="A78" s="125"/>
      <c r="B78" s="125"/>
      <c r="C78" s="125"/>
    </row>
    <row r="79" spans="1:4">
      <c r="A79" s="125"/>
      <c r="B79" s="125"/>
      <c r="C79" s="125"/>
    </row>
    <row r="80" spans="1:4">
      <c r="A80" s="125"/>
      <c r="B80" s="125"/>
      <c r="C80" s="125"/>
      <c r="D80" s="156"/>
    </row>
    <row r="81" spans="1:4">
      <c r="A81" s="125"/>
      <c r="B81" s="125"/>
      <c r="C81" s="125"/>
      <c r="D81" s="156"/>
    </row>
    <row r="82" spans="1:4">
      <c r="A82" s="125"/>
      <c r="B82" s="125"/>
      <c r="C82" s="125"/>
      <c r="D82" s="156"/>
    </row>
    <row r="83" spans="1:4">
      <c r="A83" s="125"/>
      <c r="B83" s="125"/>
      <c r="C83" s="125"/>
      <c r="D83" s="156"/>
    </row>
    <row r="84" spans="1:4">
      <c r="A84" s="125"/>
      <c r="B84" s="125"/>
      <c r="C84" s="125"/>
    </row>
    <row r="85" spans="1:4">
      <c r="A85" s="125"/>
      <c r="B85" s="125"/>
      <c r="C85" s="125"/>
    </row>
    <row r="86" spans="1:4">
      <c r="A86" s="125"/>
      <c r="B86" s="125"/>
      <c r="C86" s="125"/>
    </row>
    <row r="87" spans="1:4">
      <c r="A87" s="125"/>
      <c r="B87" s="125"/>
      <c r="C87" s="125"/>
    </row>
    <row r="88" spans="1:4">
      <c r="A88" s="125"/>
      <c r="B88" s="125"/>
      <c r="C88" s="125"/>
    </row>
    <row r="89" spans="1:4">
      <c r="A89" s="125"/>
      <c r="B89" s="125"/>
      <c r="C89" s="125"/>
    </row>
    <row r="90" spans="1:4">
      <c r="A90" s="125"/>
      <c r="B90" s="125"/>
      <c r="C90" s="125"/>
    </row>
    <row r="91" spans="1:4">
      <c r="A91" s="125"/>
      <c r="B91" s="125"/>
      <c r="C91" s="125"/>
    </row>
    <row r="92" spans="1:4">
      <c r="A92" s="125"/>
      <c r="B92" s="125"/>
      <c r="C92" s="125"/>
    </row>
    <row r="93" spans="1:4">
      <c r="A93" s="125"/>
      <c r="B93" s="125"/>
      <c r="C93" s="125"/>
    </row>
    <row r="94" spans="1:4">
      <c r="A94" s="125"/>
      <c r="B94" s="125"/>
      <c r="C94" s="125"/>
    </row>
    <row r="95" spans="1:4">
      <c r="A95" s="125"/>
      <c r="B95" s="125"/>
      <c r="C95" s="125"/>
    </row>
    <row r="96" spans="1:4">
      <c r="A96" s="125"/>
      <c r="B96" s="125"/>
      <c r="C96" s="125"/>
    </row>
    <row r="97" spans="1:3">
      <c r="A97" s="125"/>
      <c r="B97" s="125"/>
      <c r="C97" s="125"/>
    </row>
    <row r="98" spans="1:3">
      <c r="A98" s="125"/>
      <c r="B98" s="125"/>
      <c r="C98" s="125"/>
    </row>
    <row r="99" spans="1:3">
      <c r="A99" s="125"/>
      <c r="B99" s="125"/>
      <c r="C99" s="125"/>
    </row>
    <row r="100" spans="1:3">
      <c r="A100" s="125"/>
      <c r="B100" s="125"/>
      <c r="C100" s="125"/>
    </row>
    <row r="101" spans="1:3">
      <c r="A101" s="125"/>
      <c r="B101" s="125"/>
      <c r="C101" s="125"/>
    </row>
    <row r="102" spans="1:3">
      <c r="A102" s="125"/>
      <c r="B102" s="125"/>
      <c r="C102" s="125"/>
    </row>
    <row r="103" spans="1:3">
      <c r="A103" s="125"/>
      <c r="B103" s="125"/>
      <c r="C103" s="125"/>
    </row>
    <row r="104" spans="1:3">
      <c r="A104" s="125"/>
      <c r="B104" s="125"/>
      <c r="C104" s="125"/>
    </row>
    <row r="105" spans="1:3">
      <c r="A105" s="125"/>
      <c r="B105" s="125"/>
      <c r="C105" s="125"/>
    </row>
    <row r="106" spans="1:3">
      <c r="A106" s="125"/>
      <c r="B106" s="125"/>
      <c r="C106" s="125"/>
    </row>
    <row r="107" spans="1:3">
      <c r="A107" s="125"/>
      <c r="B107" s="125"/>
      <c r="C107" s="125"/>
    </row>
    <row r="108" spans="1:3">
      <c r="A108" s="125"/>
      <c r="B108" s="125"/>
      <c r="C108" s="125"/>
    </row>
    <row r="109" spans="1:3">
      <c r="A109" s="125"/>
      <c r="B109" s="125"/>
      <c r="C109" s="125"/>
    </row>
    <row r="110" spans="1:3">
      <c r="A110" s="125"/>
      <c r="B110" s="125"/>
      <c r="C110" s="125"/>
    </row>
    <row r="111" spans="1:3">
      <c r="A111" s="125"/>
      <c r="B111" s="125"/>
      <c r="C111" s="125"/>
    </row>
    <row r="112" spans="1:3">
      <c r="A112" s="125"/>
      <c r="B112" s="125"/>
      <c r="C112" s="125"/>
    </row>
    <row r="113" spans="1:3">
      <c r="A113" s="125"/>
      <c r="B113" s="125"/>
      <c r="C113" s="125"/>
    </row>
    <row r="114" spans="1:3">
      <c r="A114" s="125"/>
      <c r="B114" s="125"/>
      <c r="C114" s="125"/>
    </row>
    <row r="115" spans="1:3">
      <c r="A115" s="125"/>
      <c r="B115" s="125"/>
      <c r="C115" s="125"/>
    </row>
    <row r="116" spans="1:3">
      <c r="A116" s="125"/>
      <c r="B116" s="125"/>
      <c r="C116" s="125"/>
    </row>
    <row r="117" spans="1:3">
      <c r="A117" s="125"/>
      <c r="B117" s="125"/>
      <c r="C117" s="125"/>
    </row>
    <row r="118" spans="1:3">
      <c r="A118" s="125"/>
      <c r="B118" s="125"/>
      <c r="C118" s="125"/>
    </row>
    <row r="119" spans="1:3">
      <c r="A119" s="125"/>
      <c r="B119" s="125"/>
      <c r="C119" s="125"/>
    </row>
    <row r="120" spans="1:3">
      <c r="A120" s="125"/>
      <c r="B120" s="125"/>
      <c r="C120" s="125"/>
    </row>
    <row r="121" spans="1:3">
      <c r="A121" s="125"/>
      <c r="B121" s="125"/>
      <c r="C121" s="125"/>
    </row>
    <row r="122" spans="1:3">
      <c r="A122" s="125"/>
      <c r="B122" s="125"/>
      <c r="C122" s="125"/>
    </row>
    <row r="123" spans="1:3">
      <c r="A123" s="125"/>
      <c r="B123" s="125"/>
      <c r="C123" s="125"/>
    </row>
    <row r="124" spans="1:3">
      <c r="A124" s="125"/>
      <c r="B124" s="125"/>
      <c r="C124" s="125"/>
    </row>
    <row r="125" spans="1:3">
      <c r="A125" s="125"/>
      <c r="B125" s="125"/>
      <c r="C125" s="125"/>
    </row>
    <row r="126" spans="1:3">
      <c r="A126" s="125"/>
      <c r="B126" s="125"/>
      <c r="C126" s="125"/>
    </row>
    <row r="127" spans="1:3">
      <c r="A127" s="125"/>
      <c r="B127" s="125"/>
      <c r="C127" s="125"/>
    </row>
    <row r="128" spans="1:3">
      <c r="A128" s="125"/>
      <c r="B128" s="125"/>
      <c r="C128" s="125"/>
    </row>
    <row r="129" spans="1:3">
      <c r="A129" s="125"/>
      <c r="B129" s="125"/>
      <c r="C129" s="125"/>
    </row>
    <row r="130" spans="1:3">
      <c r="A130" s="125"/>
      <c r="B130" s="125"/>
      <c r="C130" s="125"/>
    </row>
    <row r="131" spans="1:3">
      <c r="A131" s="125"/>
      <c r="B131" s="125"/>
      <c r="C131" s="125"/>
    </row>
    <row r="132" spans="1:3">
      <c r="A132" s="125"/>
      <c r="B132" s="125"/>
      <c r="C132" s="125"/>
    </row>
    <row r="133" spans="1:3">
      <c r="A133" s="125"/>
      <c r="B133" s="125"/>
      <c r="C133" s="125"/>
    </row>
    <row r="134" spans="1:3">
      <c r="A134" s="125"/>
      <c r="B134" s="125"/>
      <c r="C134" s="125"/>
    </row>
    <row r="135" spans="1:3">
      <c r="A135" s="125"/>
      <c r="B135" s="125"/>
      <c r="C135" s="125"/>
    </row>
    <row r="136" spans="1:3">
      <c r="A136" s="125"/>
      <c r="B136" s="125"/>
      <c r="C136" s="125"/>
    </row>
    <row r="137" spans="1:3">
      <c r="A137" s="125"/>
      <c r="B137" s="125"/>
      <c r="C137" s="125"/>
    </row>
    <row r="138" spans="1:3">
      <c r="A138" s="125"/>
      <c r="B138" s="125"/>
      <c r="C138" s="125"/>
    </row>
    <row r="139" spans="1:3">
      <c r="A139" s="125"/>
      <c r="B139" s="125"/>
      <c r="C139" s="125"/>
    </row>
    <row r="140" spans="1:3">
      <c r="A140" s="125"/>
      <c r="B140" s="125"/>
      <c r="C140" s="125"/>
    </row>
    <row r="141" spans="1:3">
      <c r="A141" s="125"/>
      <c r="B141" s="125"/>
      <c r="C141" s="125"/>
    </row>
    <row r="142" spans="1:3">
      <c r="A142" s="125"/>
      <c r="B142" s="125"/>
      <c r="C142" s="125"/>
    </row>
    <row r="143" spans="1:3">
      <c r="A143" s="125"/>
      <c r="B143" s="125"/>
      <c r="C143" s="125"/>
    </row>
    <row r="144" spans="1:3">
      <c r="A144" s="125"/>
      <c r="B144" s="125"/>
      <c r="C144" s="125"/>
    </row>
    <row r="145" spans="1:3">
      <c r="A145" s="125"/>
      <c r="B145" s="125"/>
      <c r="C145" s="125"/>
    </row>
    <row r="146" spans="1:3">
      <c r="A146" s="125"/>
      <c r="B146" s="125"/>
      <c r="C146" s="125"/>
    </row>
    <row r="147" spans="1:3">
      <c r="A147" s="125"/>
      <c r="B147" s="125"/>
      <c r="C147" s="125"/>
    </row>
    <row r="148" spans="1:3">
      <c r="A148" s="125"/>
      <c r="B148" s="125"/>
      <c r="C148" s="125"/>
    </row>
    <row r="149" spans="1:3">
      <c r="A149" s="125"/>
      <c r="B149" s="125"/>
      <c r="C149" s="125"/>
    </row>
    <row r="150" spans="1:3">
      <c r="A150" s="125"/>
      <c r="B150" s="125"/>
      <c r="C150" s="125"/>
    </row>
    <row r="151" spans="1:3">
      <c r="A151" s="125"/>
      <c r="B151" s="125"/>
      <c r="C151" s="125"/>
    </row>
    <row r="152" spans="1:3">
      <c r="A152" s="125"/>
      <c r="B152" s="125"/>
      <c r="C152" s="125"/>
    </row>
    <row r="153" spans="1:3">
      <c r="A153" s="125"/>
      <c r="B153" s="125"/>
      <c r="C153" s="125"/>
    </row>
    <row r="154" spans="1:3">
      <c r="A154" s="125"/>
      <c r="B154" s="125"/>
      <c r="C154" s="125"/>
    </row>
    <row r="155" spans="1:3">
      <c r="A155" s="125"/>
      <c r="B155" s="125"/>
      <c r="C155" s="125"/>
    </row>
    <row r="156" spans="1:3">
      <c r="A156" s="125"/>
      <c r="B156" s="125"/>
      <c r="C156" s="125"/>
    </row>
    <row r="157" spans="1:3">
      <c r="A157" s="125"/>
      <c r="B157" s="125"/>
      <c r="C157" s="125"/>
    </row>
    <row r="158" spans="1:3">
      <c r="A158" s="125"/>
      <c r="B158" s="125"/>
      <c r="C158" s="125"/>
    </row>
    <row r="159" spans="1:3">
      <c r="A159" s="125"/>
      <c r="B159" s="125"/>
      <c r="C159" s="125"/>
    </row>
    <row r="160" spans="1:3">
      <c r="A160" s="125"/>
      <c r="B160" s="125"/>
      <c r="C160" s="125"/>
    </row>
    <row r="161" spans="1:17">
      <c r="A161" s="125"/>
      <c r="B161" s="125"/>
      <c r="C161" s="125"/>
    </row>
    <row r="162" spans="1:17">
      <c r="A162" s="125"/>
      <c r="B162" s="125"/>
      <c r="C162" s="125"/>
    </row>
    <row r="163" spans="1:17">
      <c r="A163" s="125"/>
      <c r="B163" s="125"/>
      <c r="C163" s="125"/>
    </row>
    <row r="164" spans="1:17">
      <c r="A164" s="125"/>
      <c r="B164" s="125"/>
      <c r="C164" s="125"/>
    </row>
    <row r="165" spans="1:17">
      <c r="A165" s="125"/>
      <c r="B165" s="125"/>
      <c r="C165" s="125"/>
    </row>
    <row r="166" spans="1:17">
      <c r="A166" s="125"/>
      <c r="B166" s="125"/>
      <c r="C166" s="125"/>
    </row>
    <row r="167" spans="1:17">
      <c r="A167" s="125"/>
      <c r="B167" s="125"/>
      <c r="C167" s="125"/>
    </row>
    <row r="168" spans="1:17">
      <c r="A168" s="125"/>
      <c r="B168" s="125"/>
      <c r="C168" s="125"/>
    </row>
    <row r="169" spans="1:17">
      <c r="A169" s="125"/>
      <c r="B169" s="125"/>
      <c r="C169" s="125"/>
    </row>
    <row r="170" spans="1:17">
      <c r="A170" s="125"/>
      <c r="B170" s="125"/>
      <c r="C170" s="125"/>
    </row>
    <row r="171" spans="1:17">
      <c r="A171" s="125"/>
      <c r="B171" s="125"/>
      <c r="C171" s="125"/>
    </row>
    <row r="172" spans="1:17">
      <c r="A172" s="125"/>
      <c r="B172" s="125"/>
      <c r="C172" s="125"/>
    </row>
    <row r="173" spans="1:17">
      <c r="A173" s="125"/>
      <c r="B173" s="125"/>
      <c r="C173" s="125"/>
    </row>
    <row r="174" spans="1:17">
      <c r="A174" s="125"/>
      <c r="B174" s="125"/>
      <c r="C174" s="125"/>
    </row>
    <row r="175" spans="1:17">
      <c r="A175" s="125"/>
      <c r="B175" s="125"/>
      <c r="C175" s="125"/>
      <c r="Q175" s="125"/>
    </row>
    <row r="176" spans="1:17">
      <c r="A176" s="125"/>
      <c r="B176" s="125"/>
      <c r="C176" s="125"/>
      <c r="Q176" s="125"/>
    </row>
    <row r="177" spans="1:17">
      <c r="A177" s="125"/>
      <c r="B177" s="125"/>
      <c r="C177" s="125"/>
      <c r="Q177" s="125"/>
    </row>
    <row r="178" spans="1:17">
      <c r="A178" s="125"/>
      <c r="B178" s="125"/>
      <c r="C178" s="125"/>
      <c r="Q178" s="125"/>
    </row>
    <row r="179" spans="1:17">
      <c r="A179" s="125"/>
      <c r="B179" s="125"/>
      <c r="C179" s="125"/>
      <c r="Q179" s="125"/>
    </row>
    <row r="180" spans="1:17">
      <c r="A180" s="125"/>
      <c r="B180" s="125"/>
      <c r="C180" s="125"/>
      <c r="Q180" s="125"/>
    </row>
    <row r="181" spans="1:17">
      <c r="A181" s="125"/>
      <c r="B181" s="125"/>
      <c r="C181" s="125"/>
      <c r="Q181" s="125"/>
    </row>
    <row r="182" spans="1:17">
      <c r="A182" s="125"/>
      <c r="B182" s="125"/>
      <c r="C182" s="125"/>
      <c r="Q182" s="125"/>
    </row>
    <row r="183" spans="1:17">
      <c r="A183" s="125"/>
      <c r="B183" s="125"/>
      <c r="C183" s="125"/>
      <c r="Q183" s="125"/>
    </row>
    <row r="184" spans="1:17">
      <c r="A184" s="125"/>
      <c r="B184" s="125"/>
      <c r="C184" s="125"/>
      <c r="Q184" s="125"/>
    </row>
    <row r="185" spans="1:17">
      <c r="A185" s="125"/>
      <c r="B185" s="125"/>
      <c r="C185" s="125"/>
      <c r="Q185" s="125"/>
    </row>
    <row r="186" spans="1:17">
      <c r="A186" s="125"/>
      <c r="B186" s="125"/>
      <c r="C186" s="125"/>
      <c r="Q186" s="125"/>
    </row>
    <row r="187" spans="1:17">
      <c r="A187" s="125"/>
      <c r="B187" s="125"/>
      <c r="C187" s="125"/>
      <c r="Q187" s="125"/>
    </row>
    <row r="188" spans="1:17">
      <c r="A188" s="125"/>
      <c r="B188" s="125"/>
      <c r="C188" s="125"/>
      <c r="Q188" s="125"/>
    </row>
    <row r="189" spans="1:17">
      <c r="A189" s="125"/>
      <c r="B189" s="125"/>
      <c r="C189" s="125"/>
      <c r="Q189" s="125"/>
    </row>
    <row r="190" spans="1:17">
      <c r="A190" s="125"/>
      <c r="B190" s="125"/>
      <c r="C190" s="125"/>
      <c r="Q190" s="125"/>
    </row>
    <row r="191" spans="1:17">
      <c r="A191" s="125"/>
      <c r="B191" s="125"/>
      <c r="C191" s="125"/>
      <c r="Q191" s="125"/>
    </row>
    <row r="192" spans="1:17">
      <c r="A192" s="125"/>
      <c r="B192" s="125"/>
      <c r="C192" s="125"/>
      <c r="Q192" s="125"/>
    </row>
    <row r="193" spans="1:17">
      <c r="A193" s="125"/>
      <c r="B193" s="125"/>
      <c r="C193" s="125"/>
      <c r="Q193" s="125"/>
    </row>
    <row r="194" spans="1:17">
      <c r="A194" s="125"/>
      <c r="B194" s="125"/>
      <c r="C194" s="125"/>
      <c r="Q194" s="125"/>
    </row>
    <row r="195" spans="1:17">
      <c r="A195" s="125"/>
      <c r="B195" s="125"/>
      <c r="C195" s="125"/>
      <c r="Q195" s="125"/>
    </row>
    <row r="196" spans="1:17">
      <c r="A196" s="125"/>
      <c r="B196" s="125"/>
      <c r="C196" s="125"/>
      <c r="Q196" s="125"/>
    </row>
    <row r="197" spans="1:17">
      <c r="A197" s="125"/>
      <c r="B197" s="125"/>
      <c r="C197" s="125"/>
      <c r="Q197" s="125"/>
    </row>
    <row r="198" spans="1:17">
      <c r="A198" s="125"/>
      <c r="B198" s="125"/>
      <c r="C198" s="125"/>
      <c r="Q198" s="125"/>
    </row>
    <row r="199" spans="1:17">
      <c r="A199" s="125"/>
      <c r="B199" s="125"/>
      <c r="C199" s="125"/>
      <c r="Q199" s="125"/>
    </row>
    <row r="200" spans="1:17">
      <c r="A200" s="125"/>
      <c r="B200" s="125"/>
      <c r="C200" s="125"/>
      <c r="Q200" s="125"/>
    </row>
    <row r="201" spans="1:17">
      <c r="A201" s="125"/>
      <c r="B201" s="125"/>
      <c r="C201" s="125"/>
      <c r="Q201" s="125"/>
    </row>
    <row r="202" spans="1:17">
      <c r="A202" s="125"/>
      <c r="B202" s="125"/>
      <c r="C202" s="125"/>
      <c r="Q202" s="125"/>
    </row>
    <row r="203" spans="1:17">
      <c r="A203" s="125"/>
      <c r="B203" s="125"/>
      <c r="C203" s="125"/>
      <c r="Q203" s="125"/>
    </row>
    <row r="204" spans="1:17">
      <c r="A204" s="125"/>
      <c r="B204" s="125"/>
      <c r="C204" s="125"/>
      <c r="Q204" s="125"/>
    </row>
    <row r="205" spans="1:17">
      <c r="A205" s="125"/>
      <c r="B205" s="125"/>
      <c r="C205" s="125"/>
      <c r="Q205" s="125"/>
    </row>
    <row r="206" spans="1:17">
      <c r="A206" s="125"/>
      <c r="B206" s="125"/>
      <c r="C206" s="125"/>
      <c r="Q206" s="125"/>
    </row>
    <row r="207" spans="1:17">
      <c r="A207" s="125"/>
      <c r="B207" s="125"/>
      <c r="C207" s="125"/>
      <c r="Q207" s="125"/>
    </row>
    <row r="208" spans="1:17">
      <c r="A208" s="125"/>
      <c r="B208" s="125"/>
      <c r="C208" s="125"/>
      <c r="Q208" s="125"/>
    </row>
    <row r="209" spans="1:17">
      <c r="A209" s="125"/>
      <c r="B209" s="125"/>
      <c r="C209" s="125"/>
      <c r="Q209" s="125"/>
    </row>
    <row r="210" spans="1:17">
      <c r="A210" s="125"/>
      <c r="B210" s="125"/>
      <c r="C210" s="125"/>
      <c r="Q210" s="125"/>
    </row>
    <row r="211" spans="1:17">
      <c r="A211" s="125"/>
      <c r="B211" s="125"/>
      <c r="C211" s="125"/>
      <c r="Q211" s="125"/>
    </row>
    <row r="212" spans="1:17">
      <c r="A212" s="125"/>
      <c r="B212" s="125"/>
      <c r="C212" s="125"/>
      <c r="Q212" s="125"/>
    </row>
    <row r="213" spans="1:17">
      <c r="A213" s="125"/>
      <c r="B213" s="125"/>
      <c r="C213" s="125"/>
      <c r="Q213" s="125"/>
    </row>
    <row r="214" spans="1:17">
      <c r="A214" s="125"/>
      <c r="B214" s="125"/>
      <c r="C214" s="125"/>
      <c r="Q214" s="125"/>
    </row>
    <row r="215" spans="1:17">
      <c r="A215" s="125"/>
      <c r="B215" s="125"/>
      <c r="C215" s="125"/>
      <c r="Q215" s="125"/>
    </row>
    <row r="216" spans="1:17">
      <c r="A216" s="125"/>
      <c r="B216" s="125"/>
      <c r="C216" s="125"/>
      <c r="Q216" s="125"/>
    </row>
    <row r="217" spans="1:17">
      <c r="A217" s="125"/>
      <c r="B217" s="125"/>
      <c r="C217" s="125"/>
      <c r="Q217" s="125"/>
    </row>
    <row r="218" spans="1:17">
      <c r="A218" s="125"/>
      <c r="B218" s="125"/>
      <c r="C218" s="125"/>
      <c r="Q218" s="125"/>
    </row>
    <row r="219" spans="1:17">
      <c r="A219" s="125"/>
      <c r="B219" s="125"/>
      <c r="C219" s="125"/>
      <c r="Q219" s="125"/>
    </row>
    <row r="220" spans="1:17">
      <c r="A220" s="125"/>
      <c r="B220" s="125"/>
      <c r="C220" s="125"/>
      <c r="Q220" s="125"/>
    </row>
    <row r="221" spans="1:17">
      <c r="A221" s="125"/>
      <c r="B221" s="125"/>
      <c r="C221" s="125"/>
      <c r="Q221" s="125"/>
    </row>
    <row r="222" spans="1:17">
      <c r="A222" s="125"/>
      <c r="B222" s="125"/>
      <c r="C222" s="125"/>
      <c r="Q222" s="125"/>
    </row>
    <row r="223" spans="1:17">
      <c r="A223" s="125"/>
      <c r="B223" s="125"/>
      <c r="C223" s="125"/>
      <c r="Q223" s="125"/>
    </row>
    <row r="224" spans="1:17">
      <c r="A224" s="125"/>
      <c r="B224" s="125"/>
      <c r="C224" s="125"/>
      <c r="Q224" s="125"/>
    </row>
    <row r="225" spans="1:17">
      <c r="A225" s="125"/>
      <c r="B225" s="125"/>
      <c r="C225" s="125"/>
      <c r="Q225" s="125"/>
    </row>
    <row r="226" spans="1:17">
      <c r="A226" s="125"/>
      <c r="B226" s="125"/>
      <c r="C226" s="125"/>
      <c r="Q226" s="125"/>
    </row>
    <row r="227" spans="1:17">
      <c r="A227" s="125"/>
      <c r="B227" s="125"/>
      <c r="C227" s="125"/>
      <c r="Q227" s="125"/>
    </row>
    <row r="228" spans="1:17">
      <c r="A228" s="125"/>
      <c r="B228" s="125"/>
      <c r="C228" s="125"/>
      <c r="Q228" s="125"/>
    </row>
    <row r="229" spans="1:17">
      <c r="A229" s="125"/>
      <c r="B229" s="125"/>
      <c r="C229" s="125"/>
      <c r="Q229" s="125"/>
    </row>
    <row r="230" spans="1:17">
      <c r="A230" s="125"/>
      <c r="B230" s="125"/>
      <c r="C230" s="125"/>
      <c r="Q230" s="125"/>
    </row>
    <row r="231" spans="1:17">
      <c r="A231" s="125"/>
      <c r="B231" s="125"/>
      <c r="C231" s="125"/>
      <c r="Q231" s="125"/>
    </row>
    <row r="232" spans="1:17">
      <c r="A232" s="125"/>
      <c r="B232" s="125"/>
      <c r="C232" s="125"/>
      <c r="Q232" s="125"/>
    </row>
    <row r="233" spans="1:17">
      <c r="A233" s="125"/>
      <c r="B233" s="125"/>
      <c r="C233" s="125"/>
      <c r="Q233" s="125"/>
    </row>
    <row r="234" spans="1:17">
      <c r="A234" s="125"/>
      <c r="B234" s="125"/>
      <c r="C234" s="125"/>
      <c r="Q234" s="125"/>
    </row>
    <row r="235" spans="1:17">
      <c r="A235" s="125"/>
      <c r="B235" s="125"/>
      <c r="C235" s="125"/>
      <c r="Q235" s="125"/>
    </row>
    <row r="236" spans="1:17">
      <c r="A236" s="125"/>
      <c r="B236" s="125"/>
      <c r="C236" s="125"/>
      <c r="Q236" s="125"/>
    </row>
    <row r="237" spans="1:17">
      <c r="A237" s="125"/>
      <c r="B237" s="125"/>
      <c r="C237" s="125"/>
      <c r="Q237" s="125"/>
    </row>
    <row r="238" spans="1:17">
      <c r="A238" s="125"/>
      <c r="B238" s="125"/>
      <c r="C238" s="125"/>
      <c r="Q238" s="125"/>
    </row>
    <row r="239" spans="1:17">
      <c r="A239" s="125"/>
      <c r="B239" s="125"/>
      <c r="C239" s="125"/>
      <c r="Q239" s="125"/>
    </row>
    <row r="240" spans="1:17">
      <c r="A240" s="125"/>
      <c r="B240" s="125"/>
      <c r="C240" s="125"/>
      <c r="Q240" s="125"/>
    </row>
    <row r="241" spans="1:17">
      <c r="A241" s="125"/>
      <c r="B241" s="125"/>
      <c r="C241" s="125"/>
      <c r="Q241" s="125"/>
    </row>
    <row r="242" spans="1:17">
      <c r="A242" s="125"/>
      <c r="B242" s="125"/>
      <c r="C242" s="125"/>
      <c r="Q242" s="125"/>
    </row>
    <row r="243" spans="1:17">
      <c r="A243" s="125"/>
      <c r="B243" s="125"/>
      <c r="C243" s="125"/>
      <c r="Q243" s="125"/>
    </row>
    <row r="244" spans="1:17">
      <c r="A244" s="125"/>
      <c r="B244" s="125"/>
      <c r="C244" s="125"/>
      <c r="Q244" s="125"/>
    </row>
    <row r="245" spans="1:17">
      <c r="A245" s="125"/>
      <c r="B245" s="125"/>
      <c r="C245" s="125"/>
      <c r="Q245" s="125"/>
    </row>
    <row r="246" spans="1:17">
      <c r="A246" s="125"/>
      <c r="B246" s="125"/>
      <c r="C246" s="125"/>
      <c r="Q246" s="125"/>
    </row>
    <row r="247" spans="1:17">
      <c r="A247" s="125"/>
      <c r="B247" s="125"/>
      <c r="C247" s="125"/>
      <c r="Q247" s="125"/>
    </row>
    <row r="248" spans="1:17">
      <c r="A248" s="125"/>
      <c r="B248" s="125"/>
      <c r="C248" s="125"/>
      <c r="Q248" s="125"/>
    </row>
    <row r="249" spans="1:17">
      <c r="A249" s="125"/>
      <c r="B249" s="125"/>
      <c r="C249" s="125"/>
      <c r="Q249" s="125"/>
    </row>
    <row r="250" spans="1:17">
      <c r="A250" s="125"/>
      <c r="B250" s="125"/>
      <c r="C250" s="125"/>
      <c r="Q250" s="125"/>
    </row>
    <row r="251" spans="1:17">
      <c r="A251" s="125"/>
      <c r="B251" s="125"/>
      <c r="C251" s="125"/>
      <c r="Q251" s="125"/>
    </row>
    <row r="252" spans="1:17">
      <c r="A252" s="125"/>
      <c r="B252" s="125"/>
      <c r="C252" s="125"/>
      <c r="Q252" s="125"/>
    </row>
    <row r="253" spans="1:17">
      <c r="A253" s="125"/>
      <c r="B253" s="125"/>
      <c r="C253" s="125"/>
      <c r="Q253" s="125"/>
    </row>
    <row r="254" spans="1:17">
      <c r="A254" s="125"/>
      <c r="B254" s="125"/>
      <c r="C254" s="125"/>
      <c r="Q254" s="125"/>
    </row>
    <row r="255" spans="1:17">
      <c r="A255" s="125"/>
      <c r="B255" s="125"/>
      <c r="C255" s="125"/>
      <c r="Q255" s="125"/>
    </row>
    <row r="256" spans="1:17">
      <c r="A256" s="125"/>
      <c r="B256" s="125"/>
      <c r="C256" s="125"/>
      <c r="Q256" s="125"/>
    </row>
    <row r="257" spans="1:17">
      <c r="A257" s="125"/>
      <c r="B257" s="125"/>
      <c r="C257" s="125"/>
      <c r="Q257" s="125"/>
    </row>
    <row r="258" spans="1:17">
      <c r="A258" s="125"/>
      <c r="B258" s="125"/>
      <c r="C258" s="125"/>
      <c r="Q258" s="125"/>
    </row>
    <row r="259" spans="1:17">
      <c r="A259" s="125"/>
      <c r="B259" s="125"/>
      <c r="C259" s="125"/>
      <c r="Q259" s="125"/>
    </row>
    <row r="260" spans="1:17">
      <c r="A260" s="125"/>
      <c r="B260" s="125"/>
      <c r="C260" s="125"/>
      <c r="Q260" s="125"/>
    </row>
    <row r="261" spans="1:17">
      <c r="A261" s="125"/>
      <c r="B261" s="125"/>
      <c r="C261" s="125"/>
      <c r="Q261" s="125"/>
    </row>
    <row r="262" spans="1:17">
      <c r="A262" s="125"/>
      <c r="B262" s="125"/>
      <c r="C262" s="125"/>
      <c r="Q262" s="125"/>
    </row>
    <row r="263" spans="1:17">
      <c r="A263" s="125"/>
      <c r="B263" s="125"/>
      <c r="C263" s="125"/>
      <c r="Q263" s="125"/>
    </row>
    <row r="264" spans="1:17">
      <c r="A264" s="125"/>
      <c r="B264" s="125"/>
      <c r="C264" s="125"/>
      <c r="Q264" s="125"/>
    </row>
  </sheetData>
  <conditionalFormatting sqref="R1:R61 G1:G1048576 K1:K1048576 O1:O1048576 R63:R1048576">
    <cfRule type="cellIs" dxfId="5" priority="1" operator="lessThan">
      <formula>0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46BE-CB74-46BD-89CF-AB640E286ACC}">
  <dimension ref="A1:CK49"/>
  <sheetViews>
    <sheetView topLeftCell="AL1" workbookViewId="0">
      <selection activeCell="AY1" sqref="AY1:AY1048576"/>
    </sheetView>
  </sheetViews>
  <sheetFormatPr defaultRowHeight="14.4"/>
  <cols>
    <col min="1" max="1" width="13" customWidth="1"/>
    <col min="2" max="2" width="22.21875" bestFit="1" customWidth="1"/>
    <col min="3" max="3" width="24.77734375" bestFit="1" customWidth="1"/>
    <col min="8" max="8" width="11.21875" customWidth="1"/>
    <col min="9" max="9" width="10.5546875" customWidth="1"/>
    <col min="10" max="10" width="11.21875" customWidth="1"/>
    <col min="11" max="11" width="6.21875" customWidth="1"/>
    <col min="12" max="12" width="12.21875" customWidth="1"/>
    <col min="13" max="14" width="9.21875" customWidth="1"/>
    <col min="15" max="15" width="6.44140625" customWidth="1"/>
    <col min="16" max="19" width="9.21875" customWidth="1"/>
    <col min="20" max="20" width="10.21875" customWidth="1"/>
    <col min="24" max="24" width="8.77734375" style="18"/>
    <col min="27" max="27" width="8.77734375" style="38"/>
    <col min="32" max="32" width="13.21875" customWidth="1"/>
    <col min="33" max="33" width="10.5546875" customWidth="1"/>
    <col min="34" max="35" width="15.77734375" customWidth="1"/>
    <col min="39" max="39" width="8.5546875" customWidth="1"/>
    <col min="40" max="40" width="8.21875" customWidth="1"/>
    <col min="46" max="46" width="24.6640625" bestFit="1" customWidth="1"/>
    <col min="47" max="52" width="18.44140625" customWidth="1"/>
    <col min="54" max="54" width="9.5546875" bestFit="1" customWidth="1"/>
    <col min="55" max="55" width="9.21875" customWidth="1"/>
  </cols>
  <sheetData>
    <row r="1" spans="1:89" s="5" customFormat="1" ht="27" customHeight="1">
      <c r="E1" s="213" t="s">
        <v>125</v>
      </c>
      <c r="F1" s="214"/>
      <c r="G1" s="214"/>
      <c r="H1" s="213" t="s">
        <v>126</v>
      </c>
      <c r="I1" s="214"/>
      <c r="J1" s="214"/>
      <c r="K1" s="215"/>
      <c r="L1" s="216" t="s">
        <v>127</v>
      </c>
      <c r="M1" s="217"/>
      <c r="N1" s="217"/>
      <c r="O1" s="218"/>
      <c r="P1" s="211" t="s">
        <v>60</v>
      </c>
      <c r="Q1" s="212"/>
      <c r="R1" s="212"/>
      <c r="S1" s="212"/>
      <c r="T1" s="219" t="s">
        <v>1043</v>
      </c>
      <c r="U1" s="220"/>
      <c r="V1" s="220"/>
      <c r="W1" s="220"/>
      <c r="X1" s="211" t="s">
        <v>1044</v>
      </c>
      <c r="Y1" s="212"/>
      <c r="Z1" s="212"/>
      <c r="AA1" s="212"/>
      <c r="AB1" s="211" t="s">
        <v>1045</v>
      </c>
      <c r="AC1" s="212"/>
      <c r="AD1" s="212"/>
      <c r="AE1" s="212"/>
      <c r="AF1" s="211" t="s">
        <v>131</v>
      </c>
      <c r="AG1" s="212"/>
      <c r="AH1" s="221"/>
      <c r="AI1" s="31"/>
      <c r="AJ1" s="222" t="s">
        <v>61</v>
      </c>
      <c r="AK1" s="223"/>
      <c r="AL1" s="223"/>
      <c r="AM1" s="223"/>
      <c r="AN1" s="223"/>
    </row>
    <row r="2" spans="1:89" s="33" customFormat="1" ht="45.75" customHeight="1">
      <c r="A2" s="33" t="s">
        <v>141</v>
      </c>
      <c r="B2" s="33" t="s">
        <v>63</v>
      </c>
      <c r="C2" s="33" t="s">
        <v>64</v>
      </c>
      <c r="E2" s="32" t="s">
        <v>65</v>
      </c>
      <c r="F2" s="33" t="s">
        <v>66</v>
      </c>
      <c r="G2" s="33" t="s">
        <v>67</v>
      </c>
      <c r="H2" s="32" t="s">
        <v>69</v>
      </c>
      <c r="I2" s="33" t="s">
        <v>70</v>
      </c>
      <c r="J2" s="33" t="s">
        <v>71</v>
      </c>
      <c r="K2" s="34"/>
      <c r="L2" s="32" t="s">
        <v>69</v>
      </c>
      <c r="M2" s="33" t="s">
        <v>70</v>
      </c>
      <c r="N2" s="33" t="s">
        <v>71</v>
      </c>
      <c r="P2" s="35" t="s">
        <v>69</v>
      </c>
      <c r="Q2" s="36" t="s">
        <v>70</v>
      </c>
      <c r="R2" s="36" t="s">
        <v>71</v>
      </c>
      <c r="S2" s="32" t="s">
        <v>72</v>
      </c>
      <c r="T2" s="32" t="s">
        <v>69</v>
      </c>
      <c r="U2" s="33" t="s">
        <v>70</v>
      </c>
      <c r="V2" s="33" t="s">
        <v>71</v>
      </c>
      <c r="W2" s="32" t="s">
        <v>72</v>
      </c>
      <c r="X2" s="32" t="s">
        <v>69</v>
      </c>
      <c r="Y2" s="33" t="s">
        <v>70</v>
      </c>
      <c r="Z2" s="33" t="s">
        <v>71</v>
      </c>
      <c r="AA2" s="32" t="s">
        <v>72</v>
      </c>
      <c r="AB2" s="32" t="s">
        <v>69</v>
      </c>
      <c r="AC2" s="33" t="s">
        <v>70</v>
      </c>
      <c r="AD2" s="33" t="s">
        <v>71</v>
      </c>
      <c r="AE2" s="32" t="s">
        <v>72</v>
      </c>
      <c r="AF2" s="32" t="s">
        <v>72</v>
      </c>
      <c r="AG2" s="33" t="s">
        <v>73</v>
      </c>
      <c r="AH2" s="34" t="s">
        <v>74</v>
      </c>
      <c r="AI2" s="74" t="s">
        <v>96</v>
      </c>
      <c r="AJ2" s="32" t="s">
        <v>69</v>
      </c>
      <c r="AK2" s="33" t="s">
        <v>70</v>
      </c>
      <c r="AL2" s="33" t="s">
        <v>71</v>
      </c>
      <c r="AM2" s="32" t="s">
        <v>72</v>
      </c>
      <c r="AN2" s="34" t="s">
        <v>73</v>
      </c>
      <c r="AO2" s="33" t="s">
        <v>75</v>
      </c>
    </row>
    <row r="3" spans="1:89" s="75" customFormat="1">
      <c r="A3" t="str">
        <f>'[6]Day 0'!A2</f>
        <v>148535831</v>
      </c>
      <c r="B3" t="str">
        <f>'[6]Day 0'!C2</f>
        <v>Exinoviah</v>
      </c>
      <c r="C3" t="str">
        <f>'[6]Day 0'!D2</f>
        <v>Chitangala</v>
      </c>
      <c r="D3"/>
      <c r="E3" s="37">
        <f>'[4]MRV1 Stock comparison'!G2</f>
        <v>1.4000000000000004</v>
      </c>
      <c r="F3" s="38">
        <f>'[4]MRV1 Stock comparison'!K2</f>
        <v>1.7999999999999998</v>
      </c>
      <c r="G3" s="38">
        <f>'[4]MRV1 Stock comparison'!O2</f>
        <v>1.7000000000000002</v>
      </c>
      <c r="H3" s="157">
        <f>('[4]MRV1 KPT Day 0'!AW2)/100</f>
        <v>2.5555555555555554E-2</v>
      </c>
      <c r="I3" s="158">
        <f>('[4]MRV1 KPT Day 1'!AH2)/100</f>
        <v>2.4444444444444446E-2</v>
      </c>
      <c r="J3" s="158">
        <f>('[4]MRV1 KPT Day 2'!AH2)/100</f>
        <v>2.4444444444444446E-2</v>
      </c>
      <c r="K3" s="159"/>
      <c r="L3" s="160">
        <f>H3/(1+H3)</f>
        <v>2.491874322860238E-2</v>
      </c>
      <c r="M3" s="161">
        <f t="shared" ref="L3:N18" si="0">I3/(1+I3)</f>
        <v>2.3861171366594359E-2</v>
      </c>
      <c r="N3" s="161">
        <f t="shared" si="0"/>
        <v>2.3861171366594359E-2</v>
      </c>
      <c r="O3" s="162"/>
      <c r="P3" s="37">
        <f>'[4]MRV1 KPT Day 1'!AM2</f>
        <v>1.8</v>
      </c>
      <c r="Q3" s="38">
        <f>'[4]MRV1 KPT Day 2'!AM2</f>
        <v>1.8</v>
      </c>
      <c r="R3" s="38">
        <f>'[4]MRV1 KPT Day 3'!AM2</f>
        <v>1.8</v>
      </c>
      <c r="S3" s="45">
        <f t="shared" ref="S3:S47" si="1">AVERAGE(P3:R3)</f>
        <v>1.8</v>
      </c>
      <c r="T3" s="45">
        <f t="shared" ref="T3:V18" si="2">E3/P3</f>
        <v>0.7777777777777779</v>
      </c>
      <c r="U3" s="46">
        <f t="shared" si="2"/>
        <v>0.99999999999999989</v>
      </c>
      <c r="V3" s="46">
        <f t="shared" si="2"/>
        <v>0.94444444444444453</v>
      </c>
      <c r="W3" s="45">
        <f t="shared" ref="W3:W47" si="3">AVERAGE(T3:V3)</f>
        <v>0.90740740740740744</v>
      </c>
      <c r="X3" s="45">
        <f t="shared" ref="X3:Z18" si="4">E3*(1-L3)</f>
        <v>1.3651137594799569</v>
      </c>
      <c r="Y3" s="46">
        <f t="shared" si="4"/>
        <v>1.75704989154013</v>
      </c>
      <c r="Z3" s="46">
        <f t="shared" si="4"/>
        <v>1.6594360086767896</v>
      </c>
      <c r="AA3" s="45">
        <f t="shared" ref="AA3:AA47" si="5">AVERAGE(X3:Z3)</f>
        <v>1.5938665532322922</v>
      </c>
      <c r="AB3" s="45">
        <f t="shared" ref="AB3:AD18" si="6">X3/P3</f>
        <v>0.75839653304442045</v>
      </c>
      <c r="AC3" s="46">
        <f t="shared" si="6"/>
        <v>0.97613882863340551</v>
      </c>
      <c r="AD3" s="46">
        <f t="shared" si="6"/>
        <v>0.9219088937093276</v>
      </c>
      <c r="AE3" s="45">
        <f t="shared" ref="AE3:AE47" si="7">AVERAGE(AB3:AD3)</f>
        <v>0.8854814184623846</v>
      </c>
      <c r="AF3" s="45">
        <f>AA3</f>
        <v>1.5938665532322922</v>
      </c>
      <c r="AG3" s="46">
        <f>_xlfn.STDEV.S(X3:Z3)</f>
        <v>0.20402940479018744</v>
      </c>
      <c r="AH3" s="47">
        <f t="shared" ref="AH3:AH47" si="8">_xlfn.T.INV.2T(0.05,2)*AG3/SQRT(2)</f>
        <v>0.62074618630906675</v>
      </c>
      <c r="AI3" s="46">
        <f>IF(AA3&lt;$AU$13,AA3,"NA")</f>
        <v>1.5938665532322922</v>
      </c>
      <c r="AJ3" s="45">
        <f t="shared" ref="AJ3:AL18" si="9">T3*$AO$3</f>
        <v>22.944444444444446</v>
      </c>
      <c r="AK3" s="46">
        <f t="shared" si="9"/>
        <v>29.499999999999996</v>
      </c>
      <c r="AL3" s="46">
        <f t="shared" si="9"/>
        <v>27.861111111111114</v>
      </c>
      <c r="AM3" s="45">
        <f t="shared" ref="AM3:AM47" si="10">AVERAGE(AJ3:AL3)</f>
        <v>26.768518518518519</v>
      </c>
      <c r="AN3" s="47">
        <f>_xlfn.STDEV.S(AJ3:AL3)</f>
        <v>3.4116192769027909</v>
      </c>
      <c r="AO3">
        <v>29.5</v>
      </c>
      <c r="AP3" t="s">
        <v>76</v>
      </c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 s="75" customFormat="1">
      <c r="A4" t="str">
        <f>'[6]Day 0'!A3</f>
        <v>148536193</v>
      </c>
      <c r="B4" t="str">
        <f>'[6]Day 0'!C3</f>
        <v>Sikwama</v>
      </c>
      <c r="C4" t="str">
        <f>'[6]Day 0'!D3</f>
        <v>Sandra</v>
      </c>
      <c r="D4"/>
      <c r="E4" s="37">
        <f>'[4]MRV1 Stock comparison'!G3</f>
        <v>1.9000000000000004</v>
      </c>
      <c r="F4" s="38">
        <f>'[4]MRV1 Stock comparison'!K3</f>
        <v>2</v>
      </c>
      <c r="G4" s="38">
        <f>'[4]MRV1 Stock comparison'!O3</f>
        <v>1.7999999999999998</v>
      </c>
      <c r="H4" s="157">
        <f>('[4]MRV1 KPT Day 0'!AW3)/100</f>
        <v>2.5555555555555554E-2</v>
      </c>
      <c r="I4" s="158">
        <f>('[4]MRV1 KPT Day 1'!AH3)/100</f>
        <v>2.1111111111111112E-2</v>
      </c>
      <c r="J4" s="158">
        <f>('[4]MRV1 KPT Day 2'!AH3)/100</f>
        <v>1.8888888888888889E-2</v>
      </c>
      <c r="K4" s="159"/>
      <c r="L4" s="160">
        <f t="shared" si="0"/>
        <v>2.491874322860238E-2</v>
      </c>
      <c r="M4" s="161">
        <f t="shared" si="0"/>
        <v>2.0674646354733407E-2</v>
      </c>
      <c r="N4" s="161">
        <f t="shared" si="0"/>
        <v>1.8538713195201745E-2</v>
      </c>
      <c r="O4" s="162"/>
      <c r="P4" s="37">
        <f>'[4]MRV1 KPT Day 1'!AM3</f>
        <v>4.0999999999999996</v>
      </c>
      <c r="Q4" s="38">
        <f>'[4]MRV1 KPT Day 2'!AM3</f>
        <v>4.0999999999999996</v>
      </c>
      <c r="R4" s="38">
        <f>'[4]MRV1 KPT Day 3'!AM3</f>
        <v>4.0999999999999996</v>
      </c>
      <c r="S4" s="45">
        <f t="shared" si="1"/>
        <v>4.0999999999999996</v>
      </c>
      <c r="T4" s="45">
        <f t="shared" si="2"/>
        <v>0.4634146341463416</v>
      </c>
      <c r="U4" s="46">
        <f t="shared" si="2"/>
        <v>0.48780487804878053</v>
      </c>
      <c r="V4" s="46">
        <f t="shared" si="2"/>
        <v>0.43902439024390244</v>
      </c>
      <c r="W4" s="45">
        <f t="shared" si="3"/>
        <v>0.46341463414634149</v>
      </c>
      <c r="X4" s="45">
        <f t="shared" si="4"/>
        <v>1.8526543878656556</v>
      </c>
      <c r="Y4" s="46">
        <f t="shared" si="4"/>
        <v>1.9586507072905333</v>
      </c>
      <c r="Z4" s="46">
        <f t="shared" si="4"/>
        <v>1.7666303162486368</v>
      </c>
      <c r="AA4" s="45">
        <f t="shared" si="5"/>
        <v>1.8593118038016083</v>
      </c>
      <c r="AB4" s="45">
        <f t="shared" si="6"/>
        <v>0.45186692386967214</v>
      </c>
      <c r="AC4" s="46">
        <f t="shared" si="6"/>
        <v>0.47771968470500814</v>
      </c>
      <c r="AD4" s="46">
        <f t="shared" si="6"/>
        <v>0.43088544298747244</v>
      </c>
      <c r="AE4" s="45">
        <f t="shared" si="7"/>
        <v>0.45349068385405089</v>
      </c>
      <c r="AF4" s="45">
        <f t="shared" ref="AF4:AF47" si="11">AA4</f>
        <v>1.8593118038016083</v>
      </c>
      <c r="AG4" s="46">
        <f t="shared" ref="AG4:AG47" si="12">_xlfn.STDEV.S(X4:Z4)</f>
        <v>9.6183150989031976E-2</v>
      </c>
      <c r="AH4" s="47">
        <f t="shared" si="8"/>
        <v>0.29263097750556294</v>
      </c>
      <c r="AI4" s="46">
        <f t="shared" ref="AI4:AI47" si="13">IF(AA4&lt;$AU$13,AA4,"NA")</f>
        <v>1.8593118038016083</v>
      </c>
      <c r="AJ4" s="45">
        <f t="shared" si="9"/>
        <v>13.670731707317078</v>
      </c>
      <c r="AK4" s="46">
        <f t="shared" si="9"/>
        <v>14.390243902439027</v>
      </c>
      <c r="AL4" s="46">
        <f t="shared" si="9"/>
        <v>12.951219512195122</v>
      </c>
      <c r="AM4" s="45">
        <f t="shared" si="10"/>
        <v>13.670731707317076</v>
      </c>
      <c r="AN4" s="47">
        <f t="shared" ref="AN4:AN47" si="14">_xlfn.STDEV.S(AJ4:AL4)</f>
        <v>0.7195121951219523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 s="76" customFormat="1">
      <c r="A5" t="str">
        <f>'[6]Day 0'!A4</f>
        <v>148537615</v>
      </c>
      <c r="B5" t="str">
        <f>'[6]Day 0'!C4</f>
        <v>Nimrod</v>
      </c>
      <c r="C5" t="str">
        <f>'[6]Day 0'!D4</f>
        <v>Natutu</v>
      </c>
      <c r="E5" s="37">
        <f>'[4]MRV1 Stock comparison'!G4</f>
        <v>2</v>
      </c>
      <c r="F5" s="38">
        <f>'[4]MRV1 Stock comparison'!K4</f>
        <v>2.1999999999999993</v>
      </c>
      <c r="G5" s="38">
        <f>'[4]MRV1 Stock comparison'!O4</f>
        <v>1.6000000000000014</v>
      </c>
      <c r="H5" s="157">
        <f>('[4]MRV1 KPT Day 0'!AW4)/100</f>
        <v>1.8888888888888889E-2</v>
      </c>
      <c r="I5" s="158">
        <f>('[4]MRV1 KPT Day 1'!AH4)/100</f>
        <v>0.03</v>
      </c>
      <c r="J5" s="158">
        <f>('[4]MRV1 KPT Day 2'!AH4)/100</f>
        <v>2.5555555555555554E-2</v>
      </c>
      <c r="K5" s="159"/>
      <c r="L5" s="160">
        <f t="shared" si="0"/>
        <v>1.8538713195201745E-2</v>
      </c>
      <c r="M5" s="161">
        <f t="shared" si="0"/>
        <v>2.9126213592233007E-2</v>
      </c>
      <c r="N5" s="161">
        <f t="shared" si="0"/>
        <v>2.491874322860238E-2</v>
      </c>
      <c r="O5" s="162"/>
      <c r="P5" s="37">
        <f>'[4]MRV1 KPT Day 1'!AM4</f>
        <v>3.3</v>
      </c>
      <c r="Q5" s="38">
        <f>'[4]MRV1 KPT Day 2'!AM4</f>
        <v>3.3</v>
      </c>
      <c r="R5" s="38">
        <f>'[4]MRV1 KPT Day 3'!AM4</f>
        <v>3.3</v>
      </c>
      <c r="S5" s="45">
        <f t="shared" si="1"/>
        <v>3.2999999999999994</v>
      </c>
      <c r="T5" s="45">
        <f t="shared" si="2"/>
        <v>0.60606060606060608</v>
      </c>
      <c r="U5" s="46">
        <f t="shared" si="2"/>
        <v>0.66666666666666652</v>
      </c>
      <c r="V5" s="46">
        <f t="shared" si="2"/>
        <v>0.48484848484848531</v>
      </c>
      <c r="W5" s="45">
        <f t="shared" si="3"/>
        <v>0.58585858585858597</v>
      </c>
      <c r="X5" s="45">
        <f t="shared" si="4"/>
        <v>1.9629225736095965</v>
      </c>
      <c r="Y5" s="46">
        <f t="shared" si="4"/>
        <v>2.1359223300970869</v>
      </c>
      <c r="Z5" s="46">
        <f t="shared" si="4"/>
        <v>1.5601300108342375</v>
      </c>
      <c r="AA5" s="45">
        <f t="shared" si="5"/>
        <v>1.8863249715136403</v>
      </c>
      <c r="AB5" s="45">
        <f t="shared" si="6"/>
        <v>0.59482502230593837</v>
      </c>
      <c r="AC5" s="46">
        <f t="shared" si="6"/>
        <v>0.64724919093851119</v>
      </c>
      <c r="AD5" s="46">
        <f t="shared" si="6"/>
        <v>0.47276666994976896</v>
      </c>
      <c r="AE5" s="45">
        <f t="shared" si="7"/>
        <v>0.57161362773140623</v>
      </c>
      <c r="AF5" s="45">
        <f t="shared" si="11"/>
        <v>1.8863249715136403</v>
      </c>
      <c r="AG5" s="46">
        <f t="shared" si="12"/>
        <v>0.29543966087115142</v>
      </c>
      <c r="AH5" s="47">
        <f t="shared" si="8"/>
        <v>0.89885594166587168</v>
      </c>
      <c r="AI5" s="46">
        <f t="shared" si="13"/>
        <v>1.8863249715136403</v>
      </c>
      <c r="AJ5" s="45">
        <f t="shared" si="9"/>
        <v>17.878787878787879</v>
      </c>
      <c r="AK5" s="46">
        <f t="shared" si="9"/>
        <v>19.666666666666661</v>
      </c>
      <c r="AL5" s="46">
        <f t="shared" si="9"/>
        <v>14.303030303030317</v>
      </c>
      <c r="AM5" s="45">
        <f t="shared" si="10"/>
        <v>17.282828282828287</v>
      </c>
      <c r="AN5" s="47">
        <f t="shared" si="14"/>
        <v>2.7310299596201277</v>
      </c>
      <c r="AT5" s="77" t="s">
        <v>77</v>
      </c>
      <c r="AW5" s="77" t="s">
        <v>78</v>
      </c>
    </row>
    <row r="6" spans="1:89">
      <c r="A6" t="str">
        <f>'[6]Day 0'!A5</f>
        <v>148546256</v>
      </c>
      <c r="B6" t="str">
        <f>'[6]Day 0'!C5</f>
        <v>Tamala</v>
      </c>
      <c r="C6" t="str">
        <f>'[6]Day 0'!D5</f>
        <v>Mwetela</v>
      </c>
      <c r="E6" s="37">
        <f>'[4]MRV1 Stock comparison'!G5</f>
        <v>2.5999999999999996</v>
      </c>
      <c r="F6" s="38">
        <f>'[4]MRV1 Stock comparison'!K5</f>
        <v>1.8000000000000007</v>
      </c>
      <c r="G6" s="38">
        <f>'[4]MRV1 Stock comparison'!O5</f>
        <v>2</v>
      </c>
      <c r="H6" s="157">
        <f>('[4]MRV1 KPT Day 0'!AW5)/100</f>
        <v>2.4444444444444446E-2</v>
      </c>
      <c r="I6" s="158">
        <f>('[4]MRV1 KPT Day 1'!AH5)/100</f>
        <v>2.4444444444444446E-2</v>
      </c>
      <c r="J6" s="158">
        <f>('[4]MRV1 KPT Day 2'!AH5)/100</f>
        <v>2.7777777777777776E-2</v>
      </c>
      <c r="K6" s="159"/>
      <c r="L6" s="160">
        <f t="shared" si="0"/>
        <v>2.3861171366594359E-2</v>
      </c>
      <c r="M6" s="161">
        <f t="shared" si="0"/>
        <v>2.3861171366594359E-2</v>
      </c>
      <c r="N6" s="161">
        <f t="shared" si="0"/>
        <v>2.7027027027027029E-2</v>
      </c>
      <c r="O6" s="162"/>
      <c r="P6" s="37">
        <f>'[4]MRV1 KPT Day 1'!AM5</f>
        <v>4.5999999999999996</v>
      </c>
      <c r="Q6" s="38">
        <f>'[4]MRV1 KPT Day 2'!AM5</f>
        <v>4.5999999999999996</v>
      </c>
      <c r="R6" s="38">
        <f>'[4]MRV1 KPT Day 3'!AM5</f>
        <v>4.5999999999999996</v>
      </c>
      <c r="S6" s="45">
        <f t="shared" si="1"/>
        <v>4.5999999999999996</v>
      </c>
      <c r="T6" s="45">
        <f t="shared" si="2"/>
        <v>0.56521739130434778</v>
      </c>
      <c r="U6" s="46">
        <f t="shared" si="2"/>
        <v>0.39130434782608714</v>
      </c>
      <c r="V6" s="46">
        <f t="shared" si="2"/>
        <v>0.43478260869565222</v>
      </c>
      <c r="W6" s="45">
        <f t="shared" si="3"/>
        <v>0.46376811594202905</v>
      </c>
      <c r="X6" s="45">
        <f t="shared" si="4"/>
        <v>2.5379609544468544</v>
      </c>
      <c r="Y6" s="46">
        <f t="shared" si="4"/>
        <v>1.7570498915401309</v>
      </c>
      <c r="Z6" s="46">
        <f t="shared" si="4"/>
        <v>1.9459459459459461</v>
      </c>
      <c r="AA6" s="45">
        <f t="shared" si="5"/>
        <v>2.0803189306443102</v>
      </c>
      <c r="AB6" s="45">
        <f t="shared" si="6"/>
        <v>0.55173064227105539</v>
      </c>
      <c r="AC6" s="46">
        <f t="shared" si="6"/>
        <v>0.38196736772611545</v>
      </c>
      <c r="AD6" s="46">
        <f t="shared" si="6"/>
        <v>0.42303172737955352</v>
      </c>
      <c r="AE6" s="45">
        <f t="shared" si="7"/>
        <v>0.4522432457922414</v>
      </c>
      <c r="AF6" s="45">
        <f t="shared" si="11"/>
        <v>2.0803189306443102</v>
      </c>
      <c r="AG6" s="46">
        <f t="shared" si="12"/>
        <v>0.40742802592002531</v>
      </c>
      <c r="AH6" s="47">
        <f t="shared" si="8"/>
        <v>1.2395732543814717</v>
      </c>
      <c r="AI6" s="46">
        <f t="shared" si="13"/>
        <v>2.0803189306443102</v>
      </c>
      <c r="AJ6" s="45">
        <f t="shared" si="9"/>
        <v>16.673913043478258</v>
      </c>
      <c r="AK6" s="46">
        <f t="shared" si="9"/>
        <v>11.54347826086957</v>
      </c>
      <c r="AL6" s="46">
        <f t="shared" si="9"/>
        <v>12.82608695652174</v>
      </c>
      <c r="AM6" s="45">
        <f t="shared" si="10"/>
        <v>13.681159420289857</v>
      </c>
      <c r="AN6" s="47">
        <f t="shared" si="14"/>
        <v>2.6699629123587263</v>
      </c>
    </row>
    <row r="7" spans="1:89">
      <c r="A7" t="str">
        <f>'[6]Day 0'!A6</f>
        <v>148550044</v>
      </c>
      <c r="B7" t="str">
        <f>'[6]Day 0'!C6</f>
        <v>Kasongo</v>
      </c>
      <c r="C7" t="str">
        <f>'[6]Day 0'!D6</f>
        <v>Hamwenda</v>
      </c>
      <c r="E7" s="37">
        <f>'[4]MRV1 Stock comparison'!G6</f>
        <v>2.5999999999999996</v>
      </c>
      <c r="F7" s="38">
        <f>'[4]MRV1 Stock comparison'!K6</f>
        <v>1.8000000000000007</v>
      </c>
      <c r="G7" s="38">
        <f>'[4]MRV1 Stock comparison'!O6</f>
        <v>2.5999999999999996</v>
      </c>
      <c r="H7" s="157">
        <f>('[4]MRV1 KPT Day 0'!AW6)/100</f>
        <v>2.1111111111111112E-2</v>
      </c>
      <c r="I7" s="158">
        <f>('[4]MRV1 KPT Day 1'!AH6)/100</f>
        <v>2.7777777777777776E-2</v>
      </c>
      <c r="J7" s="158">
        <f>('[4]MRV1 KPT Day 2'!AH6)/100</f>
        <v>2.4444444444444446E-2</v>
      </c>
      <c r="K7" s="159"/>
      <c r="L7" s="160">
        <f t="shared" si="0"/>
        <v>2.0674646354733407E-2</v>
      </c>
      <c r="M7" s="161">
        <f t="shared" si="0"/>
        <v>2.7027027027027029E-2</v>
      </c>
      <c r="N7" s="161">
        <f t="shared" si="0"/>
        <v>2.3861171366594359E-2</v>
      </c>
      <c r="O7" s="162"/>
      <c r="P7" s="37">
        <f>'[4]MRV1 KPT Day 1'!AM6</f>
        <v>5.6</v>
      </c>
      <c r="Q7" s="38">
        <f>'[4]MRV1 KPT Day 2'!AM6</f>
        <v>5.6</v>
      </c>
      <c r="R7" s="38">
        <f>'[4]MRV1 KPT Day 3'!AM6</f>
        <v>5.6</v>
      </c>
      <c r="S7" s="45">
        <f t="shared" si="1"/>
        <v>5.5999999999999988</v>
      </c>
      <c r="T7" s="45">
        <f t="shared" si="2"/>
        <v>0.46428571428571425</v>
      </c>
      <c r="U7" s="46">
        <f t="shared" si="2"/>
        <v>0.32142857142857156</v>
      </c>
      <c r="V7" s="46">
        <f t="shared" si="2"/>
        <v>0.46428571428571425</v>
      </c>
      <c r="W7" s="45">
        <f t="shared" si="3"/>
        <v>0.41666666666666669</v>
      </c>
      <c r="X7" s="45">
        <f t="shared" si="4"/>
        <v>2.546245919477693</v>
      </c>
      <c r="Y7" s="46">
        <f t="shared" si="4"/>
        <v>1.7513513513513521</v>
      </c>
      <c r="Z7" s="46">
        <f t="shared" si="4"/>
        <v>2.5379609544468544</v>
      </c>
      <c r="AA7" s="45">
        <f t="shared" si="5"/>
        <v>2.2785194084253</v>
      </c>
      <c r="AB7" s="45">
        <f t="shared" si="6"/>
        <v>0.45468677133530233</v>
      </c>
      <c r="AC7" s="46">
        <f t="shared" si="6"/>
        <v>0.31274131274131289</v>
      </c>
      <c r="AD7" s="46">
        <f t="shared" si="6"/>
        <v>0.4532073132940812</v>
      </c>
      <c r="AE7" s="45">
        <f t="shared" si="7"/>
        <v>0.40687846579023218</v>
      </c>
      <c r="AF7" s="45">
        <f t="shared" si="11"/>
        <v>2.2785194084253</v>
      </c>
      <c r="AG7" s="46">
        <f t="shared" si="12"/>
        <v>0.45655972277537815</v>
      </c>
      <c r="AH7" s="47">
        <f t="shared" si="8"/>
        <v>1.3890532446858901</v>
      </c>
      <c r="AI7" s="46">
        <f t="shared" si="13"/>
        <v>2.2785194084253</v>
      </c>
      <c r="AJ7" s="45">
        <f t="shared" si="9"/>
        <v>13.696428571428569</v>
      </c>
      <c r="AK7" s="46">
        <f t="shared" si="9"/>
        <v>9.4821428571428612</v>
      </c>
      <c r="AL7" s="46">
        <f t="shared" si="9"/>
        <v>13.696428571428569</v>
      </c>
      <c r="AM7" s="45">
        <f t="shared" si="10"/>
        <v>12.291666666666666</v>
      </c>
      <c r="AN7" s="47">
        <f t="shared" si="14"/>
        <v>2.4331189915848492</v>
      </c>
      <c r="AT7" s="78" t="s">
        <v>79</v>
      </c>
      <c r="AU7" s="49">
        <f>AVERAGE(AF3:AF47)</f>
        <v>2.1295798979079836</v>
      </c>
      <c r="AV7" s="19"/>
      <c r="AW7" s="79" t="s">
        <v>80</v>
      </c>
      <c r="AX7" s="80"/>
      <c r="AY7" s="81">
        <f>AVERAGE(AI3:AI47)</f>
        <v>2.1295798979079836</v>
      </c>
      <c r="AZ7" s="19"/>
    </row>
    <row r="8" spans="1:89">
      <c r="A8" t="str">
        <f>'[6]Day 0'!A7</f>
        <v>148550267</v>
      </c>
      <c r="B8" t="str">
        <f>'[6]Day 0'!C7</f>
        <v>Anthony</v>
      </c>
      <c r="C8" t="str">
        <f>'[6]Day 0'!D7</f>
        <v>Mulamata</v>
      </c>
      <c r="E8" s="37">
        <f>'[4]MRV1 Stock comparison'!G7</f>
        <v>1.8000000000000007</v>
      </c>
      <c r="F8" s="38">
        <f>'[4]MRV1 Stock comparison'!K7</f>
        <v>2</v>
      </c>
      <c r="G8" s="38">
        <f>'[4]MRV1 Stock comparison'!O7</f>
        <v>3.1999999999999993</v>
      </c>
      <c r="H8" s="157">
        <f>('[4]MRV1 KPT Day 0'!AW7)/100</f>
        <v>2.4444444444444446E-2</v>
      </c>
      <c r="I8" s="158">
        <f>('[4]MRV1 KPT Day 1'!AH7)/100</f>
        <v>2.4444444444444446E-2</v>
      </c>
      <c r="J8" s="158">
        <f>('[4]MRV1 KPT Day 2'!AH7)/100</f>
        <v>2.5555555555555554E-2</v>
      </c>
      <c r="K8" s="159"/>
      <c r="L8" s="160">
        <f t="shared" si="0"/>
        <v>2.3861171366594359E-2</v>
      </c>
      <c r="M8" s="161">
        <f t="shared" si="0"/>
        <v>2.3861171366594359E-2</v>
      </c>
      <c r="N8" s="161">
        <f t="shared" si="0"/>
        <v>2.491874322860238E-2</v>
      </c>
      <c r="O8" s="162"/>
      <c r="P8" s="37">
        <f>'[4]MRV1 KPT Day 1'!AM7</f>
        <v>6.7</v>
      </c>
      <c r="Q8" s="38">
        <f>'[4]MRV1 KPT Day 2'!AM7</f>
        <v>6.7</v>
      </c>
      <c r="R8" s="38">
        <f>'[4]MRV1 KPT Day 3'!AM7</f>
        <v>6.7</v>
      </c>
      <c r="S8" s="45">
        <f t="shared" si="1"/>
        <v>6.7</v>
      </c>
      <c r="T8" s="45">
        <f t="shared" si="2"/>
        <v>0.26865671641791056</v>
      </c>
      <c r="U8" s="46">
        <f t="shared" si="2"/>
        <v>0.29850746268656714</v>
      </c>
      <c r="V8" s="46">
        <f t="shared" si="2"/>
        <v>0.47761194029850734</v>
      </c>
      <c r="W8" s="45">
        <f t="shared" si="3"/>
        <v>0.34825870646766166</v>
      </c>
      <c r="X8" s="45">
        <f t="shared" si="4"/>
        <v>1.7570498915401309</v>
      </c>
      <c r="Y8" s="46">
        <f t="shared" si="4"/>
        <v>1.9522776572668112</v>
      </c>
      <c r="Z8" s="46">
        <f t="shared" si="4"/>
        <v>3.1202600216684715</v>
      </c>
      <c r="AA8" s="45">
        <f t="shared" si="5"/>
        <v>2.2765291901584712</v>
      </c>
      <c r="AB8" s="45">
        <f t="shared" si="6"/>
        <v>0.26224625246867622</v>
      </c>
      <c r="AC8" s="46">
        <f t="shared" si="6"/>
        <v>0.29138472496519568</v>
      </c>
      <c r="AD8" s="46">
        <f t="shared" si="6"/>
        <v>0.46571045099529423</v>
      </c>
      <c r="AE8" s="45">
        <f t="shared" si="7"/>
        <v>0.3397804761430554</v>
      </c>
      <c r="AF8" s="45">
        <f t="shared" si="11"/>
        <v>2.2765291901584712</v>
      </c>
      <c r="AG8" s="46">
        <f t="shared" si="12"/>
        <v>0.73718366582424699</v>
      </c>
      <c r="AH8" s="47">
        <f t="shared" si="8"/>
        <v>2.2428333290503564</v>
      </c>
      <c r="AI8" s="46">
        <f t="shared" si="13"/>
        <v>2.2765291901584712</v>
      </c>
      <c r="AJ8" s="45">
        <f t="shared" si="9"/>
        <v>7.9253731343283613</v>
      </c>
      <c r="AK8" s="46">
        <f t="shared" si="9"/>
        <v>8.8059701492537314</v>
      </c>
      <c r="AL8" s="46">
        <f t="shared" si="9"/>
        <v>14.089552238805966</v>
      </c>
      <c r="AM8" s="45">
        <f t="shared" si="10"/>
        <v>10.273631840796019</v>
      </c>
      <c r="AN8" s="47">
        <f t="shared" si="14"/>
        <v>3.3338864915643414</v>
      </c>
      <c r="AT8" s="78" t="s">
        <v>81</v>
      </c>
      <c r="AU8" s="49">
        <f>STDEV(AF3:AF47)</f>
        <v>0.33521393667669974</v>
      </c>
      <c r="AV8" s="19"/>
      <c r="AW8" s="79" t="s">
        <v>82</v>
      </c>
      <c r="AX8" s="80"/>
      <c r="AY8" s="82">
        <f>COUNT(AI3:AI47)</f>
        <v>45</v>
      </c>
      <c r="AZ8" s="19"/>
    </row>
    <row r="9" spans="1:89">
      <c r="A9" t="str">
        <f>'[6]Day 0'!A8</f>
        <v>148551405</v>
      </c>
      <c r="B9" t="str">
        <f>'[6]Day 0'!C8</f>
        <v>Eunice</v>
      </c>
      <c r="C9" t="str">
        <f>'[6]Day 0'!D8</f>
        <v>Kayana</v>
      </c>
      <c r="E9" s="37">
        <f>'[4]MRV1 Stock comparison'!G8</f>
        <v>1.5999999999999996</v>
      </c>
      <c r="F9" s="38">
        <f>'[4]MRV1 Stock comparison'!K8</f>
        <v>1.7999999999999998</v>
      </c>
      <c r="G9" s="38">
        <f>'[4]MRV1 Stock comparison'!O8</f>
        <v>2</v>
      </c>
      <c r="H9" s="157">
        <f>('[4]MRV1 KPT Day 0'!AW8)/100</f>
        <v>2.6666666666666665E-2</v>
      </c>
      <c r="I9" s="158">
        <f>('[4]MRV1 KPT Day 1'!AH8)/100</f>
        <v>2.7777777777777776E-2</v>
      </c>
      <c r="J9" s="158">
        <f>('[4]MRV1 KPT Day 2'!AH8)/100</f>
        <v>2.2222222222222223E-2</v>
      </c>
      <c r="K9" s="159"/>
      <c r="L9" s="160">
        <f t="shared" si="0"/>
        <v>2.5974025974025972E-2</v>
      </c>
      <c r="M9" s="161">
        <f t="shared" si="0"/>
        <v>2.7027027027027029E-2</v>
      </c>
      <c r="N9" s="161">
        <f t="shared" si="0"/>
        <v>2.1739130434782612E-2</v>
      </c>
      <c r="O9" s="162"/>
      <c r="P9" s="37">
        <f>'[4]MRV1 KPT Day 1'!AM8</f>
        <v>4.3</v>
      </c>
      <c r="Q9" s="38">
        <f>'[4]MRV1 KPT Day 2'!AM8</f>
        <v>4.3</v>
      </c>
      <c r="R9" s="38">
        <f>'[4]MRV1 KPT Day 3'!AM8</f>
        <v>4.3</v>
      </c>
      <c r="S9" s="45">
        <f t="shared" si="1"/>
        <v>4.3</v>
      </c>
      <c r="T9" s="45">
        <f t="shared" si="2"/>
        <v>0.37209302325581389</v>
      </c>
      <c r="U9" s="46">
        <f t="shared" si="2"/>
        <v>0.41860465116279066</v>
      </c>
      <c r="V9" s="46">
        <f t="shared" si="2"/>
        <v>0.46511627906976744</v>
      </c>
      <c r="W9" s="45">
        <f t="shared" si="3"/>
        <v>0.41860465116279061</v>
      </c>
      <c r="X9" s="45">
        <f t="shared" si="4"/>
        <v>1.5584415584415581</v>
      </c>
      <c r="Y9" s="46">
        <f t="shared" si="4"/>
        <v>1.7513513513513512</v>
      </c>
      <c r="Z9" s="46">
        <f t="shared" si="4"/>
        <v>1.9565217391304348</v>
      </c>
      <c r="AA9" s="45">
        <f t="shared" si="5"/>
        <v>1.7554382163077813</v>
      </c>
      <c r="AB9" s="45">
        <f t="shared" si="6"/>
        <v>0.36242826940501355</v>
      </c>
      <c r="AC9" s="46">
        <f t="shared" si="6"/>
        <v>0.40729101194217471</v>
      </c>
      <c r="AD9" s="46">
        <f t="shared" si="6"/>
        <v>0.45500505561172905</v>
      </c>
      <c r="AE9" s="45">
        <f t="shared" si="7"/>
        <v>0.40824144565297243</v>
      </c>
      <c r="AF9" s="45">
        <f t="shared" si="11"/>
        <v>1.7554382163077813</v>
      </c>
      <c r="AG9" s="46">
        <f t="shared" si="12"/>
        <v>0.19907155601240789</v>
      </c>
      <c r="AH9" s="47">
        <f t="shared" si="8"/>
        <v>0.60566225404808449</v>
      </c>
      <c r="AI9" s="46">
        <f t="shared" si="13"/>
        <v>1.7554382163077813</v>
      </c>
      <c r="AJ9" s="45">
        <f t="shared" si="9"/>
        <v>10.97674418604651</v>
      </c>
      <c r="AK9" s="46">
        <f t="shared" si="9"/>
        <v>12.348837209302324</v>
      </c>
      <c r="AL9" s="46">
        <f t="shared" si="9"/>
        <v>13.720930232558139</v>
      </c>
      <c r="AM9" s="45">
        <f t="shared" si="10"/>
        <v>12.348837209302324</v>
      </c>
      <c r="AN9" s="47">
        <f t="shared" si="14"/>
        <v>1.3720930232558146</v>
      </c>
      <c r="AT9" s="78" t="s">
        <v>83</v>
      </c>
      <c r="AU9" s="49">
        <f>AU8/AU7</f>
        <v>0.15740848089616213</v>
      </c>
      <c r="AV9" s="19"/>
      <c r="AW9" s="79" t="s">
        <v>81</v>
      </c>
      <c r="AX9" s="80"/>
      <c r="AY9" s="81">
        <f>STDEV(AI3:AI47)</f>
        <v>0.33521393667669974</v>
      </c>
      <c r="AZ9" s="19"/>
    </row>
    <row r="10" spans="1:89">
      <c r="A10" t="str">
        <f>'[6]Day 0'!A9</f>
        <v>148554125</v>
      </c>
      <c r="B10" t="str">
        <f>'[6]Day 0'!C9</f>
        <v>Hellen</v>
      </c>
      <c r="C10" t="str">
        <f>'[6]Day 0'!D9</f>
        <v>Mukuka</v>
      </c>
      <c r="E10" s="37">
        <f>'[4]MRV1 Stock comparison'!G9</f>
        <v>2</v>
      </c>
      <c r="F10" s="38">
        <f>'[4]MRV1 Stock comparison'!K9</f>
        <v>1.4000000000000004</v>
      </c>
      <c r="G10" s="38">
        <f>'[4]MRV1 Stock comparison'!O9</f>
        <v>3</v>
      </c>
      <c r="H10" s="157">
        <f>('[4]MRV1 KPT Day 0'!AW9)/100</f>
        <v>0.02</v>
      </c>
      <c r="I10" s="158">
        <f>('[4]MRV1 KPT Day 1'!AH9)/100</f>
        <v>2.8888888888888888E-2</v>
      </c>
      <c r="J10" s="158">
        <f>('[4]MRV1 KPT Day 2'!AH9)/100</f>
        <v>2.5555555555555554E-2</v>
      </c>
      <c r="K10" s="159"/>
      <c r="L10" s="160">
        <f t="shared" si="0"/>
        <v>1.9607843137254902E-2</v>
      </c>
      <c r="M10" s="161">
        <f t="shared" si="0"/>
        <v>2.8077753779697619E-2</v>
      </c>
      <c r="N10" s="161">
        <f t="shared" si="0"/>
        <v>2.491874322860238E-2</v>
      </c>
      <c r="O10" s="162"/>
      <c r="P10" s="37">
        <f>'[4]MRV1 KPT Day 1'!AM9</f>
        <v>4.4000000000000004</v>
      </c>
      <c r="Q10" s="38">
        <f>'[4]MRV1 KPT Day 2'!AM9</f>
        <v>4.4000000000000004</v>
      </c>
      <c r="R10" s="38">
        <f>'[4]MRV1 KPT Day 3'!AM9</f>
        <v>4.4000000000000004</v>
      </c>
      <c r="S10" s="45">
        <f t="shared" si="1"/>
        <v>4.4000000000000004</v>
      </c>
      <c r="T10" s="45">
        <f t="shared" si="2"/>
        <v>0.45454545454545453</v>
      </c>
      <c r="U10" s="46">
        <f t="shared" si="2"/>
        <v>0.31818181818181823</v>
      </c>
      <c r="V10" s="46">
        <f t="shared" si="2"/>
        <v>0.68181818181818177</v>
      </c>
      <c r="W10" s="45">
        <f t="shared" si="3"/>
        <v>0.48484848484848486</v>
      </c>
      <c r="X10" s="45">
        <f t="shared" si="4"/>
        <v>1.9607843137254901</v>
      </c>
      <c r="Y10" s="46">
        <f t="shared" si="4"/>
        <v>1.3606911447084238</v>
      </c>
      <c r="Z10" s="46">
        <f t="shared" si="4"/>
        <v>2.9252437703141929</v>
      </c>
      <c r="AA10" s="45">
        <f t="shared" si="5"/>
        <v>2.0822397429160358</v>
      </c>
      <c r="AB10" s="45">
        <f t="shared" si="6"/>
        <v>0.44563279857397498</v>
      </c>
      <c r="AC10" s="46">
        <f t="shared" si="6"/>
        <v>0.30924798743373266</v>
      </c>
      <c r="AD10" s="46">
        <f t="shared" si="6"/>
        <v>0.664828129616862</v>
      </c>
      <c r="AE10" s="45">
        <f t="shared" si="7"/>
        <v>0.47323630520818982</v>
      </c>
      <c r="AF10" s="45">
        <f t="shared" si="11"/>
        <v>2.0822397429160358</v>
      </c>
      <c r="AG10" s="46">
        <f t="shared" si="12"/>
        <v>0.78931603020106589</v>
      </c>
      <c r="AH10" s="47">
        <f t="shared" si="8"/>
        <v>2.4014426550122843</v>
      </c>
      <c r="AI10" s="46">
        <f t="shared" si="13"/>
        <v>2.0822397429160358</v>
      </c>
      <c r="AJ10" s="45">
        <f t="shared" si="9"/>
        <v>13.409090909090908</v>
      </c>
      <c r="AK10" s="46">
        <f t="shared" si="9"/>
        <v>9.3863636363636385</v>
      </c>
      <c r="AL10" s="46">
        <f t="shared" si="9"/>
        <v>20.113636363636363</v>
      </c>
      <c r="AM10" s="45">
        <f t="shared" si="10"/>
        <v>14.303030303030303</v>
      </c>
      <c r="AN10" s="47">
        <f t="shared" si="14"/>
        <v>5.4192195721662619</v>
      </c>
      <c r="AT10" s="78" t="s">
        <v>84</v>
      </c>
      <c r="AU10" s="49">
        <f>QUARTILE(AF3:AF47,3)</f>
        <v>2.3408295593685584</v>
      </c>
      <c r="AV10" s="19"/>
      <c r="AW10" s="79" t="s">
        <v>85</v>
      </c>
      <c r="AX10" s="80"/>
      <c r="AY10" s="81">
        <f>AY9/(SQRT(AY8))</f>
        <v>4.9970743294294039E-2</v>
      </c>
      <c r="AZ10" s="19"/>
    </row>
    <row r="11" spans="1:89" s="75" customFormat="1">
      <c r="A11" t="str">
        <f>'[6]Day 0'!A10</f>
        <v>148557708</v>
      </c>
      <c r="B11" t="str">
        <f>'[6]Day 0'!C10</f>
        <v>Kamata</v>
      </c>
      <c r="C11" t="str">
        <f>'[6]Day 0'!D10</f>
        <v>Lupupa</v>
      </c>
      <c r="D11"/>
      <c r="E11" s="37">
        <f>'[4]MRV1 Stock comparison'!G10</f>
        <v>2.3999999999999995</v>
      </c>
      <c r="F11" s="38">
        <f>'[4]MRV1 Stock comparison'!K10</f>
        <v>2.4</v>
      </c>
      <c r="G11" s="38">
        <f>'[4]MRV1 Stock comparison'!O10</f>
        <v>1.9000000000000004</v>
      </c>
      <c r="H11" s="157">
        <f>('[4]MRV1 KPT Day 0'!AW10)/100</f>
        <v>2.1111111111111112E-2</v>
      </c>
      <c r="I11" s="158">
        <f>('[4]MRV1 KPT Day 1'!AH10)/100</f>
        <v>2.2222222222222223E-2</v>
      </c>
      <c r="J11" s="158">
        <f>('[4]MRV1 KPT Day 2'!AH10)/100</f>
        <v>1.6666666666666666E-2</v>
      </c>
      <c r="K11" s="159"/>
      <c r="L11" s="160">
        <f t="shared" si="0"/>
        <v>2.0674646354733407E-2</v>
      </c>
      <c r="M11" s="161">
        <f t="shared" si="0"/>
        <v>2.1739130434782612E-2</v>
      </c>
      <c r="N11" s="161">
        <f t="shared" si="0"/>
        <v>1.6393442622950821E-2</v>
      </c>
      <c r="O11" s="162"/>
      <c r="P11" s="37">
        <f>'[4]MRV1 KPT Day 1'!AM10</f>
        <v>4.8</v>
      </c>
      <c r="Q11" s="38">
        <f>'[4]MRV1 KPT Day 2'!AM10</f>
        <v>5.0999999999999996</v>
      </c>
      <c r="R11" s="38">
        <f>'[4]MRV1 KPT Day 3'!AM10</f>
        <v>5.0999999999999996</v>
      </c>
      <c r="S11" s="45">
        <f t="shared" si="1"/>
        <v>4.9999999999999991</v>
      </c>
      <c r="T11" s="45">
        <f t="shared" si="2"/>
        <v>0.49999999999999989</v>
      </c>
      <c r="U11" s="46">
        <f t="shared" si="2"/>
        <v>0.47058823529411764</v>
      </c>
      <c r="V11" s="46">
        <f t="shared" si="2"/>
        <v>0.37254901960784326</v>
      </c>
      <c r="W11" s="45">
        <f t="shared" si="3"/>
        <v>0.44771241830065361</v>
      </c>
      <c r="X11" s="45">
        <f t="shared" si="4"/>
        <v>2.3503808487486393</v>
      </c>
      <c r="Y11" s="46">
        <f t="shared" si="4"/>
        <v>2.3478260869565215</v>
      </c>
      <c r="Z11" s="46">
        <f t="shared" si="4"/>
        <v>1.8688524590163937</v>
      </c>
      <c r="AA11" s="45">
        <f t="shared" si="5"/>
        <v>2.1890197982405177</v>
      </c>
      <c r="AB11" s="45">
        <f t="shared" si="6"/>
        <v>0.4896626768226332</v>
      </c>
      <c r="AC11" s="46">
        <f t="shared" si="6"/>
        <v>0.46035805626598464</v>
      </c>
      <c r="AD11" s="46">
        <f t="shared" si="6"/>
        <v>0.36644165863066547</v>
      </c>
      <c r="AE11" s="45">
        <f t="shared" si="7"/>
        <v>0.43882079723976108</v>
      </c>
      <c r="AF11" s="45">
        <f t="shared" si="11"/>
        <v>2.1890197982405177</v>
      </c>
      <c r="AG11" s="46">
        <f t="shared" si="12"/>
        <v>0.27727599162449579</v>
      </c>
      <c r="AH11" s="47">
        <f t="shared" si="8"/>
        <v>0.84359416003280085</v>
      </c>
      <c r="AI11" s="46">
        <f t="shared" si="13"/>
        <v>2.1890197982405177</v>
      </c>
      <c r="AJ11" s="45">
        <f t="shared" si="9"/>
        <v>14.749999999999996</v>
      </c>
      <c r="AK11" s="46">
        <f t="shared" si="9"/>
        <v>13.882352941176471</v>
      </c>
      <c r="AL11" s="46">
        <f t="shared" si="9"/>
        <v>10.990196078431376</v>
      </c>
      <c r="AM11" s="45">
        <f t="shared" si="10"/>
        <v>13.207516339869281</v>
      </c>
      <c r="AN11" s="47">
        <f t="shared" si="14"/>
        <v>1.9686504796455289</v>
      </c>
      <c r="AO11"/>
      <c r="AP11"/>
      <c r="AQ11"/>
      <c r="AR11"/>
      <c r="AS11"/>
      <c r="AT11" s="78" t="s">
        <v>86</v>
      </c>
      <c r="AU11" s="49">
        <f>QUARTILE(AF3:AF47,1)</f>
        <v>1.8593118038016083</v>
      </c>
      <c r="AV11" s="19"/>
      <c r="AW11" s="79" t="s">
        <v>87</v>
      </c>
      <c r="AX11" s="80"/>
      <c r="AY11" s="83">
        <f>1.96*(AY10/AY7)</f>
        <v>4.5991538966455948E-2</v>
      </c>
      <c r="AZ11" s="195" t="s">
        <v>1120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 s="75" customFormat="1">
      <c r="A12" t="str">
        <f>'[6]Day 0'!A11</f>
        <v>148558354</v>
      </c>
      <c r="B12" t="str">
        <f>'[6]Day 0'!C11</f>
        <v>Beauty</v>
      </c>
      <c r="C12" t="str">
        <f>'[6]Day 0'!D11</f>
        <v>Kafwila</v>
      </c>
      <c r="D12"/>
      <c r="E12" s="37">
        <f>'[4]MRV1 Stock comparison'!G11</f>
        <v>5.1999999999999993</v>
      </c>
      <c r="F12" s="38">
        <f>'[4]MRV1 Stock comparison'!K11</f>
        <v>1.2000000000000028</v>
      </c>
      <c r="G12" s="38">
        <f>'[4]MRV1 Stock comparison'!O11</f>
        <v>2.0999999999999996</v>
      </c>
      <c r="H12" s="157">
        <f>('[4]MRV1 KPT Day 0'!AW11)/100</f>
        <v>2.6666666666666665E-2</v>
      </c>
      <c r="I12" s="158">
        <f>('[4]MRV1 KPT Day 1'!AH11)/100</f>
        <v>2.4444444444444446E-2</v>
      </c>
      <c r="J12" s="158">
        <f>('[4]MRV1 KPT Day 2'!AH11)/100</f>
        <v>2.3333333333333334E-2</v>
      </c>
      <c r="K12" s="159"/>
      <c r="L12" s="160">
        <f t="shared" si="0"/>
        <v>2.5974025974025972E-2</v>
      </c>
      <c r="M12" s="161">
        <f t="shared" si="0"/>
        <v>2.3861171366594359E-2</v>
      </c>
      <c r="N12" s="161">
        <f t="shared" si="0"/>
        <v>2.2801302931596091E-2</v>
      </c>
      <c r="O12" s="162"/>
      <c r="P12" s="37">
        <f>'[4]MRV1 KPT Day 1'!AM11</f>
        <v>5.3</v>
      </c>
      <c r="Q12" s="38">
        <f>'[4]MRV1 KPT Day 2'!AM11</f>
        <v>5.3</v>
      </c>
      <c r="R12" s="38">
        <f>'[4]MRV1 KPT Day 3'!AM11</f>
        <v>5.3</v>
      </c>
      <c r="S12" s="45">
        <f t="shared" si="1"/>
        <v>5.3</v>
      </c>
      <c r="T12" s="45">
        <f t="shared" si="2"/>
        <v>0.98113207547169801</v>
      </c>
      <c r="U12" s="46">
        <f t="shared" si="2"/>
        <v>0.22641509433962317</v>
      </c>
      <c r="V12" s="46">
        <f t="shared" si="2"/>
        <v>0.39622641509433959</v>
      </c>
      <c r="W12" s="45">
        <f t="shared" si="3"/>
        <v>0.53459119496855356</v>
      </c>
      <c r="X12" s="45">
        <f t="shared" si="4"/>
        <v>5.0649350649350646</v>
      </c>
      <c r="Y12" s="46">
        <f t="shared" si="4"/>
        <v>1.1713665943600895</v>
      </c>
      <c r="Z12" s="46">
        <f t="shared" si="4"/>
        <v>2.0521172638436478</v>
      </c>
      <c r="AA12" s="45">
        <f t="shared" si="5"/>
        <v>2.7628063077129341</v>
      </c>
      <c r="AB12" s="45">
        <f t="shared" si="6"/>
        <v>0.95564812545944622</v>
      </c>
      <c r="AC12" s="46">
        <f t="shared" si="6"/>
        <v>0.2210125649736018</v>
      </c>
      <c r="AD12" s="46">
        <f t="shared" si="6"/>
        <v>0.3871919365742732</v>
      </c>
      <c r="AE12" s="45">
        <f t="shared" si="7"/>
        <v>0.52128420900244044</v>
      </c>
      <c r="AF12" s="45">
        <f t="shared" si="11"/>
        <v>2.7628063077129341</v>
      </c>
      <c r="AG12" s="46">
        <f t="shared" si="12"/>
        <v>2.0417585671598792</v>
      </c>
      <c r="AH12" s="47">
        <f t="shared" si="8"/>
        <v>6.2119175676255969</v>
      </c>
      <c r="AI12" s="46">
        <f t="shared" si="13"/>
        <v>2.7628063077129341</v>
      </c>
      <c r="AJ12" s="45">
        <f t="shared" si="9"/>
        <v>28.943396226415093</v>
      </c>
      <c r="AK12" s="46">
        <f t="shared" si="9"/>
        <v>6.6792452830188838</v>
      </c>
      <c r="AL12" s="46">
        <f t="shared" si="9"/>
        <v>11.688679245283017</v>
      </c>
      <c r="AM12" s="45">
        <f t="shared" si="10"/>
        <v>15.770440251572332</v>
      </c>
      <c r="AN12" s="47">
        <f t="shared" si="14"/>
        <v>11.679840923228815</v>
      </c>
      <c r="AO12"/>
      <c r="AP12"/>
      <c r="AQ12"/>
      <c r="AR12"/>
      <c r="AS12"/>
      <c r="AT12" s="78" t="s">
        <v>88</v>
      </c>
      <c r="AU12" s="49">
        <f>AU10-AU11</f>
        <v>0.48151775556695009</v>
      </c>
      <c r="AV12" s="19"/>
      <c r="AW12" s="79" t="s">
        <v>1119</v>
      </c>
      <c r="AX12" s="80"/>
      <c r="AY12" s="84" t="str">
        <f>IF(AY11&lt;=0.1,"YES","NO")</f>
        <v>YES</v>
      </c>
      <c r="AZ12" s="19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tr">
        <f>'[6]Day 0'!A12</f>
        <v>148559634</v>
      </c>
      <c r="B13" t="str">
        <f>'[6]Day 0'!C12</f>
        <v>Katalayi</v>
      </c>
      <c r="C13" t="str">
        <f>'[6]Day 0'!D12</f>
        <v>Carolina</v>
      </c>
      <c r="E13" s="37">
        <f>'[4]MRV1 Stock comparison'!G12</f>
        <v>3</v>
      </c>
      <c r="F13" s="38">
        <f>'[4]MRV1 Stock comparison'!K12</f>
        <v>2.8</v>
      </c>
      <c r="G13" s="38">
        <f>'[4]MRV1 Stock comparison'!O12</f>
        <v>2.2000000000000002</v>
      </c>
      <c r="H13" s="157">
        <f>('[4]MRV1 KPT Day 0'!AW12)/100</f>
        <v>1.8888888888888889E-2</v>
      </c>
      <c r="I13" s="158">
        <f>('[4]MRV1 KPT Day 1'!AH12)/100</f>
        <v>2.2222222222222223E-2</v>
      </c>
      <c r="J13" s="158">
        <f>('[4]MRV1 KPT Day 2'!AH12)/100</f>
        <v>2.7777777777777776E-2</v>
      </c>
      <c r="K13" s="159"/>
      <c r="L13" s="160">
        <f t="shared" si="0"/>
        <v>1.8538713195201745E-2</v>
      </c>
      <c r="M13" s="161">
        <f t="shared" si="0"/>
        <v>2.1739130434782612E-2</v>
      </c>
      <c r="N13" s="161">
        <f t="shared" si="0"/>
        <v>2.7027027027027029E-2</v>
      </c>
      <c r="O13" s="162"/>
      <c r="P13" s="37">
        <f>'[4]MRV1 KPT Day 1'!AM12</f>
        <v>7.2</v>
      </c>
      <c r="Q13" s="38">
        <f>'[4]MRV1 KPT Day 2'!AM12</f>
        <v>7.2</v>
      </c>
      <c r="R13" s="38">
        <f>'[4]MRV1 KPT Day 3'!AM12</f>
        <v>7.2</v>
      </c>
      <c r="S13" s="45">
        <f t="shared" si="1"/>
        <v>7.2</v>
      </c>
      <c r="T13" s="45">
        <f t="shared" si="2"/>
        <v>0.41666666666666663</v>
      </c>
      <c r="U13" s="46">
        <f t="shared" si="2"/>
        <v>0.38888888888888884</v>
      </c>
      <c r="V13" s="46">
        <f t="shared" si="2"/>
        <v>0.30555555555555558</v>
      </c>
      <c r="W13" s="45">
        <f t="shared" si="3"/>
        <v>0.37037037037037041</v>
      </c>
      <c r="X13" s="45">
        <f t="shared" si="4"/>
        <v>2.944383860414395</v>
      </c>
      <c r="Y13" s="46">
        <f t="shared" si="4"/>
        <v>2.7391304347826084</v>
      </c>
      <c r="Z13" s="46">
        <f t="shared" si="4"/>
        <v>2.1405405405405409</v>
      </c>
      <c r="AA13" s="45">
        <f t="shared" si="5"/>
        <v>2.6080182785791814</v>
      </c>
      <c r="AB13" s="45">
        <f t="shared" si="6"/>
        <v>0.40894220283533261</v>
      </c>
      <c r="AC13" s="46">
        <f t="shared" si="6"/>
        <v>0.38043478260869562</v>
      </c>
      <c r="AD13" s="46">
        <f t="shared" si="6"/>
        <v>0.29729729729729731</v>
      </c>
      <c r="AE13" s="45">
        <f t="shared" si="7"/>
        <v>0.3622247609137752</v>
      </c>
      <c r="AF13" s="45">
        <f t="shared" si="11"/>
        <v>2.6080182785791814</v>
      </c>
      <c r="AG13" s="46">
        <f t="shared" si="12"/>
        <v>0.41765274912861455</v>
      </c>
      <c r="AH13" s="47">
        <f t="shared" si="8"/>
        <v>1.270681309342101</v>
      </c>
      <c r="AI13" s="46">
        <f t="shared" si="13"/>
        <v>2.6080182785791814</v>
      </c>
      <c r="AJ13" s="45">
        <f t="shared" si="9"/>
        <v>12.291666666666666</v>
      </c>
      <c r="AK13" s="46">
        <f t="shared" si="9"/>
        <v>11.472222222222221</v>
      </c>
      <c r="AL13" s="46">
        <f t="shared" si="9"/>
        <v>9.0138888888888893</v>
      </c>
      <c r="AM13" s="45">
        <f t="shared" si="10"/>
        <v>10.925925925925924</v>
      </c>
      <c r="AN13" s="47">
        <f t="shared" si="14"/>
        <v>1.705809638451429</v>
      </c>
      <c r="AT13" s="48" t="s">
        <v>90</v>
      </c>
      <c r="AU13" s="49">
        <f>AU10+(AU12*1.5)</f>
        <v>3.0631061927189833</v>
      </c>
      <c r="AV13" s="19"/>
      <c r="AW13" s="224" t="s">
        <v>91</v>
      </c>
      <c r="AX13" s="226" t="str">
        <f>IF(AY11&lt;=0.1, "Use mean value","Use upper bound 
or 
Conduct more test")</f>
        <v>Use mean value</v>
      </c>
      <c r="AY13" s="227"/>
      <c r="AZ13" s="19"/>
    </row>
    <row r="14" spans="1:89">
      <c r="A14" t="str">
        <f>'[6]Day 0'!A13</f>
        <v>148560112</v>
      </c>
      <c r="B14" t="str">
        <f>'[6]Day 0'!C13</f>
        <v>Pamela</v>
      </c>
      <c r="C14" t="str">
        <f>'[6]Day 0'!D13</f>
        <v>Muma</v>
      </c>
      <c r="E14" s="37">
        <f>'[4]MRV1 Stock comparison'!G13</f>
        <v>1.7999999999999998</v>
      </c>
      <c r="F14" s="38">
        <f>'[4]MRV1 Stock comparison'!K13</f>
        <v>2.1</v>
      </c>
      <c r="G14" s="38">
        <f>'[4]MRV1 Stock comparison'!O13</f>
        <v>1.7000000000000002</v>
      </c>
      <c r="H14" s="157">
        <f>('[4]MRV1 KPT Day 0'!AW13)/100</f>
        <v>2.4444444444444446E-2</v>
      </c>
      <c r="I14" s="158">
        <f>('[4]MRV1 KPT Day 1'!AH13)/100</f>
        <v>2.4444444444444446E-2</v>
      </c>
      <c r="J14" s="158">
        <f>('[4]MRV1 KPT Day 2'!AH13)/100</f>
        <v>2.4444444444444446E-2</v>
      </c>
      <c r="K14" s="159"/>
      <c r="L14" s="160">
        <f t="shared" si="0"/>
        <v>2.3861171366594359E-2</v>
      </c>
      <c r="M14" s="161">
        <f t="shared" si="0"/>
        <v>2.3861171366594359E-2</v>
      </c>
      <c r="N14" s="161">
        <f t="shared" si="0"/>
        <v>2.3861171366594359E-2</v>
      </c>
      <c r="O14" s="162"/>
      <c r="P14" s="37">
        <f>'[4]MRV1 KPT Day 1'!AM13</f>
        <v>3.3</v>
      </c>
      <c r="Q14" s="38">
        <f>'[4]MRV1 KPT Day 2'!AM13</f>
        <v>3.3</v>
      </c>
      <c r="R14" s="38">
        <f>'[4]MRV1 KPT Day 3'!AM13</f>
        <v>3.3</v>
      </c>
      <c r="S14" s="45">
        <f t="shared" si="1"/>
        <v>3.2999999999999994</v>
      </c>
      <c r="T14" s="45">
        <f t="shared" si="2"/>
        <v>0.54545454545454541</v>
      </c>
      <c r="U14" s="46">
        <f t="shared" si="2"/>
        <v>0.63636363636363646</v>
      </c>
      <c r="V14" s="46">
        <f t="shared" si="2"/>
        <v>0.51515151515151525</v>
      </c>
      <c r="W14" s="45">
        <f t="shared" si="3"/>
        <v>0.56565656565656575</v>
      </c>
      <c r="X14" s="45">
        <f t="shared" si="4"/>
        <v>1.75704989154013</v>
      </c>
      <c r="Y14" s="46">
        <f t="shared" si="4"/>
        <v>2.0498915401301518</v>
      </c>
      <c r="Z14" s="46">
        <f t="shared" si="4"/>
        <v>1.6594360086767896</v>
      </c>
      <c r="AA14" s="45">
        <f t="shared" si="5"/>
        <v>1.8221258134490237</v>
      </c>
      <c r="AB14" s="45">
        <f t="shared" si="6"/>
        <v>0.53243936107276668</v>
      </c>
      <c r="AC14" s="46">
        <f t="shared" si="6"/>
        <v>0.62117925458489454</v>
      </c>
      <c r="AD14" s="46">
        <f t="shared" si="6"/>
        <v>0.50285939656872414</v>
      </c>
      <c r="AE14" s="45">
        <f t="shared" si="7"/>
        <v>0.55215933740879508</v>
      </c>
      <c r="AF14" s="45">
        <f t="shared" si="11"/>
        <v>1.8221258134490237</v>
      </c>
      <c r="AG14" s="46">
        <f t="shared" si="12"/>
        <v>0.20319950103248582</v>
      </c>
      <c r="AH14" s="47">
        <f t="shared" si="8"/>
        <v>0.61822125813449014</v>
      </c>
      <c r="AI14" s="46">
        <f t="shared" si="13"/>
        <v>1.8221258134490237</v>
      </c>
      <c r="AJ14" s="45">
        <f t="shared" si="9"/>
        <v>16.09090909090909</v>
      </c>
      <c r="AK14" s="46">
        <f t="shared" si="9"/>
        <v>18.772727272727277</v>
      </c>
      <c r="AL14" s="46">
        <f t="shared" si="9"/>
        <v>15.196969696969699</v>
      </c>
      <c r="AM14" s="45">
        <f t="shared" si="10"/>
        <v>16.686868686868689</v>
      </c>
      <c r="AN14" s="47">
        <f t="shared" si="14"/>
        <v>1.8608832419469992</v>
      </c>
      <c r="AT14" s="48" t="s">
        <v>92</v>
      </c>
      <c r="AU14" s="49">
        <f>AU11-(AU12*1.5)</f>
        <v>1.1370351704511832</v>
      </c>
      <c r="AW14" s="225"/>
      <c r="AX14" s="228"/>
      <c r="AY14" s="229"/>
    </row>
    <row r="15" spans="1:89" s="76" customFormat="1">
      <c r="A15" t="str">
        <f>'[6]Day 0'!A14</f>
        <v>148561011</v>
      </c>
      <c r="B15" t="str">
        <f>'[6]Day 0'!C14</f>
        <v>Shang'omo</v>
      </c>
      <c r="C15" t="str">
        <f>'[6]Day 0'!D14</f>
        <v>Potipher</v>
      </c>
      <c r="E15" s="37">
        <f>'[4]MRV1 Stock comparison'!G14</f>
        <v>1.5999999999999996</v>
      </c>
      <c r="F15" s="38">
        <f>'[4]MRV1 Stock comparison'!K14</f>
        <v>1.8000000000000007</v>
      </c>
      <c r="G15" s="38">
        <f>'[4]MRV1 Stock comparison'!O14</f>
        <v>1.7000000000000002</v>
      </c>
      <c r="H15" s="157">
        <f>('[4]MRV1 KPT Day 0'!AW14)/100</f>
        <v>3.111111111111111E-2</v>
      </c>
      <c r="I15" s="158">
        <f>('[4]MRV1 KPT Day 1'!AH14)/100</f>
        <v>0.02</v>
      </c>
      <c r="J15" s="158">
        <f>('[4]MRV1 KPT Day 2'!AH14)/100</f>
        <v>2.3333333333333334E-2</v>
      </c>
      <c r="K15" s="159"/>
      <c r="L15" s="160">
        <f t="shared" si="0"/>
        <v>3.017241379310345E-2</v>
      </c>
      <c r="M15" s="161">
        <f t="shared" si="0"/>
        <v>1.9607843137254902E-2</v>
      </c>
      <c r="N15" s="161">
        <f t="shared" si="0"/>
        <v>2.2801302931596091E-2</v>
      </c>
      <c r="O15" s="162"/>
      <c r="P15" s="37">
        <f>'[4]MRV1 KPT Day 1'!AM14</f>
        <v>5.0999999999999996</v>
      </c>
      <c r="Q15" s="38">
        <f>'[4]MRV1 KPT Day 2'!AM14</f>
        <v>5.0999999999999996</v>
      </c>
      <c r="R15" s="38">
        <f>'[4]MRV1 KPT Day 3'!AM14</f>
        <v>5.0999999999999996</v>
      </c>
      <c r="S15" s="45">
        <f t="shared" si="1"/>
        <v>5.0999999999999996</v>
      </c>
      <c r="T15" s="45">
        <f t="shared" si="2"/>
        <v>0.31372549019607837</v>
      </c>
      <c r="U15" s="46">
        <f t="shared" si="2"/>
        <v>0.35294117647058842</v>
      </c>
      <c r="V15" s="46">
        <f t="shared" si="2"/>
        <v>0.33333333333333337</v>
      </c>
      <c r="W15" s="45">
        <f t="shared" si="3"/>
        <v>0.33333333333333331</v>
      </c>
      <c r="X15" s="45">
        <f t="shared" si="4"/>
        <v>1.5517241379310343</v>
      </c>
      <c r="Y15" s="46">
        <f t="shared" si="4"/>
        <v>1.7647058823529418</v>
      </c>
      <c r="Z15" s="46">
        <f t="shared" si="4"/>
        <v>1.6612377850162867</v>
      </c>
      <c r="AA15" s="45">
        <f t="shared" si="5"/>
        <v>1.6592226017667542</v>
      </c>
      <c r="AB15" s="45">
        <f t="shared" si="6"/>
        <v>0.3042596348884381</v>
      </c>
      <c r="AC15" s="46">
        <f t="shared" si="6"/>
        <v>0.34602076124567488</v>
      </c>
      <c r="AD15" s="46">
        <f t="shared" si="6"/>
        <v>0.32573289902280134</v>
      </c>
      <c r="AE15" s="45">
        <f t="shared" si="7"/>
        <v>0.32533776505230477</v>
      </c>
      <c r="AF15" s="45">
        <f t="shared" si="11"/>
        <v>1.6592226017667542</v>
      </c>
      <c r="AG15" s="46">
        <f t="shared" si="12"/>
        <v>0.10650517164389992</v>
      </c>
      <c r="AH15" s="47">
        <f t="shared" si="8"/>
        <v>0.32403505361460055</v>
      </c>
      <c r="AI15" s="46">
        <f t="shared" si="13"/>
        <v>1.6592226017667542</v>
      </c>
      <c r="AJ15" s="45">
        <f t="shared" si="9"/>
        <v>9.2549019607843128</v>
      </c>
      <c r="AK15" s="46">
        <f t="shared" si="9"/>
        <v>10.411764705882359</v>
      </c>
      <c r="AL15" s="46">
        <f t="shared" si="9"/>
        <v>9.8333333333333339</v>
      </c>
      <c r="AM15" s="45">
        <f t="shared" si="10"/>
        <v>9.8333333333333357</v>
      </c>
      <c r="AN15" s="47">
        <f t="shared" si="14"/>
        <v>0.57843137254902288</v>
      </c>
      <c r="AW15" s="85" t="s">
        <v>93</v>
      </c>
      <c r="AX15" s="86" t="s">
        <v>97</v>
      </c>
      <c r="AY15" s="163">
        <f>AY7</f>
        <v>2.1295798979079836</v>
      </c>
    </row>
    <row r="16" spans="1:89">
      <c r="A16" t="str">
        <f>'[6]Day 0'!A15</f>
        <v>148561316</v>
      </c>
      <c r="B16" t="str">
        <f>'[6]Day 0'!C15</f>
        <v>Natasha</v>
      </c>
      <c r="C16" t="str">
        <f>'[6]Day 0'!D15</f>
        <v>Mukwemba</v>
      </c>
      <c r="E16" s="37">
        <f>'[4]MRV1 Stock comparison'!G15</f>
        <v>2.5999999999999996</v>
      </c>
      <c r="F16" s="38">
        <f>'[4]MRV1 Stock comparison'!K15</f>
        <v>1.2000000000000011</v>
      </c>
      <c r="G16" s="38">
        <f>'[4]MRV1 Stock comparison'!O15</f>
        <v>2.1999999999999993</v>
      </c>
      <c r="H16" s="157">
        <f>('[4]MRV1 KPT Day 0'!AW15)/100</f>
        <v>2.5555555555555554E-2</v>
      </c>
      <c r="I16" s="158">
        <f>('[4]MRV1 KPT Day 1'!AH15)/100</f>
        <v>2.4444444444444446E-2</v>
      </c>
      <c r="J16" s="158">
        <f>('[4]MRV1 KPT Day 2'!AH15)/100</f>
        <v>2.6666666666666665E-2</v>
      </c>
      <c r="K16" s="159"/>
      <c r="L16" s="160">
        <f t="shared" si="0"/>
        <v>2.491874322860238E-2</v>
      </c>
      <c r="M16" s="161">
        <f t="shared" si="0"/>
        <v>2.3861171366594359E-2</v>
      </c>
      <c r="N16" s="161">
        <f t="shared" si="0"/>
        <v>2.5974025974025972E-2</v>
      </c>
      <c r="O16" s="162"/>
      <c r="P16" s="37">
        <f>'[4]MRV1 KPT Day 1'!AM15</f>
        <v>7.9</v>
      </c>
      <c r="Q16" s="38">
        <f>'[4]MRV1 KPT Day 2'!AM15</f>
        <v>7.9</v>
      </c>
      <c r="R16" s="38">
        <f>'[4]MRV1 KPT Day 3'!AM15</f>
        <v>8.9</v>
      </c>
      <c r="S16" s="45">
        <f t="shared" si="1"/>
        <v>8.2333333333333343</v>
      </c>
      <c r="T16" s="45">
        <f t="shared" si="2"/>
        <v>0.32911392405063283</v>
      </c>
      <c r="U16" s="46">
        <f t="shared" si="2"/>
        <v>0.15189873417721531</v>
      </c>
      <c r="V16" s="46">
        <f t="shared" si="2"/>
        <v>0.24719101123595497</v>
      </c>
      <c r="W16" s="45">
        <f t="shared" si="3"/>
        <v>0.24273455648793438</v>
      </c>
      <c r="X16" s="45">
        <f t="shared" si="4"/>
        <v>2.5352112676056335</v>
      </c>
      <c r="Y16" s="46">
        <f t="shared" si="4"/>
        <v>1.1713665943600877</v>
      </c>
      <c r="Z16" s="46">
        <f t="shared" si="4"/>
        <v>2.1428571428571423</v>
      </c>
      <c r="AA16" s="45">
        <f t="shared" si="5"/>
        <v>1.9498116682742879</v>
      </c>
      <c r="AB16" s="45">
        <f t="shared" si="6"/>
        <v>0.32091281868425742</v>
      </c>
      <c r="AC16" s="46">
        <f t="shared" si="6"/>
        <v>0.14827425245064402</v>
      </c>
      <c r="AD16" s="46">
        <f t="shared" si="6"/>
        <v>0.24077046548956654</v>
      </c>
      <c r="AE16" s="45">
        <f t="shared" si="7"/>
        <v>0.23665251220815597</v>
      </c>
      <c r="AF16" s="45">
        <f t="shared" si="11"/>
        <v>1.9498116682742879</v>
      </c>
      <c r="AG16" s="46">
        <f t="shared" si="12"/>
        <v>0.70211679201380128</v>
      </c>
      <c r="AH16" s="47">
        <f t="shared" si="8"/>
        <v>2.1361446475536865</v>
      </c>
      <c r="AI16" s="46">
        <f t="shared" si="13"/>
        <v>1.9498116682742879</v>
      </c>
      <c r="AJ16" s="45">
        <f t="shared" si="9"/>
        <v>9.7088607594936693</v>
      </c>
      <c r="AK16" s="46">
        <f t="shared" si="9"/>
        <v>4.4810126582278516</v>
      </c>
      <c r="AL16" s="46">
        <f t="shared" si="9"/>
        <v>7.2921348314606718</v>
      </c>
      <c r="AM16" s="45">
        <f t="shared" si="10"/>
        <v>7.1606694163940645</v>
      </c>
      <c r="AN16" s="47">
        <f t="shared" si="14"/>
        <v>2.6164023599202255</v>
      </c>
      <c r="AX16" t="s">
        <v>1121</v>
      </c>
      <c r="AY16" s="164">
        <f>AY15*365</f>
        <v>777.29666273641408</v>
      </c>
    </row>
    <row r="17" spans="1:89">
      <c r="A17" t="str">
        <f>'[6]Day 0'!A16</f>
        <v>148563872</v>
      </c>
      <c r="B17" t="str">
        <f>'[6]Day 0'!C16</f>
        <v>Lukama</v>
      </c>
      <c r="C17" t="str">
        <f>'[6]Day 0'!D16</f>
        <v>Mukama</v>
      </c>
      <c r="E17" s="37">
        <f>'[4]MRV1 Stock comparison'!G16</f>
        <v>2.2000000000000002</v>
      </c>
      <c r="F17" s="38">
        <f>'[4]MRV1 Stock comparison'!K16</f>
        <v>1.7999999999999998</v>
      </c>
      <c r="G17" s="38">
        <f>'[4]MRV1 Stock comparison'!O16</f>
        <v>1.9</v>
      </c>
      <c r="H17" s="157">
        <f>('[4]MRV1 KPT Day 0'!AW16)/100</f>
        <v>2.5555555555555554E-2</v>
      </c>
      <c r="I17" s="158">
        <f>('[4]MRV1 KPT Day 1'!AH16)/100</f>
        <v>2.6666666666666665E-2</v>
      </c>
      <c r="J17" s="158">
        <f>('[4]MRV1 KPT Day 2'!AH16)/100</f>
        <v>2.5555555555555554E-2</v>
      </c>
      <c r="K17" s="159"/>
      <c r="L17" s="160">
        <f t="shared" si="0"/>
        <v>2.491874322860238E-2</v>
      </c>
      <c r="M17" s="161">
        <f t="shared" si="0"/>
        <v>2.5974025974025972E-2</v>
      </c>
      <c r="N17" s="161">
        <f t="shared" si="0"/>
        <v>2.491874322860238E-2</v>
      </c>
      <c r="O17" s="162"/>
      <c r="P17" s="37">
        <f>'[4]MRV1 KPT Day 1'!AM16</f>
        <v>2.8</v>
      </c>
      <c r="Q17" s="38">
        <f>'[4]MRV1 KPT Day 2'!AM16</f>
        <v>2.8</v>
      </c>
      <c r="R17" s="38">
        <f>'[4]MRV1 KPT Day 3'!AM16</f>
        <v>2.8</v>
      </c>
      <c r="S17" s="45">
        <f t="shared" si="1"/>
        <v>2.7999999999999994</v>
      </c>
      <c r="T17" s="45">
        <f t="shared" si="2"/>
        <v>0.78571428571428581</v>
      </c>
      <c r="U17" s="46">
        <f t="shared" si="2"/>
        <v>0.64285714285714279</v>
      </c>
      <c r="V17" s="46">
        <f t="shared" si="2"/>
        <v>0.6785714285714286</v>
      </c>
      <c r="W17" s="45">
        <f t="shared" si="3"/>
        <v>0.70238095238095244</v>
      </c>
      <c r="X17" s="45">
        <f t="shared" si="4"/>
        <v>2.1451787648970746</v>
      </c>
      <c r="Y17" s="46">
        <f t="shared" si="4"/>
        <v>1.7532467532467531</v>
      </c>
      <c r="Z17" s="46">
        <f t="shared" si="4"/>
        <v>1.8526543878656554</v>
      </c>
      <c r="AA17" s="45">
        <f t="shared" si="5"/>
        <v>1.9170266353364944</v>
      </c>
      <c r="AB17" s="45">
        <f t="shared" si="6"/>
        <v>0.76613527317752672</v>
      </c>
      <c r="AC17" s="46">
        <f t="shared" si="6"/>
        <v>0.62615955473098328</v>
      </c>
      <c r="AD17" s="46">
        <f t="shared" si="6"/>
        <v>0.66166228138059124</v>
      </c>
      <c r="AE17" s="45">
        <f t="shared" si="7"/>
        <v>0.68465236976303367</v>
      </c>
      <c r="AF17" s="45">
        <f t="shared" si="11"/>
        <v>1.9170266353364944</v>
      </c>
      <c r="AG17" s="46">
        <f t="shared" si="12"/>
        <v>0.20374129459292767</v>
      </c>
      <c r="AH17" s="47">
        <f t="shared" si="8"/>
        <v>0.61986962978345383</v>
      </c>
      <c r="AI17" s="46">
        <f t="shared" si="13"/>
        <v>1.9170266353364944</v>
      </c>
      <c r="AJ17" s="45">
        <f t="shared" si="9"/>
        <v>23.178571428571431</v>
      </c>
      <c r="AK17" s="46">
        <f t="shared" si="9"/>
        <v>18.964285714285712</v>
      </c>
      <c r="AL17" s="46">
        <f t="shared" si="9"/>
        <v>20.017857142857142</v>
      </c>
      <c r="AM17" s="45">
        <f t="shared" si="10"/>
        <v>20.720238095238091</v>
      </c>
      <c r="AN17" s="47">
        <f t="shared" si="14"/>
        <v>2.1931838208661061</v>
      </c>
      <c r="AX17" s="30" t="s">
        <v>1122</v>
      </c>
      <c r="AY17" s="165">
        <f>AY16/1000</f>
        <v>0.77729666273641407</v>
      </c>
    </row>
    <row r="18" spans="1:89">
      <c r="A18" t="str">
        <f>'[6]Day 0'!A17</f>
        <v>148565043</v>
      </c>
      <c r="B18" t="str">
        <f>'[6]Day 0'!C17</f>
        <v>Dylen</v>
      </c>
      <c r="C18" t="str">
        <f>'[6]Day 0'!D17</f>
        <v>Chinyima</v>
      </c>
      <c r="E18" s="37">
        <f>'[4]MRV1 Stock comparison'!G17</f>
        <v>3</v>
      </c>
      <c r="F18" s="38">
        <f>'[4]MRV1 Stock comparison'!K17</f>
        <v>2.5999999999999996</v>
      </c>
      <c r="G18" s="38">
        <f>'[4]MRV1 Stock comparison'!O17</f>
        <v>2.2000000000000011</v>
      </c>
      <c r="H18" s="157">
        <f>('[4]MRV1 KPT Day 0'!AW17)/100</f>
        <v>2.5555555555555554E-2</v>
      </c>
      <c r="I18" s="158">
        <f>('[4]MRV1 KPT Day 1'!AH17)/100</f>
        <v>2.4444444444444446E-2</v>
      </c>
      <c r="J18" s="158">
        <f>('[4]MRV1 KPT Day 2'!AH17)/100</f>
        <v>2.4444444444444446E-2</v>
      </c>
      <c r="K18" s="159"/>
      <c r="L18" s="160">
        <f t="shared" si="0"/>
        <v>2.491874322860238E-2</v>
      </c>
      <c r="M18" s="161">
        <f t="shared" si="0"/>
        <v>2.3861171366594359E-2</v>
      </c>
      <c r="N18" s="161">
        <f t="shared" si="0"/>
        <v>2.3861171366594359E-2</v>
      </c>
      <c r="O18" s="162"/>
      <c r="P18" s="37">
        <f>'[4]MRV1 KPT Day 1'!AM17</f>
        <v>4.8</v>
      </c>
      <c r="Q18" s="38">
        <f>'[4]MRV1 KPT Day 2'!AM17</f>
        <v>4.8</v>
      </c>
      <c r="R18" s="38">
        <f>'[4]MRV1 KPT Day 3'!AM17</f>
        <v>4.8</v>
      </c>
      <c r="S18" s="45">
        <f t="shared" si="1"/>
        <v>4.8</v>
      </c>
      <c r="T18" s="45">
        <f t="shared" si="2"/>
        <v>0.625</v>
      </c>
      <c r="U18" s="46">
        <f t="shared" si="2"/>
        <v>0.54166666666666663</v>
      </c>
      <c r="V18" s="46">
        <f t="shared" si="2"/>
        <v>0.45833333333333359</v>
      </c>
      <c r="W18" s="45">
        <f t="shared" si="3"/>
        <v>0.54166666666666663</v>
      </c>
      <c r="X18" s="45">
        <f t="shared" si="4"/>
        <v>2.9252437703141929</v>
      </c>
      <c r="Y18" s="46">
        <f t="shared" si="4"/>
        <v>2.5379609544468544</v>
      </c>
      <c r="Z18" s="46">
        <f t="shared" si="4"/>
        <v>2.1475054229934933</v>
      </c>
      <c r="AA18" s="45">
        <f t="shared" si="5"/>
        <v>2.5369033825848466</v>
      </c>
      <c r="AB18" s="45">
        <f t="shared" si="6"/>
        <v>0.60942578548212356</v>
      </c>
      <c r="AC18" s="46">
        <f t="shared" si="6"/>
        <v>0.52874186550976132</v>
      </c>
      <c r="AD18" s="46">
        <f t="shared" si="6"/>
        <v>0.44739696312364446</v>
      </c>
      <c r="AE18" s="45">
        <f t="shared" si="7"/>
        <v>0.52852153803850987</v>
      </c>
      <c r="AF18" s="45">
        <f t="shared" si="11"/>
        <v>2.5369033825848466</v>
      </c>
      <c r="AG18" s="46">
        <f t="shared" si="12"/>
        <v>0.38887025222684229</v>
      </c>
      <c r="AH18" s="47">
        <f t="shared" si="8"/>
        <v>1.1831124356172535</v>
      </c>
      <c r="AI18" s="46">
        <f t="shared" si="13"/>
        <v>2.5369033825848466</v>
      </c>
      <c r="AJ18" s="45">
        <f t="shared" si="9"/>
        <v>18.4375</v>
      </c>
      <c r="AK18" s="46">
        <f t="shared" si="9"/>
        <v>15.979166666666666</v>
      </c>
      <c r="AL18" s="46">
        <f t="shared" si="9"/>
        <v>13.520833333333341</v>
      </c>
      <c r="AM18" s="45">
        <f t="shared" si="10"/>
        <v>15.97916666666667</v>
      </c>
      <c r="AN18" s="47">
        <f t="shared" si="14"/>
        <v>2.4583333333333437</v>
      </c>
    </row>
    <row r="19" spans="1:89">
      <c r="A19" t="str">
        <f>'[6]Day 0'!A18</f>
        <v>148573120</v>
      </c>
      <c r="B19" t="str">
        <f>'[6]Day 0'!C18</f>
        <v>Manda</v>
      </c>
      <c r="C19" t="str">
        <f>'[6]Day 0'!D18</f>
        <v>Raymond</v>
      </c>
      <c r="E19" s="37">
        <f>'[4]MRV1 Stock comparison'!G18</f>
        <v>2</v>
      </c>
      <c r="F19" s="38">
        <f>'[4]MRV1 Stock comparison'!K18</f>
        <v>1</v>
      </c>
      <c r="G19" s="38">
        <f>'[4]MRV1 Stock comparison'!O18</f>
        <v>2</v>
      </c>
      <c r="H19" s="157">
        <f>('[4]MRV1 KPT Day 0'!AW18)/100</f>
        <v>2.4444444444444446E-2</v>
      </c>
      <c r="I19" s="158">
        <f>('[4]MRV1 KPT Day 1'!AH18)/100</f>
        <v>2.7777777777777776E-2</v>
      </c>
      <c r="J19" s="158">
        <f>('[4]MRV1 KPT Day 2'!AH18)/100</f>
        <v>2.6666666666666665E-2</v>
      </c>
      <c r="K19" s="159"/>
      <c r="L19" s="160">
        <f t="shared" ref="L19:N47" si="15">H19/(1+H19)</f>
        <v>2.3861171366594359E-2</v>
      </c>
      <c r="M19" s="161">
        <f t="shared" si="15"/>
        <v>2.7027027027027029E-2</v>
      </c>
      <c r="N19" s="161">
        <f t="shared" si="15"/>
        <v>2.5974025974025972E-2</v>
      </c>
      <c r="O19" s="162"/>
      <c r="P19" s="37">
        <f>'[4]MRV1 KPT Day 1'!AM18</f>
        <v>2.2999999999999998</v>
      </c>
      <c r="Q19" s="38">
        <f>'[4]MRV1 KPT Day 2'!AM18</f>
        <v>2.2999999999999998</v>
      </c>
      <c r="R19" s="38">
        <f>'[4]MRV1 KPT Day 3'!AM18</f>
        <v>2.2999999999999998</v>
      </c>
      <c r="S19" s="45">
        <f t="shared" si="1"/>
        <v>2.2999999999999998</v>
      </c>
      <c r="T19" s="45">
        <f t="shared" ref="T19:V47" si="16">E19/P19</f>
        <v>0.86956521739130443</v>
      </c>
      <c r="U19" s="46">
        <f t="shared" si="16"/>
        <v>0.43478260869565222</v>
      </c>
      <c r="V19" s="46">
        <f t="shared" si="16"/>
        <v>0.86956521739130443</v>
      </c>
      <c r="W19" s="45">
        <f t="shared" si="3"/>
        <v>0.72463768115942029</v>
      </c>
      <c r="X19" s="45">
        <f t="shared" ref="X19:Z47" si="17">E19*(1-L19)</f>
        <v>1.9522776572668112</v>
      </c>
      <c r="Y19" s="46">
        <f t="shared" si="17"/>
        <v>0.97297297297297303</v>
      </c>
      <c r="Z19" s="46">
        <f t="shared" si="17"/>
        <v>1.948051948051948</v>
      </c>
      <c r="AA19" s="45">
        <f t="shared" si="5"/>
        <v>1.6244341927639105</v>
      </c>
      <c r="AB19" s="45">
        <f t="shared" ref="AB19:AD47" si="18">X19/P19</f>
        <v>0.84881637272470056</v>
      </c>
      <c r="AC19" s="46">
        <f t="shared" si="18"/>
        <v>0.42303172737955352</v>
      </c>
      <c r="AD19" s="46">
        <f t="shared" si="18"/>
        <v>0.84697910784867314</v>
      </c>
      <c r="AE19" s="45">
        <f t="shared" si="7"/>
        <v>0.70627573598430915</v>
      </c>
      <c r="AF19" s="45">
        <f t="shared" si="11"/>
        <v>1.6244341927639105</v>
      </c>
      <c r="AG19" s="46">
        <f t="shared" si="12"/>
        <v>0.56418592221289565</v>
      </c>
      <c r="AH19" s="47">
        <f t="shared" si="8"/>
        <v>1.716498952408658</v>
      </c>
      <c r="AI19" s="46">
        <f t="shared" si="13"/>
        <v>1.6244341927639105</v>
      </c>
      <c r="AJ19" s="45">
        <f t="shared" ref="AJ19:AL47" si="19">T19*$AO$3</f>
        <v>25.65217391304348</v>
      </c>
      <c r="AK19" s="46">
        <f t="shared" si="19"/>
        <v>12.82608695652174</v>
      </c>
      <c r="AL19" s="46">
        <f t="shared" si="19"/>
        <v>25.65217391304348</v>
      </c>
      <c r="AM19" s="45">
        <f t="shared" si="10"/>
        <v>21.376811594202902</v>
      </c>
      <c r="AN19" s="47">
        <f t="shared" si="14"/>
        <v>7.4051447569973776</v>
      </c>
    </row>
    <row r="20" spans="1:89">
      <c r="A20" t="str">
        <f>'[6]Day 0'!A19</f>
        <v>148573729</v>
      </c>
      <c r="B20" t="str">
        <f>'[6]Day 0'!C19</f>
        <v>Mwelumuka</v>
      </c>
      <c r="C20" t="str">
        <f>'[6]Day 0'!D19</f>
        <v>Luwi</v>
      </c>
      <c r="E20" s="37">
        <f>'[4]MRV1 Stock comparison'!G19</f>
        <v>1.5999999999999996</v>
      </c>
      <c r="F20" s="38">
        <f>'[4]MRV1 Stock comparison'!K19</f>
        <v>2.8000000000000007</v>
      </c>
      <c r="G20" s="38">
        <f>'[4]MRV1 Stock comparison'!O19</f>
        <v>1.7999999999999998</v>
      </c>
      <c r="H20" s="157">
        <f>('[4]MRV1 KPT Day 0'!AW19)/100</f>
        <v>2.4444444444444446E-2</v>
      </c>
      <c r="I20" s="158">
        <f>('[4]MRV1 KPT Day 1'!AH19)/100</f>
        <v>2.2222222222222223E-2</v>
      </c>
      <c r="J20" s="158">
        <f>('[4]MRV1 KPT Day 2'!AH19)/100</f>
        <v>2.4444444444444446E-2</v>
      </c>
      <c r="K20" s="159"/>
      <c r="L20" s="160">
        <f t="shared" si="15"/>
        <v>2.3861171366594359E-2</v>
      </c>
      <c r="M20" s="161">
        <f t="shared" si="15"/>
        <v>2.1739130434782612E-2</v>
      </c>
      <c r="N20" s="161">
        <f t="shared" si="15"/>
        <v>2.3861171366594359E-2</v>
      </c>
      <c r="O20" s="162"/>
      <c r="P20" s="37">
        <f>'[4]MRV1 KPT Day 1'!AM19</f>
        <v>3.6</v>
      </c>
      <c r="Q20" s="38">
        <f>'[4]MRV1 KPT Day 2'!AM19</f>
        <v>3.6</v>
      </c>
      <c r="R20" s="38">
        <f>'[4]MRV1 KPT Day 3'!AM19</f>
        <v>3.6</v>
      </c>
      <c r="S20" s="45">
        <f t="shared" si="1"/>
        <v>3.6</v>
      </c>
      <c r="T20" s="45">
        <f t="shared" si="16"/>
        <v>0.44444444444444431</v>
      </c>
      <c r="U20" s="46">
        <f t="shared" si="16"/>
        <v>0.7777777777777779</v>
      </c>
      <c r="V20" s="46">
        <f t="shared" si="16"/>
        <v>0.49999999999999994</v>
      </c>
      <c r="W20" s="45">
        <f t="shared" si="3"/>
        <v>0.57407407407407407</v>
      </c>
      <c r="X20" s="45">
        <f t="shared" si="17"/>
        <v>1.5618221258134486</v>
      </c>
      <c r="Y20" s="46">
        <f t="shared" si="17"/>
        <v>2.7391304347826093</v>
      </c>
      <c r="Z20" s="46">
        <f t="shared" si="17"/>
        <v>1.75704989154013</v>
      </c>
      <c r="AA20" s="45">
        <f t="shared" si="5"/>
        <v>2.0193341507120626</v>
      </c>
      <c r="AB20" s="45">
        <f t="shared" si="18"/>
        <v>0.43383947939262457</v>
      </c>
      <c r="AC20" s="46">
        <f t="shared" si="18"/>
        <v>0.76086956521739146</v>
      </c>
      <c r="AD20" s="46">
        <f t="shared" si="18"/>
        <v>0.48806941431670275</v>
      </c>
      <c r="AE20" s="45">
        <f t="shared" si="7"/>
        <v>0.56092615297557302</v>
      </c>
      <c r="AF20" s="45">
        <f t="shared" si="11"/>
        <v>2.0193341507120626</v>
      </c>
      <c r="AG20" s="46">
        <f t="shared" si="12"/>
        <v>0.63095838852414277</v>
      </c>
      <c r="AH20" s="47">
        <f t="shared" si="8"/>
        <v>1.9196498357618732</v>
      </c>
      <c r="AI20" s="46">
        <f t="shared" si="13"/>
        <v>2.0193341507120626</v>
      </c>
      <c r="AJ20" s="45">
        <f t="shared" si="19"/>
        <v>13.111111111111107</v>
      </c>
      <c r="AK20" s="46">
        <f t="shared" si="19"/>
        <v>22.944444444444446</v>
      </c>
      <c r="AL20" s="46">
        <f t="shared" si="19"/>
        <v>14.749999999999998</v>
      </c>
      <c r="AM20" s="45">
        <f t="shared" si="10"/>
        <v>16.935185185185187</v>
      </c>
      <c r="AN20" s="47">
        <f t="shared" si="14"/>
        <v>5.2682906935054046</v>
      </c>
    </row>
    <row r="21" spans="1:89">
      <c r="A21" t="str">
        <f>'[6]Day 0'!A20</f>
        <v>148574839</v>
      </c>
      <c r="B21" t="str">
        <f>'[6]Day 0'!C20</f>
        <v>Sichilongo</v>
      </c>
      <c r="C21" t="str">
        <f>'[6]Day 0'!D20</f>
        <v>Eddy</v>
      </c>
      <c r="E21" s="37">
        <f>'[4]MRV1 Stock comparison'!G20</f>
        <v>3.1000000000000014</v>
      </c>
      <c r="F21" s="38">
        <f>'[4]MRV1 Stock comparison'!K20</f>
        <v>3.1999999999999993</v>
      </c>
      <c r="G21" s="38">
        <f>'[4]MRV1 Stock comparison'!O20</f>
        <v>2.8</v>
      </c>
      <c r="H21" s="157">
        <f>('[4]MRV1 KPT Day 0'!AW20)/100</f>
        <v>2.6666666666666665E-2</v>
      </c>
      <c r="I21" s="158">
        <f>('[4]MRV1 KPT Day 1'!AH20)/100</f>
        <v>2.1111111111111112E-2</v>
      </c>
      <c r="J21" s="158">
        <f>('[4]MRV1 KPT Day 2'!AH20)/100</f>
        <v>2.8888888888888888E-2</v>
      </c>
      <c r="K21" s="159"/>
      <c r="L21" s="160">
        <f t="shared" si="15"/>
        <v>2.5974025974025972E-2</v>
      </c>
      <c r="M21" s="161">
        <f t="shared" si="15"/>
        <v>2.0674646354733407E-2</v>
      </c>
      <c r="N21" s="161">
        <f t="shared" si="15"/>
        <v>2.8077753779697619E-2</v>
      </c>
      <c r="O21" s="162"/>
      <c r="P21" s="37">
        <f>'[4]MRV1 KPT Day 1'!AM20</f>
        <v>4.8</v>
      </c>
      <c r="Q21" s="38">
        <f>'[4]MRV1 KPT Day 2'!AM20</f>
        <v>4.8</v>
      </c>
      <c r="R21" s="38">
        <f>'[4]MRV1 KPT Day 3'!AM20</f>
        <v>4.8</v>
      </c>
      <c r="S21" s="45">
        <f t="shared" si="1"/>
        <v>4.8</v>
      </c>
      <c r="T21" s="45">
        <f t="shared" si="16"/>
        <v>0.6458333333333337</v>
      </c>
      <c r="U21" s="46">
        <f t="shared" si="16"/>
        <v>0.66666666666666652</v>
      </c>
      <c r="V21" s="46">
        <f t="shared" si="16"/>
        <v>0.58333333333333337</v>
      </c>
      <c r="W21" s="45">
        <f t="shared" si="3"/>
        <v>0.63194444444444453</v>
      </c>
      <c r="X21" s="45">
        <f t="shared" si="17"/>
        <v>3.019480519480521</v>
      </c>
      <c r="Y21" s="46">
        <f t="shared" si="17"/>
        <v>3.1338411316648527</v>
      </c>
      <c r="Z21" s="46">
        <f t="shared" si="17"/>
        <v>2.7213822894168467</v>
      </c>
      <c r="AA21" s="45">
        <f t="shared" si="5"/>
        <v>2.9582346468540734</v>
      </c>
      <c r="AB21" s="45">
        <f t="shared" si="18"/>
        <v>0.62905844155844193</v>
      </c>
      <c r="AC21" s="46">
        <f t="shared" si="18"/>
        <v>0.65288356909684431</v>
      </c>
      <c r="AD21" s="46">
        <f t="shared" si="18"/>
        <v>0.56695464362850978</v>
      </c>
      <c r="AE21" s="45">
        <f t="shared" si="7"/>
        <v>0.61629888476126538</v>
      </c>
      <c r="AF21" s="45">
        <f t="shared" si="11"/>
        <v>2.9582346468540734</v>
      </c>
      <c r="AG21" s="46">
        <f t="shared" si="12"/>
        <v>0.21294099375759629</v>
      </c>
      <c r="AH21" s="47">
        <f t="shared" si="8"/>
        <v>0.647859115796665</v>
      </c>
      <c r="AI21" s="46">
        <f t="shared" si="13"/>
        <v>2.9582346468540734</v>
      </c>
      <c r="AJ21" s="45">
        <f t="shared" si="19"/>
        <v>19.052083333333343</v>
      </c>
      <c r="AK21" s="46">
        <f t="shared" si="19"/>
        <v>19.666666666666661</v>
      </c>
      <c r="AL21" s="46">
        <f t="shared" si="19"/>
        <v>17.208333333333336</v>
      </c>
      <c r="AM21" s="45">
        <f t="shared" si="10"/>
        <v>18.642361111111111</v>
      </c>
      <c r="AN21" s="47">
        <f t="shared" si="14"/>
        <v>1.2793572288385586</v>
      </c>
      <c r="AW21" s="4"/>
      <c r="AX21" s="4"/>
      <c r="AY21" s="4"/>
    </row>
    <row r="22" spans="1:89" s="4" customFormat="1">
      <c r="A22" t="str">
        <f>'[6]Day 0'!A21</f>
        <v>148580900</v>
      </c>
      <c r="B22" t="str">
        <f>'[6]Day 0'!C21</f>
        <v>Racheal</v>
      </c>
      <c r="C22" t="str">
        <f>'[6]Day 0'!D21</f>
        <v>Tanganyika</v>
      </c>
      <c r="D22"/>
      <c r="E22" s="37">
        <f>'[4]MRV1 Stock comparison'!G21</f>
        <v>2.1999999999999993</v>
      </c>
      <c r="F22" s="38">
        <f>'[4]MRV1 Stock comparison'!K21</f>
        <v>2.6000000000000014</v>
      </c>
      <c r="G22" s="38">
        <f>'[4]MRV1 Stock comparison'!O21</f>
        <v>1.7999999999999989</v>
      </c>
      <c r="H22" s="157">
        <f>('[4]MRV1 KPT Day 0'!AW21)/100</f>
        <v>2.2222222222222223E-2</v>
      </c>
      <c r="I22" s="158">
        <f>('[4]MRV1 KPT Day 1'!AH21)/100</f>
        <v>2.4444444444444446E-2</v>
      </c>
      <c r="J22" s="158">
        <f>('[4]MRV1 KPT Day 2'!AH21)/100</f>
        <v>2.7777777777777776E-2</v>
      </c>
      <c r="K22" s="159"/>
      <c r="L22" s="160">
        <f t="shared" si="15"/>
        <v>2.1739130434782612E-2</v>
      </c>
      <c r="M22" s="161">
        <f t="shared" si="15"/>
        <v>2.3861171366594359E-2</v>
      </c>
      <c r="N22" s="161">
        <f t="shared" si="15"/>
        <v>2.7027027027027029E-2</v>
      </c>
      <c r="O22" s="162"/>
      <c r="P22" s="37">
        <f>'[4]MRV1 KPT Day 1'!AM21</f>
        <v>8.9</v>
      </c>
      <c r="Q22" s="38">
        <f>'[4]MRV1 KPT Day 2'!AM21</f>
        <v>8.9</v>
      </c>
      <c r="R22" s="38">
        <f>'[4]MRV1 KPT Day 3'!AM21</f>
        <v>8.9</v>
      </c>
      <c r="S22" s="45">
        <f t="shared" si="1"/>
        <v>8.9</v>
      </c>
      <c r="T22" s="45">
        <f t="shared" si="16"/>
        <v>0.24719101123595497</v>
      </c>
      <c r="U22" s="46">
        <f t="shared" si="16"/>
        <v>0.29213483146067432</v>
      </c>
      <c r="V22" s="46">
        <f t="shared" si="16"/>
        <v>0.20224719101123584</v>
      </c>
      <c r="W22" s="45">
        <f t="shared" si="3"/>
        <v>0.24719101123595508</v>
      </c>
      <c r="X22" s="45">
        <f t="shared" si="17"/>
        <v>2.1521739130434776</v>
      </c>
      <c r="Y22" s="46">
        <f t="shared" si="17"/>
        <v>2.5379609544468562</v>
      </c>
      <c r="Z22" s="46">
        <f t="shared" si="17"/>
        <v>1.7513513513513503</v>
      </c>
      <c r="AA22" s="45">
        <f t="shared" si="5"/>
        <v>2.1471620729472281</v>
      </c>
      <c r="AB22" s="45">
        <f t="shared" si="18"/>
        <v>0.24181729360039073</v>
      </c>
      <c r="AC22" s="46">
        <f t="shared" si="18"/>
        <v>0.28516415218503999</v>
      </c>
      <c r="AD22" s="46">
        <f t="shared" si="18"/>
        <v>0.19678105071363486</v>
      </c>
      <c r="AE22" s="45">
        <f t="shared" si="7"/>
        <v>0.24125416549968851</v>
      </c>
      <c r="AF22" s="45">
        <f t="shared" si="11"/>
        <v>2.1471620729472281</v>
      </c>
      <c r="AG22" s="46">
        <f t="shared" si="12"/>
        <v>0.39332875031756837</v>
      </c>
      <c r="AH22" s="47">
        <f t="shared" si="8"/>
        <v>1.1966771259094715</v>
      </c>
      <c r="AI22" s="46">
        <f t="shared" si="13"/>
        <v>2.1471620729472281</v>
      </c>
      <c r="AJ22" s="45">
        <f t="shared" si="19"/>
        <v>7.2921348314606718</v>
      </c>
      <c r="AK22" s="46">
        <f t="shared" si="19"/>
        <v>8.6179775280898916</v>
      </c>
      <c r="AL22" s="46">
        <f t="shared" si="19"/>
        <v>5.9662921348314573</v>
      </c>
      <c r="AM22" s="45">
        <f t="shared" si="10"/>
        <v>7.2921348314606744</v>
      </c>
      <c r="AN22" s="47">
        <f t="shared" si="14"/>
        <v>1.3258426966292112</v>
      </c>
    </row>
    <row r="23" spans="1:89" s="4" customFormat="1">
      <c r="A23" t="str">
        <f>'[6]Day 0'!A22</f>
        <v>148581254</v>
      </c>
      <c r="B23" t="str">
        <f>'[6]Day 0'!C22</f>
        <v>Mulusa</v>
      </c>
      <c r="C23" t="str">
        <f>'[6]Day 0'!D22</f>
        <v xml:space="preserve">Joseph </v>
      </c>
      <c r="D23"/>
      <c r="E23" s="37">
        <f>'[4]MRV1 Stock comparison'!G22</f>
        <v>2.4000000000000004</v>
      </c>
      <c r="F23" s="38">
        <f>'[4]MRV1 Stock comparison'!K22</f>
        <v>2.7</v>
      </c>
      <c r="G23" s="38">
        <f>'[4]MRV1 Stock comparison'!O22</f>
        <v>2.5</v>
      </c>
      <c r="H23" s="157">
        <f>('[4]MRV1 KPT Day 0'!AW22)/100</f>
        <v>2.5555555555555554E-2</v>
      </c>
      <c r="I23" s="158">
        <f>('[4]MRV1 KPT Day 1'!AH22)/100</f>
        <v>2.3333333333333334E-2</v>
      </c>
      <c r="J23" s="158">
        <f>('[4]MRV1 KPT Day 2'!AH22)/100</f>
        <v>2.1111111111111112E-2</v>
      </c>
      <c r="K23" s="159"/>
      <c r="L23" s="160">
        <f t="shared" si="15"/>
        <v>2.491874322860238E-2</v>
      </c>
      <c r="M23" s="161">
        <f t="shared" si="15"/>
        <v>2.2801302931596091E-2</v>
      </c>
      <c r="N23" s="161">
        <f t="shared" si="15"/>
        <v>2.0674646354733407E-2</v>
      </c>
      <c r="O23" s="162"/>
      <c r="P23" s="37">
        <f>'[4]MRV1 KPT Day 1'!AM22</f>
        <v>6.6</v>
      </c>
      <c r="Q23" s="38">
        <f>'[4]MRV1 KPT Day 2'!AM22</f>
        <v>6.6</v>
      </c>
      <c r="R23" s="38">
        <f>'[4]MRV1 KPT Day 3'!AM22</f>
        <v>6.6</v>
      </c>
      <c r="S23" s="45">
        <f t="shared" si="1"/>
        <v>6.5999999999999988</v>
      </c>
      <c r="T23" s="45">
        <f t="shared" si="16"/>
        <v>0.3636363636363637</v>
      </c>
      <c r="U23" s="46">
        <f t="shared" si="16"/>
        <v>0.40909090909090912</v>
      </c>
      <c r="V23" s="46">
        <f t="shared" si="16"/>
        <v>0.37878787878787878</v>
      </c>
      <c r="W23" s="45">
        <f t="shared" si="3"/>
        <v>0.38383838383838387</v>
      </c>
      <c r="X23" s="45">
        <f t="shared" si="17"/>
        <v>2.3401950162513545</v>
      </c>
      <c r="Y23" s="46">
        <f t="shared" si="17"/>
        <v>2.6384364820846908</v>
      </c>
      <c r="Z23" s="46">
        <f t="shared" si="17"/>
        <v>2.4483133841131668</v>
      </c>
      <c r="AA23" s="45">
        <f t="shared" si="5"/>
        <v>2.4756482941497375</v>
      </c>
      <c r="AB23" s="45">
        <f t="shared" si="18"/>
        <v>0.35457500246232648</v>
      </c>
      <c r="AC23" s="46">
        <f t="shared" si="18"/>
        <v>0.39976310334616533</v>
      </c>
      <c r="AD23" s="46">
        <f t="shared" si="18"/>
        <v>0.37095657335047982</v>
      </c>
      <c r="AE23" s="45">
        <f t="shared" si="7"/>
        <v>0.37509822638632384</v>
      </c>
      <c r="AF23" s="45">
        <f t="shared" si="11"/>
        <v>2.4756482941497375</v>
      </c>
      <c r="AG23" s="46">
        <f t="shared" si="12"/>
        <v>0.15098804908215363</v>
      </c>
      <c r="AH23" s="47">
        <f t="shared" si="8"/>
        <v>0.45937131337698567</v>
      </c>
      <c r="AI23" s="46">
        <f t="shared" si="13"/>
        <v>2.4756482941497375</v>
      </c>
      <c r="AJ23" s="45">
        <f t="shared" si="19"/>
        <v>10.727272727272728</v>
      </c>
      <c r="AK23" s="46">
        <f t="shared" si="19"/>
        <v>12.068181818181818</v>
      </c>
      <c r="AL23" s="46">
        <f t="shared" si="19"/>
        <v>11.174242424242424</v>
      </c>
      <c r="AM23" s="45">
        <f t="shared" si="10"/>
        <v>11.323232323232324</v>
      </c>
      <c r="AN23" s="47">
        <f t="shared" si="14"/>
        <v>0.68275748990503637</v>
      </c>
    </row>
    <row r="24" spans="1:89" s="4" customFormat="1">
      <c r="A24" t="str">
        <f>'[6]Day 0'!A23</f>
        <v>148583384</v>
      </c>
      <c r="B24" t="str">
        <f>'[6]Day 0'!C23</f>
        <v>Doreen</v>
      </c>
      <c r="C24" t="str">
        <f>'[6]Day 0'!D23</f>
        <v>Chanda</v>
      </c>
      <c r="D24"/>
      <c r="E24" s="37">
        <f>'[4]MRV1 Stock comparison'!G23</f>
        <v>2.1999999999999993</v>
      </c>
      <c r="F24" s="38">
        <f>'[4]MRV1 Stock comparison'!K23</f>
        <v>2.6000000000000014</v>
      </c>
      <c r="G24" s="38">
        <f>'[4]MRV1 Stock comparison'!O23</f>
        <v>1.7999999999999989</v>
      </c>
      <c r="H24" s="157">
        <f>('[4]MRV1 KPT Day 0'!AW23)/100</f>
        <v>2.2222222222222223E-2</v>
      </c>
      <c r="I24" s="158">
        <f>('[4]MRV1 KPT Day 1'!AH23)/100</f>
        <v>2.7777777777777776E-2</v>
      </c>
      <c r="J24" s="158">
        <f>('[4]MRV1 KPT Day 2'!AH23)/100</f>
        <v>3.2222222222222222E-2</v>
      </c>
      <c r="K24" s="159"/>
      <c r="L24" s="160">
        <f t="shared" si="15"/>
        <v>2.1739130434782612E-2</v>
      </c>
      <c r="M24" s="161">
        <f t="shared" si="15"/>
        <v>2.7027027027027029E-2</v>
      </c>
      <c r="N24" s="161">
        <f t="shared" si="15"/>
        <v>3.1216361679224973E-2</v>
      </c>
      <c r="O24" s="162"/>
      <c r="P24" s="37">
        <f>'[4]MRV1 KPT Day 1'!AM23</f>
        <v>3.3</v>
      </c>
      <c r="Q24" s="38">
        <f>'[4]MRV1 KPT Day 2'!AM23</f>
        <v>3.3</v>
      </c>
      <c r="R24" s="38">
        <f>'[4]MRV1 KPT Day 3'!AM23</f>
        <v>3.3</v>
      </c>
      <c r="S24" s="45">
        <f t="shared" si="1"/>
        <v>3.2999999999999994</v>
      </c>
      <c r="T24" s="45">
        <f t="shared" si="16"/>
        <v>0.66666666666666652</v>
      </c>
      <c r="U24" s="46">
        <f t="shared" si="16"/>
        <v>0.7878787878787884</v>
      </c>
      <c r="V24" s="46">
        <f t="shared" si="16"/>
        <v>0.54545454545454519</v>
      </c>
      <c r="W24" s="45">
        <f t="shared" si="3"/>
        <v>0.66666666666666663</v>
      </c>
      <c r="X24" s="45">
        <f t="shared" si="17"/>
        <v>2.1521739130434776</v>
      </c>
      <c r="Y24" s="46">
        <f t="shared" si="17"/>
        <v>2.5297297297297314</v>
      </c>
      <c r="Z24" s="46">
        <f t="shared" si="17"/>
        <v>1.7438105489773941</v>
      </c>
      <c r="AA24" s="45">
        <f t="shared" si="5"/>
        <v>2.1419047305835344</v>
      </c>
      <c r="AB24" s="45">
        <f t="shared" si="18"/>
        <v>0.65217391304347805</v>
      </c>
      <c r="AC24" s="46">
        <f t="shared" si="18"/>
        <v>0.76658476658476715</v>
      </c>
      <c r="AD24" s="46">
        <f t="shared" si="18"/>
        <v>0.52842743908405887</v>
      </c>
      <c r="AE24" s="45">
        <f t="shared" si="7"/>
        <v>0.64906203957076802</v>
      </c>
      <c r="AF24" s="45">
        <f t="shared" si="11"/>
        <v>2.1419047305835344</v>
      </c>
      <c r="AG24" s="46">
        <f t="shared" si="12"/>
        <v>0.3930602138984588</v>
      </c>
      <c r="AH24" s="47">
        <f t="shared" si="8"/>
        <v>1.1958601213300641</v>
      </c>
      <c r="AI24" s="46">
        <f t="shared" si="13"/>
        <v>2.1419047305835344</v>
      </c>
      <c r="AJ24" s="45">
        <f t="shared" si="19"/>
        <v>19.666666666666661</v>
      </c>
      <c r="AK24" s="46">
        <f t="shared" si="19"/>
        <v>23.242424242424256</v>
      </c>
      <c r="AL24" s="46">
        <f t="shared" si="19"/>
        <v>16.090909090909083</v>
      </c>
      <c r="AM24" s="45">
        <f t="shared" si="10"/>
        <v>19.666666666666668</v>
      </c>
      <c r="AN24" s="47">
        <f t="shared" si="14"/>
        <v>3.575757575757589</v>
      </c>
    </row>
    <row r="25" spans="1:89" s="4" customFormat="1">
      <c r="A25" t="str">
        <f>'[6]Day 0'!A24</f>
        <v>148584379</v>
      </c>
      <c r="B25" t="str">
        <f>'[6]Day 0'!C24</f>
        <v>Mercy</v>
      </c>
      <c r="C25" t="str">
        <f>'[6]Day 0'!D24</f>
        <v>Mukonge</v>
      </c>
      <c r="D25"/>
      <c r="E25" s="37">
        <f>'[4]MRV1 Stock comparison'!G24</f>
        <v>2.9999999999999991</v>
      </c>
      <c r="F25" s="38">
        <f>'[4]MRV1 Stock comparison'!K24</f>
        <v>2.2000000000000002</v>
      </c>
      <c r="G25" s="38">
        <f>'[4]MRV1 Stock comparison'!O24</f>
        <v>2.1999999999999993</v>
      </c>
      <c r="H25" s="157">
        <f>('[4]MRV1 KPT Day 0'!AW24)/100</f>
        <v>2.8888888888888888E-2</v>
      </c>
      <c r="I25" s="158">
        <f>('[4]MRV1 KPT Day 1'!AH24)/100</f>
        <v>1.7777777777777778E-2</v>
      </c>
      <c r="J25" s="158">
        <f>('[4]MRV1 KPT Day 2'!AH24)/100</f>
        <v>3.111111111111111E-2</v>
      </c>
      <c r="K25" s="159"/>
      <c r="L25" s="160">
        <f t="shared" si="15"/>
        <v>2.8077753779697619E-2</v>
      </c>
      <c r="M25" s="161">
        <f t="shared" si="15"/>
        <v>1.7467248908296946E-2</v>
      </c>
      <c r="N25" s="161">
        <f t="shared" si="15"/>
        <v>3.017241379310345E-2</v>
      </c>
      <c r="O25" s="162"/>
      <c r="P25" s="37">
        <f>'[4]MRV1 KPT Day 1'!AM24</f>
        <v>3.8</v>
      </c>
      <c r="Q25" s="38">
        <f>'[4]MRV1 KPT Day 2'!AM24</f>
        <v>3.8</v>
      </c>
      <c r="R25" s="38">
        <f>'[4]MRV1 KPT Day 3'!AM24</f>
        <v>3.8</v>
      </c>
      <c r="S25" s="45">
        <f t="shared" si="1"/>
        <v>3.7999999999999994</v>
      </c>
      <c r="T25" s="45">
        <f t="shared" si="16"/>
        <v>0.78947368421052611</v>
      </c>
      <c r="U25" s="46">
        <f t="shared" si="16"/>
        <v>0.57894736842105265</v>
      </c>
      <c r="V25" s="46">
        <f t="shared" si="16"/>
        <v>0.57894736842105243</v>
      </c>
      <c r="W25" s="45">
        <f t="shared" si="3"/>
        <v>0.64912280701754377</v>
      </c>
      <c r="X25" s="45">
        <f t="shared" si="17"/>
        <v>2.9157667386609063</v>
      </c>
      <c r="Y25" s="46">
        <f t="shared" si="17"/>
        <v>2.161572052401747</v>
      </c>
      <c r="Z25" s="46">
        <f t="shared" si="17"/>
        <v>2.1336206896551717</v>
      </c>
      <c r="AA25" s="45">
        <f t="shared" si="5"/>
        <v>2.403653160239275</v>
      </c>
      <c r="AB25" s="45">
        <f t="shared" si="18"/>
        <v>0.76730703648971221</v>
      </c>
      <c r="AC25" s="46">
        <f t="shared" si="18"/>
        <v>0.5688347506320387</v>
      </c>
      <c r="AD25" s="46">
        <f t="shared" si="18"/>
        <v>0.56147912885662421</v>
      </c>
      <c r="AE25" s="45">
        <f t="shared" si="7"/>
        <v>0.63254030532612504</v>
      </c>
      <c r="AF25" s="45">
        <f t="shared" si="11"/>
        <v>2.403653160239275</v>
      </c>
      <c r="AG25" s="46">
        <f t="shared" si="12"/>
        <v>0.44372351478449307</v>
      </c>
      <c r="AH25" s="47">
        <f t="shared" si="8"/>
        <v>1.349999917224558</v>
      </c>
      <c r="AI25" s="46">
        <f t="shared" si="13"/>
        <v>2.403653160239275</v>
      </c>
      <c r="AJ25" s="45">
        <f t="shared" si="19"/>
        <v>23.28947368421052</v>
      </c>
      <c r="AK25" s="46">
        <f t="shared" si="19"/>
        <v>17.078947368421055</v>
      </c>
      <c r="AL25" s="46">
        <f t="shared" si="19"/>
        <v>17.078947368421048</v>
      </c>
      <c r="AM25" s="45">
        <f t="shared" si="10"/>
        <v>19.149122807017541</v>
      </c>
      <c r="AN25" s="47">
        <f t="shared" si="14"/>
        <v>3.5856490402303032</v>
      </c>
    </row>
    <row r="26" spans="1:89" s="4" customFormat="1">
      <c r="A26" t="str">
        <f>'[6]Day 0'!A25</f>
        <v>148584990</v>
      </c>
      <c r="B26" t="str">
        <f>'[6]Day 0'!C25</f>
        <v>Leonard</v>
      </c>
      <c r="C26" t="str">
        <f>'[6]Day 0'!D25</f>
        <v>Chilebela</v>
      </c>
      <c r="D26"/>
      <c r="E26" s="37">
        <f>'[4]MRV1 Stock comparison'!G25</f>
        <v>1.2000000000000002</v>
      </c>
      <c r="F26" s="38">
        <f>'[4]MRV1 Stock comparison'!K25</f>
        <v>1.7999999999999998</v>
      </c>
      <c r="G26" s="38">
        <f>'[4]MRV1 Stock comparison'!O25</f>
        <v>1.9</v>
      </c>
      <c r="H26" s="157">
        <f>('[4]MRV1 KPT Day 0'!AW25)/100</f>
        <v>2.7777777777777776E-2</v>
      </c>
      <c r="I26" s="158">
        <f>('[4]MRV1 KPT Day 1'!AH25)/100</f>
        <v>2.4444444444444446E-2</v>
      </c>
      <c r="J26" s="158">
        <f>('[4]MRV1 KPT Day 2'!AH25)/100</f>
        <v>2.4444444444444446E-2</v>
      </c>
      <c r="K26" s="159"/>
      <c r="L26" s="160">
        <f t="shared" si="15"/>
        <v>2.7027027027027029E-2</v>
      </c>
      <c r="M26" s="161">
        <f t="shared" si="15"/>
        <v>2.3861171366594359E-2</v>
      </c>
      <c r="N26" s="161">
        <f t="shared" si="15"/>
        <v>2.3861171366594359E-2</v>
      </c>
      <c r="O26" s="162"/>
      <c r="P26" s="37">
        <f>'[4]MRV1 KPT Day 1'!AM25</f>
        <v>2.2999999999999998</v>
      </c>
      <c r="Q26" s="38">
        <f>'[4]MRV1 KPT Day 2'!AM25</f>
        <v>2.2999999999999998</v>
      </c>
      <c r="R26" s="38">
        <f>'[4]MRV1 KPT Day 3'!AM25</f>
        <v>2.2999999999999998</v>
      </c>
      <c r="S26" s="45">
        <f t="shared" si="1"/>
        <v>2.2999999999999998</v>
      </c>
      <c r="T26" s="45">
        <f t="shared" si="16"/>
        <v>0.52173913043478271</v>
      </c>
      <c r="U26" s="46">
        <f t="shared" si="16"/>
        <v>0.78260869565217395</v>
      </c>
      <c r="V26" s="46">
        <f t="shared" si="16"/>
        <v>0.82608695652173914</v>
      </c>
      <c r="W26" s="45">
        <f t="shared" si="3"/>
        <v>0.71014492753623193</v>
      </c>
      <c r="X26" s="45">
        <f t="shared" si="17"/>
        <v>1.1675675675675679</v>
      </c>
      <c r="Y26" s="46">
        <f t="shared" si="17"/>
        <v>1.75704989154013</v>
      </c>
      <c r="Z26" s="46">
        <f t="shared" si="17"/>
        <v>1.8546637744034706</v>
      </c>
      <c r="AA26" s="45">
        <f t="shared" si="5"/>
        <v>1.593093744503723</v>
      </c>
      <c r="AB26" s="45">
        <f t="shared" si="18"/>
        <v>0.50763807285546436</v>
      </c>
      <c r="AC26" s="46">
        <f t="shared" si="18"/>
        <v>0.76393473545223045</v>
      </c>
      <c r="AD26" s="46">
        <f t="shared" si="18"/>
        <v>0.80637555408846551</v>
      </c>
      <c r="AE26" s="45">
        <f t="shared" si="7"/>
        <v>0.69264945413205348</v>
      </c>
      <c r="AF26" s="45">
        <f t="shared" si="11"/>
        <v>1.593093744503723</v>
      </c>
      <c r="AG26" s="46">
        <f t="shared" si="12"/>
        <v>0.37173446568126989</v>
      </c>
      <c r="AH26" s="47">
        <f t="shared" si="8"/>
        <v>1.130977920209983</v>
      </c>
      <c r="AI26" s="46">
        <f t="shared" si="13"/>
        <v>1.593093744503723</v>
      </c>
      <c r="AJ26" s="45">
        <f t="shared" si="19"/>
        <v>15.39130434782609</v>
      </c>
      <c r="AK26" s="46">
        <f t="shared" si="19"/>
        <v>23.086956521739133</v>
      </c>
      <c r="AL26" s="46">
        <f t="shared" si="19"/>
        <v>24.369565217391305</v>
      </c>
      <c r="AM26" s="45">
        <f t="shared" si="10"/>
        <v>20.94927536231884</v>
      </c>
      <c r="AN26" s="47">
        <f t="shared" si="14"/>
        <v>4.855878150756765</v>
      </c>
    </row>
    <row r="27" spans="1:89" s="4" customFormat="1">
      <c r="A27" t="str">
        <f>'[6]Day 0'!A26</f>
        <v>148590724</v>
      </c>
      <c r="B27" t="str">
        <f>'[6]Day 0'!C26</f>
        <v>Elizabeth</v>
      </c>
      <c r="C27" t="str">
        <f>'[6]Day 0'!D26</f>
        <v>Banda</v>
      </c>
      <c r="D27"/>
      <c r="E27" s="37">
        <f>'[4]MRV1 Stock comparison'!G26</f>
        <v>1.9</v>
      </c>
      <c r="F27" s="38">
        <f>'[4]MRV1 Stock comparison'!K26</f>
        <v>1.5999999999999999</v>
      </c>
      <c r="G27" s="38">
        <f>'[4]MRV1 Stock comparison'!O26</f>
        <v>2</v>
      </c>
      <c r="H27" s="157">
        <f>('[4]MRV1 KPT Day 0'!AW26)/100</f>
        <v>2.3333333333333334E-2</v>
      </c>
      <c r="I27" s="158">
        <f>('[4]MRV1 KPT Day 1'!AH26)/100</f>
        <v>2.5555555555555554E-2</v>
      </c>
      <c r="J27" s="158">
        <f>('[4]MRV1 KPT Day 2'!AH26)/100</f>
        <v>2.5555555555555554E-2</v>
      </c>
      <c r="K27" s="159"/>
      <c r="L27" s="160">
        <f t="shared" si="15"/>
        <v>2.2801302931596091E-2</v>
      </c>
      <c r="M27" s="161">
        <f t="shared" si="15"/>
        <v>2.491874322860238E-2</v>
      </c>
      <c r="N27" s="161">
        <f t="shared" si="15"/>
        <v>2.491874322860238E-2</v>
      </c>
      <c r="O27" s="162"/>
      <c r="P27" s="37">
        <f>'[4]MRV1 KPT Day 1'!AM26</f>
        <v>7</v>
      </c>
      <c r="Q27" s="38">
        <f>'[4]MRV1 KPT Day 2'!AM26</f>
        <v>7</v>
      </c>
      <c r="R27" s="38">
        <f>'[4]MRV1 KPT Day 3'!AM26</f>
        <v>5.4</v>
      </c>
      <c r="S27" s="45">
        <f t="shared" si="1"/>
        <v>6.4666666666666659</v>
      </c>
      <c r="T27" s="45">
        <f t="shared" si="16"/>
        <v>0.27142857142857141</v>
      </c>
      <c r="U27" s="46">
        <f t="shared" si="16"/>
        <v>0.22857142857142856</v>
      </c>
      <c r="V27" s="46">
        <f t="shared" si="16"/>
        <v>0.37037037037037035</v>
      </c>
      <c r="W27" s="45">
        <f t="shared" si="3"/>
        <v>0.29012345679012347</v>
      </c>
      <c r="X27" s="45">
        <f t="shared" si="17"/>
        <v>1.8566775244299674</v>
      </c>
      <c r="Y27" s="46">
        <f t="shared" si="17"/>
        <v>1.560130010834236</v>
      </c>
      <c r="Z27" s="46">
        <f t="shared" si="17"/>
        <v>1.9501625135427951</v>
      </c>
      <c r="AA27" s="45">
        <f t="shared" si="5"/>
        <v>1.7889900162689993</v>
      </c>
      <c r="AB27" s="45">
        <f t="shared" si="18"/>
        <v>0.2652396463471382</v>
      </c>
      <c r="AC27" s="46">
        <f t="shared" si="18"/>
        <v>0.22287571583346227</v>
      </c>
      <c r="AD27" s="46">
        <f t="shared" si="18"/>
        <v>0.36114120621162871</v>
      </c>
      <c r="AE27" s="45">
        <f t="shared" si="7"/>
        <v>0.28308552279740973</v>
      </c>
      <c r="AF27" s="45">
        <f t="shared" si="11"/>
        <v>1.7889900162689993</v>
      </c>
      <c r="AG27" s="46">
        <f t="shared" si="12"/>
        <v>0.20363579587846625</v>
      </c>
      <c r="AH27" s="47">
        <f t="shared" si="8"/>
        <v>0.61954865681031901</v>
      </c>
      <c r="AI27" s="46">
        <f t="shared" si="13"/>
        <v>1.7889900162689993</v>
      </c>
      <c r="AJ27" s="45">
        <f t="shared" si="19"/>
        <v>8.0071428571428562</v>
      </c>
      <c r="AK27" s="46">
        <f t="shared" si="19"/>
        <v>6.7428571428571429</v>
      </c>
      <c r="AL27" s="46">
        <f t="shared" si="19"/>
        <v>10.925925925925926</v>
      </c>
      <c r="AM27" s="45">
        <f t="shared" si="10"/>
        <v>8.5586419753086407</v>
      </c>
      <c r="AN27" s="47">
        <f t="shared" si="14"/>
        <v>2.1453739927980808</v>
      </c>
    </row>
    <row r="28" spans="1:89" s="4" customFormat="1">
      <c r="A28" t="str">
        <f>'[6]Day 0'!A27</f>
        <v>148591664</v>
      </c>
      <c r="B28" t="str">
        <f>'[6]Day 0'!C27</f>
        <v>Chileshe</v>
      </c>
      <c r="C28" t="str">
        <f>'[6]Day 0'!D27</f>
        <v>Dorica</v>
      </c>
      <c r="D28"/>
      <c r="E28" s="37">
        <f>'[4]MRV1 Stock comparison'!G27</f>
        <v>1.5</v>
      </c>
      <c r="F28" s="38">
        <f>'[4]MRV1 Stock comparison'!K27</f>
        <v>1.7999999999999998</v>
      </c>
      <c r="G28" s="38">
        <f>'[4]MRV1 Stock comparison'!O27</f>
        <v>1.7999999999999998</v>
      </c>
      <c r="H28" s="157">
        <f>('[4]MRV1 KPT Day 0'!AW27)/100</f>
        <v>2.2222222222222223E-2</v>
      </c>
      <c r="I28" s="158">
        <f>('[4]MRV1 KPT Day 1'!AH27)/100</f>
        <v>2.5555555555555554E-2</v>
      </c>
      <c r="J28" s="158">
        <f>('[4]MRV1 KPT Day 2'!AH27)/100</f>
        <v>2.7777777777777776E-2</v>
      </c>
      <c r="K28" s="159"/>
      <c r="L28" s="160">
        <f t="shared" si="15"/>
        <v>2.1739130434782612E-2</v>
      </c>
      <c r="M28" s="161">
        <f t="shared" si="15"/>
        <v>2.491874322860238E-2</v>
      </c>
      <c r="N28" s="161">
        <f t="shared" si="15"/>
        <v>2.7027027027027029E-2</v>
      </c>
      <c r="O28" s="162"/>
      <c r="P28" s="37">
        <f>'[4]MRV1 KPT Day 1'!AM27</f>
        <v>4.0999999999999996</v>
      </c>
      <c r="Q28" s="38">
        <f>'[4]MRV1 KPT Day 2'!AM27</f>
        <v>4.0999999999999996</v>
      </c>
      <c r="R28" s="38">
        <f>'[4]MRV1 KPT Day 3'!AM27</f>
        <v>4.0999999999999996</v>
      </c>
      <c r="S28" s="45">
        <f t="shared" si="1"/>
        <v>4.0999999999999996</v>
      </c>
      <c r="T28" s="45">
        <f t="shared" si="16"/>
        <v>0.36585365853658541</v>
      </c>
      <c r="U28" s="46">
        <f t="shared" si="16"/>
        <v>0.43902439024390244</v>
      </c>
      <c r="V28" s="46">
        <f t="shared" si="16"/>
        <v>0.43902439024390244</v>
      </c>
      <c r="W28" s="45">
        <f t="shared" si="3"/>
        <v>0.41463414634146339</v>
      </c>
      <c r="X28" s="45">
        <f t="shared" si="17"/>
        <v>1.4673913043478262</v>
      </c>
      <c r="Y28" s="46">
        <f t="shared" si="17"/>
        <v>1.7551462621885154</v>
      </c>
      <c r="Z28" s="46">
        <f t="shared" si="17"/>
        <v>1.7513513513513512</v>
      </c>
      <c r="AA28" s="45">
        <f t="shared" si="5"/>
        <v>1.6579629726292309</v>
      </c>
      <c r="AB28" s="45">
        <f t="shared" si="18"/>
        <v>0.35790031813361617</v>
      </c>
      <c r="AC28" s="46">
        <f t="shared" si="18"/>
        <v>0.42808445419232088</v>
      </c>
      <c r="AD28" s="46">
        <f t="shared" si="18"/>
        <v>0.42715886618325644</v>
      </c>
      <c r="AE28" s="45">
        <f t="shared" si="7"/>
        <v>0.40438121283639777</v>
      </c>
      <c r="AF28" s="45">
        <f t="shared" si="11"/>
        <v>1.6579629726292309</v>
      </c>
      <c r="AG28" s="46">
        <f t="shared" si="12"/>
        <v>0.16505081308716368</v>
      </c>
      <c r="AH28" s="47">
        <f t="shared" si="8"/>
        <v>0.50215635768984457</v>
      </c>
      <c r="AI28" s="46">
        <f t="shared" si="13"/>
        <v>1.6579629726292309</v>
      </c>
      <c r="AJ28" s="45">
        <f t="shared" si="19"/>
        <v>10.79268292682927</v>
      </c>
      <c r="AK28" s="46">
        <f t="shared" si="19"/>
        <v>12.951219512195122</v>
      </c>
      <c r="AL28" s="46">
        <f t="shared" si="19"/>
        <v>12.951219512195122</v>
      </c>
      <c r="AM28" s="45">
        <f t="shared" si="10"/>
        <v>12.231707317073171</v>
      </c>
      <c r="AN28" s="47">
        <f t="shared" si="14"/>
        <v>1.2462316786166299</v>
      </c>
    </row>
    <row r="29" spans="1:89" s="89" customFormat="1">
      <c r="A29" t="str">
        <f>'[6]Day 0'!A28</f>
        <v>148592840</v>
      </c>
      <c r="B29" t="str">
        <f>'[6]Day 0'!C28</f>
        <v>Gift</v>
      </c>
      <c r="C29" t="str">
        <f>'[6]Day 0'!D28</f>
        <v>Mwene</v>
      </c>
      <c r="D29"/>
      <c r="E29" s="37">
        <f>'[4]MRV1 Stock comparison'!G28</f>
        <v>2.8000000000000007</v>
      </c>
      <c r="F29" s="38">
        <f>'[4]MRV1 Stock comparison'!K28</f>
        <v>2.1999999999999993</v>
      </c>
      <c r="G29" s="38">
        <f>'[4]MRV1 Stock comparison'!O28</f>
        <v>2.1999999999999993</v>
      </c>
      <c r="H29" s="157">
        <f>('[4]MRV1 KPT Day 0'!AW28)/100</f>
        <v>2.7777777777777776E-2</v>
      </c>
      <c r="I29" s="158">
        <f>('[4]MRV1 KPT Day 1'!AH28)/100</f>
        <v>2.3333333333333334E-2</v>
      </c>
      <c r="J29" s="158">
        <f>('[4]MRV1 KPT Day 2'!AH28)/100</f>
        <v>2.7777777777777776E-2</v>
      </c>
      <c r="K29" s="159"/>
      <c r="L29" s="160">
        <f t="shared" si="15"/>
        <v>2.7027027027027029E-2</v>
      </c>
      <c r="M29" s="161">
        <f t="shared" si="15"/>
        <v>2.2801302931596091E-2</v>
      </c>
      <c r="N29" s="161">
        <f t="shared" si="15"/>
        <v>2.7027027027027029E-2</v>
      </c>
      <c r="O29" s="162"/>
      <c r="P29" s="37">
        <f>'[4]MRV1 KPT Day 1'!AM28</f>
        <v>3.8</v>
      </c>
      <c r="Q29" s="38">
        <f>'[4]MRV1 KPT Day 2'!AM28</f>
        <v>3.8</v>
      </c>
      <c r="R29" s="38">
        <f>'[4]MRV1 KPT Day 3'!AM28</f>
        <v>3.8</v>
      </c>
      <c r="S29" s="45">
        <f t="shared" si="1"/>
        <v>3.7999999999999994</v>
      </c>
      <c r="T29" s="45">
        <f t="shared" si="16"/>
        <v>0.73684210526315808</v>
      </c>
      <c r="U29" s="46">
        <f t="shared" si="16"/>
        <v>0.57894736842105243</v>
      </c>
      <c r="V29" s="46">
        <f t="shared" si="16"/>
        <v>0.57894736842105243</v>
      </c>
      <c r="W29" s="45">
        <f t="shared" si="3"/>
        <v>0.63157894736842102</v>
      </c>
      <c r="X29" s="45">
        <f t="shared" si="17"/>
        <v>2.7243243243243254</v>
      </c>
      <c r="Y29" s="46">
        <f t="shared" si="17"/>
        <v>2.1498371335504878</v>
      </c>
      <c r="Z29" s="46">
        <f t="shared" si="17"/>
        <v>2.14054054054054</v>
      </c>
      <c r="AA29" s="45">
        <f t="shared" si="5"/>
        <v>2.3382339994717842</v>
      </c>
      <c r="AB29" s="45">
        <f t="shared" si="18"/>
        <v>0.71692745376955935</v>
      </c>
      <c r="AC29" s="46">
        <f t="shared" si="18"/>
        <v>0.5657466140922337</v>
      </c>
      <c r="AD29" s="46">
        <f t="shared" si="18"/>
        <v>0.56330014224751057</v>
      </c>
      <c r="AE29" s="45">
        <f t="shared" si="7"/>
        <v>0.61532473670310128</v>
      </c>
      <c r="AF29" s="45">
        <f t="shared" si="11"/>
        <v>2.3382339994717842</v>
      </c>
      <c r="AG29" s="46">
        <f t="shared" si="12"/>
        <v>0.33439633800171192</v>
      </c>
      <c r="AH29" s="47">
        <f t="shared" si="8"/>
        <v>1.0173790966245246</v>
      </c>
      <c r="AI29" s="46">
        <f t="shared" si="13"/>
        <v>2.3382339994717842</v>
      </c>
      <c r="AJ29" s="45">
        <f t="shared" si="19"/>
        <v>21.736842105263165</v>
      </c>
      <c r="AK29" s="46">
        <f t="shared" si="19"/>
        <v>17.078947368421048</v>
      </c>
      <c r="AL29" s="46">
        <f t="shared" si="19"/>
        <v>17.078947368421048</v>
      </c>
      <c r="AM29" s="45">
        <f t="shared" si="10"/>
        <v>18.631578947368421</v>
      </c>
      <c r="AN29" s="47">
        <f t="shared" si="14"/>
        <v>2.6892367801727315</v>
      </c>
      <c r="AO29" s="4"/>
      <c r="AP29" s="4"/>
      <c r="AQ29" s="4"/>
      <c r="AR29" s="4"/>
      <c r="AS29" s="4"/>
      <c r="AT29" s="4"/>
      <c r="AU29" s="4"/>
      <c r="AV29" s="4"/>
      <c r="AW29"/>
      <c r="AX29"/>
      <c r="AY29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</row>
    <row r="30" spans="1:89" s="75" customFormat="1">
      <c r="A30" t="str">
        <f>'[6]Day 0'!A29</f>
        <v>148595587</v>
      </c>
      <c r="B30" t="str">
        <f>'[6]Day 0'!C29</f>
        <v>Ngulube</v>
      </c>
      <c r="C30" t="str">
        <f>'[6]Day 0'!D29</f>
        <v>Abraham</v>
      </c>
      <c r="D30"/>
      <c r="E30" s="37">
        <f>'[4]MRV1 Stock comparison'!G29</f>
        <v>1.9000000000000004</v>
      </c>
      <c r="F30" s="38">
        <f>'[4]MRV1 Stock comparison'!K29</f>
        <v>2.2000000000000002</v>
      </c>
      <c r="G30" s="38">
        <f>'[4]MRV1 Stock comparison'!O29</f>
        <v>2.1000000000000005</v>
      </c>
      <c r="H30" s="157">
        <f>('[4]MRV1 KPT Day 0'!AW29)/100</f>
        <v>2.4444444444444446E-2</v>
      </c>
      <c r="I30" s="158">
        <f>('[4]MRV1 KPT Day 1'!AH29)/100</f>
        <v>2.2222222222222223E-2</v>
      </c>
      <c r="J30" s="158">
        <f>('[4]MRV1 KPT Day 2'!AH29)/100</f>
        <v>2.1111111111111112E-2</v>
      </c>
      <c r="K30" s="159"/>
      <c r="L30" s="160">
        <f t="shared" si="15"/>
        <v>2.3861171366594359E-2</v>
      </c>
      <c r="M30" s="161">
        <f t="shared" si="15"/>
        <v>2.1739130434782612E-2</v>
      </c>
      <c r="N30" s="161">
        <f t="shared" si="15"/>
        <v>2.0674646354733407E-2</v>
      </c>
      <c r="O30" s="162"/>
      <c r="P30" s="37">
        <f>'[4]MRV1 KPT Day 1'!AM29</f>
        <v>6.1</v>
      </c>
      <c r="Q30" s="38">
        <f>'[4]MRV1 KPT Day 2'!AM29</f>
        <v>6.1</v>
      </c>
      <c r="R30" s="38">
        <f>'[4]MRV1 KPT Day 3'!AM29</f>
        <v>6.1</v>
      </c>
      <c r="S30" s="45">
        <f t="shared" si="1"/>
        <v>6.0999999999999988</v>
      </c>
      <c r="T30" s="45">
        <f t="shared" si="16"/>
        <v>0.31147540983606564</v>
      </c>
      <c r="U30" s="46">
        <f t="shared" si="16"/>
        <v>0.3606557377049181</v>
      </c>
      <c r="V30" s="46">
        <f t="shared" si="16"/>
        <v>0.34426229508196732</v>
      </c>
      <c r="W30" s="45">
        <f t="shared" si="3"/>
        <v>0.33879781420765037</v>
      </c>
      <c r="X30" s="45">
        <f t="shared" si="17"/>
        <v>1.8546637744034711</v>
      </c>
      <c r="Y30" s="46">
        <f t="shared" si="17"/>
        <v>2.1521739130434785</v>
      </c>
      <c r="Z30" s="46">
        <f t="shared" si="17"/>
        <v>2.0565832426550603</v>
      </c>
      <c r="AA30" s="45">
        <f t="shared" si="5"/>
        <v>2.0211403100340033</v>
      </c>
      <c r="AB30" s="45">
        <f t="shared" si="18"/>
        <v>0.30404324170548708</v>
      </c>
      <c r="AC30" s="46">
        <f t="shared" si="18"/>
        <v>0.35281539558089814</v>
      </c>
      <c r="AD30" s="46">
        <f t="shared" si="18"/>
        <v>0.33714479387787877</v>
      </c>
      <c r="AE30" s="45">
        <f t="shared" si="7"/>
        <v>0.33133447705475466</v>
      </c>
      <c r="AF30" s="45">
        <f t="shared" si="11"/>
        <v>2.0211403100340033</v>
      </c>
      <c r="AG30" s="46">
        <f t="shared" si="12"/>
        <v>0.15188884670371519</v>
      </c>
      <c r="AH30" s="47">
        <f t="shared" si="8"/>
        <v>0.4621119315187463</v>
      </c>
      <c r="AI30" s="46">
        <f t="shared" si="13"/>
        <v>2.0211403100340033</v>
      </c>
      <c r="AJ30" s="45">
        <f t="shared" si="19"/>
        <v>9.1885245901639365</v>
      </c>
      <c r="AK30" s="46">
        <f t="shared" si="19"/>
        <v>10.639344262295085</v>
      </c>
      <c r="AL30" s="46">
        <f t="shared" si="19"/>
        <v>10.155737704918035</v>
      </c>
      <c r="AM30" s="45">
        <f t="shared" si="10"/>
        <v>9.9945355191256855</v>
      </c>
      <c r="AN30" s="47">
        <f t="shared" si="14"/>
        <v>0.73872121858577788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s="75" customFormat="1">
      <c r="A31" t="str">
        <f>'[6]Day 0'!A30</f>
        <v>148600688</v>
      </c>
      <c r="B31" t="str">
        <f>'[6]Day 0'!C30</f>
        <v>Brenda</v>
      </c>
      <c r="C31" t="str">
        <f>'[6]Day 0'!D30</f>
        <v>Nalomba</v>
      </c>
      <c r="D31"/>
      <c r="E31" s="37">
        <f>'[4]MRV1 Stock comparison'!G30</f>
        <v>2</v>
      </c>
      <c r="F31" s="38">
        <f>'[4]MRV1 Stock comparison'!K30</f>
        <v>1.7000000000000002</v>
      </c>
      <c r="G31" s="38">
        <f>'[4]MRV1 Stock comparison'!O30</f>
        <v>1.5999999999999999</v>
      </c>
      <c r="H31" s="157">
        <f>('[4]MRV1 KPT Day 0'!AW30)/100</f>
        <v>2.4444444444444446E-2</v>
      </c>
      <c r="I31" s="158">
        <f>('[4]MRV1 KPT Day 1'!AH30)/100</f>
        <v>2.7777777777777776E-2</v>
      </c>
      <c r="J31" s="158">
        <f>('[4]MRV1 KPT Day 2'!AH30)/100</f>
        <v>2.3333333333333334E-2</v>
      </c>
      <c r="K31" s="159"/>
      <c r="L31" s="160">
        <f t="shared" si="15"/>
        <v>2.3861171366594359E-2</v>
      </c>
      <c r="M31" s="161">
        <f t="shared" si="15"/>
        <v>2.7027027027027029E-2</v>
      </c>
      <c r="N31" s="161">
        <f t="shared" si="15"/>
        <v>2.2801302931596091E-2</v>
      </c>
      <c r="O31" s="162"/>
      <c r="P31" s="37">
        <f>'[4]MRV1 KPT Day 1'!AM30</f>
        <v>5.2</v>
      </c>
      <c r="Q31" s="38">
        <f>'[4]MRV1 KPT Day 2'!AM30</f>
        <v>5.2</v>
      </c>
      <c r="R31" s="38">
        <f>'[4]MRV1 KPT Day 3'!AM30</f>
        <v>5.2</v>
      </c>
      <c r="S31" s="45">
        <f t="shared" si="1"/>
        <v>5.2</v>
      </c>
      <c r="T31" s="45">
        <f t="shared" si="16"/>
        <v>0.38461538461538458</v>
      </c>
      <c r="U31" s="46">
        <f t="shared" si="16"/>
        <v>0.32692307692307693</v>
      </c>
      <c r="V31" s="46">
        <f t="shared" si="16"/>
        <v>0.30769230769230765</v>
      </c>
      <c r="W31" s="45">
        <f t="shared" si="3"/>
        <v>0.3397435897435897</v>
      </c>
      <c r="X31" s="45">
        <f t="shared" si="17"/>
        <v>1.9522776572668112</v>
      </c>
      <c r="Y31" s="46">
        <f t="shared" si="17"/>
        <v>1.6540540540540543</v>
      </c>
      <c r="Z31" s="46">
        <f t="shared" si="17"/>
        <v>1.5635179153094461</v>
      </c>
      <c r="AA31" s="45">
        <f t="shared" si="5"/>
        <v>1.7232832088767704</v>
      </c>
      <c r="AB31" s="45">
        <f t="shared" si="18"/>
        <v>0.37543801101284829</v>
      </c>
      <c r="AC31" s="46">
        <f t="shared" si="18"/>
        <v>0.3180873180873181</v>
      </c>
      <c r="AD31" s="46">
        <f t="shared" si="18"/>
        <v>0.30067652217489349</v>
      </c>
      <c r="AE31" s="45">
        <f t="shared" si="7"/>
        <v>0.33140061709168661</v>
      </c>
      <c r="AF31" s="45">
        <f t="shared" si="11"/>
        <v>1.7232832088767704</v>
      </c>
      <c r="AG31" s="46">
        <f t="shared" si="12"/>
        <v>0.20341593140604794</v>
      </c>
      <c r="AH31" s="47">
        <f t="shared" si="8"/>
        <v>0.61887973346126124</v>
      </c>
      <c r="AI31" s="46">
        <f t="shared" si="13"/>
        <v>1.7232832088767704</v>
      </c>
      <c r="AJ31" s="45">
        <f t="shared" si="19"/>
        <v>11.346153846153845</v>
      </c>
      <c r="AK31" s="46">
        <f t="shared" si="19"/>
        <v>9.6442307692307701</v>
      </c>
      <c r="AL31" s="46">
        <f t="shared" si="19"/>
        <v>9.0769230769230766</v>
      </c>
      <c r="AM31" s="45">
        <f t="shared" si="10"/>
        <v>10.022435897435896</v>
      </c>
      <c r="AN31" s="47">
        <f t="shared" si="14"/>
        <v>1.1809451343125168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tr">
        <f>'[6]Day 0'!A31</f>
        <v>148602885</v>
      </c>
      <c r="B32" t="str">
        <f>'[6]Day 0'!C31</f>
        <v>Violet</v>
      </c>
      <c r="C32" t="str">
        <f>'[6]Day 0'!D31</f>
        <v>Munyuka</v>
      </c>
      <c r="E32" s="37">
        <f>'[4]MRV1 Stock comparison'!G31</f>
        <v>3</v>
      </c>
      <c r="F32" s="38">
        <f>'[4]MRV1 Stock comparison'!K31</f>
        <v>2.0999999999999996</v>
      </c>
      <c r="G32" s="38">
        <f>'[4]MRV1 Stock comparison'!O31</f>
        <v>1.9000000000000004</v>
      </c>
      <c r="H32" s="157">
        <f>('[4]MRV1 KPT Day 0'!AW31)/100</f>
        <v>2.2222222222222223E-2</v>
      </c>
      <c r="I32" s="158">
        <f>('[4]MRV1 KPT Day 1'!AH31)/100</f>
        <v>2.7777777777777776E-2</v>
      </c>
      <c r="J32" s="158">
        <f>('[4]MRV1 KPT Day 2'!AH31)/100</f>
        <v>2.5555555555555554E-2</v>
      </c>
      <c r="K32" s="159"/>
      <c r="L32" s="160">
        <f t="shared" si="15"/>
        <v>2.1739130434782612E-2</v>
      </c>
      <c r="M32" s="161">
        <f t="shared" si="15"/>
        <v>2.7027027027027029E-2</v>
      </c>
      <c r="N32" s="161">
        <f t="shared" si="15"/>
        <v>2.491874322860238E-2</v>
      </c>
      <c r="O32" s="162"/>
      <c r="P32" s="37">
        <f>'[4]MRV1 KPT Day 1'!AM31</f>
        <v>4.4000000000000004</v>
      </c>
      <c r="Q32" s="38">
        <f>'[4]MRV1 KPT Day 2'!AM31</f>
        <v>4.4000000000000004</v>
      </c>
      <c r="R32" s="38">
        <f>'[4]MRV1 KPT Day 3'!AM31</f>
        <v>4.4000000000000004</v>
      </c>
      <c r="S32" s="45">
        <f t="shared" si="1"/>
        <v>4.4000000000000004</v>
      </c>
      <c r="T32" s="45">
        <f t="shared" si="16"/>
        <v>0.68181818181818177</v>
      </c>
      <c r="U32" s="46">
        <f t="shared" si="16"/>
        <v>0.47727272727272713</v>
      </c>
      <c r="V32" s="46">
        <f t="shared" si="16"/>
        <v>0.43181818181818188</v>
      </c>
      <c r="W32" s="45">
        <f t="shared" si="3"/>
        <v>0.53030303030303028</v>
      </c>
      <c r="X32" s="45">
        <f t="shared" si="17"/>
        <v>2.9347826086956523</v>
      </c>
      <c r="Y32" s="46">
        <f t="shared" si="17"/>
        <v>2.0432432432432428</v>
      </c>
      <c r="Z32" s="46">
        <f t="shared" si="17"/>
        <v>1.8526543878656556</v>
      </c>
      <c r="AA32" s="45">
        <f t="shared" si="5"/>
        <v>2.2768934132681835</v>
      </c>
      <c r="AB32" s="45">
        <f t="shared" si="18"/>
        <v>0.66699604743083007</v>
      </c>
      <c r="AC32" s="46">
        <f t="shared" si="18"/>
        <v>0.46437346437346422</v>
      </c>
      <c r="AD32" s="46">
        <f t="shared" si="18"/>
        <v>0.4210578154240126</v>
      </c>
      <c r="AE32" s="45">
        <f t="shared" si="7"/>
        <v>0.51747577574276893</v>
      </c>
      <c r="AF32" s="45">
        <f t="shared" si="11"/>
        <v>2.2768934132681835</v>
      </c>
      <c r="AG32" s="46">
        <f t="shared" si="12"/>
        <v>0.57766311379876678</v>
      </c>
      <c r="AH32" s="47">
        <f t="shared" si="8"/>
        <v>1.7575024307439948</v>
      </c>
      <c r="AI32" s="46">
        <f t="shared" si="13"/>
        <v>2.2768934132681835</v>
      </c>
      <c r="AJ32" s="45">
        <f t="shared" si="19"/>
        <v>20.113636363636363</v>
      </c>
      <c r="AK32" s="46">
        <f t="shared" si="19"/>
        <v>14.07954545454545</v>
      </c>
      <c r="AL32" s="46">
        <f t="shared" si="19"/>
        <v>12.738636363636365</v>
      </c>
      <c r="AM32" s="45">
        <f t="shared" si="10"/>
        <v>15.643939393939393</v>
      </c>
      <c r="AN32" s="47">
        <f t="shared" si="14"/>
        <v>3.9285051289529154</v>
      </c>
    </row>
    <row r="33" spans="1:89">
      <c r="A33" t="str">
        <f>'[6]Day 0'!A32</f>
        <v>148605379</v>
      </c>
      <c r="B33" t="str">
        <f>'[6]Day 0'!C32</f>
        <v>Hilda</v>
      </c>
      <c r="C33" t="str">
        <f>'[6]Day 0'!D32</f>
        <v>Musonda</v>
      </c>
      <c r="E33" s="37">
        <f>'[4]MRV1 Stock comparison'!G32</f>
        <v>1.4000000000000004</v>
      </c>
      <c r="F33" s="38">
        <f>'[4]MRV1 Stock comparison'!K32</f>
        <v>2</v>
      </c>
      <c r="G33" s="38">
        <f>'[4]MRV1 Stock comparison'!O32</f>
        <v>2.1999999999999993</v>
      </c>
      <c r="H33" s="157">
        <f>('[4]MRV1 KPT Day 0'!AW32)/100</f>
        <v>2.2222222222222223E-2</v>
      </c>
      <c r="I33" s="158">
        <f>('[4]MRV1 KPT Day 1'!AH32)/100</f>
        <v>2.5555555555555554E-2</v>
      </c>
      <c r="J33" s="158">
        <f>('[4]MRV1 KPT Day 2'!AH32)/100</f>
        <v>1.8888888888888889E-2</v>
      </c>
      <c r="K33" s="159"/>
      <c r="L33" s="160">
        <f t="shared" si="15"/>
        <v>2.1739130434782612E-2</v>
      </c>
      <c r="M33" s="161">
        <f t="shared" si="15"/>
        <v>2.491874322860238E-2</v>
      </c>
      <c r="N33" s="161">
        <f t="shared" si="15"/>
        <v>1.8538713195201745E-2</v>
      </c>
      <c r="O33" s="162"/>
      <c r="P33" s="37">
        <f>'[4]MRV1 KPT Day 1'!AM32</f>
        <v>2.8</v>
      </c>
      <c r="Q33" s="38">
        <f>'[4]MRV1 KPT Day 2'!AM32</f>
        <v>2.8</v>
      </c>
      <c r="R33" s="38">
        <f>'[4]MRV1 KPT Day 3'!AM32</f>
        <v>2.8</v>
      </c>
      <c r="S33" s="45">
        <f t="shared" si="1"/>
        <v>2.7999999999999994</v>
      </c>
      <c r="T33" s="45">
        <f t="shared" si="16"/>
        <v>0.50000000000000011</v>
      </c>
      <c r="U33" s="46">
        <f t="shared" si="16"/>
        <v>0.7142857142857143</v>
      </c>
      <c r="V33" s="46">
        <f t="shared" si="16"/>
        <v>0.78571428571428548</v>
      </c>
      <c r="W33" s="45">
        <f t="shared" si="3"/>
        <v>0.66666666666666663</v>
      </c>
      <c r="X33" s="45">
        <f t="shared" si="17"/>
        <v>1.3695652173913047</v>
      </c>
      <c r="Y33" s="46">
        <f t="shared" si="17"/>
        <v>1.9501625135427951</v>
      </c>
      <c r="Z33" s="46">
        <f t="shared" si="17"/>
        <v>2.1592148309705554</v>
      </c>
      <c r="AA33" s="45">
        <f t="shared" si="5"/>
        <v>1.8263141873015518</v>
      </c>
      <c r="AB33" s="45">
        <f t="shared" si="18"/>
        <v>0.48913043478260881</v>
      </c>
      <c r="AC33" s="46">
        <f t="shared" si="18"/>
        <v>0.69648661197956974</v>
      </c>
      <c r="AD33" s="46">
        <f t="shared" si="18"/>
        <v>0.77114815391805558</v>
      </c>
      <c r="AE33" s="45">
        <f t="shared" si="7"/>
        <v>0.65225506689341139</v>
      </c>
      <c r="AF33" s="45">
        <f t="shared" si="11"/>
        <v>1.8263141873015518</v>
      </c>
      <c r="AG33" s="46">
        <f t="shared" si="12"/>
        <v>0.40913376051241801</v>
      </c>
      <c r="AH33" s="47">
        <f t="shared" si="8"/>
        <v>1.2447628408735367</v>
      </c>
      <c r="AI33" s="46">
        <f t="shared" si="13"/>
        <v>1.8263141873015518</v>
      </c>
      <c r="AJ33" s="45">
        <f t="shared" si="19"/>
        <v>14.750000000000004</v>
      </c>
      <c r="AK33" s="46">
        <f t="shared" si="19"/>
        <v>21.071428571428573</v>
      </c>
      <c r="AL33" s="46">
        <f t="shared" si="19"/>
        <v>23.17857142857142</v>
      </c>
      <c r="AM33" s="45">
        <f t="shared" si="10"/>
        <v>19.666666666666668</v>
      </c>
      <c r="AN33" s="47">
        <f t="shared" si="14"/>
        <v>4.3863676417322006</v>
      </c>
    </row>
    <row r="34" spans="1:89">
      <c r="A34" t="str">
        <f>'[6]Day 0'!A33</f>
        <v>148607875</v>
      </c>
      <c r="B34" t="str">
        <f>'[6]Day 0'!C33</f>
        <v>Florence</v>
      </c>
      <c r="C34" t="str">
        <f>'[6]Day 0'!D33</f>
        <v>Kanyembo</v>
      </c>
      <c r="E34" s="37">
        <f>'[4]MRV1 Stock comparison'!G33</f>
        <v>2.1999999999999993</v>
      </c>
      <c r="F34" s="38">
        <f>'[4]MRV1 Stock comparison'!K33</f>
        <v>3.2000000000000011</v>
      </c>
      <c r="G34" s="38">
        <f>'[4]MRV1 Stock comparison'!O33</f>
        <v>2.4000000000000004</v>
      </c>
      <c r="H34" s="157">
        <f>('[4]MRV1 KPT Day 0'!AW33)/100</f>
        <v>2.6666666666666665E-2</v>
      </c>
      <c r="I34" s="158">
        <f>('[4]MRV1 KPT Day 1'!AH33)/100</f>
        <v>2.6666666666666665E-2</v>
      </c>
      <c r="J34" s="158">
        <f>('[4]MRV1 KPT Day 2'!AH33)/100</f>
        <v>2.2222222222222223E-2</v>
      </c>
      <c r="K34" s="159"/>
      <c r="L34" s="160">
        <f t="shared" si="15"/>
        <v>2.5974025974025972E-2</v>
      </c>
      <c r="M34" s="161">
        <f t="shared" si="15"/>
        <v>2.5974025974025972E-2</v>
      </c>
      <c r="N34" s="161">
        <f t="shared" si="15"/>
        <v>2.1739130434782612E-2</v>
      </c>
      <c r="O34" s="162"/>
      <c r="P34" s="37">
        <f>'[4]MRV1 KPT Day 1'!AM33</f>
        <v>5.3</v>
      </c>
      <c r="Q34" s="38">
        <f>'[4]MRV1 KPT Day 2'!AM33</f>
        <v>5.3</v>
      </c>
      <c r="R34" s="38">
        <f>'[4]MRV1 KPT Day 3'!AM33</f>
        <v>5.3</v>
      </c>
      <c r="S34" s="45">
        <f t="shared" si="1"/>
        <v>5.3</v>
      </c>
      <c r="T34" s="45">
        <f t="shared" si="16"/>
        <v>0.41509433962264136</v>
      </c>
      <c r="U34" s="46">
        <f t="shared" si="16"/>
        <v>0.60377358490566058</v>
      </c>
      <c r="V34" s="46">
        <f t="shared" si="16"/>
        <v>0.45283018867924535</v>
      </c>
      <c r="W34" s="45">
        <f t="shared" si="3"/>
        <v>0.49056603773584911</v>
      </c>
      <c r="X34" s="45">
        <f t="shared" si="17"/>
        <v>2.1428571428571423</v>
      </c>
      <c r="Y34" s="46">
        <f t="shared" si="17"/>
        <v>3.1168831168831179</v>
      </c>
      <c r="Z34" s="46">
        <f t="shared" si="17"/>
        <v>2.347826086956522</v>
      </c>
      <c r="AA34" s="45">
        <f t="shared" si="5"/>
        <v>2.5358554488989271</v>
      </c>
      <c r="AB34" s="45">
        <f t="shared" si="18"/>
        <v>0.4043126684636118</v>
      </c>
      <c r="AC34" s="46">
        <f t="shared" si="18"/>
        <v>0.58809115412889024</v>
      </c>
      <c r="AD34" s="46">
        <f t="shared" si="18"/>
        <v>0.44298605414274</v>
      </c>
      <c r="AE34" s="45">
        <f t="shared" si="7"/>
        <v>0.47846329224508066</v>
      </c>
      <c r="AF34" s="45">
        <f t="shared" si="11"/>
        <v>2.5358554488989271</v>
      </c>
      <c r="AG34" s="46">
        <f t="shared" si="12"/>
        <v>0.51351526777074974</v>
      </c>
      <c r="AH34" s="47">
        <f t="shared" si="8"/>
        <v>1.5623367837982469</v>
      </c>
      <c r="AI34" s="46">
        <f t="shared" si="13"/>
        <v>2.5358554488989271</v>
      </c>
      <c r="AJ34" s="45">
        <f t="shared" si="19"/>
        <v>12.245283018867919</v>
      </c>
      <c r="AK34" s="46">
        <f t="shared" si="19"/>
        <v>17.811320754716988</v>
      </c>
      <c r="AL34" s="46">
        <f t="shared" si="19"/>
        <v>13.358490566037737</v>
      </c>
      <c r="AM34" s="45">
        <f t="shared" si="10"/>
        <v>14.471698113207546</v>
      </c>
      <c r="AN34" s="47">
        <f t="shared" si="14"/>
        <v>2.9452703274115386</v>
      </c>
    </row>
    <row r="35" spans="1:89">
      <c r="A35" t="str">
        <f>'[6]Day 0'!A34</f>
        <v>148608257</v>
      </c>
      <c r="B35" t="str">
        <f>'[6]Day 0'!C34</f>
        <v>Andrew</v>
      </c>
      <c r="C35" t="str">
        <f>'[6]Day 0'!D34</f>
        <v>Malenga</v>
      </c>
      <c r="E35" s="37">
        <f>'[4]MRV1 Stock comparison'!G34</f>
        <v>2.1999999999999993</v>
      </c>
      <c r="F35" s="38">
        <f>'[4]MRV1 Stock comparison'!K34</f>
        <v>2.8000000000000007</v>
      </c>
      <c r="G35" s="38">
        <f>'[4]MRV1 Stock comparison'!O34</f>
        <v>2</v>
      </c>
      <c r="H35" s="157">
        <f>('[4]MRV1 KPT Day 0'!AW34)/100</f>
        <v>0.03</v>
      </c>
      <c r="I35" s="158">
        <f>('[4]MRV1 KPT Day 1'!AH34)/100</f>
        <v>1.7777777777777778E-2</v>
      </c>
      <c r="J35" s="158">
        <f>('[4]MRV1 KPT Day 2'!AH34)/100</f>
        <v>2.5555555555555554E-2</v>
      </c>
      <c r="K35" s="159"/>
      <c r="L35" s="160">
        <f t="shared" si="15"/>
        <v>2.9126213592233007E-2</v>
      </c>
      <c r="M35" s="161">
        <f t="shared" si="15"/>
        <v>1.7467248908296946E-2</v>
      </c>
      <c r="N35" s="161">
        <f t="shared" si="15"/>
        <v>2.491874322860238E-2</v>
      </c>
      <c r="O35" s="162"/>
      <c r="P35" s="37">
        <f>'[4]MRV1 KPT Day 1'!AM34</f>
        <v>3.3</v>
      </c>
      <c r="Q35" s="38">
        <f>'[4]MRV1 KPT Day 2'!AM34</f>
        <v>3.3</v>
      </c>
      <c r="R35" s="38">
        <f>'[4]MRV1 KPT Day 3'!AM34</f>
        <v>3.3</v>
      </c>
      <c r="S35" s="45">
        <f t="shared" si="1"/>
        <v>3.2999999999999994</v>
      </c>
      <c r="T35" s="45">
        <f t="shared" si="16"/>
        <v>0.66666666666666652</v>
      </c>
      <c r="U35" s="46">
        <f t="shared" si="16"/>
        <v>0.84848484848484873</v>
      </c>
      <c r="V35" s="46">
        <f t="shared" si="16"/>
        <v>0.60606060606060608</v>
      </c>
      <c r="W35" s="45">
        <f t="shared" si="3"/>
        <v>0.70707070707070707</v>
      </c>
      <c r="X35" s="45">
        <f t="shared" si="17"/>
        <v>2.1359223300970869</v>
      </c>
      <c r="Y35" s="46">
        <f t="shared" si="17"/>
        <v>2.751091703056769</v>
      </c>
      <c r="Z35" s="46">
        <f t="shared" si="17"/>
        <v>1.9501625135427951</v>
      </c>
      <c r="AA35" s="45">
        <f t="shared" si="5"/>
        <v>2.2790588488988832</v>
      </c>
      <c r="AB35" s="45">
        <f t="shared" si="18"/>
        <v>0.64724919093851119</v>
      </c>
      <c r="AC35" s="46">
        <f t="shared" si="18"/>
        <v>0.83366415244144521</v>
      </c>
      <c r="AD35" s="46">
        <f t="shared" si="18"/>
        <v>0.59095833743721071</v>
      </c>
      <c r="AE35" s="45">
        <f t="shared" si="7"/>
        <v>0.69062389360572229</v>
      </c>
      <c r="AF35" s="45">
        <f t="shared" si="11"/>
        <v>2.2790588488988832</v>
      </c>
      <c r="AG35" s="46">
        <f t="shared" si="12"/>
        <v>0.41921109111628113</v>
      </c>
      <c r="AH35" s="47">
        <f t="shared" si="8"/>
        <v>1.2754224634262588</v>
      </c>
      <c r="AI35" s="46">
        <f t="shared" si="13"/>
        <v>2.2790588488988832</v>
      </c>
      <c r="AJ35" s="45">
        <f t="shared" si="19"/>
        <v>19.666666666666661</v>
      </c>
      <c r="AK35" s="46">
        <f t="shared" si="19"/>
        <v>25.030303030303038</v>
      </c>
      <c r="AL35" s="46">
        <f t="shared" si="19"/>
        <v>17.878787878787879</v>
      </c>
      <c r="AM35" s="45">
        <f t="shared" si="10"/>
        <v>20.858585858585858</v>
      </c>
      <c r="AN35" s="47">
        <f t="shared" si="14"/>
        <v>3.7217664838940099</v>
      </c>
    </row>
    <row r="36" spans="1:89">
      <c r="A36" t="str">
        <f>'[6]Day 0'!A35</f>
        <v>148620569</v>
      </c>
      <c r="B36" t="str">
        <f>'[6]Day 0'!C35</f>
        <v>Mukosha</v>
      </c>
      <c r="C36" t="str">
        <f>'[6]Day 0'!D35</f>
        <v>Chulu</v>
      </c>
      <c r="E36" s="37">
        <f>'[4]MRV1 Stock comparison'!G35</f>
        <v>1.6000000000000014</v>
      </c>
      <c r="F36" s="38">
        <f>'[4]MRV1 Stock comparison'!K35</f>
        <v>1.7999999999999989</v>
      </c>
      <c r="G36" s="38">
        <f>'[4]MRV1 Stock comparison'!O35</f>
        <v>1.7000000000000002</v>
      </c>
      <c r="H36" s="157">
        <f>('[4]MRV1 KPT Day 0'!AW35)/100</f>
        <v>0.02</v>
      </c>
      <c r="I36" s="158">
        <f>('[4]MRV1 KPT Day 1'!AH35)/100</f>
        <v>2.2222222222222223E-2</v>
      </c>
      <c r="J36" s="158">
        <f>('[4]MRV1 KPT Day 2'!AH35)/100</f>
        <v>2.4444444444444446E-2</v>
      </c>
      <c r="K36" s="159"/>
      <c r="L36" s="160">
        <f t="shared" si="15"/>
        <v>1.9607843137254902E-2</v>
      </c>
      <c r="M36" s="161">
        <f t="shared" si="15"/>
        <v>2.1739130434782612E-2</v>
      </c>
      <c r="N36" s="161">
        <f t="shared" si="15"/>
        <v>2.3861171366594359E-2</v>
      </c>
      <c r="O36" s="162"/>
      <c r="P36" s="37">
        <f>'[4]MRV1 KPT Day 1'!AM35</f>
        <v>4.3</v>
      </c>
      <c r="Q36" s="38">
        <f>'[4]MRV1 KPT Day 2'!AM35</f>
        <v>4.3</v>
      </c>
      <c r="R36" s="38">
        <f>'[4]MRV1 KPT Day 3'!AM35</f>
        <v>4.3</v>
      </c>
      <c r="S36" s="45">
        <f t="shared" si="1"/>
        <v>4.3</v>
      </c>
      <c r="T36" s="45">
        <f t="shared" si="16"/>
        <v>0.37209302325581428</v>
      </c>
      <c r="U36" s="46">
        <f t="shared" si="16"/>
        <v>0.41860465116279044</v>
      </c>
      <c r="V36" s="46">
        <f t="shared" si="16"/>
        <v>0.39534883720930236</v>
      </c>
      <c r="W36" s="45">
        <f t="shared" si="3"/>
        <v>0.39534883720930236</v>
      </c>
      <c r="X36" s="45">
        <f t="shared" si="17"/>
        <v>1.5686274509803935</v>
      </c>
      <c r="Y36" s="46">
        <f t="shared" si="17"/>
        <v>1.7608695652173902</v>
      </c>
      <c r="Z36" s="46">
        <f t="shared" si="17"/>
        <v>1.6594360086767896</v>
      </c>
      <c r="AA36" s="45">
        <f t="shared" si="5"/>
        <v>1.662977674958191</v>
      </c>
      <c r="AB36" s="45">
        <f t="shared" si="18"/>
        <v>0.36479708162334734</v>
      </c>
      <c r="AC36" s="46">
        <f t="shared" si="18"/>
        <v>0.40950455005055586</v>
      </c>
      <c r="AD36" s="46">
        <f t="shared" si="18"/>
        <v>0.3859153508550674</v>
      </c>
      <c r="AE36" s="45">
        <f t="shared" si="7"/>
        <v>0.38673899417632351</v>
      </c>
      <c r="AF36" s="45">
        <f t="shared" si="11"/>
        <v>1.662977674958191</v>
      </c>
      <c r="AG36" s="46">
        <f t="shared" si="12"/>
        <v>9.6169980615648687E-2</v>
      </c>
      <c r="AH36" s="47">
        <f t="shared" si="8"/>
        <v>0.29259090750164196</v>
      </c>
      <c r="AI36" s="46">
        <f t="shared" si="13"/>
        <v>1.662977674958191</v>
      </c>
      <c r="AJ36" s="45">
        <f t="shared" si="19"/>
        <v>10.97674418604652</v>
      </c>
      <c r="AK36" s="46">
        <f t="shared" si="19"/>
        <v>12.348837209302317</v>
      </c>
      <c r="AL36" s="46">
        <f t="shared" si="19"/>
        <v>11.662790697674419</v>
      </c>
      <c r="AM36" s="45">
        <f t="shared" si="10"/>
        <v>11.662790697674419</v>
      </c>
      <c r="AN36" s="47">
        <f t="shared" si="14"/>
        <v>0.68604651162789843</v>
      </c>
    </row>
    <row r="37" spans="1:89" s="75" customFormat="1">
      <c r="A37" t="str">
        <f>'[6]Day 0'!A36</f>
        <v>148622499</v>
      </c>
      <c r="B37" t="str">
        <f>'[6]Day 0'!C36</f>
        <v>Cleopatra</v>
      </c>
      <c r="C37" t="str">
        <f>'[6]Day 0'!D36</f>
        <v>Kapena</v>
      </c>
      <c r="D37"/>
      <c r="E37" s="37">
        <f>'[4]MRV1 Stock comparison'!G36</f>
        <v>2.1999999999999993</v>
      </c>
      <c r="F37" s="38">
        <f>'[4]MRV1 Stock comparison'!K36</f>
        <v>2</v>
      </c>
      <c r="G37" s="38">
        <f>'[4]MRV1 Stock comparison'!O36</f>
        <v>2.6000000000000014</v>
      </c>
      <c r="H37" s="157">
        <f>('[4]MRV1 KPT Day 0'!AW36)/100</f>
        <v>2.4444444444444446E-2</v>
      </c>
      <c r="I37" s="158">
        <f>('[4]MRV1 KPT Day 1'!AH36)/100</f>
        <v>2.5555555555555554E-2</v>
      </c>
      <c r="J37" s="158">
        <f>('[4]MRV1 KPT Day 2'!AH36)/100</f>
        <v>2.3333333333333334E-2</v>
      </c>
      <c r="K37" s="159"/>
      <c r="L37" s="160">
        <f t="shared" si="15"/>
        <v>2.3861171366594359E-2</v>
      </c>
      <c r="M37" s="161">
        <f t="shared" si="15"/>
        <v>2.491874322860238E-2</v>
      </c>
      <c r="N37" s="161">
        <f t="shared" si="15"/>
        <v>2.2801302931596091E-2</v>
      </c>
      <c r="O37" s="162"/>
      <c r="P37" s="37">
        <f>'[4]MRV1 KPT Day 1'!AM36</f>
        <v>3.1</v>
      </c>
      <c r="Q37" s="38">
        <f>'[4]MRV1 KPT Day 2'!AM36</f>
        <v>3.1</v>
      </c>
      <c r="R37" s="38">
        <f>'[4]MRV1 KPT Day 3'!AM36</f>
        <v>3.1</v>
      </c>
      <c r="S37" s="45">
        <f t="shared" si="1"/>
        <v>3.1</v>
      </c>
      <c r="T37" s="45">
        <f t="shared" si="16"/>
        <v>0.70967741935483841</v>
      </c>
      <c r="U37" s="46">
        <f t="shared" si="16"/>
        <v>0.64516129032258063</v>
      </c>
      <c r="V37" s="46">
        <f t="shared" si="16"/>
        <v>0.83870967741935532</v>
      </c>
      <c r="W37" s="45">
        <f t="shared" si="3"/>
        <v>0.73118279569892486</v>
      </c>
      <c r="X37" s="45">
        <f t="shared" si="17"/>
        <v>2.1475054229934916</v>
      </c>
      <c r="Y37" s="46">
        <f t="shared" si="17"/>
        <v>1.9501625135427951</v>
      </c>
      <c r="Z37" s="46">
        <f t="shared" si="17"/>
        <v>2.5407166123778517</v>
      </c>
      <c r="AA37" s="45">
        <f t="shared" si="5"/>
        <v>2.2127948496380458</v>
      </c>
      <c r="AB37" s="45">
        <f t="shared" si="18"/>
        <v>0.6927436848366102</v>
      </c>
      <c r="AC37" s="46">
        <f t="shared" si="18"/>
        <v>0.62908468178799837</v>
      </c>
      <c r="AD37" s="46">
        <f t="shared" si="18"/>
        <v>0.81958600399285542</v>
      </c>
      <c r="AE37" s="45">
        <f t="shared" si="7"/>
        <v>0.71380479020582133</v>
      </c>
      <c r="AF37" s="45">
        <f t="shared" si="11"/>
        <v>2.2127948496380458</v>
      </c>
      <c r="AG37" s="46">
        <f t="shared" si="12"/>
        <v>0.30064192627843001</v>
      </c>
      <c r="AH37" s="47">
        <f t="shared" si="8"/>
        <v>0.91468349561603202</v>
      </c>
      <c r="AI37" s="46">
        <f t="shared" si="13"/>
        <v>2.2127948496380458</v>
      </c>
      <c r="AJ37" s="45">
        <f t="shared" si="19"/>
        <v>20.935483870967733</v>
      </c>
      <c r="AK37" s="46">
        <f t="shared" si="19"/>
        <v>19.032258064516128</v>
      </c>
      <c r="AL37" s="46">
        <f t="shared" si="19"/>
        <v>24.741935483870982</v>
      </c>
      <c r="AM37" s="45">
        <f t="shared" si="10"/>
        <v>21.569892473118284</v>
      </c>
      <c r="AN37" s="47">
        <f t="shared" si="14"/>
        <v>2.9072254408859832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s="75" customFormat="1">
      <c r="A38" t="str">
        <f>'[6]Day 0'!A37</f>
        <v>148625158</v>
      </c>
      <c r="B38" t="str">
        <f>'[6]Day 0'!C37</f>
        <v>Liswaniso</v>
      </c>
      <c r="C38" t="str">
        <f>'[6]Day 0'!D37</f>
        <v>Namakando</v>
      </c>
      <c r="D38"/>
      <c r="E38" s="37">
        <f>'[4]MRV1 Stock comparison'!G37</f>
        <v>2</v>
      </c>
      <c r="F38" s="38">
        <f>'[4]MRV1 Stock comparison'!K37</f>
        <v>2</v>
      </c>
      <c r="G38" s="38">
        <f>'[4]MRV1 Stock comparison'!O37</f>
        <v>2.3999999999999995</v>
      </c>
      <c r="H38" s="157">
        <f>('[4]MRV1 KPT Day 0'!AW37)/100</f>
        <v>2.5555555555555554E-2</v>
      </c>
      <c r="I38" s="158">
        <f>('[4]MRV1 KPT Day 1'!AH37)/100</f>
        <v>2.2222222222222223E-2</v>
      </c>
      <c r="J38" s="158">
        <f>('[4]MRV1 KPT Day 2'!AH37)/100</f>
        <v>2.6666666666666665E-2</v>
      </c>
      <c r="K38" s="159"/>
      <c r="L38" s="160">
        <f t="shared" si="15"/>
        <v>2.491874322860238E-2</v>
      </c>
      <c r="M38" s="161">
        <f t="shared" si="15"/>
        <v>2.1739130434782612E-2</v>
      </c>
      <c r="N38" s="161">
        <f t="shared" si="15"/>
        <v>2.5974025974025972E-2</v>
      </c>
      <c r="O38" s="162"/>
      <c r="P38" s="37">
        <f>'[4]MRV1 KPT Day 1'!AM37</f>
        <v>4.5999999999999996</v>
      </c>
      <c r="Q38" s="38">
        <f>'[4]MRV1 KPT Day 2'!AM37</f>
        <v>4.5999999999999996</v>
      </c>
      <c r="R38" s="38">
        <f>'[4]MRV1 KPT Day 3'!AM37</f>
        <v>4.5999999999999996</v>
      </c>
      <c r="S38" s="45">
        <f t="shared" si="1"/>
        <v>4.5999999999999996</v>
      </c>
      <c r="T38" s="45">
        <f t="shared" si="16"/>
        <v>0.43478260869565222</v>
      </c>
      <c r="U38" s="46">
        <f t="shared" si="16"/>
        <v>0.43478260869565222</v>
      </c>
      <c r="V38" s="46">
        <f t="shared" si="16"/>
        <v>0.52173913043478248</v>
      </c>
      <c r="W38" s="45">
        <f t="shared" si="3"/>
        <v>0.46376811594202899</v>
      </c>
      <c r="X38" s="45">
        <f t="shared" si="17"/>
        <v>1.9501625135427951</v>
      </c>
      <c r="Y38" s="46">
        <f t="shared" si="17"/>
        <v>1.9565217391304348</v>
      </c>
      <c r="Z38" s="46">
        <f t="shared" si="17"/>
        <v>2.3376623376623371</v>
      </c>
      <c r="AA38" s="45">
        <f t="shared" si="5"/>
        <v>2.0814488634451891</v>
      </c>
      <c r="AB38" s="45">
        <f t="shared" si="18"/>
        <v>0.42394837250930334</v>
      </c>
      <c r="AC38" s="46">
        <f t="shared" si="18"/>
        <v>0.42533081285444241</v>
      </c>
      <c r="AD38" s="46">
        <f t="shared" si="18"/>
        <v>0.50818746470920373</v>
      </c>
      <c r="AE38" s="45">
        <f t="shared" si="7"/>
        <v>0.45248888335764986</v>
      </c>
      <c r="AF38" s="45">
        <f t="shared" si="11"/>
        <v>2.0814488634451891</v>
      </c>
      <c r="AG38" s="46">
        <f t="shared" si="12"/>
        <v>0.22191015798141042</v>
      </c>
      <c r="AH38" s="47">
        <f t="shared" si="8"/>
        <v>0.6751472142550109</v>
      </c>
      <c r="AI38" s="46">
        <f t="shared" si="13"/>
        <v>2.0814488634451891</v>
      </c>
      <c r="AJ38" s="45">
        <f t="shared" si="19"/>
        <v>12.82608695652174</v>
      </c>
      <c r="AK38" s="46">
        <f t="shared" si="19"/>
        <v>12.82608695652174</v>
      </c>
      <c r="AL38" s="46">
        <f t="shared" si="19"/>
        <v>15.391304347826082</v>
      </c>
      <c r="AM38" s="45">
        <f t="shared" si="10"/>
        <v>13.681159420289854</v>
      </c>
      <c r="AN38" s="47">
        <f t="shared" si="14"/>
        <v>1.4810289513994717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s="75" customFormat="1">
      <c r="A39" t="str">
        <f>'[6]Day 0'!A38</f>
        <v>148625190</v>
      </c>
      <c r="B39" t="str">
        <f>'[6]Day 0'!C38</f>
        <v>Ellen</v>
      </c>
      <c r="C39" t="str">
        <f>'[6]Day 0'!D38</f>
        <v>Sampa</v>
      </c>
      <c r="D39"/>
      <c r="E39" s="37">
        <f>'[4]MRV1 Stock comparison'!G38</f>
        <v>2.3999999999999986</v>
      </c>
      <c r="F39" s="38">
        <f>'[4]MRV1 Stock comparison'!K38</f>
        <v>3.0000000000000018</v>
      </c>
      <c r="G39" s="38">
        <f>'[4]MRV1 Stock comparison'!O38</f>
        <v>1.7999999999999989</v>
      </c>
      <c r="H39" s="157">
        <f>('[4]MRV1 KPT Day 0'!AW38)/100</f>
        <v>2.5555555555555554E-2</v>
      </c>
      <c r="I39" s="158">
        <f>('[4]MRV1 KPT Day 1'!AH38)/100</f>
        <v>2.5555555555555554E-2</v>
      </c>
      <c r="J39" s="158">
        <f>('[4]MRV1 KPT Day 2'!AH38)/100</f>
        <v>2.4444444444444446E-2</v>
      </c>
      <c r="K39" s="159"/>
      <c r="L39" s="160">
        <f t="shared" si="15"/>
        <v>2.491874322860238E-2</v>
      </c>
      <c r="M39" s="161">
        <f t="shared" si="15"/>
        <v>2.491874322860238E-2</v>
      </c>
      <c r="N39" s="161">
        <f t="shared" si="15"/>
        <v>2.3861171366594359E-2</v>
      </c>
      <c r="O39" s="162"/>
      <c r="P39" s="37">
        <f>'[4]MRV1 KPT Day 1'!AM38</f>
        <v>3.6</v>
      </c>
      <c r="Q39" s="38">
        <f>'[4]MRV1 KPT Day 2'!AM38</f>
        <v>3.6</v>
      </c>
      <c r="R39" s="38">
        <f>'[4]MRV1 KPT Day 3'!AM38</f>
        <v>3.6</v>
      </c>
      <c r="S39" s="45">
        <f t="shared" si="1"/>
        <v>3.6</v>
      </c>
      <c r="T39" s="45">
        <f t="shared" si="16"/>
        <v>0.6666666666666663</v>
      </c>
      <c r="U39" s="46">
        <f t="shared" si="16"/>
        <v>0.83333333333333381</v>
      </c>
      <c r="V39" s="46">
        <f t="shared" si="16"/>
        <v>0.49999999999999967</v>
      </c>
      <c r="W39" s="45">
        <f t="shared" si="3"/>
        <v>0.66666666666666652</v>
      </c>
      <c r="X39" s="45">
        <f t="shared" si="17"/>
        <v>2.3401950162513527</v>
      </c>
      <c r="Y39" s="46">
        <f t="shared" si="17"/>
        <v>2.9252437703141942</v>
      </c>
      <c r="Z39" s="46">
        <f t="shared" si="17"/>
        <v>1.7570498915401291</v>
      </c>
      <c r="AA39" s="45">
        <f t="shared" si="5"/>
        <v>2.3408295593685584</v>
      </c>
      <c r="AB39" s="45">
        <f t="shared" si="18"/>
        <v>0.65005417118093134</v>
      </c>
      <c r="AC39" s="46">
        <f t="shared" si="18"/>
        <v>0.81256771397616501</v>
      </c>
      <c r="AD39" s="46">
        <f t="shared" si="18"/>
        <v>0.48806941431670253</v>
      </c>
      <c r="AE39" s="45">
        <f t="shared" si="7"/>
        <v>0.65023043315793305</v>
      </c>
      <c r="AF39" s="45">
        <f t="shared" si="11"/>
        <v>2.3408295593685584</v>
      </c>
      <c r="AG39" s="46">
        <f t="shared" si="12"/>
        <v>0.58409719789177728</v>
      </c>
      <c r="AH39" s="47">
        <f t="shared" si="8"/>
        <v>1.7770777128815634</v>
      </c>
      <c r="AI39" s="46">
        <f t="shared" si="13"/>
        <v>2.3408295593685584</v>
      </c>
      <c r="AJ39" s="45">
        <f t="shared" si="19"/>
        <v>19.666666666666657</v>
      </c>
      <c r="AK39" s="46">
        <f t="shared" si="19"/>
        <v>24.583333333333346</v>
      </c>
      <c r="AL39" s="46">
        <f t="shared" si="19"/>
        <v>14.749999999999989</v>
      </c>
      <c r="AM39" s="45">
        <f t="shared" si="10"/>
        <v>19.666666666666661</v>
      </c>
      <c r="AN39" s="47">
        <f t="shared" si="14"/>
        <v>4.9166666666666989</v>
      </c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s="75" customFormat="1">
      <c r="A40" t="str">
        <f>'[6]Day 0'!A39</f>
        <v>148627789</v>
      </c>
      <c r="B40" t="str">
        <f>'[6]Day 0'!C39</f>
        <v>Jessy</v>
      </c>
      <c r="C40" t="str">
        <f>'[6]Day 0'!D39</f>
        <v>Kaputula</v>
      </c>
      <c r="D40"/>
      <c r="E40" s="37">
        <f>'[4]MRV1 Stock comparison'!G39</f>
        <v>3.4000000000000004</v>
      </c>
      <c r="F40" s="38">
        <f>'[4]MRV1 Stock comparison'!K39</f>
        <v>2.1999999999999993</v>
      </c>
      <c r="G40" s="38">
        <f>'[4]MRV1 Stock comparison'!O39</f>
        <v>1.9000000000000004</v>
      </c>
      <c r="H40" s="157">
        <f>('[4]MRV1 KPT Day 0'!AW39)/100</f>
        <v>3.5555555555555556E-2</v>
      </c>
      <c r="I40" s="158">
        <f>('[4]MRV1 KPT Day 1'!AH39)/100</f>
        <v>2.6666666666666665E-2</v>
      </c>
      <c r="J40" s="158">
        <f>('[4]MRV1 KPT Day 2'!AH39)/100</f>
        <v>2.7777777777777776E-2</v>
      </c>
      <c r="K40" s="159"/>
      <c r="L40" s="160">
        <f t="shared" si="15"/>
        <v>3.4334763948497854E-2</v>
      </c>
      <c r="M40" s="161">
        <f t="shared" si="15"/>
        <v>2.5974025974025972E-2</v>
      </c>
      <c r="N40" s="161">
        <f t="shared" si="15"/>
        <v>2.7027027027027029E-2</v>
      </c>
      <c r="O40" s="162"/>
      <c r="P40" s="37">
        <f>'[4]MRV1 KPT Day 1'!AM39</f>
        <v>3.8</v>
      </c>
      <c r="Q40" s="38">
        <f>'[4]MRV1 KPT Day 2'!AM39</f>
        <v>3.8</v>
      </c>
      <c r="R40" s="38">
        <f>'[4]MRV1 KPT Day 3'!AM39</f>
        <v>3.8</v>
      </c>
      <c r="S40" s="45">
        <f t="shared" si="1"/>
        <v>3.7999999999999994</v>
      </c>
      <c r="T40" s="45">
        <f t="shared" si="16"/>
        <v>0.89473684210526327</v>
      </c>
      <c r="U40" s="46">
        <f t="shared" si="16"/>
        <v>0.57894736842105243</v>
      </c>
      <c r="V40" s="46">
        <f t="shared" si="16"/>
        <v>0.50000000000000011</v>
      </c>
      <c r="W40" s="45">
        <f t="shared" si="3"/>
        <v>0.65789473684210531</v>
      </c>
      <c r="X40" s="45">
        <f t="shared" si="17"/>
        <v>3.2832618025751077</v>
      </c>
      <c r="Y40" s="46">
        <f t="shared" si="17"/>
        <v>2.1428571428571423</v>
      </c>
      <c r="Z40" s="46">
        <f t="shared" si="17"/>
        <v>1.8486486486486491</v>
      </c>
      <c r="AA40" s="45">
        <f t="shared" si="5"/>
        <v>2.4249225313602998</v>
      </c>
      <c r="AB40" s="45">
        <f t="shared" si="18"/>
        <v>0.86401626383555474</v>
      </c>
      <c r="AC40" s="46">
        <f t="shared" si="18"/>
        <v>0.56390977443609014</v>
      </c>
      <c r="AD40" s="46">
        <f t="shared" si="18"/>
        <v>0.48648648648648662</v>
      </c>
      <c r="AE40" s="45">
        <f t="shared" si="7"/>
        <v>0.63813750825271043</v>
      </c>
      <c r="AF40" s="45">
        <f t="shared" si="11"/>
        <v>2.4249225313602998</v>
      </c>
      <c r="AG40" s="46">
        <f t="shared" si="12"/>
        <v>0.75775945252981336</v>
      </c>
      <c r="AH40" s="47">
        <f t="shared" si="8"/>
        <v>2.305433821077099</v>
      </c>
      <c r="AI40" s="46">
        <f t="shared" si="13"/>
        <v>2.4249225313602998</v>
      </c>
      <c r="AJ40" s="45">
        <f t="shared" si="19"/>
        <v>26.394736842105267</v>
      </c>
      <c r="AK40" s="46">
        <f t="shared" si="19"/>
        <v>17.078947368421048</v>
      </c>
      <c r="AL40" s="46">
        <f t="shared" si="19"/>
        <v>14.750000000000004</v>
      </c>
      <c r="AM40" s="45">
        <f t="shared" si="10"/>
        <v>19.407894736842106</v>
      </c>
      <c r="AN40" s="47">
        <f t="shared" si="14"/>
        <v>6.1618155534004417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s="75" customFormat="1">
      <c r="A41" t="str">
        <f>'[6]Day 0'!A40</f>
        <v>148629405</v>
      </c>
      <c r="B41" t="str">
        <f>'[6]Day 0'!C40</f>
        <v>Chile</v>
      </c>
      <c r="C41" t="str">
        <f>'[6]Day 0'!D40</f>
        <v>Chiyesu</v>
      </c>
      <c r="D41"/>
      <c r="E41" s="37">
        <f>'[4]MRV1 Stock comparison'!G40</f>
        <v>2.1000000000000005</v>
      </c>
      <c r="F41" s="38">
        <f>'[4]MRV1 Stock comparison'!K40</f>
        <v>3.2</v>
      </c>
      <c r="G41" s="38">
        <f>'[4]MRV1 Stock comparison'!O40</f>
        <v>2</v>
      </c>
      <c r="H41" s="157">
        <f>('[4]MRV1 KPT Day 0'!AW40)/100</f>
        <v>0.03</v>
      </c>
      <c r="I41" s="158">
        <f>('[4]MRV1 KPT Day 1'!AH40)/100</f>
        <v>0.02</v>
      </c>
      <c r="J41" s="158">
        <f>('[4]MRV1 KPT Day 2'!AH40)/100</f>
        <v>2.2222222222222223E-2</v>
      </c>
      <c r="K41" s="159"/>
      <c r="L41" s="160">
        <f t="shared" si="15"/>
        <v>2.9126213592233007E-2</v>
      </c>
      <c r="M41" s="161">
        <f t="shared" si="15"/>
        <v>1.9607843137254902E-2</v>
      </c>
      <c r="N41" s="161">
        <f t="shared" si="15"/>
        <v>2.1739130434782612E-2</v>
      </c>
      <c r="O41" s="162"/>
      <c r="P41" s="37">
        <f>'[4]MRV1 KPT Day 1'!AM40</f>
        <v>6.4</v>
      </c>
      <c r="Q41" s="38">
        <f>'[4]MRV1 KPT Day 2'!AM40</f>
        <v>6.4</v>
      </c>
      <c r="R41" s="38">
        <f>'[4]MRV1 KPT Day 3'!AM40</f>
        <v>6.4</v>
      </c>
      <c r="S41" s="45">
        <f t="shared" si="1"/>
        <v>6.4000000000000012</v>
      </c>
      <c r="T41" s="45">
        <f t="shared" si="16"/>
        <v>0.32812500000000006</v>
      </c>
      <c r="U41" s="46">
        <f t="shared" si="16"/>
        <v>0.5</v>
      </c>
      <c r="V41" s="46">
        <f t="shared" si="16"/>
        <v>0.3125</v>
      </c>
      <c r="W41" s="45">
        <f t="shared" si="3"/>
        <v>0.38020833333333331</v>
      </c>
      <c r="X41" s="45">
        <f t="shared" si="17"/>
        <v>2.0388349514563111</v>
      </c>
      <c r="Y41" s="46">
        <f t="shared" si="17"/>
        <v>3.1372549019607843</v>
      </c>
      <c r="Z41" s="46">
        <f t="shared" si="17"/>
        <v>1.9565217391304348</v>
      </c>
      <c r="AA41" s="45">
        <f t="shared" si="5"/>
        <v>2.3775371975158435</v>
      </c>
      <c r="AB41" s="45">
        <f t="shared" si="18"/>
        <v>0.3185679611650486</v>
      </c>
      <c r="AC41" s="46">
        <f t="shared" si="18"/>
        <v>0.49019607843137253</v>
      </c>
      <c r="AD41" s="46">
        <f t="shared" si="18"/>
        <v>0.30570652173913043</v>
      </c>
      <c r="AE41" s="45">
        <f t="shared" si="7"/>
        <v>0.3714901871118505</v>
      </c>
      <c r="AF41" s="45">
        <f t="shared" si="11"/>
        <v>2.3775371975158435</v>
      </c>
      <c r="AG41" s="46">
        <f t="shared" si="12"/>
        <v>0.65922083482408889</v>
      </c>
      <c r="AH41" s="47">
        <f t="shared" si="8"/>
        <v>2.0056364893743628</v>
      </c>
      <c r="AI41" s="46">
        <f t="shared" si="13"/>
        <v>2.3775371975158435</v>
      </c>
      <c r="AJ41" s="45">
        <f t="shared" si="19"/>
        <v>9.6796875000000018</v>
      </c>
      <c r="AK41" s="46">
        <f t="shared" si="19"/>
        <v>14.75</v>
      </c>
      <c r="AL41" s="46">
        <f t="shared" si="19"/>
        <v>9.21875</v>
      </c>
      <c r="AM41" s="45">
        <f t="shared" si="10"/>
        <v>11.216145833333334</v>
      </c>
      <c r="AN41" s="47">
        <f t="shared" si="14"/>
        <v>3.0690731171115968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s="75" customFormat="1">
      <c r="A42" t="str">
        <f>'[6]Day 0'!A41</f>
        <v>148635046</v>
      </c>
      <c r="B42" t="str">
        <f>'[6]Day 0'!C41</f>
        <v>Chanda</v>
      </c>
      <c r="C42" t="str">
        <f>'[6]Day 0'!D41</f>
        <v>Mutale</v>
      </c>
      <c r="D42"/>
      <c r="E42" s="37">
        <f>'[4]MRV1 Stock comparison'!G41</f>
        <v>2.8000000000000007</v>
      </c>
      <c r="F42" s="38">
        <f>'[4]MRV1 Stock comparison'!K41</f>
        <v>2.3999999999999986</v>
      </c>
      <c r="G42" s="38">
        <f>'[4]MRV1 Stock comparison'!O41</f>
        <v>2.1999999999999993</v>
      </c>
      <c r="H42" s="157">
        <f>('[4]MRV1 KPT Day 0'!AW41)/100</f>
        <v>2.5555555555555554E-2</v>
      </c>
      <c r="I42" s="158">
        <f>('[4]MRV1 KPT Day 1'!AH41)/100</f>
        <v>2.4444444444444446E-2</v>
      </c>
      <c r="J42" s="158">
        <f>('[4]MRV1 KPT Day 2'!AH41)/100</f>
        <v>2.1111111111111112E-2</v>
      </c>
      <c r="K42" s="159"/>
      <c r="L42" s="160">
        <f t="shared" si="15"/>
        <v>2.491874322860238E-2</v>
      </c>
      <c r="M42" s="161">
        <f t="shared" si="15"/>
        <v>2.3861171366594359E-2</v>
      </c>
      <c r="N42" s="161">
        <f t="shared" si="15"/>
        <v>2.0674646354733407E-2</v>
      </c>
      <c r="O42" s="162"/>
      <c r="P42" s="37">
        <f>'[4]MRV1 KPT Day 1'!AM41</f>
        <v>5.0999999999999996</v>
      </c>
      <c r="Q42" s="38">
        <f>'[4]MRV1 KPT Day 2'!AM41</f>
        <v>5.0999999999999996</v>
      </c>
      <c r="R42" s="38">
        <f>'[4]MRV1 KPT Day 3'!AM41</f>
        <v>5.0999999999999996</v>
      </c>
      <c r="S42" s="45">
        <f t="shared" si="1"/>
        <v>5.0999999999999996</v>
      </c>
      <c r="T42" s="45">
        <f t="shared" si="16"/>
        <v>0.54901960784313741</v>
      </c>
      <c r="U42" s="46">
        <f t="shared" si="16"/>
        <v>0.47058823529411742</v>
      </c>
      <c r="V42" s="46">
        <f t="shared" si="16"/>
        <v>0.43137254901960775</v>
      </c>
      <c r="W42" s="45">
        <f t="shared" si="3"/>
        <v>0.48366013071895414</v>
      </c>
      <c r="X42" s="45">
        <f t="shared" si="17"/>
        <v>2.7302275189599139</v>
      </c>
      <c r="Y42" s="46">
        <f t="shared" si="17"/>
        <v>2.3427331887201719</v>
      </c>
      <c r="Z42" s="46">
        <f t="shared" si="17"/>
        <v>2.154515778019586</v>
      </c>
      <c r="AA42" s="45">
        <f t="shared" si="5"/>
        <v>2.4091588285665573</v>
      </c>
      <c r="AB42" s="45">
        <f t="shared" si="18"/>
        <v>0.53533872920782632</v>
      </c>
      <c r="AC42" s="46">
        <f t="shared" si="18"/>
        <v>0.45935944876866119</v>
      </c>
      <c r="AD42" s="46">
        <f t="shared" si="18"/>
        <v>0.4224540741214875</v>
      </c>
      <c r="AE42" s="45">
        <f t="shared" si="7"/>
        <v>0.47238408403265836</v>
      </c>
      <c r="AF42" s="45">
        <f t="shared" si="11"/>
        <v>2.4091588285665573</v>
      </c>
      <c r="AG42" s="46">
        <f t="shared" si="12"/>
        <v>0.29354774123792376</v>
      </c>
      <c r="AH42" s="47">
        <f t="shared" si="8"/>
        <v>0.89309989930356126</v>
      </c>
      <c r="AI42" s="46">
        <f t="shared" si="13"/>
        <v>2.4091588285665573</v>
      </c>
      <c r="AJ42" s="45">
        <f t="shared" si="19"/>
        <v>16.196078431372555</v>
      </c>
      <c r="AK42" s="46">
        <f t="shared" si="19"/>
        <v>13.882352941176464</v>
      </c>
      <c r="AL42" s="46">
        <f t="shared" si="19"/>
        <v>12.725490196078429</v>
      </c>
      <c r="AM42" s="45">
        <f t="shared" si="10"/>
        <v>14.267973856209148</v>
      </c>
      <c r="AN42" s="47">
        <f t="shared" si="14"/>
        <v>1.7671370326954234</v>
      </c>
      <c r="AO42"/>
      <c r="AP42"/>
      <c r="AQ42"/>
      <c r="AR42"/>
      <c r="AS42"/>
      <c r="AT42"/>
      <c r="AU42"/>
      <c r="AV42"/>
      <c r="AW42" s="76"/>
      <c r="AX42" s="76"/>
      <c r="AY42" s="76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s="90" customFormat="1">
      <c r="A43" t="str">
        <f>'[6]Day 0'!A42</f>
        <v>148635053</v>
      </c>
      <c r="B43" t="str">
        <f>'[6]Day 0'!C42</f>
        <v>Susan</v>
      </c>
      <c r="C43" t="str">
        <f>'[6]Day 0'!D42</f>
        <v>Mumbi</v>
      </c>
      <c r="D43" s="76"/>
      <c r="E43" s="37">
        <f>'[4]MRV1 Stock comparison'!G42</f>
        <v>1.8000000000000007</v>
      </c>
      <c r="F43" s="38">
        <f>'[4]MRV1 Stock comparison'!K42</f>
        <v>2.5999999999999996</v>
      </c>
      <c r="G43" s="38">
        <f>'[4]MRV1 Stock comparison'!O42</f>
        <v>2</v>
      </c>
      <c r="H43" s="157">
        <f>('[4]MRV1 KPT Day 0'!AW42)/100</f>
        <v>0.02</v>
      </c>
      <c r="I43" s="158">
        <f>('[4]MRV1 KPT Day 1'!AH42)/100</f>
        <v>2.5555555555555554E-2</v>
      </c>
      <c r="J43" s="158">
        <f>('[4]MRV1 KPT Day 2'!AH42)/100</f>
        <v>2.6666666666666665E-2</v>
      </c>
      <c r="K43" s="159"/>
      <c r="L43" s="160">
        <f t="shared" si="15"/>
        <v>1.9607843137254902E-2</v>
      </c>
      <c r="M43" s="161">
        <f t="shared" si="15"/>
        <v>2.491874322860238E-2</v>
      </c>
      <c r="N43" s="161">
        <f t="shared" si="15"/>
        <v>2.5974025974025972E-2</v>
      </c>
      <c r="O43" s="162"/>
      <c r="P43" s="37">
        <f>'[4]MRV1 KPT Day 1'!AM42</f>
        <v>4.5999999999999996</v>
      </c>
      <c r="Q43" s="38">
        <f>'[4]MRV1 KPT Day 2'!AM42</f>
        <v>4.5999999999999996</v>
      </c>
      <c r="R43" s="38">
        <f>'[4]MRV1 KPT Day 3'!AM42</f>
        <v>4.5999999999999996</v>
      </c>
      <c r="S43" s="45">
        <f t="shared" si="1"/>
        <v>4.5999999999999996</v>
      </c>
      <c r="T43" s="45">
        <f t="shared" si="16"/>
        <v>0.39130434782608714</v>
      </c>
      <c r="U43" s="46">
        <f t="shared" si="16"/>
        <v>0.56521739130434778</v>
      </c>
      <c r="V43" s="46">
        <f t="shared" si="16"/>
        <v>0.43478260869565222</v>
      </c>
      <c r="W43" s="45">
        <f t="shared" si="3"/>
        <v>0.46376811594202905</v>
      </c>
      <c r="X43" s="45">
        <f t="shared" si="17"/>
        <v>1.7647058823529418</v>
      </c>
      <c r="Y43" s="46">
        <f t="shared" si="17"/>
        <v>2.5352112676056335</v>
      </c>
      <c r="Z43" s="46">
        <f t="shared" si="17"/>
        <v>1.948051948051948</v>
      </c>
      <c r="AA43" s="45">
        <f t="shared" si="5"/>
        <v>2.082656366003508</v>
      </c>
      <c r="AB43" s="45">
        <f t="shared" si="18"/>
        <v>0.38363171355498737</v>
      </c>
      <c r="AC43" s="46">
        <f t="shared" si="18"/>
        <v>0.55113288426209428</v>
      </c>
      <c r="AD43" s="46">
        <f t="shared" si="18"/>
        <v>0.42348955392433657</v>
      </c>
      <c r="AE43" s="45">
        <f t="shared" si="7"/>
        <v>0.45275138391380604</v>
      </c>
      <c r="AF43" s="45">
        <f t="shared" si="11"/>
        <v>2.082656366003508</v>
      </c>
      <c r="AG43" s="46">
        <f t="shared" si="12"/>
        <v>0.40250266977364063</v>
      </c>
      <c r="AH43" s="47">
        <f t="shared" si="8"/>
        <v>1.2245881788369626</v>
      </c>
      <c r="AI43" s="46">
        <f t="shared" si="13"/>
        <v>2.082656366003508</v>
      </c>
      <c r="AJ43" s="45">
        <f t="shared" si="19"/>
        <v>11.54347826086957</v>
      </c>
      <c r="AK43" s="46">
        <f t="shared" si="19"/>
        <v>16.673913043478258</v>
      </c>
      <c r="AL43" s="46">
        <f t="shared" si="19"/>
        <v>12.82608695652174</v>
      </c>
      <c r="AM43" s="45">
        <f t="shared" si="10"/>
        <v>13.681159420289857</v>
      </c>
      <c r="AN43" s="47">
        <f t="shared" si="14"/>
        <v>2.6699629123587263</v>
      </c>
      <c r="AO43" s="76"/>
      <c r="AP43" s="76"/>
      <c r="AQ43" s="76"/>
      <c r="AR43" s="76"/>
      <c r="AS43" s="76"/>
      <c r="AT43" s="76"/>
      <c r="AU43" s="76"/>
      <c r="AV43" s="76"/>
      <c r="AW43"/>
      <c r="AX43"/>
      <c r="AY43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</row>
    <row r="44" spans="1:89" s="75" customFormat="1">
      <c r="A44" t="str">
        <f>'[6]Day 0'!A43</f>
        <v>148638090</v>
      </c>
      <c r="B44" t="str">
        <f>'[6]Day 0'!C43</f>
        <v>Nanyangwe</v>
      </c>
      <c r="C44" t="str">
        <f>'[6]Day 0'!D43</f>
        <v>Mwiche</v>
      </c>
      <c r="D44"/>
      <c r="E44" s="37">
        <f>'[4]MRV1 Stock comparison'!G43</f>
        <v>2.0999999999999996</v>
      </c>
      <c r="F44" s="38">
        <f>'[4]MRV1 Stock comparison'!K43</f>
        <v>2.4000000000000004</v>
      </c>
      <c r="G44" s="38">
        <f>'[4]MRV1 Stock comparison'!O43</f>
        <v>2.2999999999999998</v>
      </c>
      <c r="H44" s="157">
        <f>('[4]MRV1 KPT Day 0'!AW43)/100</f>
        <v>2.5555555555555554E-2</v>
      </c>
      <c r="I44" s="158">
        <f>('[4]MRV1 KPT Day 1'!AH43)/100</f>
        <v>0.02</v>
      </c>
      <c r="J44" s="158">
        <f>('[4]MRV1 KPT Day 2'!AH43)/100</f>
        <v>2.8888888888888888E-2</v>
      </c>
      <c r="K44" s="159"/>
      <c r="L44" s="160">
        <f t="shared" si="15"/>
        <v>2.491874322860238E-2</v>
      </c>
      <c r="M44" s="161">
        <f t="shared" si="15"/>
        <v>1.9607843137254902E-2</v>
      </c>
      <c r="N44" s="161">
        <f t="shared" si="15"/>
        <v>2.8077753779697619E-2</v>
      </c>
      <c r="O44" s="162"/>
      <c r="P44" s="37">
        <f>'[4]MRV1 KPT Day 1'!AM43</f>
        <v>6.4</v>
      </c>
      <c r="Q44" s="38">
        <f>'[4]MRV1 KPT Day 2'!AM43</f>
        <v>6.4</v>
      </c>
      <c r="R44" s="38">
        <f>'[4]MRV1 KPT Day 3'!AM43</f>
        <v>6.4</v>
      </c>
      <c r="S44" s="45">
        <f t="shared" si="1"/>
        <v>6.4000000000000012</v>
      </c>
      <c r="T44" s="45">
        <f t="shared" si="16"/>
        <v>0.32812499999999994</v>
      </c>
      <c r="U44" s="46">
        <f t="shared" si="16"/>
        <v>0.37500000000000006</v>
      </c>
      <c r="V44" s="46">
        <f t="shared" si="16"/>
        <v>0.35937499999999994</v>
      </c>
      <c r="W44" s="45">
        <f t="shared" si="3"/>
        <v>0.35416666666666669</v>
      </c>
      <c r="X44" s="45">
        <f t="shared" si="17"/>
        <v>2.0476706392199344</v>
      </c>
      <c r="Y44" s="46">
        <f t="shared" si="17"/>
        <v>2.3529411764705883</v>
      </c>
      <c r="Z44" s="46">
        <f t="shared" si="17"/>
        <v>2.2354211663066956</v>
      </c>
      <c r="AA44" s="45">
        <f t="shared" si="5"/>
        <v>2.2120109939990726</v>
      </c>
      <c r="AB44" s="45">
        <f t="shared" si="18"/>
        <v>0.31994853737811474</v>
      </c>
      <c r="AC44" s="46">
        <f t="shared" si="18"/>
        <v>0.36764705882352938</v>
      </c>
      <c r="AD44" s="46">
        <f t="shared" si="18"/>
        <v>0.34928455723542118</v>
      </c>
      <c r="AE44" s="45">
        <f t="shared" si="7"/>
        <v>0.3456267178123551</v>
      </c>
      <c r="AF44" s="45">
        <f t="shared" si="11"/>
        <v>2.2120109939990726</v>
      </c>
      <c r="AG44" s="46">
        <f t="shared" si="12"/>
        <v>0.15397581743225189</v>
      </c>
      <c r="AH44" s="47">
        <f t="shared" si="8"/>
        <v>0.46846140414505727</v>
      </c>
      <c r="AI44" s="46">
        <f t="shared" si="13"/>
        <v>2.2120109939990726</v>
      </c>
      <c r="AJ44" s="45">
        <f t="shared" si="19"/>
        <v>9.6796874999999982</v>
      </c>
      <c r="AK44" s="46">
        <f t="shared" si="19"/>
        <v>11.062500000000002</v>
      </c>
      <c r="AL44" s="46">
        <f t="shared" si="19"/>
        <v>10.601562499999998</v>
      </c>
      <c r="AM44" s="45">
        <f t="shared" si="10"/>
        <v>10.447916666666666</v>
      </c>
      <c r="AN44" s="47">
        <f t="shared" si="14"/>
        <v>0.70409366146457075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s="75" customFormat="1">
      <c r="A45" t="str">
        <f>'[6]Day 0'!A44</f>
        <v>148639676</v>
      </c>
      <c r="B45" t="str">
        <f>'[6]Day 0'!C44</f>
        <v>Precious</v>
      </c>
      <c r="C45" t="str">
        <f>'[6]Day 0'!D44</f>
        <v>Chumbo</v>
      </c>
      <c r="D45"/>
      <c r="E45" s="37">
        <f>'[4]MRV1 Stock comparison'!G44</f>
        <v>3.0999999999999996</v>
      </c>
      <c r="F45" s="38">
        <f>'[4]MRV1 Stock comparison'!K44</f>
        <v>2.7999999999999972</v>
      </c>
      <c r="G45" s="38">
        <f>'[4]MRV1 Stock comparison'!O44</f>
        <v>2.3000000000000007</v>
      </c>
      <c r="H45" s="157">
        <f>('[4]MRV1 KPT Day 0'!AW44)/100</f>
        <v>2.3333333333333334E-2</v>
      </c>
      <c r="I45" s="158">
        <f>('[4]MRV1 KPT Day 1'!AH44)/100</f>
        <v>2.6666666666666665E-2</v>
      </c>
      <c r="J45" s="158">
        <f>('[4]MRV1 KPT Day 2'!AH44)/100</f>
        <v>2.5555555555555554E-2</v>
      </c>
      <c r="K45" s="159"/>
      <c r="L45" s="160">
        <f t="shared" si="15"/>
        <v>2.2801302931596091E-2</v>
      </c>
      <c r="M45" s="161">
        <f t="shared" si="15"/>
        <v>2.5974025974025972E-2</v>
      </c>
      <c r="N45" s="161">
        <f t="shared" si="15"/>
        <v>2.491874322860238E-2</v>
      </c>
      <c r="O45" s="162"/>
      <c r="P45" s="37">
        <f>'[4]MRV1 KPT Day 1'!AM44</f>
        <v>5.6</v>
      </c>
      <c r="Q45" s="38">
        <f>'[4]MRV1 KPT Day 2'!AM44</f>
        <v>5.6</v>
      </c>
      <c r="R45" s="38">
        <f>'[4]MRV1 KPT Day 3'!AM44</f>
        <v>5.6</v>
      </c>
      <c r="S45" s="45">
        <f t="shared" si="1"/>
        <v>5.5999999999999988</v>
      </c>
      <c r="T45" s="45">
        <f t="shared" si="16"/>
        <v>0.55357142857142849</v>
      </c>
      <c r="U45" s="46">
        <f t="shared" si="16"/>
        <v>0.4999999999999995</v>
      </c>
      <c r="V45" s="46">
        <f t="shared" si="16"/>
        <v>0.41071428571428586</v>
      </c>
      <c r="W45" s="45">
        <f t="shared" si="3"/>
        <v>0.48809523809523792</v>
      </c>
      <c r="X45" s="45">
        <f t="shared" si="17"/>
        <v>3.0293159609120517</v>
      </c>
      <c r="Y45" s="46">
        <f t="shared" si="17"/>
        <v>2.7272727272727244</v>
      </c>
      <c r="Z45" s="46">
        <f t="shared" si="17"/>
        <v>2.2426868905742152</v>
      </c>
      <c r="AA45" s="45">
        <f t="shared" si="5"/>
        <v>2.6664251929196636</v>
      </c>
      <c r="AB45" s="45">
        <f t="shared" si="18"/>
        <v>0.54094927873429499</v>
      </c>
      <c r="AC45" s="46">
        <f t="shared" si="18"/>
        <v>0.48701298701298651</v>
      </c>
      <c r="AD45" s="46">
        <f t="shared" si="18"/>
        <v>0.40047980188825272</v>
      </c>
      <c r="AE45" s="45">
        <f t="shared" si="7"/>
        <v>0.47614735587851142</v>
      </c>
      <c r="AF45" s="45">
        <f t="shared" si="11"/>
        <v>2.6664251929196636</v>
      </c>
      <c r="AG45" s="46">
        <f t="shared" si="12"/>
        <v>0.39682885530513085</v>
      </c>
      <c r="AH45" s="47">
        <f t="shared" si="8"/>
        <v>1.2073259675553363</v>
      </c>
      <c r="AI45" s="46">
        <f t="shared" si="13"/>
        <v>2.6664251929196636</v>
      </c>
      <c r="AJ45" s="45">
        <f t="shared" si="19"/>
        <v>16.330357142857139</v>
      </c>
      <c r="AK45" s="46">
        <f t="shared" si="19"/>
        <v>14.749999999999986</v>
      </c>
      <c r="AL45" s="46">
        <f t="shared" si="19"/>
        <v>12.116071428571432</v>
      </c>
      <c r="AM45" s="45">
        <f t="shared" si="10"/>
        <v>14.398809523809518</v>
      </c>
      <c r="AN45" s="47">
        <f t="shared" si="14"/>
        <v>2.1289791176367405</v>
      </c>
      <c r="AO45"/>
      <c r="AP45"/>
      <c r="AQ45"/>
      <c r="AR45"/>
      <c r="AS45"/>
      <c r="AT45"/>
      <c r="AU45"/>
      <c r="AV45"/>
      <c r="AW45" s="76"/>
      <c r="AX45" s="76"/>
      <c r="AY45" s="76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s="76" customFormat="1">
      <c r="A46" t="str">
        <f>'[6]Day 0'!A45</f>
        <v>148642549</v>
      </c>
      <c r="B46" t="str">
        <f>'[6]Day 0'!C45</f>
        <v>Mwale</v>
      </c>
      <c r="C46" t="str">
        <f>'[6]Day 0'!D45</f>
        <v>Ekelesi</v>
      </c>
      <c r="E46" s="37">
        <f>'[4]MRV1 Stock comparison'!G45</f>
        <v>2.2999999999999989</v>
      </c>
      <c r="F46" s="38">
        <f>'[4]MRV1 Stock comparison'!K45</f>
        <v>1.8000000000000007</v>
      </c>
      <c r="G46" s="38">
        <f>'[4]MRV1 Stock comparison'!O45</f>
        <v>2</v>
      </c>
      <c r="H46" s="157">
        <f>('[4]MRV1 KPT Day 0'!AW45)/100</f>
        <v>2.3333333333333334E-2</v>
      </c>
      <c r="I46" s="158">
        <f>('[4]MRV1 KPT Day 1'!AH45)/100</f>
        <v>2.6666666666666665E-2</v>
      </c>
      <c r="J46" s="158">
        <f>('[4]MRV1 KPT Day 2'!AH45)/100</f>
        <v>2.1111111111111112E-2</v>
      </c>
      <c r="K46" s="159"/>
      <c r="L46" s="160">
        <f t="shared" si="15"/>
        <v>2.2801302931596091E-2</v>
      </c>
      <c r="M46" s="161">
        <f t="shared" si="15"/>
        <v>2.5974025974025972E-2</v>
      </c>
      <c r="N46" s="161">
        <f t="shared" si="15"/>
        <v>2.0674646354733407E-2</v>
      </c>
      <c r="O46" s="162"/>
      <c r="P46" s="37">
        <f>'[4]MRV1 KPT Day 1'!AM45</f>
        <v>3.8</v>
      </c>
      <c r="Q46" s="38">
        <f>'[4]MRV1 KPT Day 2'!AM45</f>
        <v>3.8</v>
      </c>
      <c r="R46" s="38">
        <f>'[4]MRV1 KPT Day 3'!AM45</f>
        <v>3.8</v>
      </c>
      <c r="S46" s="45">
        <f t="shared" si="1"/>
        <v>3.7999999999999994</v>
      </c>
      <c r="T46" s="45">
        <f t="shared" si="16"/>
        <v>0.60526315789473661</v>
      </c>
      <c r="U46" s="46">
        <f t="shared" si="16"/>
        <v>0.47368421052631599</v>
      </c>
      <c r="V46" s="46">
        <f t="shared" si="16"/>
        <v>0.52631578947368418</v>
      </c>
      <c r="W46" s="45">
        <f t="shared" si="3"/>
        <v>0.53508771929824561</v>
      </c>
      <c r="X46" s="45">
        <f t="shared" si="17"/>
        <v>2.2475570032573278</v>
      </c>
      <c r="Y46" s="46">
        <f t="shared" si="17"/>
        <v>1.7532467532467539</v>
      </c>
      <c r="Z46" s="46">
        <f t="shared" si="17"/>
        <v>1.9586507072905333</v>
      </c>
      <c r="AA46" s="45">
        <f t="shared" si="5"/>
        <v>1.9864848212648718</v>
      </c>
      <c r="AB46" s="45">
        <f t="shared" si="18"/>
        <v>0.59146236927824414</v>
      </c>
      <c r="AC46" s="46">
        <f t="shared" si="18"/>
        <v>0.4613807245386195</v>
      </c>
      <c r="AD46" s="46">
        <f t="shared" si="18"/>
        <v>0.51543439665540347</v>
      </c>
      <c r="AE46" s="45">
        <f t="shared" si="7"/>
        <v>0.52275916349075569</v>
      </c>
      <c r="AF46" s="45">
        <f t="shared" si="11"/>
        <v>1.9864848212648718</v>
      </c>
      <c r="AG46" s="46">
        <f t="shared" si="12"/>
        <v>0.24832782615311305</v>
      </c>
      <c r="AH46" s="47">
        <f t="shared" si="8"/>
        <v>0.75552125046624385</v>
      </c>
      <c r="AI46" s="46">
        <f t="shared" si="13"/>
        <v>1.9864848212648718</v>
      </c>
      <c r="AJ46" s="45">
        <f t="shared" si="19"/>
        <v>17.855263157894729</v>
      </c>
      <c r="AK46" s="46">
        <f t="shared" si="19"/>
        <v>13.973684210526322</v>
      </c>
      <c r="AL46" s="46">
        <f t="shared" si="19"/>
        <v>15.526315789473683</v>
      </c>
      <c r="AM46" s="45">
        <f t="shared" si="10"/>
        <v>15.785087719298245</v>
      </c>
      <c r="AN46" s="47">
        <f t="shared" si="14"/>
        <v>1.9536852266709379</v>
      </c>
    </row>
    <row r="47" spans="1:89" s="76" customFormat="1" ht="15" thickBot="1">
      <c r="A47" t="str">
        <f>'[6]Day 0'!A46</f>
        <v>148643823</v>
      </c>
      <c r="B47" t="str">
        <f>'[6]Day 0'!C46</f>
        <v>Emeldah</v>
      </c>
      <c r="C47" t="str">
        <f>'[6]Day 0'!D46</f>
        <v>Labani</v>
      </c>
      <c r="E47" s="37">
        <f>'[4]MRV1 Stock comparison'!G46</f>
        <v>1.8000000000000007</v>
      </c>
      <c r="F47" s="38">
        <f>'[4]MRV1 Stock comparison'!K46</f>
        <v>2.5999999999999996</v>
      </c>
      <c r="G47" s="38">
        <f>'[4]MRV1 Stock comparison'!O46</f>
        <v>2.7</v>
      </c>
      <c r="H47" s="157">
        <f>('[4]MRV1 KPT Day 0'!AW46)/100</f>
        <v>0.03</v>
      </c>
      <c r="I47" s="158">
        <f>('[4]MRV1 KPT Day 1'!AH46)/100</f>
        <v>2.5555555555555554E-2</v>
      </c>
      <c r="J47" s="158">
        <f>('[4]MRV1 KPT Day 2'!AH46)/100</f>
        <v>2.5555555555555554E-2</v>
      </c>
      <c r="K47" s="159"/>
      <c r="L47" s="160">
        <f t="shared" si="15"/>
        <v>2.9126213592233007E-2</v>
      </c>
      <c r="M47" s="161">
        <f t="shared" si="15"/>
        <v>2.491874322860238E-2</v>
      </c>
      <c r="N47" s="161">
        <f t="shared" si="15"/>
        <v>2.491874322860238E-2</v>
      </c>
      <c r="O47" s="162"/>
      <c r="P47" s="37">
        <f>'[4]MRV1 KPT Day 1'!AM46</f>
        <v>10.3</v>
      </c>
      <c r="Q47" s="38">
        <f>'[4]MRV1 KPT Day 2'!AM46</f>
        <v>10.3</v>
      </c>
      <c r="R47" s="38">
        <f>'[4]MRV1 KPT Day 3'!AM46</f>
        <v>10.3</v>
      </c>
      <c r="S47" s="45">
        <f t="shared" si="1"/>
        <v>10.3</v>
      </c>
      <c r="T47" s="45">
        <f t="shared" si="16"/>
        <v>0.17475728155339812</v>
      </c>
      <c r="U47" s="46">
        <f t="shared" si="16"/>
        <v>0.25242718446601936</v>
      </c>
      <c r="V47" s="46">
        <f t="shared" si="16"/>
        <v>0.26213592233009708</v>
      </c>
      <c r="W47" s="45">
        <f t="shared" si="3"/>
        <v>0.22977346278317154</v>
      </c>
      <c r="X47" s="45">
        <f t="shared" si="17"/>
        <v>1.7475728155339814</v>
      </c>
      <c r="Y47" s="46">
        <f t="shared" si="17"/>
        <v>2.5352112676056335</v>
      </c>
      <c r="Z47" s="46">
        <f t="shared" si="17"/>
        <v>2.6327193932827737</v>
      </c>
      <c r="AA47" s="45">
        <f t="shared" si="5"/>
        <v>2.3051678254741295</v>
      </c>
      <c r="AB47" s="45">
        <f t="shared" si="18"/>
        <v>0.16966726364407586</v>
      </c>
      <c r="AC47" s="46">
        <f t="shared" si="18"/>
        <v>0.2461370162723916</v>
      </c>
      <c r="AD47" s="46">
        <f t="shared" si="18"/>
        <v>0.25560382459056052</v>
      </c>
      <c r="AE47" s="45">
        <f t="shared" si="7"/>
        <v>0.22380270150234263</v>
      </c>
      <c r="AF47" s="45">
        <f t="shared" si="11"/>
        <v>2.3051678254741295</v>
      </c>
      <c r="AG47" s="46">
        <f t="shared" si="12"/>
        <v>0.4853463762879896</v>
      </c>
      <c r="AH47" s="47">
        <f t="shared" si="8"/>
        <v>1.4766347646287128</v>
      </c>
      <c r="AI47" s="46">
        <f t="shared" si="13"/>
        <v>2.3051678254741295</v>
      </c>
      <c r="AJ47" s="45">
        <f t="shared" si="19"/>
        <v>5.1553398058252444</v>
      </c>
      <c r="AK47" s="46">
        <f t="shared" si="19"/>
        <v>7.4466019417475708</v>
      </c>
      <c r="AL47" s="46">
        <f t="shared" si="19"/>
        <v>7.733009708737864</v>
      </c>
      <c r="AM47" s="45">
        <f t="shared" si="10"/>
        <v>6.7783171521035603</v>
      </c>
      <c r="AN47" s="47">
        <f t="shared" si="14"/>
        <v>1.4128159654206673</v>
      </c>
      <c r="AW47"/>
      <c r="AX47"/>
      <c r="AY47"/>
    </row>
    <row r="48" spans="1:89">
      <c r="E48" s="50" t="s">
        <v>94</v>
      </c>
      <c r="F48" s="51"/>
      <c r="G48" s="52">
        <f>AVERAGE(E3:G47)</f>
        <v>2.1822222222222223</v>
      </c>
      <c r="H48" s="53"/>
      <c r="I48" s="53"/>
      <c r="J48" s="54">
        <f>AVERAGE(H3:J47)</f>
        <v>2.4732510288065838E-2</v>
      </c>
      <c r="K48" s="55"/>
      <c r="L48" s="51"/>
      <c r="M48" s="51"/>
      <c r="N48" s="54">
        <f>AVERAGE(L3:N47)</f>
        <v>2.4126791804226302E-2</v>
      </c>
      <c r="O48" s="55"/>
      <c r="P48" s="51"/>
      <c r="Q48" s="51"/>
      <c r="R48" s="56">
        <f>AVERAGE(P3:R47)</f>
        <v>4.7822222222222246</v>
      </c>
      <c r="S48" s="57"/>
      <c r="T48" s="51"/>
      <c r="U48" s="51"/>
      <c r="V48" s="57">
        <f>AVERAGE(T3:V47)</f>
        <v>0.50386663382359753</v>
      </c>
      <c r="W48" s="56"/>
      <c r="X48" s="58"/>
      <c r="Y48" s="51"/>
      <c r="Z48" s="56">
        <f>AVERAGE(X3:Z47)</f>
        <v>2.1295798979079845</v>
      </c>
      <c r="AA48" s="59"/>
      <c r="AB48" s="51"/>
      <c r="AC48" s="51"/>
      <c r="AD48" s="56">
        <f>AVERAGE(AB3:AD47)</f>
        <v>0.49167623823912138</v>
      </c>
      <c r="AE48" s="57"/>
      <c r="AF48" s="60"/>
      <c r="AG48" s="56"/>
      <c r="AH48" s="57">
        <f>AVERAGE(AF3:AH47)</f>
        <v>1.256801160314666</v>
      </c>
      <c r="AI48" s="56"/>
      <c r="AJ48" s="51"/>
      <c r="AK48" s="51"/>
      <c r="AL48" s="61">
        <f>AVERAGE(AJ3:AL47)</f>
        <v>14.864065697796121</v>
      </c>
      <c r="AM48" s="51"/>
      <c r="AN48" s="62"/>
    </row>
    <row r="49" spans="5:40" ht="15" thickBot="1">
      <c r="E49" s="63" t="s">
        <v>95</v>
      </c>
      <c r="F49" s="64"/>
      <c r="G49" s="65">
        <f>_xlfn.STDEV.S(E3:G47)</f>
        <v>0.547976830682806</v>
      </c>
      <c r="H49" s="66"/>
      <c r="I49" s="66"/>
      <c r="J49" s="67">
        <f>_xlfn.STDEV.S(H3:J47)</f>
        <v>3.0863829000932286E-3</v>
      </c>
      <c r="K49" s="68"/>
      <c r="L49" s="64"/>
      <c r="M49" s="64"/>
      <c r="N49" s="67">
        <f>_xlfn.STDEV.S(L3:N47)</f>
        <v>2.9386009360597366E-3</v>
      </c>
      <c r="O49" s="68"/>
      <c r="P49" s="64"/>
      <c r="Q49" s="64"/>
      <c r="R49" s="69">
        <f>_xlfn.STDEV.S(P3:R47)</f>
        <v>1.7332941059472369</v>
      </c>
      <c r="S49" s="68"/>
      <c r="T49" s="64"/>
      <c r="U49" s="64"/>
      <c r="V49" s="70">
        <f>_xlfn.STDEV.S(T3:V47)</f>
        <v>0.18100640539568955</v>
      </c>
      <c r="W49" s="64"/>
      <c r="X49" s="71"/>
      <c r="Y49" s="64"/>
      <c r="Z49" s="69">
        <f>_xlfn.STDEV.S(X3:Z47)</f>
        <v>0.5343873566590408</v>
      </c>
      <c r="AA49" s="72"/>
      <c r="AB49" s="64"/>
      <c r="AC49" s="64"/>
      <c r="AD49" s="64">
        <f>_xlfn.STDEV.S(AB3:AD47)</f>
        <v>0.17645320879144177</v>
      </c>
      <c r="AE49" s="68"/>
      <c r="AF49" s="64"/>
      <c r="AG49" s="64"/>
      <c r="AH49" s="68">
        <f>_xlfn.STDEV.S(AF3:AH47)</f>
        <v>0.93024646182984572</v>
      </c>
      <c r="AI49" s="64"/>
      <c r="AJ49" s="64"/>
      <c r="AK49" s="64"/>
      <c r="AL49" s="68"/>
      <c r="AM49" s="64"/>
      <c r="AN49" s="73"/>
    </row>
  </sheetData>
  <mergeCells count="11">
    <mergeCell ref="AB1:AE1"/>
    <mergeCell ref="AF1:AH1"/>
    <mergeCell ref="AJ1:AN1"/>
    <mergeCell ref="AW13:AW14"/>
    <mergeCell ref="AX13:AY14"/>
    <mergeCell ref="X1:AA1"/>
    <mergeCell ref="E1:G1"/>
    <mergeCell ref="H1:K1"/>
    <mergeCell ref="L1:O1"/>
    <mergeCell ref="P1:S1"/>
    <mergeCell ref="T1:W1"/>
  </mergeCells>
  <conditionalFormatting sqref="H2:K2 P2:R2 E2:G47 E48 G48 E49:G1048576">
    <cfRule type="cellIs" dxfId="4" priority="5" operator="lessThan">
      <formula>0</formula>
    </cfRule>
  </conditionalFormatting>
  <conditionalFormatting sqref="T2:V2">
    <cfRule type="cellIs" dxfId="3" priority="4" operator="lessThan">
      <formula>0</formula>
    </cfRule>
  </conditionalFormatting>
  <conditionalFormatting sqref="X2:Z2">
    <cfRule type="cellIs" dxfId="2" priority="3" operator="lessThan">
      <formula>0</formula>
    </cfRule>
  </conditionalFormatting>
  <conditionalFormatting sqref="AB2:AD2">
    <cfRule type="cellIs" dxfId="1" priority="2" operator="lessThan">
      <formula>0</formula>
    </cfRule>
  </conditionalFormatting>
  <conditionalFormatting sqref="AJ2:AL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D0DA6-7913-4D03-8FCB-BFCF0CB7A271}">
  <dimension ref="A1:R123"/>
  <sheetViews>
    <sheetView workbookViewId="0">
      <selection activeCell="R29" sqref="R29"/>
    </sheetView>
  </sheetViews>
  <sheetFormatPr defaultRowHeight="14.4"/>
  <cols>
    <col min="1" max="1" width="11.77734375" bestFit="1" customWidth="1"/>
    <col min="2" max="2" width="14.77734375" bestFit="1" customWidth="1"/>
    <col min="4" max="4" width="14.77734375" customWidth="1"/>
    <col min="11" max="11" width="14.5546875" customWidth="1"/>
    <col min="14" max="14" width="13.109375" bestFit="1" customWidth="1"/>
    <col min="17" max="17" width="16.21875" customWidth="1"/>
  </cols>
  <sheetData>
    <row r="1" spans="1:18" ht="85.2" customHeight="1">
      <c r="A1" s="230" t="s">
        <v>1115</v>
      </c>
      <c r="B1" s="230"/>
      <c r="C1" s="230"/>
      <c r="D1" s="230"/>
      <c r="H1" s="230" t="s">
        <v>109</v>
      </c>
      <c r="I1" s="230"/>
      <c r="J1" s="230"/>
      <c r="K1" s="230"/>
      <c r="L1" s="230"/>
      <c r="N1" s="230" t="s">
        <v>1056</v>
      </c>
      <c r="O1" s="230"/>
      <c r="P1" s="230"/>
      <c r="Q1" s="230"/>
      <c r="R1" s="230"/>
    </row>
    <row r="3" spans="1:18" ht="29.4" customHeight="1">
      <c r="A3" s="231" t="s">
        <v>110</v>
      </c>
      <c r="B3" s="231"/>
      <c r="C3" s="189" t="s">
        <v>1110</v>
      </c>
      <c r="H3" s="231" t="s">
        <v>110</v>
      </c>
      <c r="I3" s="231"/>
      <c r="J3" s="24" t="s">
        <v>1052</v>
      </c>
      <c r="N3" s="231" t="s">
        <v>110</v>
      </c>
      <c r="O3" s="231"/>
      <c r="P3" s="24" t="s">
        <v>1053</v>
      </c>
    </row>
    <row r="4" spans="1:18" ht="28.8">
      <c r="A4" s="5" t="s">
        <v>1108</v>
      </c>
      <c r="B4" s="5" t="s">
        <v>1109</v>
      </c>
      <c r="D4" s="6" t="s">
        <v>1111</v>
      </c>
      <c r="E4" s="5" t="s">
        <v>111</v>
      </c>
      <c r="H4" s="112" t="s">
        <v>1050</v>
      </c>
      <c r="K4" s="110" t="s">
        <v>112</v>
      </c>
      <c r="L4" s="113" t="s">
        <v>111</v>
      </c>
      <c r="N4" s="112" t="s">
        <v>1054</v>
      </c>
      <c r="Q4" s="110" t="s">
        <v>1055</v>
      </c>
      <c r="R4" s="113" t="s">
        <v>111</v>
      </c>
    </row>
    <row r="5" spans="1:18">
      <c r="A5" t="s">
        <v>113</v>
      </c>
      <c r="B5">
        <v>240</v>
      </c>
      <c r="D5">
        <f>COUNTIF(A5:A104,"Yes")</f>
        <v>99</v>
      </c>
      <c r="E5" s="170">
        <f>D5/D8</f>
        <v>0.99</v>
      </c>
      <c r="H5" t="str">
        <f>[1]data!CO2</f>
        <v>Better</v>
      </c>
      <c r="K5">
        <f>COUNTIF(H5:H104,"Better")</f>
        <v>99</v>
      </c>
      <c r="L5" s="170">
        <f>K5/K8</f>
        <v>0.99</v>
      </c>
      <c r="N5" t="str">
        <f>[1]data!CF2</f>
        <v>Less_Time</v>
      </c>
      <c r="Q5">
        <f>COUNTIF(N5:N104,"Less_Time")</f>
        <v>100</v>
      </c>
      <c r="R5" s="170">
        <f>Q5/Q8</f>
        <v>1</v>
      </c>
    </row>
    <row r="6" spans="1:18">
      <c r="A6" t="s">
        <v>113</v>
      </c>
      <c r="B6">
        <v>180</v>
      </c>
      <c r="H6" t="str">
        <f>[1]data!CO3</f>
        <v>Better</v>
      </c>
      <c r="N6" t="str">
        <f>[1]data!CF3</f>
        <v>Less_Time</v>
      </c>
    </row>
    <row r="7" spans="1:18" ht="21.45" customHeight="1">
      <c r="A7" t="s">
        <v>113</v>
      </c>
      <c r="B7">
        <v>180</v>
      </c>
      <c r="D7" s="5" t="s">
        <v>1051</v>
      </c>
      <c r="H7" t="str">
        <f>[1]data!CO4</f>
        <v>Better</v>
      </c>
      <c r="K7" s="110" t="s">
        <v>1051</v>
      </c>
      <c r="N7" t="str">
        <f>[1]data!CF4</f>
        <v>Less_Time</v>
      </c>
      <c r="Q7" s="110" t="s">
        <v>1051</v>
      </c>
    </row>
    <row r="8" spans="1:18">
      <c r="A8" t="s">
        <v>113</v>
      </c>
      <c r="B8">
        <v>150</v>
      </c>
      <c r="D8">
        <f>COUNTA(A5:A104)</f>
        <v>100</v>
      </c>
      <c r="H8" t="str">
        <f>[1]data!CO5</f>
        <v>Better</v>
      </c>
      <c r="K8">
        <f>COUNTA(H5:H104)</f>
        <v>100</v>
      </c>
      <c r="N8" t="str">
        <f>[1]data!CF5</f>
        <v>Less_Time</v>
      </c>
      <c r="Q8">
        <f>COUNTA(N5:N104)</f>
        <v>100</v>
      </c>
    </row>
    <row r="9" spans="1:18">
      <c r="A9" t="s">
        <v>113</v>
      </c>
      <c r="B9">
        <v>120</v>
      </c>
      <c r="H9" t="str">
        <f>[1]data!CO6</f>
        <v>Better</v>
      </c>
      <c r="N9" t="str">
        <f>[1]data!CF6</f>
        <v>Less_Time</v>
      </c>
    </row>
    <row r="10" spans="1:18">
      <c r="A10" t="s">
        <v>113</v>
      </c>
      <c r="B10">
        <v>120</v>
      </c>
      <c r="D10" s="5" t="s">
        <v>1112</v>
      </c>
      <c r="H10" t="str">
        <f>[1]data!CO7</f>
        <v>Better</v>
      </c>
      <c r="N10" t="str">
        <f>[1]data!CF7</f>
        <v>Less_Time</v>
      </c>
    </row>
    <row r="11" spans="1:18">
      <c r="A11" t="s">
        <v>113</v>
      </c>
      <c r="B11">
        <v>120</v>
      </c>
      <c r="D11" s="19">
        <f>AVERAGE(B5:B104)</f>
        <v>160.32323232323233</v>
      </c>
      <c r="H11" t="str">
        <f>[1]data!CO8</f>
        <v>Better</v>
      </c>
      <c r="N11" t="str">
        <f>[1]data!CF8</f>
        <v>Less_Time</v>
      </c>
    </row>
    <row r="12" spans="1:18">
      <c r="A12" t="s">
        <v>113</v>
      </c>
      <c r="B12">
        <v>100</v>
      </c>
      <c r="D12" s="19">
        <f>D11*12</f>
        <v>1923.878787878788</v>
      </c>
      <c r="H12" t="str">
        <f>[1]data!CO9</f>
        <v>Better</v>
      </c>
      <c r="N12" t="str">
        <f>[1]data!CF9</f>
        <v>Less_Time</v>
      </c>
    </row>
    <row r="13" spans="1:18">
      <c r="A13" t="s">
        <v>113</v>
      </c>
      <c r="B13">
        <v>150</v>
      </c>
      <c r="H13" t="str">
        <f>[1]data!CO10</f>
        <v>Better</v>
      </c>
      <c r="N13" t="str">
        <f>[1]data!CF10</f>
        <v>Less_Time</v>
      </c>
    </row>
    <row r="14" spans="1:18">
      <c r="A14" t="s">
        <v>113</v>
      </c>
      <c r="B14">
        <v>120</v>
      </c>
      <c r="H14" t="str">
        <f>[1]data!CO11</f>
        <v>Better</v>
      </c>
      <c r="N14" t="str">
        <f>[1]data!CF11</f>
        <v>Less_Time</v>
      </c>
    </row>
    <row r="15" spans="1:18">
      <c r="A15" t="s">
        <v>113</v>
      </c>
      <c r="B15">
        <v>380</v>
      </c>
      <c r="H15" t="str">
        <f>[1]data!CO12</f>
        <v>Better</v>
      </c>
      <c r="N15" t="str">
        <f>[1]data!CF12</f>
        <v>Less_Time</v>
      </c>
    </row>
    <row r="16" spans="1:18">
      <c r="A16" t="s">
        <v>113</v>
      </c>
      <c r="B16">
        <v>250</v>
      </c>
      <c r="H16" t="str">
        <f>[1]data!CO13</f>
        <v>Better</v>
      </c>
      <c r="N16" t="str">
        <f>[1]data!CF13</f>
        <v>Less_Time</v>
      </c>
    </row>
    <row r="17" spans="1:14">
      <c r="A17" t="s">
        <v>113</v>
      </c>
      <c r="B17">
        <v>120</v>
      </c>
      <c r="H17" t="str">
        <f>[1]data!CO14</f>
        <v>Better</v>
      </c>
      <c r="N17" t="str">
        <f>[1]data!CF14</f>
        <v>Less_Time</v>
      </c>
    </row>
    <row r="18" spans="1:14">
      <c r="A18" t="s">
        <v>113</v>
      </c>
      <c r="B18">
        <v>100</v>
      </c>
      <c r="H18" t="str">
        <f>[1]data!CO15</f>
        <v>Better</v>
      </c>
      <c r="N18" t="str">
        <f>[1]data!CF15</f>
        <v>Less_Time</v>
      </c>
    </row>
    <row r="19" spans="1:14">
      <c r="A19" t="s">
        <v>113</v>
      </c>
      <c r="B19">
        <v>180</v>
      </c>
      <c r="H19" t="str">
        <f>[1]data!CO16</f>
        <v>Better</v>
      </c>
      <c r="N19" t="str">
        <f>[1]data!CF16</f>
        <v>Less_Time</v>
      </c>
    </row>
    <row r="20" spans="1:14">
      <c r="A20" t="s">
        <v>113</v>
      </c>
      <c r="B20">
        <v>200</v>
      </c>
      <c r="H20" t="str">
        <f>[1]data!CO17</f>
        <v>Better</v>
      </c>
      <c r="N20" t="str">
        <f>[1]data!CF17</f>
        <v>Less_Time</v>
      </c>
    </row>
    <row r="21" spans="1:14">
      <c r="A21" t="s">
        <v>113</v>
      </c>
      <c r="B21">
        <v>65</v>
      </c>
      <c r="H21" t="str">
        <f>[1]data!CO18</f>
        <v>Better</v>
      </c>
      <c r="N21" t="str">
        <f>[1]data!CF18</f>
        <v>Less_Time</v>
      </c>
    </row>
    <row r="22" spans="1:14">
      <c r="A22" t="s">
        <v>113</v>
      </c>
      <c r="B22">
        <v>130</v>
      </c>
      <c r="H22" t="str">
        <f>[1]data!CO19</f>
        <v>Better</v>
      </c>
      <c r="N22" t="str">
        <f>[1]data!CF19</f>
        <v>Less_Time</v>
      </c>
    </row>
    <row r="23" spans="1:14">
      <c r="A23" t="s">
        <v>113</v>
      </c>
      <c r="B23">
        <v>130</v>
      </c>
      <c r="H23" t="str">
        <f>[1]data!CO20</f>
        <v>Better</v>
      </c>
      <c r="N23" t="str">
        <f>[1]data!CF20</f>
        <v>Less_Time</v>
      </c>
    </row>
    <row r="24" spans="1:14">
      <c r="A24" t="s">
        <v>113</v>
      </c>
      <c r="B24">
        <v>120</v>
      </c>
      <c r="H24" t="str">
        <f>[1]data!CO21</f>
        <v>Better</v>
      </c>
      <c r="N24" t="str">
        <f>[1]data!CF21</f>
        <v>Less_Time</v>
      </c>
    </row>
    <row r="25" spans="1:14">
      <c r="A25" t="s">
        <v>113</v>
      </c>
      <c r="B25">
        <v>120</v>
      </c>
      <c r="H25" t="str">
        <f>[1]data!CO22</f>
        <v>Better</v>
      </c>
      <c r="N25" t="str">
        <f>[1]data!CF22</f>
        <v>Less_Time</v>
      </c>
    </row>
    <row r="26" spans="1:14">
      <c r="A26" t="s">
        <v>113</v>
      </c>
      <c r="B26">
        <v>210</v>
      </c>
      <c r="H26" t="str">
        <f>[1]data!CO23</f>
        <v>Better</v>
      </c>
      <c r="N26" t="str">
        <f>[1]data!CF23</f>
        <v>Less_Time</v>
      </c>
    </row>
    <row r="27" spans="1:14">
      <c r="A27" t="s">
        <v>113</v>
      </c>
      <c r="B27">
        <v>75</v>
      </c>
      <c r="H27" t="str">
        <f>[1]data!CO24</f>
        <v>Better</v>
      </c>
      <c r="N27" t="str">
        <f>[1]data!CF24</f>
        <v>Less_Time</v>
      </c>
    </row>
    <row r="28" spans="1:14">
      <c r="A28" t="s">
        <v>113</v>
      </c>
      <c r="B28">
        <v>120</v>
      </c>
      <c r="H28" t="str">
        <f>[1]data!CO25</f>
        <v>Better</v>
      </c>
      <c r="N28" t="str">
        <f>[1]data!CF25</f>
        <v>Less_Time</v>
      </c>
    </row>
    <row r="29" spans="1:14">
      <c r="A29" t="s">
        <v>113</v>
      </c>
      <c r="B29">
        <v>120</v>
      </c>
      <c r="H29" t="str">
        <f>[1]data!CO26</f>
        <v>Better</v>
      </c>
      <c r="N29" t="str">
        <f>[1]data!CF26</f>
        <v>Less_Time</v>
      </c>
    </row>
    <row r="30" spans="1:14">
      <c r="A30" t="s">
        <v>113</v>
      </c>
      <c r="B30">
        <v>65</v>
      </c>
      <c r="H30" t="str">
        <f>[1]data!CO27</f>
        <v>Better</v>
      </c>
      <c r="N30" t="str">
        <f>[1]data!CF27</f>
        <v>Less_Time</v>
      </c>
    </row>
    <row r="31" spans="1:14">
      <c r="A31" t="s">
        <v>113</v>
      </c>
      <c r="B31">
        <v>120</v>
      </c>
      <c r="H31" t="str">
        <f>[1]data!CO28</f>
        <v>Better</v>
      </c>
      <c r="N31" t="str">
        <f>[1]data!CF28</f>
        <v>Less_Time</v>
      </c>
    </row>
    <row r="32" spans="1:14">
      <c r="A32" t="s">
        <v>113</v>
      </c>
      <c r="B32">
        <v>160</v>
      </c>
      <c r="H32" t="str">
        <f>[1]data!CO29</f>
        <v>Better</v>
      </c>
      <c r="N32" t="str">
        <f>[1]data!CF29</f>
        <v>Less_Time</v>
      </c>
    </row>
    <row r="33" spans="1:14">
      <c r="A33" t="s">
        <v>113</v>
      </c>
      <c r="B33">
        <v>200</v>
      </c>
      <c r="H33" t="str">
        <f>[1]data!CO30</f>
        <v>Better</v>
      </c>
      <c r="N33" t="str">
        <f>[1]data!CF30</f>
        <v>Less_Time</v>
      </c>
    </row>
    <row r="34" spans="1:14">
      <c r="A34" t="s">
        <v>113</v>
      </c>
      <c r="B34">
        <v>250</v>
      </c>
      <c r="H34" t="str">
        <f>[1]data!CO31</f>
        <v>Better</v>
      </c>
      <c r="N34" t="str">
        <f>[1]data!CF31</f>
        <v>Less_Time</v>
      </c>
    </row>
    <row r="35" spans="1:14">
      <c r="A35" t="s">
        <v>113</v>
      </c>
      <c r="B35">
        <v>150</v>
      </c>
      <c r="H35" t="str">
        <f>[1]data!CO32</f>
        <v>Better</v>
      </c>
      <c r="N35" t="str">
        <f>[1]data!CF32</f>
        <v>Less_Time</v>
      </c>
    </row>
    <row r="36" spans="1:14">
      <c r="A36" t="s">
        <v>113</v>
      </c>
      <c r="B36">
        <v>100</v>
      </c>
      <c r="H36" t="str">
        <f>[1]data!CO33</f>
        <v>Better</v>
      </c>
      <c r="N36" t="str">
        <f>[1]data!CF33</f>
        <v>Less_Time</v>
      </c>
    </row>
    <row r="37" spans="1:14">
      <c r="A37" t="s">
        <v>113</v>
      </c>
      <c r="B37">
        <v>130</v>
      </c>
      <c r="H37" t="str">
        <f>[1]data!CO34</f>
        <v>Better</v>
      </c>
      <c r="N37" t="str">
        <f>[1]data!CF34</f>
        <v>Less_Time</v>
      </c>
    </row>
    <row r="38" spans="1:14">
      <c r="A38" t="s">
        <v>113</v>
      </c>
      <c r="B38">
        <v>120</v>
      </c>
      <c r="H38" t="str">
        <f>[1]data!CO35</f>
        <v>Better</v>
      </c>
      <c r="N38" t="str">
        <f>[1]data!CF35</f>
        <v>Less_Time</v>
      </c>
    </row>
    <row r="39" spans="1:14">
      <c r="A39" t="s">
        <v>113</v>
      </c>
      <c r="B39">
        <v>200</v>
      </c>
      <c r="H39" t="str">
        <f>[1]data!CO36</f>
        <v>Better</v>
      </c>
      <c r="N39" t="str">
        <f>[1]data!CF36</f>
        <v>Less_Time</v>
      </c>
    </row>
    <row r="40" spans="1:14">
      <c r="A40" t="s">
        <v>113</v>
      </c>
      <c r="B40">
        <v>150</v>
      </c>
      <c r="H40" t="str">
        <f>[1]data!CO37</f>
        <v>Better</v>
      </c>
      <c r="N40" t="str">
        <f>[1]data!CF37</f>
        <v>Less_Time</v>
      </c>
    </row>
    <row r="41" spans="1:14">
      <c r="A41" t="s">
        <v>113</v>
      </c>
      <c r="B41">
        <v>180</v>
      </c>
      <c r="H41" t="str">
        <f>[1]data!CO38</f>
        <v>Better</v>
      </c>
      <c r="N41" t="str">
        <f>[1]data!CF38</f>
        <v>Less_Time</v>
      </c>
    </row>
    <row r="42" spans="1:14">
      <c r="A42" t="s">
        <v>113</v>
      </c>
      <c r="B42">
        <v>100</v>
      </c>
      <c r="H42" t="str">
        <f>[1]data!CO39</f>
        <v>Better</v>
      </c>
      <c r="N42" t="str">
        <f>[1]data!CF39</f>
        <v>Less_Time</v>
      </c>
    </row>
    <row r="43" spans="1:14">
      <c r="A43" t="s">
        <v>113</v>
      </c>
      <c r="B43">
        <v>200</v>
      </c>
      <c r="H43" t="str">
        <f>[1]data!CO40</f>
        <v>Better</v>
      </c>
      <c r="N43" t="str">
        <f>[1]data!CF40</f>
        <v>Less_Time</v>
      </c>
    </row>
    <row r="44" spans="1:14">
      <c r="A44" t="s">
        <v>113</v>
      </c>
      <c r="B44">
        <v>150</v>
      </c>
      <c r="H44" t="str">
        <f>[1]data!CO41</f>
        <v>Better</v>
      </c>
      <c r="N44" t="str">
        <f>[1]data!CF41</f>
        <v>Less_Time</v>
      </c>
    </row>
    <row r="45" spans="1:14">
      <c r="A45" t="s">
        <v>113</v>
      </c>
      <c r="B45">
        <v>150</v>
      </c>
      <c r="H45" t="str">
        <f>[1]data!CO42</f>
        <v>Better</v>
      </c>
      <c r="N45" t="str">
        <f>[1]data!CF42</f>
        <v>Less_Time</v>
      </c>
    </row>
    <row r="46" spans="1:14">
      <c r="A46" t="s">
        <v>113</v>
      </c>
      <c r="B46">
        <v>200</v>
      </c>
      <c r="H46" t="str">
        <f>[1]data!CO43</f>
        <v>Better</v>
      </c>
      <c r="N46" t="str">
        <f>[1]data!CF43</f>
        <v>Less_Time</v>
      </c>
    </row>
    <row r="47" spans="1:14">
      <c r="A47" t="s">
        <v>113</v>
      </c>
      <c r="B47">
        <v>200</v>
      </c>
      <c r="H47" t="str">
        <f>[1]data!CO44</f>
        <v>Better</v>
      </c>
      <c r="N47" t="str">
        <f>[1]data!CF44</f>
        <v>Less_Time</v>
      </c>
    </row>
    <row r="48" spans="1:14">
      <c r="A48" t="s">
        <v>113</v>
      </c>
      <c r="B48">
        <v>150</v>
      </c>
      <c r="H48" t="str">
        <f>[1]data!CO45</f>
        <v>Better</v>
      </c>
      <c r="N48" t="str">
        <f>[1]data!CF45</f>
        <v>Less_Time</v>
      </c>
    </row>
    <row r="49" spans="1:14">
      <c r="A49" t="s">
        <v>113</v>
      </c>
      <c r="B49">
        <v>140</v>
      </c>
      <c r="H49" t="str">
        <f>[1]data!CO46</f>
        <v>Better</v>
      </c>
      <c r="N49" t="str">
        <f>[1]data!CF46</f>
        <v>Less_Time</v>
      </c>
    </row>
    <row r="50" spans="1:14">
      <c r="A50" t="s">
        <v>113</v>
      </c>
      <c r="B50">
        <v>240</v>
      </c>
      <c r="H50" t="str">
        <f>[1]data!CO47</f>
        <v>Better</v>
      </c>
      <c r="N50" t="str">
        <f>[1]data!CF47</f>
        <v>Less_Time</v>
      </c>
    </row>
    <row r="51" spans="1:14">
      <c r="A51" t="s">
        <v>113</v>
      </c>
      <c r="B51">
        <v>350</v>
      </c>
      <c r="H51" t="str">
        <f>[1]data!CO48</f>
        <v>Better</v>
      </c>
      <c r="N51" t="str">
        <f>[1]data!CF48</f>
        <v>Less_Time</v>
      </c>
    </row>
    <row r="52" spans="1:14">
      <c r="A52" t="s">
        <v>113</v>
      </c>
      <c r="B52">
        <v>200</v>
      </c>
      <c r="H52" t="str">
        <f>[1]data!CO49</f>
        <v>Better</v>
      </c>
      <c r="N52" t="str">
        <f>[1]data!CF49</f>
        <v>Less_Time</v>
      </c>
    </row>
    <row r="53" spans="1:14">
      <c r="A53" t="s">
        <v>113</v>
      </c>
      <c r="B53">
        <v>200</v>
      </c>
      <c r="H53" t="str">
        <f>[1]data!CO50</f>
        <v>Better</v>
      </c>
      <c r="N53" t="str">
        <f>[1]data!CF50</f>
        <v>Less_Time</v>
      </c>
    </row>
    <row r="54" spans="1:14">
      <c r="A54" t="s">
        <v>113</v>
      </c>
      <c r="B54">
        <v>120</v>
      </c>
      <c r="H54" t="str">
        <f>[1]data!CO51</f>
        <v>Better</v>
      </c>
      <c r="N54" t="str">
        <f>[1]data!CF51</f>
        <v>Less_Time</v>
      </c>
    </row>
    <row r="55" spans="1:14">
      <c r="A55" t="s">
        <v>113</v>
      </c>
      <c r="B55">
        <v>120</v>
      </c>
      <c r="H55" t="str">
        <f>[1]data!CO52</f>
        <v>Better</v>
      </c>
      <c r="N55" t="str">
        <f>[1]data!CF52</f>
        <v>Less_Time</v>
      </c>
    </row>
    <row r="56" spans="1:14">
      <c r="A56" t="s">
        <v>113</v>
      </c>
      <c r="B56">
        <v>130</v>
      </c>
      <c r="H56" t="str">
        <f>[1]data!CO53</f>
        <v>Better</v>
      </c>
      <c r="N56" t="str">
        <f>[1]data!CF53</f>
        <v>Less_Time</v>
      </c>
    </row>
    <row r="57" spans="1:14">
      <c r="A57" t="s">
        <v>113</v>
      </c>
      <c r="B57">
        <v>230</v>
      </c>
      <c r="H57" t="str">
        <f>[1]data!CO54</f>
        <v>Better</v>
      </c>
      <c r="N57" t="str">
        <f>[1]data!CF54</f>
        <v>Less_Time</v>
      </c>
    </row>
    <row r="58" spans="1:14">
      <c r="A58" t="s">
        <v>113</v>
      </c>
      <c r="B58">
        <v>250</v>
      </c>
      <c r="H58" t="str">
        <f>[1]data!CO55</f>
        <v>Better</v>
      </c>
      <c r="N58" t="str">
        <f>[1]data!CF55</f>
        <v>Less_Time</v>
      </c>
    </row>
    <row r="59" spans="1:14">
      <c r="A59" t="s">
        <v>113</v>
      </c>
      <c r="B59">
        <v>250</v>
      </c>
      <c r="H59" t="str">
        <f>[1]data!CO56</f>
        <v>Better</v>
      </c>
      <c r="N59" t="str">
        <f>[1]data!CF56</f>
        <v>Less_Time</v>
      </c>
    </row>
    <row r="60" spans="1:14">
      <c r="A60" t="s">
        <v>113</v>
      </c>
      <c r="B60">
        <v>300</v>
      </c>
      <c r="H60" t="str">
        <f>[1]data!CO57</f>
        <v>Better</v>
      </c>
      <c r="N60" t="str">
        <f>[1]data!CF57</f>
        <v>Less_Time</v>
      </c>
    </row>
    <row r="61" spans="1:14">
      <c r="A61" t="s">
        <v>113</v>
      </c>
      <c r="B61">
        <v>200</v>
      </c>
      <c r="H61" t="str">
        <f>[1]data!CO58</f>
        <v>Better</v>
      </c>
      <c r="N61" t="str">
        <f>[1]data!CF58</f>
        <v>Less_Time</v>
      </c>
    </row>
    <row r="62" spans="1:14">
      <c r="A62" t="s">
        <v>113</v>
      </c>
      <c r="B62">
        <v>250</v>
      </c>
      <c r="H62" t="str">
        <f>[1]data!CO59</f>
        <v>Better</v>
      </c>
      <c r="N62" t="str">
        <f>[1]data!CF59</f>
        <v>Less_Time</v>
      </c>
    </row>
    <row r="63" spans="1:14">
      <c r="A63" t="s">
        <v>113</v>
      </c>
      <c r="B63">
        <v>100</v>
      </c>
      <c r="H63" t="str">
        <f>[1]data!CO60</f>
        <v>Equal</v>
      </c>
      <c r="N63" t="str">
        <f>[1]data!CF60</f>
        <v>Less_Time</v>
      </c>
    </row>
    <row r="64" spans="1:14">
      <c r="A64" t="s">
        <v>113</v>
      </c>
      <c r="B64">
        <v>200</v>
      </c>
      <c r="H64" t="str">
        <f>[1]data!CO61</f>
        <v>Better</v>
      </c>
      <c r="N64" t="str">
        <f>[1]data!CF61</f>
        <v>Less_Time</v>
      </c>
    </row>
    <row r="65" spans="1:14">
      <c r="A65" t="s">
        <v>113</v>
      </c>
      <c r="B65">
        <v>100</v>
      </c>
      <c r="H65" t="str">
        <f>[1]data!CO62</f>
        <v>Better</v>
      </c>
      <c r="N65" t="str">
        <f>[1]data!CF62</f>
        <v>Less_Time</v>
      </c>
    </row>
    <row r="66" spans="1:14">
      <c r="A66" t="s">
        <v>113</v>
      </c>
      <c r="B66">
        <v>150</v>
      </c>
      <c r="H66" t="str">
        <f>[1]data!CO63</f>
        <v>Better</v>
      </c>
      <c r="N66" t="str">
        <f>[1]data!CF63</f>
        <v>Less_Time</v>
      </c>
    </row>
    <row r="67" spans="1:14">
      <c r="A67" t="s">
        <v>113</v>
      </c>
      <c r="B67">
        <v>105</v>
      </c>
      <c r="H67" t="str">
        <f>[1]data!CO64</f>
        <v>Better</v>
      </c>
      <c r="N67" t="str">
        <f>[1]data!CF64</f>
        <v>Less_Time</v>
      </c>
    </row>
    <row r="68" spans="1:14">
      <c r="A68" t="s">
        <v>113</v>
      </c>
      <c r="B68">
        <v>240</v>
      </c>
      <c r="H68" t="str">
        <f>[1]data!CO65</f>
        <v>Better</v>
      </c>
      <c r="N68" t="str">
        <f>[1]data!CF65</f>
        <v>Less_Time</v>
      </c>
    </row>
    <row r="69" spans="1:14">
      <c r="A69" t="s">
        <v>113</v>
      </c>
      <c r="B69">
        <v>100</v>
      </c>
      <c r="H69" t="str">
        <f>[1]data!CO66</f>
        <v>Better</v>
      </c>
      <c r="N69" t="str">
        <f>[1]data!CF66</f>
        <v>Less_Time</v>
      </c>
    </row>
    <row r="70" spans="1:14">
      <c r="A70" t="s">
        <v>113</v>
      </c>
      <c r="B70">
        <v>147</v>
      </c>
      <c r="H70" t="str">
        <f>[1]data!CO67</f>
        <v>Better</v>
      </c>
      <c r="N70" t="str">
        <f>[1]data!CF67</f>
        <v>Less_Time</v>
      </c>
    </row>
    <row r="71" spans="1:14">
      <c r="A71" t="s">
        <v>113</v>
      </c>
      <c r="B71">
        <v>100</v>
      </c>
      <c r="H71" t="str">
        <f>[1]data!CO68</f>
        <v>Better</v>
      </c>
      <c r="N71" t="str">
        <f>[1]data!CF68</f>
        <v>Less_Time</v>
      </c>
    </row>
    <row r="72" spans="1:14">
      <c r="A72" t="s">
        <v>113</v>
      </c>
      <c r="B72">
        <v>250</v>
      </c>
      <c r="H72" t="str">
        <f>[1]data!CO69</f>
        <v>Better</v>
      </c>
      <c r="N72" t="str">
        <f>[1]data!CF69</f>
        <v>Less_Time</v>
      </c>
    </row>
    <row r="73" spans="1:14">
      <c r="A73" t="s">
        <v>113</v>
      </c>
      <c r="B73">
        <v>180</v>
      </c>
      <c r="H73" t="str">
        <f>[1]data!CO70</f>
        <v>Better</v>
      </c>
      <c r="N73" t="str">
        <f>[1]data!CF70</f>
        <v>Less_Time</v>
      </c>
    </row>
    <row r="74" spans="1:14">
      <c r="A74" t="s">
        <v>113</v>
      </c>
      <c r="B74">
        <v>200</v>
      </c>
      <c r="H74" t="str">
        <f>[1]data!CO71</f>
        <v>Better</v>
      </c>
      <c r="N74" t="str">
        <f>[1]data!CF71</f>
        <v>Less_Time</v>
      </c>
    </row>
    <row r="75" spans="1:14">
      <c r="A75" t="s">
        <v>113</v>
      </c>
      <c r="B75">
        <v>300</v>
      </c>
      <c r="H75" t="str">
        <f>[1]data!CO72</f>
        <v>Better</v>
      </c>
      <c r="N75" t="str">
        <f>[1]data!CF72</f>
        <v>Less_Time</v>
      </c>
    </row>
    <row r="76" spans="1:14">
      <c r="A76" t="s">
        <v>113</v>
      </c>
      <c r="B76">
        <v>150</v>
      </c>
      <c r="H76" t="str">
        <f>[1]data!CO73</f>
        <v>Better</v>
      </c>
      <c r="N76" t="str">
        <f>[1]data!CF73</f>
        <v>Less_Time</v>
      </c>
    </row>
    <row r="77" spans="1:14">
      <c r="A77" t="s">
        <v>113</v>
      </c>
      <c r="B77">
        <v>180</v>
      </c>
      <c r="H77" t="str">
        <f>[1]data!CO74</f>
        <v>Better</v>
      </c>
      <c r="N77" t="str">
        <f>[1]data!CF74</f>
        <v>Less_Time</v>
      </c>
    </row>
    <row r="78" spans="1:14">
      <c r="A78" t="s">
        <v>113</v>
      </c>
      <c r="B78">
        <v>200</v>
      </c>
      <c r="H78" t="str">
        <f>[1]data!CO75</f>
        <v>Better</v>
      </c>
      <c r="N78" t="str">
        <f>[1]data!CF75</f>
        <v>Less_Time</v>
      </c>
    </row>
    <row r="79" spans="1:14">
      <c r="A79" t="s">
        <v>113</v>
      </c>
      <c r="B79">
        <v>150</v>
      </c>
      <c r="H79" t="str">
        <f>[1]data!CO76</f>
        <v>Better</v>
      </c>
      <c r="N79" t="str">
        <f>[1]data!CF76</f>
        <v>Less_Time</v>
      </c>
    </row>
    <row r="80" spans="1:14">
      <c r="A80" t="s">
        <v>113</v>
      </c>
      <c r="B80">
        <v>180</v>
      </c>
      <c r="H80" t="str">
        <f>[1]data!CO77</f>
        <v>Better</v>
      </c>
      <c r="N80" t="str">
        <f>[1]data!CF77</f>
        <v>Less_Time</v>
      </c>
    </row>
    <row r="81" spans="1:14">
      <c r="A81" t="s">
        <v>113</v>
      </c>
      <c r="B81">
        <v>180</v>
      </c>
      <c r="H81" t="str">
        <f>[1]data!CO78</f>
        <v>Better</v>
      </c>
      <c r="N81" t="str">
        <f>[1]data!CF78</f>
        <v>Less_Time</v>
      </c>
    </row>
    <row r="82" spans="1:14">
      <c r="A82" t="s">
        <v>113</v>
      </c>
      <c r="B82">
        <v>175</v>
      </c>
      <c r="H82" t="str">
        <f>[1]data!CO79</f>
        <v>Better</v>
      </c>
      <c r="N82" t="str">
        <f>[1]data!CF79</f>
        <v>Less_Time</v>
      </c>
    </row>
    <row r="83" spans="1:14">
      <c r="A83" t="s">
        <v>113</v>
      </c>
      <c r="B83">
        <v>200</v>
      </c>
      <c r="H83" t="str">
        <f>[1]data!CO80</f>
        <v>Better</v>
      </c>
      <c r="N83" t="str">
        <f>[1]data!CF80</f>
        <v>Less_Time</v>
      </c>
    </row>
    <row r="84" spans="1:14">
      <c r="A84" t="s">
        <v>113</v>
      </c>
      <c r="B84">
        <v>150</v>
      </c>
      <c r="H84" t="str">
        <f>[1]data!CO81</f>
        <v>Better</v>
      </c>
      <c r="N84" t="str">
        <f>[1]data!CF81</f>
        <v>Less_Time</v>
      </c>
    </row>
    <row r="85" spans="1:14">
      <c r="A85" t="s">
        <v>113</v>
      </c>
      <c r="B85">
        <v>250</v>
      </c>
      <c r="H85" t="str">
        <f>[1]data!CO82</f>
        <v>Better</v>
      </c>
      <c r="N85" t="str">
        <f>[1]data!CF82</f>
        <v>Less_Time</v>
      </c>
    </row>
    <row r="86" spans="1:14">
      <c r="A86" t="s">
        <v>113</v>
      </c>
      <c r="B86">
        <v>200</v>
      </c>
      <c r="H86" t="str">
        <f>[1]data!CO83</f>
        <v>Better</v>
      </c>
      <c r="N86" t="str">
        <f>[1]data!CF83</f>
        <v>Less_Time</v>
      </c>
    </row>
    <row r="87" spans="1:14">
      <c r="A87" t="s">
        <v>439</v>
      </c>
      <c r="H87" t="str">
        <f>[1]data!CO84</f>
        <v>Better</v>
      </c>
      <c r="N87" t="str">
        <f>[1]data!CF84</f>
        <v>Less_Time</v>
      </c>
    </row>
    <row r="88" spans="1:14">
      <c r="A88" t="s">
        <v>113</v>
      </c>
      <c r="B88">
        <v>150</v>
      </c>
      <c r="H88" t="str">
        <f>[1]data!CO85</f>
        <v>Better</v>
      </c>
      <c r="N88" t="str">
        <f>[1]data!CF85</f>
        <v>Less_Time</v>
      </c>
    </row>
    <row r="89" spans="1:14">
      <c r="A89" t="s">
        <v>113</v>
      </c>
      <c r="B89">
        <v>180</v>
      </c>
      <c r="H89" t="str">
        <f>[1]data!CO86</f>
        <v>Better</v>
      </c>
      <c r="N89" t="str">
        <f>[1]data!CF86</f>
        <v>Less_Time</v>
      </c>
    </row>
    <row r="90" spans="1:14">
      <c r="A90" t="s">
        <v>113</v>
      </c>
      <c r="B90">
        <v>120</v>
      </c>
      <c r="H90" t="str">
        <f>[1]data!CO87</f>
        <v>Better</v>
      </c>
      <c r="N90" t="str">
        <f>[1]data!CF87</f>
        <v>Less_Time</v>
      </c>
    </row>
    <row r="91" spans="1:14">
      <c r="A91" t="s">
        <v>113</v>
      </c>
      <c r="B91">
        <v>120</v>
      </c>
      <c r="H91" t="str">
        <f>[1]data!CO88</f>
        <v>Better</v>
      </c>
      <c r="N91" t="str">
        <f>[1]data!CF88</f>
        <v>Less_Time</v>
      </c>
    </row>
    <row r="92" spans="1:14">
      <c r="A92" t="s">
        <v>113</v>
      </c>
      <c r="B92">
        <v>70</v>
      </c>
      <c r="H92" t="str">
        <f>[1]data!CO89</f>
        <v>Better</v>
      </c>
      <c r="N92" t="str">
        <f>[1]data!CF89</f>
        <v>Less_Time</v>
      </c>
    </row>
    <row r="93" spans="1:14">
      <c r="A93" t="s">
        <v>113</v>
      </c>
      <c r="B93">
        <v>120</v>
      </c>
      <c r="H93" t="str">
        <f>[1]data!CO90</f>
        <v>Better</v>
      </c>
      <c r="N93" t="str">
        <f>[1]data!CF90</f>
        <v>Less_Time</v>
      </c>
    </row>
    <row r="94" spans="1:14">
      <c r="A94" t="s">
        <v>113</v>
      </c>
      <c r="B94">
        <v>120</v>
      </c>
      <c r="H94" t="str">
        <f>[1]data!CO91</f>
        <v>Better</v>
      </c>
      <c r="N94" t="str">
        <f>[1]data!CF91</f>
        <v>Less_Time</v>
      </c>
    </row>
    <row r="95" spans="1:14">
      <c r="A95" t="s">
        <v>113</v>
      </c>
      <c r="B95">
        <v>120</v>
      </c>
      <c r="H95" t="str">
        <f>[1]data!CO92</f>
        <v>Better</v>
      </c>
      <c r="N95" t="str">
        <f>[1]data!CF92</f>
        <v>Less_Time</v>
      </c>
    </row>
    <row r="96" spans="1:14">
      <c r="A96" t="s">
        <v>113</v>
      </c>
      <c r="B96">
        <v>65</v>
      </c>
      <c r="H96" t="str">
        <f>[1]data!CO93</f>
        <v>Better</v>
      </c>
      <c r="N96" t="str">
        <f>[1]data!CF93</f>
        <v>Less_Time</v>
      </c>
    </row>
    <row r="97" spans="1:14">
      <c r="A97" t="s">
        <v>113</v>
      </c>
      <c r="B97">
        <v>120</v>
      </c>
      <c r="H97" t="str">
        <f>[1]data!CO94</f>
        <v>Better</v>
      </c>
      <c r="N97" t="str">
        <f>[1]data!CF94</f>
        <v>Less_Time</v>
      </c>
    </row>
    <row r="98" spans="1:14">
      <c r="A98" t="s">
        <v>113</v>
      </c>
      <c r="B98">
        <v>180</v>
      </c>
      <c r="H98" t="str">
        <f>[1]data!CO95</f>
        <v>Better</v>
      </c>
      <c r="N98" t="str">
        <f>[1]data!CF95</f>
        <v>Less_Time</v>
      </c>
    </row>
    <row r="99" spans="1:14">
      <c r="A99" t="s">
        <v>113</v>
      </c>
      <c r="B99">
        <v>65</v>
      </c>
      <c r="H99" t="str">
        <f>[1]data!CO96</f>
        <v>Better</v>
      </c>
      <c r="N99" t="str">
        <f>[1]data!CF96</f>
        <v>Less_Time</v>
      </c>
    </row>
    <row r="100" spans="1:14">
      <c r="A100" t="s">
        <v>113</v>
      </c>
      <c r="B100">
        <v>120</v>
      </c>
      <c r="H100" t="str">
        <f>[1]data!CO97</f>
        <v>Better</v>
      </c>
      <c r="N100" t="str">
        <f>[1]data!CF97</f>
        <v>Less_Time</v>
      </c>
    </row>
    <row r="101" spans="1:14">
      <c r="A101" t="s">
        <v>113</v>
      </c>
      <c r="B101">
        <v>120</v>
      </c>
      <c r="H101" t="str">
        <f>[1]data!CO98</f>
        <v>Better</v>
      </c>
      <c r="N101" t="str">
        <f>[1]data!CF98</f>
        <v>Less_Time</v>
      </c>
    </row>
    <row r="102" spans="1:14">
      <c r="A102" t="s">
        <v>113</v>
      </c>
      <c r="B102">
        <v>75</v>
      </c>
      <c r="H102" t="str">
        <f>[1]data!CO99</f>
        <v>Better</v>
      </c>
      <c r="N102" t="str">
        <f>[1]data!CF99</f>
        <v>Less_Time</v>
      </c>
    </row>
    <row r="103" spans="1:14">
      <c r="A103" t="s">
        <v>113</v>
      </c>
      <c r="B103">
        <v>65</v>
      </c>
      <c r="H103" t="str">
        <f>[1]data!CO100</f>
        <v>Better</v>
      </c>
      <c r="N103" t="str">
        <f>[1]data!CF100</f>
        <v>Less_Time</v>
      </c>
    </row>
    <row r="104" spans="1:14">
      <c r="A104" t="s">
        <v>113</v>
      </c>
      <c r="B104">
        <v>120</v>
      </c>
      <c r="H104" t="str">
        <f>[1]data!CO101</f>
        <v>Better</v>
      </c>
      <c r="N104" t="str">
        <f>[1]data!CF101</f>
        <v>Less_Time</v>
      </c>
    </row>
    <row r="105" spans="1:14">
      <c r="H105" s="111"/>
      <c r="N105" s="111"/>
    </row>
    <row r="106" spans="1:14">
      <c r="H106" s="111"/>
      <c r="N106" s="111"/>
    </row>
    <row r="107" spans="1:14">
      <c r="H107" s="111"/>
      <c r="N107" s="111"/>
    </row>
    <row r="108" spans="1:14">
      <c r="H108" s="111"/>
      <c r="N108" s="111"/>
    </row>
    <row r="109" spans="1:14">
      <c r="H109" s="111"/>
      <c r="N109" s="111"/>
    </row>
    <row r="110" spans="1:14">
      <c r="H110" s="111"/>
      <c r="N110" s="111"/>
    </row>
    <row r="111" spans="1:14">
      <c r="H111" s="111"/>
      <c r="N111" s="111"/>
    </row>
    <row r="112" spans="1:14">
      <c r="H112" s="111"/>
      <c r="N112" s="111"/>
    </row>
    <row r="113" spans="8:14">
      <c r="H113" s="111"/>
      <c r="N113" s="111"/>
    </row>
    <row r="114" spans="8:14">
      <c r="H114" s="111"/>
      <c r="N114" s="111"/>
    </row>
    <row r="115" spans="8:14">
      <c r="H115" s="111"/>
      <c r="N115" s="111"/>
    </row>
    <row r="116" spans="8:14">
      <c r="H116" s="111"/>
      <c r="N116" s="111"/>
    </row>
    <row r="117" spans="8:14">
      <c r="H117" s="111"/>
      <c r="N117" s="111"/>
    </row>
    <row r="118" spans="8:14">
      <c r="H118" s="111"/>
      <c r="N118" s="111"/>
    </row>
    <row r="119" spans="8:14">
      <c r="H119" s="111"/>
      <c r="N119" s="111"/>
    </row>
    <row r="120" spans="8:14">
      <c r="H120" s="111"/>
      <c r="N120" s="111"/>
    </row>
    <row r="121" spans="8:14">
      <c r="H121" s="111"/>
      <c r="N121" s="111"/>
    </row>
    <row r="122" spans="8:14">
      <c r="H122" s="111"/>
      <c r="N122" s="111"/>
    </row>
    <row r="123" spans="8:14">
      <c r="N123" s="111"/>
    </row>
  </sheetData>
  <mergeCells count="6">
    <mergeCell ref="H1:L1"/>
    <mergeCell ref="N1:R1"/>
    <mergeCell ref="H3:I3"/>
    <mergeCell ref="N3:O3"/>
    <mergeCell ref="A3:B3"/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4CC5-EFC2-4517-9C76-6AE82F9C64CA}">
  <dimension ref="A1:R105"/>
  <sheetViews>
    <sheetView workbookViewId="0">
      <selection activeCell="T25" sqref="T25"/>
    </sheetView>
  </sheetViews>
  <sheetFormatPr defaultRowHeight="14.4"/>
  <cols>
    <col min="1" max="1" width="11.77734375" bestFit="1" customWidth="1"/>
    <col min="2" max="2" width="14.77734375" bestFit="1" customWidth="1"/>
    <col min="3" max="3" width="12.44140625" customWidth="1"/>
    <col min="4" max="4" width="14.33203125" customWidth="1"/>
    <col min="11" max="11" width="10.44140625" customWidth="1"/>
    <col min="14" max="14" width="12.6640625" bestFit="1" customWidth="1"/>
    <col min="17" max="17" width="11.33203125" customWidth="1"/>
  </cols>
  <sheetData>
    <row r="1" spans="1:18" ht="85.2" customHeight="1">
      <c r="A1" s="230" t="s">
        <v>1115</v>
      </c>
      <c r="B1" s="230"/>
      <c r="C1" s="230"/>
      <c r="D1" s="230"/>
      <c r="H1" s="230" t="s">
        <v>109</v>
      </c>
      <c r="I1" s="230"/>
      <c r="J1" s="230"/>
      <c r="K1" s="230"/>
      <c r="L1" s="230"/>
      <c r="N1" s="230" t="s">
        <v>1056</v>
      </c>
      <c r="O1" s="230"/>
      <c r="P1" s="230"/>
      <c r="Q1" s="230"/>
      <c r="R1" s="230"/>
    </row>
    <row r="3" spans="1:18" ht="29.4" customHeight="1">
      <c r="A3" s="231" t="s">
        <v>110</v>
      </c>
      <c r="B3" s="231"/>
      <c r="C3" s="189" t="s">
        <v>1114</v>
      </c>
      <c r="H3" s="231" t="s">
        <v>110</v>
      </c>
      <c r="I3" s="231"/>
      <c r="J3" s="24" t="s">
        <v>1057</v>
      </c>
      <c r="N3" s="231" t="s">
        <v>110</v>
      </c>
      <c r="O3" s="231"/>
      <c r="P3" s="24" t="s">
        <v>1058</v>
      </c>
    </row>
    <row r="4" spans="1:18" ht="28.8">
      <c r="A4" s="5" t="s">
        <v>1108</v>
      </c>
      <c r="B4" s="5" t="s">
        <v>1109</v>
      </c>
      <c r="D4" s="6" t="s">
        <v>1111</v>
      </c>
      <c r="E4" s="5" t="s">
        <v>111</v>
      </c>
      <c r="H4" s="5" t="s">
        <v>1050</v>
      </c>
      <c r="K4" s="110" t="s">
        <v>112</v>
      </c>
      <c r="L4" s="113" t="s">
        <v>111</v>
      </c>
      <c r="N4" s="5" t="s">
        <v>1054</v>
      </c>
      <c r="Q4" s="110" t="s">
        <v>1055</v>
      </c>
      <c r="R4" s="113" t="s">
        <v>111</v>
      </c>
    </row>
    <row r="5" spans="1:18">
      <c r="A5" s="111" t="s">
        <v>113</v>
      </c>
      <c r="B5">
        <v>150</v>
      </c>
      <c r="D5">
        <f>COUNTIF(A5:A104,"Yes")</f>
        <v>99</v>
      </c>
      <c r="E5" s="170">
        <f>D5/D8</f>
        <v>0.99</v>
      </c>
      <c r="H5" s="111" t="str">
        <f>[2]data!DC2</f>
        <v>Better</v>
      </c>
      <c r="K5">
        <f>COUNTIF(H5:H104,"Better")</f>
        <v>100</v>
      </c>
      <c r="L5" s="170">
        <f>K5/K8</f>
        <v>1</v>
      </c>
      <c r="N5" s="111" t="str">
        <f>[2]data!CS2</f>
        <v>Less_Time</v>
      </c>
      <c r="Q5">
        <f>COUNTIF(N5:N104,"Less_Time")</f>
        <v>100</v>
      </c>
      <c r="R5" s="170">
        <f>Q5/Q8</f>
        <v>1</v>
      </c>
    </row>
    <row r="6" spans="1:18">
      <c r="A6" s="111" t="s">
        <v>113</v>
      </c>
      <c r="B6">
        <v>120</v>
      </c>
      <c r="H6" s="111" t="str">
        <f>[2]data!DC3</f>
        <v>Better</v>
      </c>
      <c r="N6" s="111" t="str">
        <f>[2]data!CS3</f>
        <v>Less_Time</v>
      </c>
    </row>
    <row r="7" spans="1:18" ht="28.8">
      <c r="A7" s="111" t="s">
        <v>113</v>
      </c>
      <c r="B7">
        <v>120</v>
      </c>
      <c r="D7" s="5" t="s">
        <v>1051</v>
      </c>
      <c r="H7" s="111" t="str">
        <f>[2]data!DC4</f>
        <v>Better</v>
      </c>
      <c r="K7" s="110" t="s">
        <v>1051</v>
      </c>
      <c r="N7" s="111" t="str">
        <f>[2]data!CS4</f>
        <v>Less_Time</v>
      </c>
      <c r="Q7" s="110" t="s">
        <v>1051</v>
      </c>
    </row>
    <row r="8" spans="1:18">
      <c r="A8" s="111" t="s">
        <v>113</v>
      </c>
      <c r="B8">
        <v>100</v>
      </c>
      <c r="D8">
        <f>COUNTA(A5:A104)</f>
        <v>100</v>
      </c>
      <c r="H8" s="111" t="str">
        <f>[2]data!DC5</f>
        <v>Better</v>
      </c>
      <c r="K8">
        <f>COUNTA(H5:H104)</f>
        <v>100</v>
      </c>
      <c r="N8" s="111" t="str">
        <f>[2]data!CS5</f>
        <v>Less_Time</v>
      </c>
      <c r="Q8">
        <f>COUNTA(N5:N104)</f>
        <v>100</v>
      </c>
    </row>
    <row r="9" spans="1:18">
      <c r="A9" s="111" t="s">
        <v>113</v>
      </c>
      <c r="B9">
        <v>120</v>
      </c>
      <c r="H9" s="111" t="str">
        <f>[2]data!DC6</f>
        <v>Better</v>
      </c>
      <c r="N9" s="111" t="str">
        <f>[2]data!CS6</f>
        <v>Less_Time</v>
      </c>
    </row>
    <row r="10" spans="1:18">
      <c r="A10" s="111" t="s">
        <v>113</v>
      </c>
      <c r="B10">
        <v>120</v>
      </c>
      <c r="D10" s="5" t="s">
        <v>1112</v>
      </c>
      <c r="H10" s="111" t="str">
        <f>[2]data!DC7</f>
        <v>Better</v>
      </c>
      <c r="N10" s="111" t="str">
        <f>[2]data!CS7</f>
        <v>Less_Time</v>
      </c>
    </row>
    <row r="11" spans="1:18">
      <c r="A11" s="111" t="s">
        <v>113</v>
      </c>
      <c r="B11">
        <v>100</v>
      </c>
      <c r="D11" s="19">
        <f>AVERAGE(B5:B104)</f>
        <v>108.73737373737374</v>
      </c>
      <c r="H11" s="111" t="str">
        <f>[2]data!DC8</f>
        <v>Better</v>
      </c>
      <c r="N11" s="111" t="str">
        <f>[2]data!CS8</f>
        <v>Less_Time</v>
      </c>
    </row>
    <row r="12" spans="1:18">
      <c r="A12" s="111" t="s">
        <v>113</v>
      </c>
      <c r="B12">
        <v>105</v>
      </c>
      <c r="D12" s="19">
        <f>D11*12</f>
        <v>1304.848484848485</v>
      </c>
      <c r="H12" s="111" t="str">
        <f>[2]data!DC9</f>
        <v>Better</v>
      </c>
      <c r="N12" s="111" t="str">
        <f>[2]data!CS9</f>
        <v>Less_Time</v>
      </c>
    </row>
    <row r="13" spans="1:18">
      <c r="A13" s="111" t="s">
        <v>113</v>
      </c>
      <c r="B13">
        <v>70</v>
      </c>
      <c r="H13" s="111" t="str">
        <f>[2]data!DC10</f>
        <v>Better</v>
      </c>
      <c r="N13" s="111" t="str">
        <f>[2]data!CS10</f>
        <v>Less_Time</v>
      </c>
    </row>
    <row r="14" spans="1:18">
      <c r="A14" s="111" t="s">
        <v>113</v>
      </c>
      <c r="B14">
        <v>65</v>
      </c>
      <c r="H14" s="111" t="str">
        <f>[2]data!DC11</f>
        <v>Better</v>
      </c>
      <c r="N14" s="111" t="str">
        <f>[2]data!CS11</f>
        <v>Less_Time</v>
      </c>
    </row>
    <row r="15" spans="1:18">
      <c r="A15" s="111" t="s">
        <v>113</v>
      </c>
      <c r="B15">
        <v>120</v>
      </c>
      <c r="H15" s="111" t="str">
        <f>[2]data!DC12</f>
        <v>Better</v>
      </c>
      <c r="N15" s="111" t="str">
        <f>[2]data!CS12</f>
        <v>Less_Time</v>
      </c>
    </row>
    <row r="16" spans="1:18">
      <c r="A16" s="111" t="s">
        <v>113</v>
      </c>
      <c r="B16">
        <v>140</v>
      </c>
      <c r="H16" s="111" t="str">
        <f>[2]data!DC13</f>
        <v>Better</v>
      </c>
      <c r="N16" s="111" t="str">
        <f>[2]data!CS13</f>
        <v>Less_Time</v>
      </c>
    </row>
    <row r="17" spans="1:14">
      <c r="A17" s="111" t="s">
        <v>113</v>
      </c>
      <c r="B17">
        <v>60</v>
      </c>
      <c r="H17" s="111" t="str">
        <f>[2]data!DC14</f>
        <v>Better</v>
      </c>
      <c r="N17" s="111" t="str">
        <f>[2]data!CS14</f>
        <v>Less_Time</v>
      </c>
    </row>
    <row r="18" spans="1:14">
      <c r="A18" s="111" t="s">
        <v>113</v>
      </c>
      <c r="B18">
        <v>140</v>
      </c>
      <c r="H18" s="111" t="str">
        <f>[2]data!DC15</f>
        <v>Better</v>
      </c>
      <c r="N18" s="111" t="str">
        <f>[2]data!CS15</f>
        <v>Less_Time</v>
      </c>
    </row>
    <row r="19" spans="1:14">
      <c r="A19" s="111" t="s">
        <v>113</v>
      </c>
      <c r="B19">
        <v>40</v>
      </c>
      <c r="H19" s="111" t="str">
        <f>[2]data!DC16</f>
        <v>Better</v>
      </c>
      <c r="N19" s="111" t="str">
        <f>[2]data!CS16</f>
        <v>Less_Time</v>
      </c>
    </row>
    <row r="20" spans="1:14">
      <c r="A20" s="111" t="s">
        <v>113</v>
      </c>
      <c r="B20">
        <v>60</v>
      </c>
      <c r="H20" s="111" t="str">
        <f>[2]data!DC17</f>
        <v>Better</v>
      </c>
      <c r="N20" s="111" t="str">
        <f>[2]data!CS17</f>
        <v>Less_Time</v>
      </c>
    </row>
    <row r="21" spans="1:14">
      <c r="A21" s="111" t="s">
        <v>113</v>
      </c>
      <c r="B21">
        <v>35</v>
      </c>
      <c r="H21" s="111" t="str">
        <f>[2]data!DC18</f>
        <v>Better</v>
      </c>
      <c r="N21" s="111" t="str">
        <f>[2]data!CS18</f>
        <v>Less_Time</v>
      </c>
    </row>
    <row r="22" spans="1:14">
      <c r="A22" s="111" t="s">
        <v>113</v>
      </c>
      <c r="B22">
        <v>40</v>
      </c>
      <c r="H22" s="111" t="str">
        <f>[2]data!DC19</f>
        <v>Better</v>
      </c>
      <c r="N22" s="111" t="str">
        <f>[2]data!CS19</f>
        <v>Less_Time</v>
      </c>
    </row>
    <row r="23" spans="1:14">
      <c r="A23" s="111" t="s">
        <v>113</v>
      </c>
      <c r="B23">
        <v>40</v>
      </c>
      <c r="H23" s="111" t="str">
        <f>[2]data!DC20</f>
        <v>Better</v>
      </c>
      <c r="N23" s="111" t="str">
        <f>[2]data!CS20</f>
        <v>Less_Time</v>
      </c>
    </row>
    <row r="24" spans="1:14">
      <c r="A24" s="111" t="s">
        <v>113</v>
      </c>
      <c r="B24">
        <v>60</v>
      </c>
      <c r="H24" s="111" t="str">
        <f>[2]data!DC21</f>
        <v>Better</v>
      </c>
      <c r="N24" s="111" t="str">
        <f>[2]data!CS21</f>
        <v>Less_Time</v>
      </c>
    </row>
    <row r="25" spans="1:14">
      <c r="A25" s="111" t="s">
        <v>113</v>
      </c>
      <c r="B25">
        <v>60</v>
      </c>
      <c r="H25" s="111" t="str">
        <f>[2]data!DC22</f>
        <v>Better</v>
      </c>
      <c r="N25" s="111" t="str">
        <f>[2]data!CS22</f>
        <v>Less_Time</v>
      </c>
    </row>
    <row r="26" spans="1:14">
      <c r="A26" s="111" t="s">
        <v>113</v>
      </c>
      <c r="B26">
        <v>80</v>
      </c>
      <c r="H26" s="111" t="str">
        <f>[2]data!DC23</f>
        <v>Better</v>
      </c>
      <c r="N26" s="111" t="str">
        <f>[2]data!CS23</f>
        <v>Less_Time</v>
      </c>
    </row>
    <row r="27" spans="1:14">
      <c r="A27" s="111" t="s">
        <v>113</v>
      </c>
      <c r="B27">
        <v>75</v>
      </c>
      <c r="H27" s="111" t="str">
        <f>[2]data!DC24</f>
        <v>Better</v>
      </c>
      <c r="N27" s="111" t="str">
        <f>[2]data!CS24</f>
        <v>Less_Time</v>
      </c>
    </row>
    <row r="28" spans="1:14">
      <c r="A28" s="111" t="s">
        <v>439</v>
      </c>
      <c r="B28" s="111" t="s">
        <v>1113</v>
      </c>
      <c r="H28" s="111" t="str">
        <f>[2]data!DC25</f>
        <v>Better</v>
      </c>
      <c r="N28" s="111" t="str">
        <f>[2]data!CS25</f>
        <v>Less_Time</v>
      </c>
    </row>
    <row r="29" spans="1:14">
      <c r="A29" s="111" t="s">
        <v>113</v>
      </c>
      <c r="B29">
        <v>75</v>
      </c>
      <c r="H29" s="111" t="str">
        <f>[2]data!DC26</f>
        <v>Better</v>
      </c>
      <c r="N29" s="111" t="str">
        <f>[2]data!CS26</f>
        <v>Less_Time</v>
      </c>
    </row>
    <row r="30" spans="1:14">
      <c r="A30" s="111" t="s">
        <v>113</v>
      </c>
      <c r="B30">
        <v>80</v>
      </c>
      <c r="H30" s="111" t="str">
        <f>[2]data!DC27</f>
        <v>Better</v>
      </c>
      <c r="N30" s="111" t="str">
        <f>[2]data!CS27</f>
        <v>Less_Time</v>
      </c>
    </row>
    <row r="31" spans="1:14">
      <c r="A31" s="111" t="s">
        <v>113</v>
      </c>
      <c r="B31">
        <v>100</v>
      </c>
      <c r="H31" s="111" t="str">
        <f>[2]data!DC28</f>
        <v>Better</v>
      </c>
      <c r="N31" s="111" t="str">
        <f>[2]data!CS28</f>
        <v>Less_Time</v>
      </c>
    </row>
    <row r="32" spans="1:14">
      <c r="A32" s="111" t="s">
        <v>113</v>
      </c>
      <c r="B32">
        <v>120</v>
      </c>
      <c r="H32" s="111" t="str">
        <f>[2]data!DC29</f>
        <v>Better</v>
      </c>
      <c r="N32" s="111" t="str">
        <f>[2]data!CS29</f>
        <v>Less_Time</v>
      </c>
    </row>
    <row r="33" spans="1:14">
      <c r="A33" s="111" t="s">
        <v>113</v>
      </c>
      <c r="B33">
        <v>120</v>
      </c>
      <c r="H33" s="111" t="str">
        <f>[2]data!DC30</f>
        <v>Better</v>
      </c>
      <c r="N33" s="111" t="str">
        <f>[2]data!CS30</f>
        <v>Less_Time</v>
      </c>
    </row>
    <row r="34" spans="1:14">
      <c r="A34" s="111" t="s">
        <v>113</v>
      </c>
      <c r="B34">
        <v>100</v>
      </c>
      <c r="H34" s="111" t="str">
        <f>[2]data!DC31</f>
        <v>Better</v>
      </c>
      <c r="N34" s="111" t="str">
        <f>[2]data!CS31</f>
        <v>Less_Time</v>
      </c>
    </row>
    <row r="35" spans="1:14">
      <c r="A35" s="111" t="s">
        <v>113</v>
      </c>
      <c r="B35">
        <v>130</v>
      </c>
      <c r="H35" s="111" t="str">
        <f>[2]data!DC32</f>
        <v>Better</v>
      </c>
      <c r="N35" s="111" t="str">
        <f>[2]data!CS32</f>
        <v>Less_Time</v>
      </c>
    </row>
    <row r="36" spans="1:14">
      <c r="A36" s="111" t="s">
        <v>113</v>
      </c>
      <c r="B36">
        <v>150</v>
      </c>
      <c r="H36" s="111" t="str">
        <f>[2]data!DC33</f>
        <v>Better</v>
      </c>
      <c r="N36" s="111" t="str">
        <f>[2]data!CS33</f>
        <v>Less_Time</v>
      </c>
    </row>
    <row r="37" spans="1:14">
      <c r="A37" s="111" t="s">
        <v>113</v>
      </c>
      <c r="B37">
        <v>110</v>
      </c>
      <c r="H37" s="111" t="str">
        <f>[2]data!DC34</f>
        <v>Better</v>
      </c>
      <c r="N37" s="111" t="str">
        <f>[2]data!CS34</f>
        <v>Less_Time</v>
      </c>
    </row>
    <row r="38" spans="1:14">
      <c r="A38" s="111" t="s">
        <v>113</v>
      </c>
      <c r="B38">
        <v>100</v>
      </c>
      <c r="H38" s="111" t="str">
        <f>[2]data!DC35</f>
        <v>Better</v>
      </c>
      <c r="N38" s="111" t="str">
        <f>[2]data!CS35</f>
        <v>Less_Time</v>
      </c>
    </row>
    <row r="39" spans="1:14">
      <c r="A39" s="111" t="s">
        <v>113</v>
      </c>
      <c r="B39">
        <v>120</v>
      </c>
      <c r="H39" s="111" t="str">
        <f>[2]data!DC36</f>
        <v>Better</v>
      </c>
      <c r="N39" s="111" t="str">
        <f>[2]data!CS36</f>
        <v>Less_Time</v>
      </c>
    </row>
    <row r="40" spans="1:14">
      <c r="A40" s="111" t="s">
        <v>113</v>
      </c>
      <c r="B40">
        <v>130</v>
      </c>
      <c r="H40" s="111" t="str">
        <f>[2]data!DC37</f>
        <v>Better</v>
      </c>
      <c r="N40" s="111" t="str">
        <f>[2]data!CS37</f>
        <v>Less_Time</v>
      </c>
    </row>
    <row r="41" spans="1:14">
      <c r="A41" s="111" t="s">
        <v>113</v>
      </c>
      <c r="B41">
        <v>120</v>
      </c>
      <c r="H41" s="111" t="str">
        <f>[2]data!DC38</f>
        <v>Better</v>
      </c>
      <c r="N41" s="111" t="str">
        <f>[2]data!CS38</f>
        <v>Less_Time</v>
      </c>
    </row>
    <row r="42" spans="1:14">
      <c r="A42" s="111" t="s">
        <v>113</v>
      </c>
      <c r="B42">
        <v>120</v>
      </c>
      <c r="H42" s="111" t="str">
        <f>[2]data!DC39</f>
        <v>Better</v>
      </c>
      <c r="N42" s="111" t="str">
        <f>[2]data!CS39</f>
        <v>Less_Time</v>
      </c>
    </row>
    <row r="43" spans="1:14">
      <c r="A43" s="111" t="s">
        <v>113</v>
      </c>
      <c r="B43">
        <v>210</v>
      </c>
      <c r="H43" s="111" t="str">
        <f>[2]data!DC40</f>
        <v>Better</v>
      </c>
      <c r="N43" s="111" t="str">
        <f>[2]data!CS40</f>
        <v>Less_Time</v>
      </c>
    </row>
    <row r="44" spans="1:14">
      <c r="A44" s="111" t="s">
        <v>113</v>
      </c>
      <c r="B44">
        <v>210</v>
      </c>
      <c r="H44" s="111" t="str">
        <f>[2]data!DC41</f>
        <v>Better</v>
      </c>
      <c r="N44" s="111" t="str">
        <f>[2]data!CS41</f>
        <v>Less_Time</v>
      </c>
    </row>
    <row r="45" spans="1:14">
      <c r="A45" s="111" t="s">
        <v>113</v>
      </c>
      <c r="B45">
        <v>210</v>
      </c>
      <c r="H45" s="111" t="str">
        <f>[2]data!DC42</f>
        <v>Better</v>
      </c>
      <c r="N45" s="111" t="str">
        <f>[2]data!CS42</f>
        <v>Less_Time</v>
      </c>
    </row>
    <row r="46" spans="1:14">
      <c r="A46" s="111" t="s">
        <v>113</v>
      </c>
      <c r="B46">
        <v>50</v>
      </c>
      <c r="H46" s="111" t="str">
        <f>[2]data!DC43</f>
        <v>Better</v>
      </c>
      <c r="N46" s="111" t="str">
        <f>[2]data!CS43</f>
        <v>Less_Time</v>
      </c>
    </row>
    <row r="47" spans="1:14">
      <c r="A47" s="111" t="s">
        <v>113</v>
      </c>
      <c r="B47">
        <v>130</v>
      </c>
      <c r="H47" s="111" t="str">
        <f>[2]data!DC44</f>
        <v>Better</v>
      </c>
      <c r="N47" s="111" t="str">
        <f>[2]data!CS44</f>
        <v>Less_Time</v>
      </c>
    </row>
    <row r="48" spans="1:14">
      <c r="A48" s="111" t="s">
        <v>113</v>
      </c>
      <c r="B48">
        <v>60</v>
      </c>
      <c r="H48" s="111" t="str">
        <f>[2]data!DC45</f>
        <v>Better</v>
      </c>
      <c r="N48" s="111" t="str">
        <f>[2]data!CS45</f>
        <v>Less_Time</v>
      </c>
    </row>
    <row r="49" spans="1:14">
      <c r="A49" s="111" t="s">
        <v>113</v>
      </c>
      <c r="B49">
        <v>40</v>
      </c>
      <c r="H49" s="111" t="str">
        <f>[2]data!DC46</f>
        <v>Better</v>
      </c>
      <c r="N49" s="111" t="str">
        <f>[2]data!CS46</f>
        <v>Less_Time</v>
      </c>
    </row>
    <row r="50" spans="1:14">
      <c r="A50" s="111" t="s">
        <v>113</v>
      </c>
      <c r="B50">
        <v>50</v>
      </c>
      <c r="H50" s="111" t="str">
        <f>[2]data!DC47</f>
        <v>Better</v>
      </c>
      <c r="N50" s="111" t="str">
        <f>[2]data!CS47</f>
        <v>Less_Time</v>
      </c>
    </row>
    <row r="51" spans="1:14">
      <c r="A51" s="111" t="s">
        <v>113</v>
      </c>
      <c r="B51">
        <v>40</v>
      </c>
      <c r="H51" s="111" t="str">
        <f>[2]data!DC48</f>
        <v>Better</v>
      </c>
      <c r="N51" s="111" t="str">
        <f>[2]data!CS48</f>
        <v>Less_Time</v>
      </c>
    </row>
    <row r="52" spans="1:14">
      <c r="A52" s="111" t="s">
        <v>113</v>
      </c>
      <c r="B52">
        <v>60</v>
      </c>
      <c r="H52" s="111" t="str">
        <f>[2]data!DC49</f>
        <v>Better</v>
      </c>
      <c r="N52" s="111" t="str">
        <f>[2]data!CS49</f>
        <v>Less_Time</v>
      </c>
    </row>
    <row r="53" spans="1:14">
      <c r="A53" s="111" t="s">
        <v>113</v>
      </c>
      <c r="B53">
        <v>40</v>
      </c>
      <c r="H53" s="111" t="str">
        <f>[2]data!DC50</f>
        <v>Better</v>
      </c>
      <c r="N53" s="111" t="str">
        <f>[2]data!CS50</f>
        <v>Less_Time</v>
      </c>
    </row>
    <row r="54" spans="1:14">
      <c r="A54" s="111" t="s">
        <v>113</v>
      </c>
      <c r="B54">
        <v>170</v>
      </c>
      <c r="H54" s="111" t="str">
        <f>[2]data!DC51</f>
        <v>Better</v>
      </c>
      <c r="N54" s="111" t="str">
        <f>[2]data!CS51</f>
        <v>Less_Time</v>
      </c>
    </row>
    <row r="55" spans="1:14">
      <c r="A55" s="111" t="s">
        <v>113</v>
      </c>
      <c r="B55">
        <v>170</v>
      </c>
      <c r="H55" s="111" t="str">
        <f>[2]data!DC52</f>
        <v>Better</v>
      </c>
      <c r="N55" s="111" t="str">
        <f>[2]data!CS52</f>
        <v>Less_Time</v>
      </c>
    </row>
    <row r="56" spans="1:14">
      <c r="A56" s="111" t="s">
        <v>113</v>
      </c>
      <c r="B56">
        <v>170</v>
      </c>
      <c r="H56" s="111" t="str">
        <f>[2]data!DC53</f>
        <v>Better</v>
      </c>
      <c r="N56" s="111" t="str">
        <f>[2]data!CS53</f>
        <v>Less_Time</v>
      </c>
    </row>
    <row r="57" spans="1:14">
      <c r="A57" s="111" t="s">
        <v>113</v>
      </c>
      <c r="B57">
        <v>150</v>
      </c>
      <c r="H57" s="111" t="str">
        <f>[2]data!DC54</f>
        <v>Better</v>
      </c>
      <c r="N57" s="111" t="str">
        <f>[2]data!CS54</f>
        <v>Less_Time</v>
      </c>
    </row>
    <row r="58" spans="1:14">
      <c r="A58" s="111" t="s">
        <v>113</v>
      </c>
      <c r="B58">
        <v>265</v>
      </c>
      <c r="H58" s="111" t="str">
        <f>[2]data!DC55</f>
        <v>Better</v>
      </c>
      <c r="N58" s="111" t="str">
        <f>[2]data!CS55</f>
        <v>Less_Time</v>
      </c>
    </row>
    <row r="59" spans="1:14">
      <c r="A59" s="111" t="s">
        <v>113</v>
      </c>
      <c r="B59">
        <v>80</v>
      </c>
      <c r="H59" s="111" t="str">
        <f>[2]data!DC56</f>
        <v>Better</v>
      </c>
      <c r="N59" s="111" t="str">
        <f>[2]data!CS56</f>
        <v>Less_Time</v>
      </c>
    </row>
    <row r="60" spans="1:14">
      <c r="A60" s="111" t="s">
        <v>113</v>
      </c>
      <c r="B60">
        <v>85</v>
      </c>
      <c r="H60" s="111" t="str">
        <f>[2]data!DC57</f>
        <v>Better</v>
      </c>
      <c r="N60" s="111" t="str">
        <f>[2]data!CS57</f>
        <v>Less_Time</v>
      </c>
    </row>
    <row r="61" spans="1:14">
      <c r="A61" s="111" t="s">
        <v>113</v>
      </c>
      <c r="B61">
        <v>100</v>
      </c>
      <c r="H61" s="111" t="str">
        <f>[2]data!DC58</f>
        <v>Better</v>
      </c>
      <c r="N61" s="111" t="str">
        <f>[2]data!CS58</f>
        <v>Less_Time</v>
      </c>
    </row>
    <row r="62" spans="1:14">
      <c r="A62" s="111" t="s">
        <v>113</v>
      </c>
      <c r="B62">
        <v>75</v>
      </c>
      <c r="H62" s="111" t="str">
        <f>[2]data!DC59</f>
        <v>Better</v>
      </c>
      <c r="N62" s="111" t="str">
        <f>[2]data!CS59</f>
        <v>Less_Time</v>
      </c>
    </row>
    <row r="63" spans="1:14">
      <c r="A63" s="111" t="s">
        <v>113</v>
      </c>
      <c r="B63">
        <v>75</v>
      </c>
      <c r="H63" s="111" t="str">
        <f>[2]data!DC60</f>
        <v>Better</v>
      </c>
      <c r="N63" s="111" t="str">
        <f>[2]data!CS60</f>
        <v>Less_Time</v>
      </c>
    </row>
    <row r="64" spans="1:14">
      <c r="A64" s="111" t="s">
        <v>113</v>
      </c>
      <c r="B64">
        <v>80</v>
      </c>
      <c r="H64" s="111" t="str">
        <f>[2]data!DC61</f>
        <v>Better</v>
      </c>
      <c r="N64" s="111" t="str">
        <f>[2]data!CS61</f>
        <v>Less_Time</v>
      </c>
    </row>
    <row r="65" spans="1:14">
      <c r="A65" s="111" t="s">
        <v>113</v>
      </c>
      <c r="B65">
        <v>100</v>
      </c>
      <c r="H65" s="111" t="str">
        <f>[2]data!DC62</f>
        <v>Better</v>
      </c>
      <c r="N65" s="111" t="str">
        <f>[2]data!CS62</f>
        <v>Less_Time</v>
      </c>
    </row>
    <row r="66" spans="1:14">
      <c r="A66" s="111" t="s">
        <v>113</v>
      </c>
      <c r="B66">
        <v>80</v>
      </c>
      <c r="H66" s="111" t="str">
        <f>[2]data!DC63</f>
        <v>Better</v>
      </c>
      <c r="N66" s="111" t="str">
        <f>[2]data!CS63</f>
        <v>Less_Time</v>
      </c>
    </row>
    <row r="67" spans="1:14">
      <c r="A67" s="111" t="s">
        <v>113</v>
      </c>
      <c r="B67">
        <v>50</v>
      </c>
      <c r="H67" s="111" t="str">
        <f>[2]data!DC64</f>
        <v>Better</v>
      </c>
      <c r="N67" s="111" t="str">
        <f>[2]data!CS64</f>
        <v>Less_Time</v>
      </c>
    </row>
    <row r="68" spans="1:14">
      <c r="A68" s="111" t="s">
        <v>113</v>
      </c>
      <c r="B68">
        <v>75</v>
      </c>
      <c r="H68" s="111" t="str">
        <f>[2]data!DC65</f>
        <v>Better</v>
      </c>
      <c r="N68" s="111" t="str">
        <f>[2]data!CS65</f>
        <v>Less_Time</v>
      </c>
    </row>
    <row r="69" spans="1:14">
      <c r="A69" s="111" t="s">
        <v>113</v>
      </c>
      <c r="B69">
        <v>70</v>
      </c>
      <c r="H69" s="111" t="str">
        <f>[2]data!DC66</f>
        <v>Better</v>
      </c>
      <c r="N69" s="111" t="str">
        <f>[2]data!CS66</f>
        <v>Less_Time</v>
      </c>
    </row>
    <row r="70" spans="1:14">
      <c r="A70" s="111" t="s">
        <v>113</v>
      </c>
      <c r="B70">
        <v>50</v>
      </c>
      <c r="H70" s="111" t="str">
        <f>[2]data!DC67</f>
        <v>Better</v>
      </c>
      <c r="N70" s="111" t="str">
        <f>[2]data!CS67</f>
        <v>Less_Time</v>
      </c>
    </row>
    <row r="71" spans="1:14">
      <c r="A71" s="111" t="s">
        <v>113</v>
      </c>
      <c r="B71">
        <v>70</v>
      </c>
      <c r="H71" s="111" t="str">
        <f>[2]data!DC68</f>
        <v>Better</v>
      </c>
      <c r="N71" s="111" t="str">
        <f>[2]data!CS68</f>
        <v>Less_Time</v>
      </c>
    </row>
    <row r="72" spans="1:14">
      <c r="A72" s="111" t="s">
        <v>113</v>
      </c>
      <c r="B72">
        <v>85</v>
      </c>
      <c r="H72" s="111" t="str">
        <f>[2]data!DC69</f>
        <v>Better</v>
      </c>
      <c r="N72" s="111" t="str">
        <f>[2]data!CS69</f>
        <v>Less_Time</v>
      </c>
    </row>
    <row r="73" spans="1:14">
      <c r="A73" s="111" t="s">
        <v>113</v>
      </c>
      <c r="B73">
        <v>170</v>
      </c>
      <c r="H73" s="111" t="str">
        <f>[2]data!DC70</f>
        <v>Better</v>
      </c>
      <c r="N73" s="111" t="str">
        <f>[2]data!CS70</f>
        <v>Less_Time</v>
      </c>
    </row>
    <row r="74" spans="1:14">
      <c r="A74" s="111" t="s">
        <v>113</v>
      </c>
      <c r="B74">
        <v>180</v>
      </c>
      <c r="H74" s="111" t="str">
        <f>[2]data!DC71</f>
        <v>Better</v>
      </c>
      <c r="N74" s="111" t="str">
        <f>[2]data!CS71</f>
        <v>Less_Time</v>
      </c>
    </row>
    <row r="75" spans="1:14">
      <c r="A75" s="111" t="s">
        <v>113</v>
      </c>
      <c r="B75">
        <v>170</v>
      </c>
      <c r="H75" s="111" t="str">
        <f>[2]data!DC72</f>
        <v>Better</v>
      </c>
      <c r="N75" s="111" t="str">
        <f>[2]data!CS72</f>
        <v>Less_Time</v>
      </c>
    </row>
    <row r="76" spans="1:14">
      <c r="A76" s="111" t="s">
        <v>113</v>
      </c>
      <c r="B76">
        <v>170</v>
      </c>
      <c r="H76" s="111" t="str">
        <f>[2]data!DC73</f>
        <v>Better</v>
      </c>
      <c r="N76" s="111" t="str">
        <f>[2]data!CS73</f>
        <v>Less_Time</v>
      </c>
    </row>
    <row r="77" spans="1:14">
      <c r="A77" s="111" t="s">
        <v>113</v>
      </c>
      <c r="B77">
        <v>120</v>
      </c>
      <c r="H77" s="111" t="str">
        <f>[2]data!DC74</f>
        <v>Better</v>
      </c>
      <c r="N77" s="111" t="str">
        <f>[2]data!CS74</f>
        <v>Less_Time</v>
      </c>
    </row>
    <row r="78" spans="1:14">
      <c r="A78" s="111" t="s">
        <v>113</v>
      </c>
      <c r="B78">
        <v>100</v>
      </c>
      <c r="H78" s="111" t="str">
        <f>[2]data!DC75</f>
        <v>Better</v>
      </c>
      <c r="N78" s="111" t="str">
        <f>[2]data!CS75</f>
        <v>Less_Time</v>
      </c>
    </row>
    <row r="79" spans="1:14">
      <c r="A79" s="111" t="s">
        <v>113</v>
      </c>
      <c r="B79">
        <v>120</v>
      </c>
      <c r="H79" s="111" t="str">
        <f>[2]data!DC76</f>
        <v>Better</v>
      </c>
      <c r="N79" s="111" t="str">
        <f>[2]data!CS76</f>
        <v>Less_Time</v>
      </c>
    </row>
    <row r="80" spans="1:14">
      <c r="A80" s="111" t="s">
        <v>113</v>
      </c>
      <c r="B80">
        <v>140</v>
      </c>
      <c r="H80" s="111" t="str">
        <f>[2]data!DC77</f>
        <v>Better</v>
      </c>
      <c r="N80" s="111" t="str">
        <f>[2]data!CS77</f>
        <v>Less_Time</v>
      </c>
    </row>
    <row r="81" spans="1:14">
      <c r="A81" s="111" t="s">
        <v>113</v>
      </c>
      <c r="B81">
        <v>60</v>
      </c>
      <c r="H81" s="111" t="str">
        <f>[2]data!DC78</f>
        <v>Better</v>
      </c>
      <c r="N81" s="111" t="str">
        <f>[2]data!CS78</f>
        <v>Less_Time</v>
      </c>
    </row>
    <row r="82" spans="1:14">
      <c r="A82" s="111" t="s">
        <v>113</v>
      </c>
      <c r="B82">
        <v>240</v>
      </c>
      <c r="H82" s="111" t="str">
        <f>[2]data!DC79</f>
        <v>Better</v>
      </c>
      <c r="N82" s="111" t="str">
        <f>[2]data!CS79</f>
        <v>Less_Time</v>
      </c>
    </row>
    <row r="83" spans="1:14">
      <c r="A83" s="111" t="s">
        <v>113</v>
      </c>
      <c r="B83">
        <v>140</v>
      </c>
      <c r="H83" s="111" t="str">
        <f>[2]data!DC80</f>
        <v>Better</v>
      </c>
      <c r="N83" s="111" t="str">
        <f>[2]data!CS80</f>
        <v>Less_Time</v>
      </c>
    </row>
    <row r="84" spans="1:14">
      <c r="A84" s="111" t="s">
        <v>113</v>
      </c>
      <c r="B84">
        <v>60</v>
      </c>
      <c r="H84" s="111" t="str">
        <f>[2]data!DC81</f>
        <v>Better</v>
      </c>
      <c r="N84" s="111" t="str">
        <f>[2]data!CS81</f>
        <v>Less_Time</v>
      </c>
    </row>
    <row r="85" spans="1:14">
      <c r="A85" s="111" t="s">
        <v>113</v>
      </c>
      <c r="B85">
        <v>50</v>
      </c>
      <c r="H85" s="111" t="str">
        <f>[2]data!DC82</f>
        <v>Better</v>
      </c>
      <c r="N85" s="111" t="str">
        <f>[2]data!CS82</f>
        <v>Less_Time</v>
      </c>
    </row>
    <row r="86" spans="1:14">
      <c r="A86" s="111" t="s">
        <v>113</v>
      </c>
      <c r="B86">
        <v>80</v>
      </c>
      <c r="H86" s="111" t="str">
        <f>[2]data!DC83</f>
        <v>Better</v>
      </c>
      <c r="N86" s="111" t="str">
        <f>[2]data!CS83</f>
        <v>Less_Time</v>
      </c>
    </row>
    <row r="87" spans="1:14">
      <c r="A87" s="111" t="s">
        <v>113</v>
      </c>
      <c r="B87">
        <v>120</v>
      </c>
      <c r="H87" s="111" t="str">
        <f>[2]data!DC84</f>
        <v>Better</v>
      </c>
      <c r="N87" s="111" t="str">
        <f>[2]data!CS84</f>
        <v>Less_Time</v>
      </c>
    </row>
    <row r="88" spans="1:14">
      <c r="A88" s="111" t="s">
        <v>113</v>
      </c>
      <c r="B88">
        <v>170</v>
      </c>
      <c r="H88" s="111" t="str">
        <f>[2]data!DC85</f>
        <v>Better</v>
      </c>
      <c r="N88" s="111" t="str">
        <f>[2]data!CS85</f>
        <v>Less_Time</v>
      </c>
    </row>
    <row r="89" spans="1:14">
      <c r="A89" s="111" t="s">
        <v>113</v>
      </c>
      <c r="B89">
        <v>170</v>
      </c>
      <c r="H89" s="111" t="str">
        <f>[2]data!DC86</f>
        <v>Better</v>
      </c>
      <c r="N89" s="111" t="str">
        <f>[2]data!CS86</f>
        <v>Less_Time</v>
      </c>
    </row>
    <row r="90" spans="1:14">
      <c r="A90" s="111" t="s">
        <v>113</v>
      </c>
      <c r="B90">
        <v>170</v>
      </c>
      <c r="H90" s="111" t="str">
        <f>[2]data!DC87</f>
        <v>Better</v>
      </c>
      <c r="N90" s="111" t="str">
        <f>[2]data!CS87</f>
        <v>Less_Time</v>
      </c>
    </row>
    <row r="91" spans="1:14">
      <c r="A91" s="111" t="s">
        <v>113</v>
      </c>
      <c r="B91">
        <v>170</v>
      </c>
      <c r="H91" s="111" t="str">
        <f>[2]data!DC88</f>
        <v>Better</v>
      </c>
      <c r="N91" s="111" t="str">
        <f>[2]data!CS88</f>
        <v>Less_Time</v>
      </c>
    </row>
    <row r="92" spans="1:14">
      <c r="A92" s="111" t="s">
        <v>113</v>
      </c>
      <c r="B92">
        <v>170</v>
      </c>
      <c r="H92" s="111" t="str">
        <f>[2]data!DC89</f>
        <v>Better</v>
      </c>
      <c r="N92" s="111" t="str">
        <f>[2]data!CS89</f>
        <v>Less_Time</v>
      </c>
    </row>
    <row r="93" spans="1:14">
      <c r="A93" s="111" t="s">
        <v>113</v>
      </c>
      <c r="B93">
        <v>170</v>
      </c>
      <c r="H93" s="111" t="str">
        <f>[2]data!DC90</f>
        <v>Better</v>
      </c>
      <c r="N93" s="111" t="str">
        <f>[2]data!CS90</f>
        <v>Less_Time</v>
      </c>
    </row>
    <row r="94" spans="1:14">
      <c r="A94" s="111" t="s">
        <v>113</v>
      </c>
      <c r="B94">
        <v>60</v>
      </c>
      <c r="H94" s="111" t="str">
        <f>[2]data!DC91</f>
        <v>Better</v>
      </c>
      <c r="N94" s="111" t="str">
        <f>[2]data!CS91</f>
        <v>Less_Time</v>
      </c>
    </row>
    <row r="95" spans="1:14">
      <c r="A95" s="111" t="s">
        <v>113</v>
      </c>
      <c r="B95">
        <v>80</v>
      </c>
      <c r="H95" s="111" t="str">
        <f>[2]data!DC92</f>
        <v>Better</v>
      </c>
      <c r="N95" s="111" t="str">
        <f>[2]data!CS92</f>
        <v>Less_Time</v>
      </c>
    </row>
    <row r="96" spans="1:14">
      <c r="A96" s="111" t="s">
        <v>113</v>
      </c>
      <c r="B96">
        <v>60</v>
      </c>
      <c r="H96" s="111" t="str">
        <f>[2]data!DC93</f>
        <v>Better</v>
      </c>
      <c r="N96" s="111" t="str">
        <f>[2]data!CS93</f>
        <v>Less_Time</v>
      </c>
    </row>
    <row r="97" spans="1:14">
      <c r="A97" s="111" t="s">
        <v>113</v>
      </c>
      <c r="B97">
        <v>80</v>
      </c>
      <c r="H97" s="111" t="str">
        <f>[2]data!DC94</f>
        <v>Better</v>
      </c>
      <c r="N97" s="111" t="str">
        <f>[2]data!CS94</f>
        <v>Less_Time</v>
      </c>
    </row>
    <row r="98" spans="1:14">
      <c r="A98" s="111" t="s">
        <v>113</v>
      </c>
      <c r="B98">
        <v>70</v>
      </c>
      <c r="H98" s="111" t="str">
        <f>[2]data!DC95</f>
        <v>Better</v>
      </c>
      <c r="N98" s="111" t="str">
        <f>[2]data!CS95</f>
        <v>Less_Time</v>
      </c>
    </row>
    <row r="99" spans="1:14">
      <c r="A99" s="111" t="s">
        <v>113</v>
      </c>
      <c r="B99">
        <v>80</v>
      </c>
      <c r="H99" s="111" t="str">
        <f>[2]data!DC96</f>
        <v>Better</v>
      </c>
      <c r="N99" s="111" t="str">
        <f>[2]data!CS96</f>
        <v>Less_Time</v>
      </c>
    </row>
    <row r="100" spans="1:14">
      <c r="A100" s="111" t="s">
        <v>113</v>
      </c>
      <c r="B100">
        <v>170</v>
      </c>
      <c r="H100" s="111" t="str">
        <f>[2]data!DC97</f>
        <v>Better</v>
      </c>
      <c r="N100" s="111" t="str">
        <f>[2]data!CS97</f>
        <v>Less_Time</v>
      </c>
    </row>
    <row r="101" spans="1:14">
      <c r="A101" s="111" t="s">
        <v>113</v>
      </c>
      <c r="B101">
        <v>85</v>
      </c>
      <c r="H101" s="111" t="str">
        <f>[2]data!DC98</f>
        <v>Better</v>
      </c>
      <c r="N101" s="111" t="str">
        <f>[2]data!CS98</f>
        <v>Less_Time</v>
      </c>
    </row>
    <row r="102" spans="1:14">
      <c r="A102" s="111" t="s">
        <v>113</v>
      </c>
      <c r="B102">
        <v>85</v>
      </c>
      <c r="H102" s="111" t="str">
        <f>[2]data!DC99</f>
        <v>Better</v>
      </c>
      <c r="N102" s="111" t="str">
        <f>[2]data!CS99</f>
        <v>Less_Time</v>
      </c>
    </row>
    <row r="103" spans="1:14">
      <c r="A103" s="111" t="s">
        <v>113</v>
      </c>
      <c r="B103">
        <v>180</v>
      </c>
      <c r="H103" s="111" t="str">
        <f>[2]data!DC100</f>
        <v>Better</v>
      </c>
      <c r="N103" s="111" t="str">
        <f>[2]data!CS100</f>
        <v>Less_Time</v>
      </c>
    </row>
    <row r="104" spans="1:14">
      <c r="A104" s="111" t="s">
        <v>113</v>
      </c>
      <c r="B104">
        <v>180</v>
      </c>
      <c r="H104" s="111" t="str">
        <f>[2]data!DC101</f>
        <v>Better</v>
      </c>
      <c r="N104" s="111" t="str">
        <f>[2]data!CS101</f>
        <v>Less_Time</v>
      </c>
    </row>
    <row r="105" spans="1:14">
      <c r="H105" s="111">
        <f>[2]data!DC102</f>
        <v>0</v>
      </c>
      <c r="N105" s="111">
        <f>[2]data!CS102</f>
        <v>0</v>
      </c>
    </row>
  </sheetData>
  <mergeCells count="6">
    <mergeCell ref="H1:L1"/>
    <mergeCell ref="N1:R1"/>
    <mergeCell ref="H3:I3"/>
    <mergeCell ref="N3:O3"/>
    <mergeCell ref="A3:B3"/>
    <mergeCell ref="A1:D1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workbookViewId="0">
      <selection activeCell="E20" sqref="E20"/>
    </sheetView>
  </sheetViews>
  <sheetFormatPr defaultColWidth="9.109375" defaultRowHeight="14.4"/>
  <cols>
    <col min="1" max="1" width="3.109375" customWidth="1"/>
    <col min="2" max="2" width="16" customWidth="1"/>
    <col min="3" max="3" width="23.5546875" customWidth="1"/>
    <col min="4" max="4" width="23.6640625" customWidth="1"/>
    <col min="5" max="5" width="16.5546875" customWidth="1"/>
    <col min="6" max="6" width="12.88671875" customWidth="1"/>
    <col min="7" max="7" width="28.109375" customWidth="1"/>
    <col min="8" max="8" width="13.109375" customWidth="1"/>
    <col min="9" max="11" width="10.44140625" bestFit="1" customWidth="1"/>
    <col min="12" max="12" width="12.77734375" customWidth="1"/>
  </cols>
  <sheetData>
    <row r="1" spans="2:14">
      <c r="B1" s="27" t="s">
        <v>1134</v>
      </c>
    </row>
    <row r="2" spans="2:14" ht="15.6">
      <c r="E2" s="6"/>
      <c r="H2" s="105" t="s">
        <v>1123</v>
      </c>
      <c r="I2" s="105" t="s">
        <v>1124</v>
      </c>
    </row>
    <row r="3" spans="2:14">
      <c r="B3" s="7" t="s">
        <v>0</v>
      </c>
      <c r="C3" s="3" t="s">
        <v>1</v>
      </c>
      <c r="D3" s="4" t="s">
        <v>2</v>
      </c>
      <c r="E3" s="21">
        <f>'bKPT calculations'!AZ17</f>
        <v>2.5629546501979044</v>
      </c>
      <c r="G3" t="s">
        <v>100</v>
      </c>
      <c r="H3" s="17">
        <v>265</v>
      </c>
      <c r="I3" s="17">
        <v>28</v>
      </c>
    </row>
    <row r="4" spans="2:14" ht="15.6">
      <c r="B4" s="22" t="s">
        <v>3</v>
      </c>
      <c r="C4" s="2" t="s">
        <v>4</v>
      </c>
      <c r="D4" s="4" t="s">
        <v>5</v>
      </c>
      <c r="E4" s="17">
        <v>0.1</v>
      </c>
      <c r="G4" t="s">
        <v>1133</v>
      </c>
      <c r="H4" s="17">
        <v>1</v>
      </c>
      <c r="I4" s="17">
        <v>200</v>
      </c>
    </row>
    <row r="5" spans="2:14" ht="15.6">
      <c r="B5" s="2" t="s">
        <v>6</v>
      </c>
      <c r="C5" s="2" t="s">
        <v>4</v>
      </c>
      <c r="D5" s="4" t="s">
        <v>7</v>
      </c>
      <c r="E5" s="17">
        <v>0.53700000000000003</v>
      </c>
      <c r="H5" s="17"/>
      <c r="I5" s="17"/>
    </row>
    <row r="6" spans="2:14" ht="15.6">
      <c r="B6" s="2" t="s">
        <v>8</v>
      </c>
      <c r="C6" s="3" t="s">
        <v>1</v>
      </c>
      <c r="D6" s="4" t="s">
        <v>9</v>
      </c>
      <c r="E6" s="104">
        <f>(E3*(1-E4/E5))</f>
        <v>2.0856819034198959</v>
      </c>
    </row>
    <row r="7" spans="2:14" ht="16.2">
      <c r="B7" s="26" t="s">
        <v>31</v>
      </c>
      <c r="C7" s="2" t="s">
        <v>30</v>
      </c>
      <c r="D7" t="s">
        <v>101</v>
      </c>
      <c r="E7" s="104">
        <f>E3-E6</f>
        <v>0.47727274677800846</v>
      </c>
      <c r="F7" s="106"/>
    </row>
    <row r="8" spans="2:14" ht="15.6">
      <c r="B8" s="2" t="s">
        <v>10</v>
      </c>
      <c r="C8" s="2" t="s">
        <v>4</v>
      </c>
      <c r="D8" s="4" t="s">
        <v>136</v>
      </c>
      <c r="E8" s="17">
        <v>0.91</v>
      </c>
      <c r="L8" s="116"/>
    </row>
    <row r="9" spans="2:14" ht="15.6">
      <c r="B9" s="2" t="s">
        <v>11</v>
      </c>
      <c r="C9" s="4" t="s">
        <v>12</v>
      </c>
      <c r="D9" s="4" t="s">
        <v>5</v>
      </c>
      <c r="E9" s="17">
        <v>2.9499999999999998E-2</v>
      </c>
    </row>
    <row r="10" spans="2:14" ht="18">
      <c r="B10" s="20" t="s">
        <v>1061</v>
      </c>
      <c r="C10" s="23" t="s">
        <v>13</v>
      </c>
      <c r="D10" s="4" t="s">
        <v>14</v>
      </c>
      <c r="E10" s="17">
        <v>112</v>
      </c>
      <c r="L10" s="1"/>
      <c r="N10" s="7"/>
    </row>
    <row r="11" spans="2:14" ht="18">
      <c r="B11" s="20" t="s">
        <v>1062</v>
      </c>
      <c r="C11" s="23" t="s">
        <v>13</v>
      </c>
      <c r="D11" s="4" t="s">
        <v>1125</v>
      </c>
      <c r="E11" s="21">
        <f>I4/1000*I3</f>
        <v>5.6000000000000005</v>
      </c>
      <c r="L11" s="115"/>
      <c r="N11" s="7"/>
    </row>
    <row r="12" spans="2:14" ht="18">
      <c r="B12" s="20" t="s">
        <v>1063</v>
      </c>
      <c r="C12" s="23" t="s">
        <v>13</v>
      </c>
      <c r="D12" s="4" t="s">
        <v>1126</v>
      </c>
      <c r="E12" s="21">
        <f>H4/1000*H3</f>
        <v>0.26500000000000001</v>
      </c>
      <c r="L12" s="106"/>
    </row>
    <row r="13" spans="2:14" ht="18">
      <c r="B13" s="20" t="s">
        <v>1060</v>
      </c>
      <c r="C13" s="23" t="s">
        <v>1129</v>
      </c>
      <c r="D13" s="4" t="s">
        <v>1059</v>
      </c>
      <c r="E13" s="187">
        <f>E9*E10</f>
        <v>3.3039999999999998</v>
      </c>
      <c r="L13" s="106"/>
    </row>
    <row r="14" spans="2:14" ht="18">
      <c r="B14" s="20" t="s">
        <v>1062</v>
      </c>
      <c r="C14" s="23" t="s">
        <v>1129</v>
      </c>
      <c r="D14" s="4" t="s">
        <v>1059</v>
      </c>
      <c r="E14" s="187">
        <f>(E11+E12)*E9</f>
        <v>0.17301749999999999</v>
      </c>
      <c r="L14" s="106"/>
    </row>
    <row r="15" spans="2:14" ht="16.2">
      <c r="B15" s="175" t="s">
        <v>1064</v>
      </c>
      <c r="C15" s="176" t="s">
        <v>1127</v>
      </c>
      <c r="D15" s="4"/>
      <c r="E15" s="177">
        <f>E6*(E8*E13)</f>
        <v>6.2708946380983956</v>
      </c>
      <c r="L15" s="106"/>
    </row>
    <row r="16" spans="2:14" ht="16.2">
      <c r="B16" s="175" t="s">
        <v>1066</v>
      </c>
      <c r="C16" s="176" t="s">
        <v>1127</v>
      </c>
      <c r="D16" s="4"/>
      <c r="E16" s="177">
        <f>E6*(E8*E14)</f>
        <v>0.32838211653970617</v>
      </c>
      <c r="L16" s="106"/>
    </row>
    <row r="17" spans="2:14" ht="15.6">
      <c r="B17" s="20"/>
      <c r="C17" s="23"/>
      <c r="D17" s="4"/>
      <c r="E17" s="21"/>
      <c r="N17" s="7"/>
    </row>
    <row r="18" spans="2:14">
      <c r="B18" s="5" t="s">
        <v>17</v>
      </c>
      <c r="N18" s="7"/>
    </row>
    <row r="19" spans="2:14" ht="16.2">
      <c r="B19" s="175" t="s">
        <v>1064</v>
      </c>
      <c r="C19" s="176" t="s">
        <v>1128</v>
      </c>
      <c r="D19">
        <f>E15/365</f>
        <v>1.7180533255064096E-2</v>
      </c>
      <c r="E19">
        <f>(D19+D20)*365</f>
        <v>6.599276754638101</v>
      </c>
      <c r="I19" s="108" t="s">
        <v>103</v>
      </c>
      <c r="J19" s="108" t="s">
        <v>104</v>
      </c>
      <c r="N19" s="7"/>
    </row>
    <row r="20" spans="2:14" ht="16.2">
      <c r="B20" s="175" t="s">
        <v>1066</v>
      </c>
      <c r="C20" s="176" t="s">
        <v>1128</v>
      </c>
      <c r="D20">
        <f>E16/365</f>
        <v>8.9967703161563338E-4</v>
      </c>
      <c r="H20" t="s">
        <v>1131</v>
      </c>
      <c r="I20" s="103">
        <v>44302</v>
      </c>
      <c r="J20" s="103">
        <v>44731</v>
      </c>
      <c r="N20" s="7"/>
    </row>
    <row r="21" spans="2:14">
      <c r="B21" s="9" t="s">
        <v>18</v>
      </c>
      <c r="C21" t="s">
        <v>19</v>
      </c>
      <c r="D21" s="10">
        <v>1100</v>
      </c>
      <c r="I21">
        <f>J20-I20</f>
        <v>429</v>
      </c>
      <c r="N21" s="7"/>
    </row>
    <row r="22" spans="2:14" ht="16.2">
      <c r="B22" s="26" t="s">
        <v>20</v>
      </c>
      <c r="C22" t="s">
        <v>21</v>
      </c>
      <c r="D22" s="1">
        <f>'Technology Days VPA 4'!I2</f>
        <v>442042</v>
      </c>
      <c r="E22" s="7" t="s">
        <v>108</v>
      </c>
      <c r="L22" s="19"/>
      <c r="N22" s="7"/>
    </row>
    <row r="23" spans="2:14" ht="15.6">
      <c r="B23" t="s">
        <v>117</v>
      </c>
      <c r="C23" t="s">
        <v>118</v>
      </c>
      <c r="D23" s="114">
        <v>0.75</v>
      </c>
      <c r="E23" s="7" t="s">
        <v>119</v>
      </c>
    </row>
    <row r="24" spans="2:14">
      <c r="B24" s="2" t="s">
        <v>22</v>
      </c>
      <c r="D24" s="8">
        <v>0.01</v>
      </c>
      <c r="E24" s="7" t="s">
        <v>119</v>
      </c>
    </row>
    <row r="26" spans="2:14" ht="43.2">
      <c r="B26" s="11" t="s">
        <v>23</v>
      </c>
      <c r="C26" s="25" t="s">
        <v>24</v>
      </c>
      <c r="D26" s="25" t="s">
        <v>25</v>
      </c>
      <c r="E26" s="25" t="s">
        <v>26</v>
      </c>
      <c r="F26" s="25" t="s">
        <v>27</v>
      </c>
      <c r="L26" s="28"/>
    </row>
    <row r="27" spans="2:14">
      <c r="B27" s="12">
        <v>1</v>
      </c>
      <c r="C27" s="13">
        <v>0</v>
      </c>
      <c r="D27" s="14">
        <f>($D$22*($D$19+$D$20))*$D$23</f>
        <v>5994.1592366583609</v>
      </c>
      <c r="E27" s="14">
        <f>ROUND((D27*$D$24),0)</f>
        <v>60</v>
      </c>
      <c r="F27" s="14">
        <f>D27-E27</f>
        <v>5934.1592366583609</v>
      </c>
      <c r="G27" s="106"/>
      <c r="L27" s="28"/>
    </row>
    <row r="28" spans="2:14">
      <c r="B28" s="12">
        <v>2</v>
      </c>
      <c r="C28" s="13">
        <v>0</v>
      </c>
      <c r="D28" s="14">
        <f t="shared" ref="D28:D31" si="0">($D$22*($D$19+$D$20))*$D$23</f>
        <v>5994.1592366583609</v>
      </c>
      <c r="E28" s="14">
        <f>ROUND((D28*$D$24),0)</f>
        <v>60</v>
      </c>
      <c r="F28" s="14">
        <f t="shared" ref="F28:F31" si="1">D28-E28</f>
        <v>5934.1592366583609</v>
      </c>
    </row>
    <row r="29" spans="2:14" ht="30" customHeight="1">
      <c r="B29" s="12">
        <v>3</v>
      </c>
      <c r="C29" s="13">
        <v>0</v>
      </c>
      <c r="D29" s="14">
        <f t="shared" si="0"/>
        <v>5994.1592366583609</v>
      </c>
      <c r="E29" s="14">
        <f>ROUND((D29*$D$24),0)</f>
        <v>60</v>
      </c>
      <c r="F29" s="14">
        <f t="shared" si="1"/>
        <v>5934.1592366583609</v>
      </c>
    </row>
    <row r="30" spans="2:14">
      <c r="B30" s="12">
        <v>4</v>
      </c>
      <c r="C30" s="13">
        <v>0</v>
      </c>
      <c r="D30" s="14">
        <f t="shared" si="0"/>
        <v>5994.1592366583609</v>
      </c>
      <c r="E30" s="14">
        <f>ROUND((D30*$D$24),0)</f>
        <v>60</v>
      </c>
      <c r="F30" s="14">
        <f t="shared" si="1"/>
        <v>5934.1592366583609</v>
      </c>
    </row>
    <row r="31" spans="2:14">
      <c r="B31" s="12">
        <v>5</v>
      </c>
      <c r="C31" s="13">
        <v>0</v>
      </c>
      <c r="D31" s="14">
        <f t="shared" si="0"/>
        <v>5994.1592366583609</v>
      </c>
      <c r="E31" s="14">
        <f>ROUND((D31*$D$24),0)</f>
        <v>60</v>
      </c>
      <c r="F31" s="14">
        <f t="shared" si="1"/>
        <v>5934.1592366583609</v>
      </c>
    </row>
    <row r="32" spans="2:14">
      <c r="B32" s="15" t="s">
        <v>28</v>
      </c>
      <c r="C32" s="16">
        <f>SUM(C27:C31)</f>
        <v>0</v>
      </c>
      <c r="D32" s="16">
        <f>SUM(D27:D31)</f>
        <v>29970.796183291804</v>
      </c>
      <c r="E32" s="16">
        <f>SUM(E27:E31)</f>
        <v>300</v>
      </c>
      <c r="F32" s="16">
        <f>SUM(F27:F31)</f>
        <v>29670.796183291804</v>
      </c>
    </row>
    <row r="33" spans="2:8">
      <c r="B33" s="5" t="s">
        <v>29</v>
      </c>
      <c r="C33" s="16">
        <f>AVERAGE(C27:C31)</f>
        <v>0</v>
      </c>
      <c r="D33" s="16">
        <f t="shared" ref="D33:F33" si="2">AVERAGE(D27:D31)</f>
        <v>5994.1592366583609</v>
      </c>
      <c r="E33" s="16">
        <f t="shared" si="2"/>
        <v>60</v>
      </c>
      <c r="F33" s="16">
        <f t="shared" si="2"/>
        <v>5934.1592366583609</v>
      </c>
      <c r="G33" s="194"/>
      <c r="H33" s="194"/>
    </row>
  </sheetData>
  <phoneticPr fontId="16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E9D5-1D46-4DE0-AA0D-25F6993F8345}">
  <dimension ref="B1:N50"/>
  <sheetViews>
    <sheetView zoomScale="90" zoomScaleNormal="90" workbookViewId="0">
      <selection activeCell="B38" sqref="B38"/>
    </sheetView>
  </sheetViews>
  <sheetFormatPr defaultRowHeight="14.4"/>
  <cols>
    <col min="2" max="2" width="19.21875" bestFit="1" customWidth="1"/>
    <col min="3" max="3" width="13.33203125" bestFit="1" customWidth="1"/>
    <col min="4" max="4" width="27.109375" bestFit="1" customWidth="1"/>
    <col min="5" max="5" width="16.44140625" bestFit="1" customWidth="1"/>
    <col min="6" max="7" width="16.21875" customWidth="1"/>
    <col min="8" max="8" width="31.109375" bestFit="1" customWidth="1"/>
    <col min="9" max="9" width="21.33203125" bestFit="1" customWidth="1"/>
    <col min="10" max="10" width="11.77734375" bestFit="1" customWidth="1"/>
    <col min="12" max="12" width="29.88671875" bestFit="1" customWidth="1"/>
    <col min="13" max="13" width="21.33203125" bestFit="1" customWidth="1"/>
  </cols>
  <sheetData>
    <row r="1" spans="2:14">
      <c r="B1" s="27" t="s">
        <v>1137</v>
      </c>
      <c r="H1" s="27" t="s">
        <v>1092</v>
      </c>
      <c r="L1" s="27" t="s">
        <v>1094</v>
      </c>
    </row>
    <row r="3" spans="2:14" ht="16.2">
      <c r="B3" s="2" t="s">
        <v>1068</v>
      </c>
      <c r="C3" s="3" t="s">
        <v>30</v>
      </c>
      <c r="D3" s="4" t="s">
        <v>1069</v>
      </c>
      <c r="E3" s="19">
        <f>'bKPT calculations'!AZ17</f>
        <v>2.5629546501979044</v>
      </c>
      <c r="F3" s="7" t="s">
        <v>1077</v>
      </c>
      <c r="G3" s="7"/>
      <c r="H3" s="2" t="s">
        <v>1068</v>
      </c>
      <c r="I3" s="182" t="str">
        <f>C3</f>
        <v>tonnes</v>
      </c>
      <c r="J3" s="19">
        <f>E3</f>
        <v>2.5629546501979044</v>
      </c>
      <c r="L3" s="26" t="s">
        <v>31</v>
      </c>
      <c r="M3" t="str">
        <f>C4</f>
        <v>tonnes</v>
      </c>
      <c r="N3" s="106">
        <f>E4</f>
        <v>0.77729666273641407</v>
      </c>
    </row>
    <row r="4" spans="2:14" ht="16.2">
      <c r="B4" s="26" t="s">
        <v>31</v>
      </c>
      <c r="C4" s="2" t="s">
        <v>30</v>
      </c>
      <c r="D4" t="s">
        <v>1070</v>
      </c>
      <c r="E4" s="106">
        <f>'MRV1 pKPT Calculations '!AY17</f>
        <v>0.77729666273641407</v>
      </c>
      <c r="F4" s="9" t="s">
        <v>1078</v>
      </c>
      <c r="G4" s="9"/>
    </row>
    <row r="5" spans="2:14" ht="15.6">
      <c r="B5" s="2" t="s">
        <v>1071</v>
      </c>
      <c r="C5" s="3" t="s">
        <v>1072</v>
      </c>
      <c r="D5" s="4" t="s">
        <v>9</v>
      </c>
      <c r="E5" s="106">
        <f>E3-E4</f>
        <v>1.7856579874614904</v>
      </c>
      <c r="H5" s="2" t="s">
        <v>1073</v>
      </c>
      <c r="I5" t="str">
        <f t="shared" ref="I5:I10" si="0">C6</f>
        <v>fraction</v>
      </c>
      <c r="J5">
        <f>E6</f>
        <v>0.91</v>
      </c>
      <c r="L5" s="2" t="s">
        <v>1073</v>
      </c>
      <c r="M5" t="str">
        <f t="shared" ref="M5:M10" si="1">C6</f>
        <v>fraction</v>
      </c>
      <c r="N5">
        <f>E6</f>
        <v>0.91</v>
      </c>
    </row>
    <row r="6" spans="2:14" ht="15.6">
      <c r="B6" s="2" t="s">
        <v>1073</v>
      </c>
      <c r="C6" s="2" t="s">
        <v>4</v>
      </c>
      <c r="D6" s="4" t="s">
        <v>1074</v>
      </c>
      <c r="E6">
        <f>'Ex-Ante Habit 1'!E8</f>
        <v>0.91</v>
      </c>
      <c r="H6" s="2" t="s">
        <v>1075</v>
      </c>
      <c r="I6" t="str">
        <f t="shared" si="0"/>
        <v>TJ/t</v>
      </c>
      <c r="J6">
        <f>E7</f>
        <v>2.9499999999999998E-2</v>
      </c>
      <c r="L6" s="2" t="s">
        <v>1075</v>
      </c>
      <c r="M6" t="str">
        <f t="shared" si="1"/>
        <v>TJ/t</v>
      </c>
      <c r="N6">
        <f>E7</f>
        <v>2.9499999999999998E-2</v>
      </c>
    </row>
    <row r="7" spans="2:14" ht="18">
      <c r="B7" s="2" t="s">
        <v>1075</v>
      </c>
      <c r="C7" s="4" t="s">
        <v>12</v>
      </c>
      <c r="D7" t="s">
        <v>5</v>
      </c>
      <c r="E7">
        <f>'Ex-Ante Habit 1'!E9</f>
        <v>2.9499999999999998E-2</v>
      </c>
      <c r="H7" s="20" t="s">
        <v>1061</v>
      </c>
      <c r="I7" t="str">
        <f>C8</f>
        <v>tCO2/tonnes of charcoal</v>
      </c>
      <c r="J7" s="188">
        <f>E8</f>
        <v>3.3039999999999998</v>
      </c>
      <c r="L7" s="20" t="s">
        <v>1102</v>
      </c>
      <c r="M7" t="str">
        <f t="shared" si="1"/>
        <v>tCO2/tonnes of charcoal</v>
      </c>
      <c r="N7" s="188">
        <f>E8</f>
        <v>3.3039999999999998</v>
      </c>
    </row>
    <row r="8" spans="2:14" ht="30">
      <c r="B8" s="20" t="s">
        <v>1061</v>
      </c>
      <c r="C8" s="23" t="s">
        <v>1080</v>
      </c>
      <c r="D8" s="4" t="s">
        <v>14</v>
      </c>
      <c r="E8" s="188">
        <f>'Ex-Ante Habit 1'!E13</f>
        <v>3.3039999999999998</v>
      </c>
      <c r="H8" s="20" t="s">
        <v>1063</v>
      </c>
      <c r="I8" t="str">
        <f>C9</f>
        <v>tCO2/tonnes of charcoal</v>
      </c>
      <c r="J8" s="188">
        <f>E9</f>
        <v>0.17301749999999999</v>
      </c>
      <c r="L8" s="20" t="s">
        <v>1103</v>
      </c>
      <c r="M8" t="str">
        <f t="shared" si="1"/>
        <v>tCO2/tonnes of charcoal</v>
      </c>
      <c r="N8" s="188">
        <f>E9</f>
        <v>0.17301749999999999</v>
      </c>
    </row>
    <row r="9" spans="2:14" ht="30">
      <c r="B9" s="20" t="s">
        <v>1063</v>
      </c>
      <c r="C9" s="23" t="s">
        <v>1080</v>
      </c>
      <c r="D9" s="4" t="s">
        <v>14</v>
      </c>
      <c r="E9" s="188">
        <f>'Ex-Ante Habit 1'!E14</f>
        <v>0.17301749999999999</v>
      </c>
      <c r="H9" s="2" t="s">
        <v>1064</v>
      </c>
      <c r="I9" t="str">
        <f t="shared" si="0"/>
        <v>t CO2/day</v>
      </c>
      <c r="J9" s="106">
        <f>(J3*J5*J7)/365</f>
        <v>2.1112005395811033E-2</v>
      </c>
      <c r="L9" s="2" t="s">
        <v>1064</v>
      </c>
      <c r="M9" t="str">
        <f t="shared" si="1"/>
        <v>t CO2/day</v>
      </c>
      <c r="N9" s="106">
        <f>(N3*N5*N7)/365</f>
        <v>6.4028801042460603E-3</v>
      </c>
    </row>
    <row r="10" spans="2:14" ht="16.2">
      <c r="B10" s="175" t="s">
        <v>1064</v>
      </c>
      <c r="C10" s="176" t="s">
        <v>1076</v>
      </c>
      <c r="D10" s="4"/>
      <c r="E10" s="196">
        <f>(E3*(E6*E8)/365)-(E4*(E6*E8)/365)</f>
        <v>1.4709125291564974E-2</v>
      </c>
      <c r="H10" s="2" t="s">
        <v>1066</v>
      </c>
      <c r="I10" t="str">
        <f t="shared" si="0"/>
        <v>t CO2/day</v>
      </c>
      <c r="J10" s="106">
        <f>(J3*J5*J8)/365</f>
        <v>1.1055527825574259E-3</v>
      </c>
      <c r="L10" s="2" t="s">
        <v>1066</v>
      </c>
      <c r="M10" t="str">
        <f t="shared" si="1"/>
        <v>t CO2/day</v>
      </c>
      <c r="N10" s="106">
        <f>(N3*N5*N8)/365</f>
        <v>3.3529367688752803E-4</v>
      </c>
    </row>
    <row r="11" spans="2:14" ht="16.2">
      <c r="B11" s="175" t="s">
        <v>1066</v>
      </c>
      <c r="C11" s="176" t="s">
        <v>1076</v>
      </c>
      <c r="D11" s="5"/>
      <c r="E11" s="196">
        <f>(E3*(E6*E9)/365)-(E4*(E6*E9)/365)</f>
        <v>7.7025910566989788E-4</v>
      </c>
    </row>
    <row r="12" spans="2:14">
      <c r="B12" s="175"/>
      <c r="C12" s="176"/>
      <c r="D12" s="5"/>
      <c r="E12" s="178"/>
      <c r="H12" t="s">
        <v>1093</v>
      </c>
      <c r="J12">
        <f>J10+J9</f>
        <v>2.2217558178368457E-2</v>
      </c>
      <c r="L12" t="s">
        <v>1095</v>
      </c>
      <c r="N12">
        <f>N9+N10</f>
        <v>6.7381737811335884E-3</v>
      </c>
    </row>
    <row r="13" spans="2:14" ht="16.2">
      <c r="B13" s="175" t="s">
        <v>1081</v>
      </c>
      <c r="C13" s="176"/>
      <c r="D13" s="5"/>
      <c r="E13" s="178"/>
      <c r="H13" s="26" t="s">
        <v>20</v>
      </c>
      <c r="I13" t="str">
        <f>C16</f>
        <v>days</v>
      </c>
      <c r="J13" s="119">
        <f>E16</f>
        <v>442042</v>
      </c>
      <c r="L13" s="26" t="s">
        <v>20</v>
      </c>
      <c r="M13" t="str">
        <f>C16</f>
        <v>days</v>
      </c>
      <c r="N13">
        <f>E16</f>
        <v>442042</v>
      </c>
    </row>
    <row r="14" spans="2:14" ht="15.6">
      <c r="B14" s="175"/>
      <c r="C14" s="176"/>
      <c r="D14" s="5"/>
      <c r="E14" s="178"/>
      <c r="H14" s="179" t="s">
        <v>1085</v>
      </c>
      <c r="I14" t="str">
        <f>C17</f>
        <v>fraction</v>
      </c>
      <c r="J14">
        <v>0.75</v>
      </c>
      <c r="L14" s="179" t="s">
        <v>1085</v>
      </c>
      <c r="M14" t="str">
        <f>C17</f>
        <v>fraction</v>
      </c>
      <c r="N14">
        <f>E17</f>
        <v>0.75</v>
      </c>
    </row>
    <row r="15" spans="2:14" ht="15.6">
      <c r="B15" t="s">
        <v>1082</v>
      </c>
      <c r="C15" t="s">
        <v>1083</v>
      </c>
      <c r="E15" s="178">
        <f>(E10+E11)/365</f>
        <v>4.2409272321191428E-5</v>
      </c>
      <c r="H15" t="s">
        <v>1100</v>
      </c>
      <c r="J15" s="119">
        <f>J12*J13*J14</f>
        <v>7365.8203892117617</v>
      </c>
      <c r="L15" t="s">
        <v>1104</v>
      </c>
      <c r="N15" s="119">
        <f>N12*N13*N14</f>
        <v>2233.9168609198905</v>
      </c>
    </row>
    <row r="16" spans="2:14" ht="16.2">
      <c r="B16" s="26" t="s">
        <v>20</v>
      </c>
      <c r="C16" t="s">
        <v>32</v>
      </c>
      <c r="D16" t="s">
        <v>1084</v>
      </c>
      <c r="E16" s="119">
        <f>'Technology Days VPA 4'!I2</f>
        <v>442042</v>
      </c>
      <c r="H16" t="s">
        <v>1089</v>
      </c>
      <c r="I16" t="str">
        <f>C19</f>
        <v>t/a</v>
      </c>
      <c r="J16" s="119">
        <f>E19</f>
        <v>0</v>
      </c>
      <c r="L16" t="s">
        <v>1089</v>
      </c>
      <c r="M16" t="str">
        <f>C19</f>
        <v>t/a</v>
      </c>
      <c r="N16">
        <f>E19</f>
        <v>0</v>
      </c>
    </row>
    <row r="17" spans="2:14" ht="15.6">
      <c r="B17" s="179" t="s">
        <v>1085</v>
      </c>
      <c r="C17" t="s">
        <v>4</v>
      </c>
      <c r="D17" t="s">
        <v>1086</v>
      </c>
      <c r="E17" s="180">
        <f>'Upy Habit 1'!E8</f>
        <v>0.75</v>
      </c>
      <c r="H17" t="s">
        <v>1101</v>
      </c>
      <c r="I17" t="str">
        <f>C20</f>
        <v>t CO2</v>
      </c>
      <c r="J17" s="119">
        <f>J13*J14*(J9+J10)-J16</f>
        <v>7365.8203892117626</v>
      </c>
      <c r="L17" t="s">
        <v>1105</v>
      </c>
      <c r="M17" t="str">
        <f>C20</f>
        <v>t CO2</v>
      </c>
      <c r="N17" s="119">
        <f>N13*N14*(N9+N10)-N16</f>
        <v>2233.9168609198905</v>
      </c>
    </row>
    <row r="18" spans="2:14" ht="15.6">
      <c r="B18" s="175" t="s">
        <v>1087</v>
      </c>
      <c r="C18" s="176" t="s">
        <v>1088</v>
      </c>
      <c r="E18" s="181">
        <f>ROUNDDOWN(E16*E17*(E10+E11)-E19,0)</f>
        <v>5131</v>
      </c>
    </row>
    <row r="19" spans="2:14">
      <c r="B19" t="s">
        <v>1089</v>
      </c>
      <c r="C19" t="s">
        <v>1072</v>
      </c>
      <c r="D19" t="s">
        <v>1090</v>
      </c>
      <c r="E19" s="119">
        <v>0</v>
      </c>
    </row>
    <row r="20" spans="2:14" ht="15.6">
      <c r="B20" s="175" t="s">
        <v>1091</v>
      </c>
      <c r="C20" s="176" t="s">
        <v>1088</v>
      </c>
      <c r="E20" s="181">
        <f>E18*(1-E19)</f>
        <v>5131</v>
      </c>
      <c r="J20" s="5" t="s">
        <v>1096</v>
      </c>
    </row>
    <row r="21" spans="2:14">
      <c r="B21" s="175"/>
      <c r="C21" s="176"/>
      <c r="D21" s="5"/>
      <c r="E21" s="178"/>
    </row>
    <row r="22" spans="2:14">
      <c r="B22" s="175"/>
      <c r="C22" s="176"/>
      <c r="D22" s="5"/>
      <c r="E22" s="178"/>
      <c r="H22" s="206" t="s">
        <v>34</v>
      </c>
      <c r="I22" s="206"/>
      <c r="J22" s="181">
        <f>ROUNDDOWN(J17-N17-N16,0)</f>
        <v>5131</v>
      </c>
    </row>
    <row r="23" spans="2:14">
      <c r="B23" s="175"/>
      <c r="C23" s="176"/>
      <c r="D23" s="5"/>
      <c r="E23" s="178"/>
      <c r="H23" s="207" t="s">
        <v>123</v>
      </c>
      <c r="I23" s="190">
        <v>2021</v>
      </c>
      <c r="J23" s="193">
        <f>J22*'Technology Days VPA 4'!I7/'Technology Days VPA 4'!I9</f>
        <v>2960.3985639373636</v>
      </c>
    </row>
    <row r="24" spans="2:14">
      <c r="B24" s="175"/>
      <c r="C24" s="176"/>
      <c r="D24" s="5"/>
      <c r="E24" s="178"/>
      <c r="H24" s="207"/>
      <c r="I24" s="190">
        <v>2022</v>
      </c>
      <c r="J24" s="193">
        <f>J22*'Technology Days VPA 4'!I8/'Technology Days VPA 4'!I9</f>
        <v>2170.6014360626364</v>
      </c>
      <c r="K24" s="183">
        <f>SUM(J23:J24)</f>
        <v>5131</v>
      </c>
    </row>
    <row r="25" spans="2:14">
      <c r="B25" s="175"/>
      <c r="C25" s="176"/>
      <c r="D25" s="5"/>
      <c r="E25" s="178"/>
    </row>
    <row r="26" spans="2:14">
      <c r="B26" s="175"/>
      <c r="C26" s="176"/>
      <c r="D26" s="5"/>
      <c r="E26" s="178"/>
    </row>
    <row r="27" spans="2:14">
      <c r="B27" s="175"/>
      <c r="C27" s="176"/>
      <c r="D27" s="5"/>
      <c r="E27" s="178"/>
    </row>
    <row r="28" spans="2:14">
      <c r="B28" s="175"/>
      <c r="C28" s="176"/>
      <c r="D28" s="5"/>
      <c r="E28" s="178"/>
    </row>
    <row r="29" spans="2:14">
      <c r="B29" s="175"/>
      <c r="C29" s="176"/>
      <c r="D29" s="5"/>
      <c r="E29" s="178"/>
    </row>
    <row r="30" spans="2:14">
      <c r="B30" s="175"/>
      <c r="C30" s="176"/>
      <c r="D30" s="5"/>
      <c r="E30" s="178"/>
    </row>
    <row r="31" spans="2:14">
      <c r="B31" s="175"/>
      <c r="C31" s="176"/>
      <c r="D31" s="5"/>
      <c r="E31" s="178"/>
    </row>
    <row r="32" spans="2:14">
      <c r="B32" s="175"/>
      <c r="C32" s="176"/>
      <c r="D32" s="5"/>
      <c r="E32" s="178"/>
    </row>
    <row r="36" spans="3:5">
      <c r="C36" s="116"/>
    </row>
    <row r="38" spans="3:5">
      <c r="E38" s="7"/>
    </row>
    <row r="39" spans="3:5">
      <c r="C39" s="115"/>
      <c r="E39" s="7"/>
    </row>
    <row r="40" spans="3:5">
      <c r="C40" s="106"/>
    </row>
    <row r="41" spans="3:5">
      <c r="E41" s="7"/>
    </row>
    <row r="42" spans="3:5">
      <c r="E42" s="9"/>
    </row>
    <row r="43" spans="3:5">
      <c r="E43" s="7"/>
    </row>
    <row r="44" spans="3:5">
      <c r="C44" s="19"/>
      <c r="E44" s="7"/>
    </row>
    <row r="48" spans="3:5">
      <c r="C48" s="28"/>
    </row>
    <row r="49" spans="3:3">
      <c r="C49" s="28"/>
    </row>
    <row r="50" spans="3:3">
      <c r="C50" s="28"/>
    </row>
  </sheetData>
  <mergeCells count="2">
    <mergeCell ref="H22:I22"/>
    <mergeCell ref="H23:H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FB8F-1043-49A8-AAE3-1C70C0F17DF5}">
  <dimension ref="A1:F103"/>
  <sheetViews>
    <sheetView workbookViewId="0">
      <selection activeCell="I9" sqref="I9"/>
    </sheetView>
  </sheetViews>
  <sheetFormatPr defaultRowHeight="14.4"/>
  <cols>
    <col min="4" max="4" width="25.21875" bestFit="1" customWidth="1"/>
  </cols>
  <sheetData>
    <row r="1" spans="1:6" ht="15.6">
      <c r="A1" s="173" t="s">
        <v>1135</v>
      </c>
      <c r="B1" s="173"/>
      <c r="C1" s="173"/>
      <c r="D1" s="173"/>
    </row>
    <row r="3" spans="1:6">
      <c r="A3" s="5" t="s">
        <v>137</v>
      </c>
    </row>
    <row r="4" spans="1:6">
      <c r="A4" t="str">
        <f>[1]data!AT2</f>
        <v>Everyday</v>
      </c>
      <c r="D4" t="s">
        <v>115</v>
      </c>
      <c r="E4">
        <f>COUNTIF($A$4:$A$103,D4)</f>
        <v>99</v>
      </c>
      <c r="F4" s="114">
        <f>E4/E6</f>
        <v>0.99</v>
      </c>
    </row>
    <row r="5" spans="1:6">
      <c r="A5" t="str">
        <f>[1]data!AT3</f>
        <v>Everyday</v>
      </c>
      <c r="D5" t="s">
        <v>116</v>
      </c>
      <c r="E5">
        <f>COUNTIF($A$4:$A$103,D5)</f>
        <v>1</v>
      </c>
      <c r="F5" s="114">
        <f>E5/E6</f>
        <v>0.01</v>
      </c>
    </row>
    <row r="6" spans="1:6">
      <c r="A6" t="str">
        <f>[1]data!AT4</f>
        <v>Everyday</v>
      </c>
      <c r="D6" t="s">
        <v>138</v>
      </c>
      <c r="E6">
        <f>COUNTA(A4:A103)</f>
        <v>100</v>
      </c>
    </row>
    <row r="7" spans="1:6" ht="15.6">
      <c r="A7" t="str">
        <f>[1]data!AT5</f>
        <v>Everyday</v>
      </c>
      <c r="D7" t="s">
        <v>139</v>
      </c>
      <c r="E7" s="115">
        <f>F4+F5</f>
        <v>1</v>
      </c>
    </row>
    <row r="8" spans="1:6" ht="15.6">
      <c r="A8" t="str">
        <f>[1]data!AT6</f>
        <v>Everyday</v>
      </c>
      <c r="D8" t="s">
        <v>140</v>
      </c>
      <c r="E8" s="114">
        <v>0.75</v>
      </c>
    </row>
    <row r="9" spans="1:6">
      <c r="A9" t="str">
        <f>[1]data!AT7</f>
        <v>Everyday</v>
      </c>
    </row>
    <row r="10" spans="1:6">
      <c r="A10" t="str">
        <f>[1]data!AT8</f>
        <v>Everyday</v>
      </c>
    </row>
    <row r="11" spans="1:6">
      <c r="A11" t="str">
        <f>[1]data!AT9</f>
        <v>Everyday</v>
      </c>
    </row>
    <row r="12" spans="1:6">
      <c r="A12" t="str">
        <f>[1]data!AT10</f>
        <v>Everyday</v>
      </c>
    </row>
    <row r="13" spans="1:6">
      <c r="A13" t="str">
        <f>[1]data!AT11</f>
        <v>Everyday</v>
      </c>
    </row>
    <row r="14" spans="1:6">
      <c r="A14" t="str">
        <f>[1]data!AT12</f>
        <v>Everyday</v>
      </c>
    </row>
    <row r="15" spans="1:6">
      <c r="A15" t="str">
        <f>[1]data!AT13</f>
        <v>Everyday</v>
      </c>
    </row>
    <row r="16" spans="1:6">
      <c r="A16" t="str">
        <f>[1]data!AT14</f>
        <v>Everyday</v>
      </c>
    </row>
    <row r="17" spans="1:1">
      <c r="A17" t="str">
        <f>[1]data!AT15</f>
        <v>Several_times_a_week</v>
      </c>
    </row>
    <row r="18" spans="1:1">
      <c r="A18" t="str">
        <f>[1]data!AT16</f>
        <v>Everyday</v>
      </c>
    </row>
    <row r="19" spans="1:1">
      <c r="A19" t="str">
        <f>[1]data!AT17</f>
        <v>Everyday</v>
      </c>
    </row>
    <row r="20" spans="1:1">
      <c r="A20" t="str">
        <f>[1]data!AT18</f>
        <v>Everyday</v>
      </c>
    </row>
    <row r="21" spans="1:1">
      <c r="A21" t="str">
        <f>[1]data!AT19</f>
        <v>Everyday</v>
      </c>
    </row>
    <row r="22" spans="1:1">
      <c r="A22" t="str">
        <f>[1]data!AT20</f>
        <v>Everyday</v>
      </c>
    </row>
    <row r="23" spans="1:1">
      <c r="A23" t="str">
        <f>[1]data!AT21</f>
        <v>Everyday</v>
      </c>
    </row>
    <row r="24" spans="1:1">
      <c r="A24" t="str">
        <f>[1]data!AT22</f>
        <v>Everyday</v>
      </c>
    </row>
    <row r="25" spans="1:1">
      <c r="A25" t="str">
        <f>[1]data!AT23</f>
        <v>Everyday</v>
      </c>
    </row>
    <row r="26" spans="1:1">
      <c r="A26" t="str">
        <f>[1]data!AT24</f>
        <v>Everyday</v>
      </c>
    </row>
    <row r="27" spans="1:1">
      <c r="A27" t="str">
        <f>[1]data!AT25</f>
        <v>Everyday</v>
      </c>
    </row>
    <row r="28" spans="1:1">
      <c r="A28" t="str">
        <f>[1]data!AT26</f>
        <v>Everyday</v>
      </c>
    </row>
    <row r="29" spans="1:1">
      <c r="A29" t="str">
        <f>[1]data!AT27</f>
        <v>Everyday</v>
      </c>
    </row>
    <row r="30" spans="1:1">
      <c r="A30" t="str">
        <f>[1]data!AT28</f>
        <v>Everyday</v>
      </c>
    </row>
    <row r="31" spans="1:1">
      <c r="A31" t="str">
        <f>[1]data!AT29</f>
        <v>Everyday</v>
      </c>
    </row>
    <row r="32" spans="1:1">
      <c r="A32" t="str">
        <f>[1]data!AT30</f>
        <v>Everyday</v>
      </c>
    </row>
    <row r="33" spans="1:1">
      <c r="A33" t="str">
        <f>[1]data!AT31</f>
        <v>Everyday</v>
      </c>
    </row>
    <row r="34" spans="1:1">
      <c r="A34" t="str">
        <f>[1]data!AT32</f>
        <v>Everyday</v>
      </c>
    </row>
    <row r="35" spans="1:1">
      <c r="A35" t="str">
        <f>[1]data!AT33</f>
        <v>Everyday</v>
      </c>
    </row>
    <row r="36" spans="1:1">
      <c r="A36" t="str">
        <f>[1]data!AT34</f>
        <v>Everyday</v>
      </c>
    </row>
    <row r="37" spans="1:1">
      <c r="A37" t="str">
        <f>[1]data!AT35</f>
        <v>Everyday</v>
      </c>
    </row>
    <row r="38" spans="1:1">
      <c r="A38" t="str">
        <f>[1]data!AT36</f>
        <v>Everyday</v>
      </c>
    </row>
    <row r="39" spans="1:1">
      <c r="A39" t="str">
        <f>[1]data!AT37</f>
        <v>Everyday</v>
      </c>
    </row>
    <row r="40" spans="1:1">
      <c r="A40" t="str">
        <f>[1]data!AT38</f>
        <v>Everyday</v>
      </c>
    </row>
    <row r="41" spans="1:1">
      <c r="A41" t="str">
        <f>[1]data!AT39</f>
        <v>Everyday</v>
      </c>
    </row>
    <row r="42" spans="1:1">
      <c r="A42" t="str">
        <f>[1]data!AT40</f>
        <v>Everyday</v>
      </c>
    </row>
    <row r="43" spans="1:1">
      <c r="A43" t="str">
        <f>[1]data!AT41</f>
        <v>Everyday</v>
      </c>
    </row>
    <row r="44" spans="1:1">
      <c r="A44" t="str">
        <f>[1]data!AT42</f>
        <v>Everyday</v>
      </c>
    </row>
    <row r="45" spans="1:1">
      <c r="A45" t="str">
        <f>[1]data!AT43</f>
        <v>Everyday</v>
      </c>
    </row>
    <row r="46" spans="1:1">
      <c r="A46" t="str">
        <f>[1]data!AT44</f>
        <v>Everyday</v>
      </c>
    </row>
    <row r="47" spans="1:1">
      <c r="A47" t="str">
        <f>[1]data!AT45</f>
        <v>Everyday</v>
      </c>
    </row>
    <row r="48" spans="1:1">
      <c r="A48" t="str">
        <f>[1]data!AT46</f>
        <v>Everyday</v>
      </c>
    </row>
    <row r="49" spans="1:1">
      <c r="A49" t="str">
        <f>[1]data!AT47</f>
        <v>Everyday</v>
      </c>
    </row>
    <row r="50" spans="1:1">
      <c r="A50" t="str">
        <f>[1]data!AT48</f>
        <v>Everyday</v>
      </c>
    </row>
    <row r="51" spans="1:1">
      <c r="A51" t="str">
        <f>[1]data!AT49</f>
        <v>Everyday</v>
      </c>
    </row>
    <row r="52" spans="1:1">
      <c r="A52" t="str">
        <f>[1]data!AT50</f>
        <v>Everyday</v>
      </c>
    </row>
    <row r="53" spans="1:1">
      <c r="A53" t="str">
        <f>[1]data!AT51</f>
        <v>Everyday</v>
      </c>
    </row>
    <row r="54" spans="1:1">
      <c r="A54" t="str">
        <f>[1]data!AT52</f>
        <v>Everyday</v>
      </c>
    </row>
    <row r="55" spans="1:1">
      <c r="A55" t="str">
        <f>[1]data!AT53</f>
        <v>Everyday</v>
      </c>
    </row>
    <row r="56" spans="1:1">
      <c r="A56" t="str">
        <f>[1]data!AT54</f>
        <v>Everyday</v>
      </c>
    </row>
    <row r="57" spans="1:1">
      <c r="A57" t="str">
        <f>[1]data!AT55</f>
        <v>Everyday</v>
      </c>
    </row>
    <row r="58" spans="1:1">
      <c r="A58" t="str">
        <f>[1]data!AT56</f>
        <v>Everyday</v>
      </c>
    </row>
    <row r="59" spans="1:1">
      <c r="A59" t="str">
        <f>[1]data!AT57</f>
        <v>Everyday</v>
      </c>
    </row>
    <row r="60" spans="1:1">
      <c r="A60" t="str">
        <f>[1]data!AT58</f>
        <v>Everyday</v>
      </c>
    </row>
    <row r="61" spans="1:1">
      <c r="A61" t="str">
        <f>[1]data!AT59</f>
        <v>Everyday</v>
      </c>
    </row>
    <row r="62" spans="1:1">
      <c r="A62" t="str">
        <f>[1]data!AT60</f>
        <v>Everyday</v>
      </c>
    </row>
    <row r="63" spans="1:1">
      <c r="A63" t="str">
        <f>[1]data!AT61</f>
        <v>Everyday</v>
      </c>
    </row>
    <row r="64" spans="1:1">
      <c r="A64" t="str">
        <f>[1]data!AT62</f>
        <v>Everyday</v>
      </c>
    </row>
    <row r="65" spans="1:1">
      <c r="A65" t="str">
        <f>[1]data!AT63</f>
        <v>Everyday</v>
      </c>
    </row>
    <row r="66" spans="1:1">
      <c r="A66" t="str">
        <f>[1]data!AT64</f>
        <v>Everyday</v>
      </c>
    </row>
    <row r="67" spans="1:1">
      <c r="A67" t="str">
        <f>[1]data!AT65</f>
        <v>Everyday</v>
      </c>
    </row>
    <row r="68" spans="1:1">
      <c r="A68" t="str">
        <f>[1]data!AT66</f>
        <v>Everyday</v>
      </c>
    </row>
    <row r="69" spans="1:1">
      <c r="A69" t="str">
        <f>[1]data!AT67</f>
        <v>Everyday</v>
      </c>
    </row>
    <row r="70" spans="1:1">
      <c r="A70" t="str">
        <f>[1]data!AT68</f>
        <v>Everyday</v>
      </c>
    </row>
    <row r="71" spans="1:1">
      <c r="A71" t="str">
        <f>[1]data!AT69</f>
        <v>Everyday</v>
      </c>
    </row>
    <row r="72" spans="1:1">
      <c r="A72" t="str">
        <f>[1]data!AT70</f>
        <v>Everyday</v>
      </c>
    </row>
    <row r="73" spans="1:1">
      <c r="A73" t="str">
        <f>[1]data!AT71</f>
        <v>Everyday</v>
      </c>
    </row>
    <row r="74" spans="1:1">
      <c r="A74" t="str">
        <f>[1]data!AT72</f>
        <v>Everyday</v>
      </c>
    </row>
    <row r="75" spans="1:1">
      <c r="A75" t="str">
        <f>[1]data!AT73</f>
        <v>Everyday</v>
      </c>
    </row>
    <row r="76" spans="1:1">
      <c r="A76" t="str">
        <f>[1]data!AT74</f>
        <v>Everyday</v>
      </c>
    </row>
    <row r="77" spans="1:1">
      <c r="A77" t="str">
        <f>[1]data!AT75</f>
        <v>Everyday</v>
      </c>
    </row>
    <row r="78" spans="1:1">
      <c r="A78" t="str">
        <f>[1]data!AT76</f>
        <v>Everyday</v>
      </c>
    </row>
    <row r="79" spans="1:1">
      <c r="A79" t="str">
        <f>[1]data!AT77</f>
        <v>Everyday</v>
      </c>
    </row>
    <row r="80" spans="1:1">
      <c r="A80" t="str">
        <f>[1]data!AT78</f>
        <v>Everyday</v>
      </c>
    </row>
    <row r="81" spans="1:1">
      <c r="A81" t="str">
        <f>[1]data!AT79</f>
        <v>Everyday</v>
      </c>
    </row>
    <row r="82" spans="1:1">
      <c r="A82" t="str">
        <f>[1]data!AT80</f>
        <v>Everyday</v>
      </c>
    </row>
    <row r="83" spans="1:1">
      <c r="A83" t="str">
        <f>[1]data!AT81</f>
        <v>Everyday</v>
      </c>
    </row>
    <row r="84" spans="1:1">
      <c r="A84" t="str">
        <f>[1]data!AT82</f>
        <v>Everyday</v>
      </c>
    </row>
    <row r="85" spans="1:1">
      <c r="A85" t="str">
        <f>[1]data!AT83</f>
        <v>Everyday</v>
      </c>
    </row>
    <row r="86" spans="1:1">
      <c r="A86" t="str">
        <f>[1]data!AT84</f>
        <v>Everyday</v>
      </c>
    </row>
    <row r="87" spans="1:1">
      <c r="A87" t="str">
        <f>[1]data!AT85</f>
        <v>Everyday</v>
      </c>
    </row>
    <row r="88" spans="1:1">
      <c r="A88" t="str">
        <f>[1]data!AT86</f>
        <v>Everyday</v>
      </c>
    </row>
    <row r="89" spans="1:1">
      <c r="A89" t="str">
        <f>[1]data!AT87</f>
        <v>Everyday</v>
      </c>
    </row>
    <row r="90" spans="1:1">
      <c r="A90" t="str">
        <f>[1]data!AT88</f>
        <v>Everyday</v>
      </c>
    </row>
    <row r="91" spans="1:1">
      <c r="A91" t="str">
        <f>[1]data!AT89</f>
        <v>Everyday</v>
      </c>
    </row>
    <row r="92" spans="1:1">
      <c r="A92" t="str">
        <f>[1]data!AT90</f>
        <v>Everyday</v>
      </c>
    </row>
    <row r="93" spans="1:1">
      <c r="A93" t="str">
        <f>[1]data!AT91</f>
        <v>Everyday</v>
      </c>
    </row>
    <row r="94" spans="1:1">
      <c r="A94" t="str">
        <f>[1]data!AT92</f>
        <v>Everyday</v>
      </c>
    </row>
    <row r="95" spans="1:1">
      <c r="A95" t="str">
        <f>[1]data!AT93</f>
        <v>Everyday</v>
      </c>
    </row>
    <row r="96" spans="1:1">
      <c r="A96" t="str">
        <f>[1]data!AT94</f>
        <v>Everyday</v>
      </c>
    </row>
    <row r="97" spans="1:1">
      <c r="A97" t="str">
        <f>[1]data!AT95</f>
        <v>Everyday</v>
      </c>
    </row>
    <row r="98" spans="1:1">
      <c r="A98" t="str">
        <f>[1]data!AT96</f>
        <v>Everyday</v>
      </c>
    </row>
    <row r="99" spans="1:1">
      <c r="A99" t="str">
        <f>[1]data!AT97</f>
        <v>Everyday</v>
      </c>
    </row>
    <row r="100" spans="1:1">
      <c r="A100" t="str">
        <f>[1]data!AT98</f>
        <v>Everyday</v>
      </c>
    </row>
    <row r="101" spans="1:1">
      <c r="A101" t="str">
        <f>[1]data!AT99</f>
        <v>Everyday</v>
      </c>
    </row>
    <row r="102" spans="1:1">
      <c r="A102" t="str">
        <f>[1]data!AT100</f>
        <v>Everyday</v>
      </c>
    </row>
    <row r="103" spans="1:1">
      <c r="A103" t="str">
        <f>[1]data!AT101</f>
        <v>Everyday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DC78-92F0-4E89-8CA5-9F2670DD200C}">
  <dimension ref="B2:E12"/>
  <sheetViews>
    <sheetView workbookViewId="0">
      <selection activeCell="K33" sqref="K33"/>
    </sheetView>
  </sheetViews>
  <sheetFormatPr defaultRowHeight="14.4"/>
  <cols>
    <col min="2" max="2" width="30.77734375" bestFit="1" customWidth="1"/>
    <col min="3" max="3" width="11.77734375" bestFit="1" customWidth="1"/>
    <col min="11" max="11" width="30.77734375" bestFit="1" customWidth="1"/>
  </cols>
  <sheetData>
    <row r="2" spans="2:5" ht="15">
      <c r="B2" s="91" t="s">
        <v>1046</v>
      </c>
      <c r="C2" s="92" t="s">
        <v>12</v>
      </c>
      <c r="D2" s="93">
        <v>2.9499999999999998E-2</v>
      </c>
      <c r="E2" s="92" t="s">
        <v>35</v>
      </c>
    </row>
    <row r="3" spans="2:5">
      <c r="B3" s="94" t="s">
        <v>36</v>
      </c>
      <c r="C3" s="95" t="s">
        <v>37</v>
      </c>
      <c r="D3" s="96">
        <v>3.5999999999999998E-6</v>
      </c>
      <c r="E3" s="95" t="s">
        <v>38</v>
      </c>
    </row>
    <row r="4" spans="2:5">
      <c r="B4" s="97" t="s">
        <v>39</v>
      </c>
      <c r="C4" s="98" t="s">
        <v>40</v>
      </c>
      <c r="D4" s="99">
        <f>D2/D3</f>
        <v>8194.4444444444453</v>
      </c>
      <c r="E4" s="98" t="s">
        <v>41</v>
      </c>
    </row>
    <row r="5" spans="2:5" ht="15">
      <c r="B5" s="97" t="s">
        <v>42</v>
      </c>
      <c r="C5" s="98" t="s">
        <v>43</v>
      </c>
      <c r="D5" s="101">
        <f>'bKPT calculations'!AZ17</f>
        <v>2.5629546501979044</v>
      </c>
      <c r="E5" s="98" t="s">
        <v>44</v>
      </c>
    </row>
    <row r="6" spans="2:5">
      <c r="B6" s="97" t="s">
        <v>45</v>
      </c>
      <c r="C6" s="98" t="s">
        <v>43</v>
      </c>
      <c r="D6" s="101">
        <f>'bKPT calculations'!AZ17-'MRV1 pKPT Calculations '!AY17</f>
        <v>1.7856579874614904</v>
      </c>
      <c r="E6" s="98" t="s">
        <v>44</v>
      </c>
    </row>
    <row r="7" spans="2:5">
      <c r="B7" s="97" t="s">
        <v>46</v>
      </c>
      <c r="C7" s="98" t="s">
        <v>47</v>
      </c>
      <c r="D7" s="98">
        <v>1</v>
      </c>
      <c r="E7" s="98" t="s">
        <v>33</v>
      </c>
    </row>
    <row r="8" spans="2:5">
      <c r="B8" s="97" t="s">
        <v>48</v>
      </c>
      <c r="C8" s="98" t="s">
        <v>49</v>
      </c>
      <c r="D8" s="99">
        <f>D6/D7</f>
        <v>1.7856579874614904</v>
      </c>
      <c r="E8" s="98" t="s">
        <v>9</v>
      </c>
    </row>
    <row r="9" spans="2:5">
      <c r="B9" s="97" t="s">
        <v>50</v>
      </c>
      <c r="C9" s="98" t="s">
        <v>51</v>
      </c>
      <c r="D9" s="100">
        <f>D8*D4</f>
        <v>14632.475175031659</v>
      </c>
      <c r="E9" s="98" t="s">
        <v>9</v>
      </c>
    </row>
    <row r="10" spans="2:5">
      <c r="B10" s="97" t="s">
        <v>36</v>
      </c>
      <c r="C10" s="98" t="s">
        <v>52</v>
      </c>
      <c r="D10" s="99">
        <v>9.9999999999999995E-7</v>
      </c>
      <c r="E10" s="98" t="s">
        <v>36</v>
      </c>
    </row>
    <row r="11" spans="2:5">
      <c r="B11" s="97" t="s">
        <v>53</v>
      </c>
      <c r="C11" s="98" t="s">
        <v>54</v>
      </c>
      <c r="D11" s="99">
        <f>D9*D10</f>
        <v>1.4632475175031658E-2</v>
      </c>
      <c r="E11" s="98" t="s">
        <v>41</v>
      </c>
    </row>
    <row r="12" spans="2:5">
      <c r="B12" s="97" t="s">
        <v>1116</v>
      </c>
      <c r="C12" s="98" t="s">
        <v>1117</v>
      </c>
      <c r="D12" s="99">
        <f>D11*1000</f>
        <v>14.632475175031658</v>
      </c>
      <c r="E12" s="98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9593-4FDA-47C9-860D-B265A55A3453}">
  <dimension ref="B1:N33"/>
  <sheetViews>
    <sheetView topLeftCell="A11" workbookViewId="0">
      <selection activeCell="J20" sqref="J20"/>
    </sheetView>
  </sheetViews>
  <sheetFormatPr defaultColWidth="9.109375" defaultRowHeight="14.4"/>
  <cols>
    <col min="1" max="1" width="3.109375" customWidth="1"/>
    <col min="2" max="2" width="16" customWidth="1"/>
    <col min="3" max="3" width="20.109375" customWidth="1"/>
    <col min="4" max="4" width="23.6640625" customWidth="1"/>
    <col min="5" max="5" width="16.5546875" customWidth="1"/>
    <col min="6" max="6" width="12.88671875" customWidth="1"/>
    <col min="7" max="7" width="28.109375" customWidth="1"/>
    <col min="8" max="8" width="15.77734375" bestFit="1" customWidth="1"/>
    <col min="9" max="10" width="10.44140625" bestFit="1" customWidth="1"/>
    <col min="12" max="12" width="12.77734375" customWidth="1"/>
  </cols>
  <sheetData>
    <row r="1" spans="2:14">
      <c r="B1" s="27" t="s">
        <v>1136</v>
      </c>
    </row>
    <row r="2" spans="2:14">
      <c r="E2" s="6"/>
      <c r="H2" s="105" t="s">
        <v>98</v>
      </c>
      <c r="I2" s="105" t="s">
        <v>99</v>
      </c>
    </row>
    <row r="3" spans="2:14">
      <c r="B3" s="7" t="s">
        <v>0</v>
      </c>
      <c r="C3" s="3" t="s">
        <v>1</v>
      </c>
      <c r="D3" s="4" t="s">
        <v>1097</v>
      </c>
      <c r="E3" s="21">
        <f>'bKPT calculations'!AZ17</f>
        <v>2.5629546501979044</v>
      </c>
      <c r="G3" t="s">
        <v>100</v>
      </c>
      <c r="H3" s="17">
        <v>265</v>
      </c>
      <c r="I3" s="17">
        <v>28</v>
      </c>
    </row>
    <row r="4" spans="2:14" ht="15.6">
      <c r="B4" s="22" t="s">
        <v>3</v>
      </c>
      <c r="C4" s="2" t="s">
        <v>4</v>
      </c>
      <c r="D4" s="4" t="s">
        <v>5</v>
      </c>
      <c r="E4" s="17">
        <v>0.1</v>
      </c>
      <c r="G4" t="s">
        <v>1141</v>
      </c>
      <c r="H4" s="17">
        <v>1</v>
      </c>
      <c r="I4" s="17">
        <v>200</v>
      </c>
    </row>
    <row r="5" spans="2:14" ht="15.6">
      <c r="B5" s="2" t="s">
        <v>6</v>
      </c>
      <c r="C5" s="2" t="s">
        <v>4</v>
      </c>
      <c r="D5" s="4" t="s">
        <v>7</v>
      </c>
      <c r="E5" s="17">
        <v>0.53700000000000003</v>
      </c>
    </row>
    <row r="6" spans="2:14" ht="15.6">
      <c r="B6" s="2" t="s">
        <v>8</v>
      </c>
      <c r="C6" s="3" t="s">
        <v>1</v>
      </c>
      <c r="D6" s="4" t="s">
        <v>9</v>
      </c>
      <c r="E6" s="104">
        <f>(E3*(1-E4/E5))</f>
        <v>2.0856819034198959</v>
      </c>
    </row>
    <row r="7" spans="2:14" ht="16.2">
      <c r="B7" s="26" t="s">
        <v>31</v>
      </c>
      <c r="C7" s="2" t="s">
        <v>30</v>
      </c>
      <c r="D7" t="s">
        <v>101</v>
      </c>
      <c r="E7" s="104">
        <f>E3-E6</f>
        <v>0.47727274677800846</v>
      </c>
      <c r="F7" s="106"/>
    </row>
    <row r="8" spans="2:14" ht="15.6">
      <c r="B8" s="2" t="s">
        <v>10</v>
      </c>
      <c r="C8" s="2" t="s">
        <v>4</v>
      </c>
      <c r="D8" s="4" t="s">
        <v>136</v>
      </c>
      <c r="E8" s="17">
        <v>0.91</v>
      </c>
      <c r="L8" s="116"/>
    </row>
    <row r="9" spans="2:14" ht="15.6">
      <c r="B9" s="2" t="s">
        <v>11</v>
      </c>
      <c r="C9" s="4" t="s">
        <v>12</v>
      </c>
      <c r="D9" s="4" t="s">
        <v>5</v>
      </c>
      <c r="E9" s="17">
        <v>2.9499999999999998E-2</v>
      </c>
    </row>
    <row r="10" spans="2:14" ht="18">
      <c r="B10" s="20" t="s">
        <v>1060</v>
      </c>
      <c r="C10" s="23" t="s">
        <v>13</v>
      </c>
      <c r="D10" s="4" t="s">
        <v>14</v>
      </c>
      <c r="E10" s="17">
        <v>112</v>
      </c>
      <c r="L10" s="1"/>
      <c r="N10" s="7"/>
    </row>
    <row r="11" spans="2:14" ht="18">
      <c r="B11" s="20" t="s">
        <v>1062</v>
      </c>
      <c r="C11" s="23" t="s">
        <v>13</v>
      </c>
      <c r="D11" s="4" t="s">
        <v>15</v>
      </c>
      <c r="E11" s="21">
        <f>I4/1000*I3</f>
        <v>5.6000000000000005</v>
      </c>
      <c r="L11" s="115"/>
      <c r="N11" s="7"/>
    </row>
    <row r="12" spans="2:14" ht="18">
      <c r="B12" s="20" t="s">
        <v>1062</v>
      </c>
      <c r="C12" s="23" t="s">
        <v>13</v>
      </c>
      <c r="D12" s="4" t="s">
        <v>16</v>
      </c>
      <c r="E12" s="21">
        <f>H4/1000*H3</f>
        <v>0.26500000000000001</v>
      </c>
      <c r="L12" s="106"/>
    </row>
    <row r="13" spans="2:14" ht="28.8">
      <c r="B13" s="20" t="s">
        <v>1060</v>
      </c>
      <c r="C13" s="23" t="s">
        <v>1079</v>
      </c>
      <c r="D13" s="4" t="s">
        <v>1059</v>
      </c>
      <c r="E13" s="187">
        <f>E9*E10</f>
        <v>3.3039999999999998</v>
      </c>
      <c r="L13" s="106"/>
    </row>
    <row r="14" spans="2:14" ht="28.8">
      <c r="B14" s="20" t="s">
        <v>1062</v>
      </c>
      <c r="C14" s="23" t="s">
        <v>1079</v>
      </c>
      <c r="D14" s="4" t="s">
        <v>1059</v>
      </c>
      <c r="E14" s="187">
        <f>(E11+E12)*E9</f>
        <v>0.17301749999999999</v>
      </c>
      <c r="L14" s="106"/>
    </row>
    <row r="15" spans="2:14" ht="18">
      <c r="B15" s="184" t="s">
        <v>1098</v>
      </c>
      <c r="C15" s="185" t="s">
        <v>1065</v>
      </c>
      <c r="D15" s="176"/>
      <c r="E15" s="177">
        <f>E6*(E8*E13)</f>
        <v>6.2708946380983956</v>
      </c>
      <c r="L15" s="106"/>
    </row>
    <row r="16" spans="2:14" ht="18">
      <c r="B16" s="184" t="s">
        <v>1099</v>
      </c>
      <c r="C16" s="185" t="s">
        <v>1065</v>
      </c>
      <c r="D16" s="176"/>
      <c r="E16" s="177">
        <f>E6*(E8*E14)</f>
        <v>0.32838211653970617</v>
      </c>
      <c r="L16" s="106"/>
    </row>
    <row r="17" spans="2:14" ht="15.6">
      <c r="B17" s="20"/>
      <c r="C17" s="23"/>
      <c r="D17" s="4"/>
      <c r="E17" s="21"/>
      <c r="N17" s="7"/>
    </row>
    <row r="18" spans="2:14">
      <c r="B18" s="5" t="s">
        <v>17</v>
      </c>
      <c r="H18" s="199" t="s">
        <v>124</v>
      </c>
      <c r="I18" s="108" t="s">
        <v>103</v>
      </c>
      <c r="J18" s="108" t="s">
        <v>104</v>
      </c>
      <c r="N18" s="7"/>
    </row>
    <row r="19" spans="2:14" ht="16.2">
      <c r="B19" s="175" t="s">
        <v>1064</v>
      </c>
      <c r="C19" s="176" t="s">
        <v>1067</v>
      </c>
      <c r="D19">
        <f>E15/365</f>
        <v>1.7180533255064096E-2</v>
      </c>
      <c r="E19">
        <f>(D19+D20)*300</f>
        <v>5.4240630860039181</v>
      </c>
      <c r="H19" s="199"/>
      <c r="I19" s="103">
        <v>44732</v>
      </c>
      <c r="J19" s="103">
        <v>45031</v>
      </c>
      <c r="N19" s="7"/>
    </row>
    <row r="20" spans="2:14" ht="16.2">
      <c r="B20" s="175" t="s">
        <v>1066</v>
      </c>
      <c r="C20" s="176" t="s">
        <v>1067</v>
      </c>
      <c r="D20">
        <f>E16/365</f>
        <v>8.9967703161563338E-4</v>
      </c>
      <c r="H20" s="191" t="s">
        <v>1118</v>
      </c>
      <c r="I20" s="190">
        <f>(J19-I19)+1</f>
        <v>300</v>
      </c>
      <c r="N20" s="7"/>
    </row>
    <row r="21" spans="2:14">
      <c r="B21" s="9" t="s">
        <v>18</v>
      </c>
      <c r="C21" t="s">
        <v>19</v>
      </c>
      <c r="D21" s="10">
        <v>1100</v>
      </c>
      <c r="N21" s="7"/>
    </row>
    <row r="22" spans="2:14" ht="16.2">
      <c r="B22" s="26" t="s">
        <v>20</v>
      </c>
      <c r="C22" t="s">
        <v>21</v>
      </c>
      <c r="D22" s="1">
        <f>D21*I20</f>
        <v>330000</v>
      </c>
      <c r="E22" s="7" t="s">
        <v>108</v>
      </c>
      <c r="L22" s="19"/>
      <c r="N22" s="7"/>
    </row>
    <row r="23" spans="2:14" ht="15.6">
      <c r="B23" t="s">
        <v>117</v>
      </c>
      <c r="C23" t="s">
        <v>118</v>
      </c>
      <c r="D23" s="114">
        <v>0.75</v>
      </c>
      <c r="E23" s="7" t="s">
        <v>119</v>
      </c>
    </row>
    <row r="24" spans="2:14">
      <c r="B24" s="2" t="s">
        <v>22</v>
      </c>
      <c r="D24" s="8">
        <v>0.01</v>
      </c>
      <c r="E24" s="7" t="s">
        <v>119</v>
      </c>
    </row>
    <row r="25" spans="2:14">
      <c r="G25" s="106"/>
    </row>
    <row r="26" spans="2:14" ht="43.2">
      <c r="B26" s="11" t="s">
        <v>23</v>
      </c>
      <c r="C26" s="25" t="s">
        <v>24</v>
      </c>
      <c r="D26" s="25" t="s">
        <v>25</v>
      </c>
      <c r="E26" s="25" t="s">
        <v>26</v>
      </c>
      <c r="F26" s="25" t="s">
        <v>27</v>
      </c>
      <c r="L26" s="28"/>
    </row>
    <row r="27" spans="2:14">
      <c r="B27" s="12">
        <v>1</v>
      </c>
      <c r="C27" s="13">
        <v>0</v>
      </c>
      <c r="D27" s="14">
        <f>($D$22*($D$19+$D$20))*$D$23</f>
        <v>4474.8520459532319</v>
      </c>
      <c r="E27" s="14">
        <f>ROUND((D27*$D$24),0)</f>
        <v>45</v>
      </c>
      <c r="F27" s="14">
        <f>D27-E27</f>
        <v>4429.8520459532319</v>
      </c>
      <c r="L27" s="28"/>
    </row>
    <row r="28" spans="2:14">
      <c r="B28" s="12">
        <v>2</v>
      </c>
      <c r="C28" s="13">
        <v>0</v>
      </c>
      <c r="D28" s="14">
        <f t="shared" ref="D28:D31" si="0">($D$22*($D$19+$D$20))*$D$23</f>
        <v>4474.8520459532319</v>
      </c>
      <c r="E28" s="14">
        <f>ROUND((D28*$D$24),0)</f>
        <v>45</v>
      </c>
      <c r="F28" s="14">
        <f t="shared" ref="F28:F31" si="1">D28-E28</f>
        <v>4429.8520459532319</v>
      </c>
    </row>
    <row r="29" spans="2:14" ht="30" customHeight="1">
      <c r="B29" s="12">
        <v>3</v>
      </c>
      <c r="C29" s="13">
        <v>0</v>
      </c>
      <c r="D29" s="14">
        <f t="shared" si="0"/>
        <v>4474.8520459532319</v>
      </c>
      <c r="E29" s="14">
        <f>ROUND((D29*$D$24),0)</f>
        <v>45</v>
      </c>
      <c r="F29" s="14">
        <f t="shared" si="1"/>
        <v>4429.8520459532319</v>
      </c>
    </row>
    <row r="30" spans="2:14">
      <c r="B30" s="12">
        <v>4</v>
      </c>
      <c r="C30" s="13">
        <v>0</v>
      </c>
      <c r="D30" s="14">
        <f t="shared" si="0"/>
        <v>4474.8520459532319</v>
      </c>
      <c r="E30" s="14">
        <f>ROUND((D30*$D$24),0)</f>
        <v>45</v>
      </c>
      <c r="F30" s="14">
        <f t="shared" si="1"/>
        <v>4429.8520459532319</v>
      </c>
    </row>
    <row r="31" spans="2:14">
      <c r="B31" s="12">
        <v>5</v>
      </c>
      <c r="C31" s="13">
        <v>0</v>
      </c>
      <c r="D31" s="14">
        <f t="shared" si="0"/>
        <v>4474.8520459532319</v>
      </c>
      <c r="E31" s="14">
        <f>ROUND((D31*$D$24),0)</f>
        <v>45</v>
      </c>
      <c r="F31" s="14">
        <f t="shared" si="1"/>
        <v>4429.8520459532319</v>
      </c>
    </row>
    <row r="32" spans="2:14">
      <c r="B32" s="15" t="s">
        <v>28</v>
      </c>
      <c r="C32" s="16">
        <f>SUM(C27:C31)</f>
        <v>0</v>
      </c>
      <c r="D32" s="16">
        <f>SUM(D27:D31)</f>
        <v>22374.260229766158</v>
      </c>
      <c r="E32" s="16">
        <f>SUM(E27:E31)</f>
        <v>225</v>
      </c>
      <c r="F32" s="16">
        <f>SUM(F27:F31)</f>
        <v>22149.260229766158</v>
      </c>
    </row>
    <row r="33" spans="2:6">
      <c r="B33" s="5" t="s">
        <v>29</v>
      </c>
      <c r="C33" s="16">
        <f>AVERAGE(C27:C31)</f>
        <v>0</v>
      </c>
      <c r="D33" s="16">
        <f t="shared" ref="D33:F33" si="2">AVERAGE(D27:D31)</f>
        <v>4474.8520459532319</v>
      </c>
      <c r="E33" s="16">
        <f t="shared" si="2"/>
        <v>45</v>
      </c>
      <c r="F33" s="16">
        <f t="shared" si="2"/>
        <v>4429.8520459532319</v>
      </c>
    </row>
  </sheetData>
  <mergeCells count="1">
    <mergeCell ref="H18:H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F2D8E-1A21-4077-BEB4-63FC18723FB0}">
  <dimension ref="B1:N50"/>
  <sheetViews>
    <sheetView workbookViewId="0">
      <selection activeCell="F10" sqref="F10"/>
    </sheetView>
  </sheetViews>
  <sheetFormatPr defaultRowHeight="14.4"/>
  <cols>
    <col min="2" max="2" width="19.21875" bestFit="1" customWidth="1"/>
    <col min="3" max="3" width="13.33203125" bestFit="1" customWidth="1"/>
    <col min="4" max="4" width="27.109375" bestFit="1" customWidth="1"/>
    <col min="5" max="5" width="16.44140625" bestFit="1" customWidth="1"/>
    <col min="6" max="7" width="16.21875" customWidth="1"/>
    <col min="8" max="8" width="31.109375" bestFit="1" customWidth="1"/>
    <col min="9" max="9" width="21.33203125" bestFit="1" customWidth="1"/>
    <col min="10" max="10" width="11.77734375" bestFit="1" customWidth="1"/>
    <col min="12" max="12" width="29.88671875" bestFit="1" customWidth="1"/>
    <col min="13" max="13" width="21.33203125" bestFit="1" customWidth="1"/>
  </cols>
  <sheetData>
    <row r="1" spans="2:14">
      <c r="B1" s="27" t="s">
        <v>1138</v>
      </c>
      <c r="H1" s="27" t="s">
        <v>1092</v>
      </c>
      <c r="L1" s="27" t="s">
        <v>1094</v>
      </c>
    </row>
    <row r="3" spans="2:14" ht="15.6">
      <c r="B3" s="2" t="s">
        <v>1068</v>
      </c>
      <c r="C3" s="3" t="s">
        <v>30</v>
      </c>
      <c r="D3" s="4" t="s">
        <v>1069</v>
      </c>
      <c r="E3" s="19">
        <f>'bKPT calculations'!AZ17</f>
        <v>2.5629546501979044</v>
      </c>
      <c r="F3" s="7" t="s">
        <v>1077</v>
      </c>
      <c r="G3" s="7"/>
      <c r="H3" s="2" t="s">
        <v>1068</v>
      </c>
      <c r="I3" s="182" t="str">
        <f>C3</f>
        <v>tonnes</v>
      </c>
      <c r="J3" s="19">
        <f>E3</f>
        <v>2.5629546501979044</v>
      </c>
      <c r="L3" t="s">
        <v>1106</v>
      </c>
      <c r="M3" t="str">
        <f>C4</f>
        <v>tonnes</v>
      </c>
      <c r="N3" s="106">
        <f>E4</f>
        <v>0.77729666273641407</v>
      </c>
    </row>
    <row r="4" spans="2:14" ht="16.2">
      <c r="B4" s="26" t="s">
        <v>31</v>
      </c>
      <c r="C4" s="2" t="s">
        <v>30</v>
      </c>
      <c r="D4" t="s">
        <v>1070</v>
      </c>
      <c r="E4" s="106">
        <f>'MRV1 pKPT Calculations '!AY17</f>
        <v>0.77729666273641407</v>
      </c>
      <c r="F4" s="9" t="s">
        <v>1078</v>
      </c>
      <c r="G4" s="9"/>
    </row>
    <row r="5" spans="2:14" ht="15.6">
      <c r="B5" s="2" t="s">
        <v>1071</v>
      </c>
      <c r="C5" s="3" t="s">
        <v>1072</v>
      </c>
      <c r="D5" s="4" t="s">
        <v>9</v>
      </c>
      <c r="E5" s="106">
        <f>E3-E4</f>
        <v>1.7856579874614904</v>
      </c>
      <c r="H5" s="2" t="s">
        <v>1073</v>
      </c>
      <c r="I5" t="str">
        <f t="shared" ref="I5:I10" si="0">C6</f>
        <v>fraction</v>
      </c>
      <c r="J5">
        <f>E6</f>
        <v>0.91</v>
      </c>
      <c r="L5" s="2" t="s">
        <v>1073</v>
      </c>
      <c r="M5" t="str">
        <f t="shared" ref="M5:M10" si="1">C6</f>
        <v>fraction</v>
      </c>
      <c r="N5">
        <f>E6</f>
        <v>0.91</v>
      </c>
    </row>
    <row r="6" spans="2:14" ht="15.6">
      <c r="B6" s="2" t="s">
        <v>1073</v>
      </c>
      <c r="C6" s="2" t="s">
        <v>4</v>
      </c>
      <c r="D6" s="4" t="s">
        <v>1074</v>
      </c>
      <c r="E6">
        <f>'Ex-Ante Habit 2'!E8</f>
        <v>0.91</v>
      </c>
      <c r="H6" s="2" t="s">
        <v>1075</v>
      </c>
      <c r="I6" t="str">
        <f t="shared" si="0"/>
        <v>TJ/t</v>
      </c>
      <c r="J6">
        <f>E7</f>
        <v>2.9499999999999998E-2</v>
      </c>
      <c r="L6" s="2" t="s">
        <v>1075</v>
      </c>
      <c r="M6" t="str">
        <f t="shared" si="1"/>
        <v>TJ/t</v>
      </c>
      <c r="N6">
        <f>E7</f>
        <v>2.9499999999999998E-2</v>
      </c>
    </row>
    <row r="7" spans="2:14" ht="18">
      <c r="B7" s="2" t="s">
        <v>1075</v>
      </c>
      <c r="C7" s="4" t="s">
        <v>12</v>
      </c>
      <c r="D7" t="s">
        <v>5</v>
      </c>
      <c r="E7">
        <f>'Ex-Ante Habit 2'!E9</f>
        <v>2.9499999999999998E-2</v>
      </c>
      <c r="H7" s="20" t="s">
        <v>1061</v>
      </c>
      <c r="I7" t="str">
        <f>C8</f>
        <v>tCO2/tonnes of charcoal</v>
      </c>
      <c r="J7" s="188">
        <f>E8</f>
        <v>3.3039999999999998</v>
      </c>
      <c r="L7" s="20" t="s">
        <v>1102</v>
      </c>
      <c r="M7" t="str">
        <f t="shared" si="1"/>
        <v>tCO2/tonnes of charcoal</v>
      </c>
      <c r="N7" s="188">
        <f>E8</f>
        <v>3.3039999999999998</v>
      </c>
    </row>
    <row r="8" spans="2:14" ht="30">
      <c r="B8" s="20" t="s">
        <v>1061</v>
      </c>
      <c r="C8" s="23" t="s">
        <v>1080</v>
      </c>
      <c r="D8" s="4" t="s">
        <v>14</v>
      </c>
      <c r="E8" s="188">
        <f>'Ex-Ante Habit 2'!E13</f>
        <v>3.3039999999999998</v>
      </c>
      <c r="H8" s="20" t="s">
        <v>1063</v>
      </c>
      <c r="I8" t="str">
        <f>C9</f>
        <v>tCO2/tonnes of charcoal</v>
      </c>
      <c r="J8" s="188">
        <f>E9</f>
        <v>0.17301749999999999</v>
      </c>
      <c r="L8" s="20" t="s">
        <v>1103</v>
      </c>
      <c r="M8" t="str">
        <f t="shared" si="1"/>
        <v>tCO2/tonnes of charcoal</v>
      </c>
      <c r="N8" s="188">
        <f>E9</f>
        <v>0.17301749999999999</v>
      </c>
    </row>
    <row r="9" spans="2:14" ht="30">
      <c r="B9" s="20" t="s">
        <v>1063</v>
      </c>
      <c r="C9" s="23" t="s">
        <v>1080</v>
      </c>
      <c r="D9" s="4" t="s">
        <v>14</v>
      </c>
      <c r="E9" s="188">
        <f>'Ex-Ante Habit 2'!E14</f>
        <v>0.17301749999999999</v>
      </c>
      <c r="H9" s="2" t="s">
        <v>1064</v>
      </c>
      <c r="I9" t="str">
        <f t="shared" si="0"/>
        <v>t CO2/day</v>
      </c>
      <c r="J9" s="106">
        <f>(J3*J5*J7)/365</f>
        <v>2.1112005395811033E-2</v>
      </c>
      <c r="L9" s="2" t="s">
        <v>1064</v>
      </c>
      <c r="M9" t="str">
        <f t="shared" si="1"/>
        <v>t CO2/day</v>
      </c>
      <c r="N9" s="106">
        <f>(N3*N5*N7)/365</f>
        <v>6.4028801042460603E-3</v>
      </c>
    </row>
    <row r="10" spans="2:14" ht="16.2">
      <c r="B10" s="175" t="s">
        <v>1064</v>
      </c>
      <c r="C10" s="176" t="s">
        <v>1076</v>
      </c>
      <c r="D10" s="4"/>
      <c r="E10" s="196">
        <f>(E3*(E6*E8)/365)-(E4*(E6*E8)/365)</f>
        <v>1.4709125291564974E-2</v>
      </c>
      <c r="H10" s="2" t="s">
        <v>1066</v>
      </c>
      <c r="I10" t="str">
        <f t="shared" si="0"/>
        <v>t CO2/day</v>
      </c>
      <c r="J10" s="106">
        <f>(J3*J5*J8)/365</f>
        <v>1.1055527825574259E-3</v>
      </c>
      <c r="L10" s="2" t="s">
        <v>1066</v>
      </c>
      <c r="M10" t="str">
        <f t="shared" si="1"/>
        <v>t CO2/day</v>
      </c>
      <c r="N10" s="106">
        <f>(N3*N5*N8)/365</f>
        <v>3.3529367688752803E-4</v>
      </c>
    </row>
    <row r="11" spans="2:14" ht="16.2">
      <c r="B11" s="175" t="s">
        <v>1066</v>
      </c>
      <c r="C11" s="176" t="s">
        <v>1076</v>
      </c>
      <c r="D11" s="5"/>
      <c r="E11" s="196">
        <f>(E3*(E6*E9)/365)-(E4*(E6*E9)/365)</f>
        <v>7.7025910566989788E-4</v>
      </c>
    </row>
    <row r="12" spans="2:14">
      <c r="B12" s="175"/>
      <c r="C12" s="176"/>
      <c r="D12" s="5"/>
      <c r="E12" s="178"/>
      <c r="H12" t="s">
        <v>1093</v>
      </c>
      <c r="J12">
        <f>J10+J9</f>
        <v>2.2217558178368457E-2</v>
      </c>
      <c r="L12" t="s">
        <v>1095</v>
      </c>
      <c r="N12">
        <f>N9+N10</f>
        <v>6.7381737811335884E-3</v>
      </c>
    </row>
    <row r="13" spans="2:14" ht="16.2">
      <c r="B13" s="175" t="s">
        <v>1081</v>
      </c>
      <c r="C13" s="176"/>
      <c r="D13" s="5"/>
      <c r="E13" s="178"/>
      <c r="H13" s="26" t="s">
        <v>20</v>
      </c>
      <c r="I13" t="str">
        <f>C16</f>
        <v>days</v>
      </c>
      <c r="J13" s="119">
        <f>E16</f>
        <v>330000</v>
      </c>
      <c r="L13" t="s">
        <v>1107</v>
      </c>
      <c r="M13" t="str">
        <f>C16</f>
        <v>days</v>
      </c>
      <c r="N13">
        <f>E16</f>
        <v>330000</v>
      </c>
    </row>
    <row r="14" spans="2:14" ht="15.6">
      <c r="B14" s="175"/>
      <c r="C14" s="176"/>
      <c r="D14" s="5"/>
      <c r="E14" s="178"/>
      <c r="H14" s="179" t="s">
        <v>1085</v>
      </c>
      <c r="I14" t="str">
        <f>C17</f>
        <v>fraction</v>
      </c>
      <c r="J14">
        <v>0.75</v>
      </c>
      <c r="L14" t="s">
        <v>117</v>
      </c>
      <c r="M14" t="str">
        <f>C17</f>
        <v>fraction</v>
      </c>
      <c r="N14">
        <f>E17</f>
        <v>0.75</v>
      </c>
    </row>
    <row r="15" spans="2:14" ht="15.6">
      <c r="B15" t="s">
        <v>1082</v>
      </c>
      <c r="C15" t="s">
        <v>1083</v>
      </c>
      <c r="E15" s="178">
        <f>(E10+E11)/365</f>
        <v>4.2409272321191428E-5</v>
      </c>
      <c r="H15" t="s">
        <v>1100</v>
      </c>
      <c r="J15" s="119">
        <f>J12*J13*J14</f>
        <v>5498.845649146193</v>
      </c>
      <c r="L15" t="s">
        <v>1104</v>
      </c>
      <c r="N15" s="119">
        <f>N12*N13*N14</f>
        <v>1667.6980108305629</v>
      </c>
    </row>
    <row r="16" spans="2:14" ht="16.2">
      <c r="B16" s="26" t="s">
        <v>20</v>
      </c>
      <c r="C16" t="s">
        <v>32</v>
      </c>
      <c r="D16" t="s">
        <v>1084</v>
      </c>
      <c r="E16" s="119">
        <f>'Technology Days VPA 4'!I3</f>
        <v>330000</v>
      </c>
      <c r="H16" t="s">
        <v>1089</v>
      </c>
      <c r="I16" t="str">
        <f>C19</f>
        <v>t/a</v>
      </c>
      <c r="J16" s="119">
        <f>E19</f>
        <v>0</v>
      </c>
      <c r="L16" t="s">
        <v>1089</v>
      </c>
      <c r="M16" t="str">
        <f>C19</f>
        <v>t/a</v>
      </c>
      <c r="N16">
        <f>E19</f>
        <v>0</v>
      </c>
    </row>
    <row r="17" spans="2:14" ht="15.6">
      <c r="B17" s="179" t="s">
        <v>1085</v>
      </c>
      <c r="C17" t="s">
        <v>4</v>
      </c>
      <c r="D17" t="s">
        <v>1086</v>
      </c>
      <c r="E17" s="180">
        <f>'Upy Habit 2'!E11</f>
        <v>0.75</v>
      </c>
      <c r="H17" t="s">
        <v>1101</v>
      </c>
      <c r="I17" t="str">
        <f>C20</f>
        <v>t CO2</v>
      </c>
      <c r="J17" s="119">
        <f>J13*J14*(J9+J10)-J16</f>
        <v>5498.845649146193</v>
      </c>
      <c r="L17" t="s">
        <v>1105</v>
      </c>
      <c r="M17" t="str">
        <f>C20</f>
        <v>t CO2</v>
      </c>
      <c r="N17" s="119">
        <f>N13*N14*(N9+N10)-N16</f>
        <v>1667.6980108305631</v>
      </c>
    </row>
    <row r="18" spans="2:14" ht="15.6">
      <c r="B18" s="175" t="s">
        <v>1087</v>
      </c>
      <c r="C18" s="176" t="s">
        <v>1088</v>
      </c>
      <c r="E18" s="181">
        <f>ROUNDDOWN(E16*E17*(E10+E11)-E19,0)</f>
        <v>3831</v>
      </c>
    </row>
    <row r="19" spans="2:14">
      <c r="B19" t="s">
        <v>1089</v>
      </c>
      <c r="C19" t="s">
        <v>1072</v>
      </c>
      <c r="D19" t="s">
        <v>1090</v>
      </c>
      <c r="E19" s="119">
        <v>0</v>
      </c>
    </row>
    <row r="20" spans="2:14" ht="15.6">
      <c r="B20" s="175" t="s">
        <v>1091</v>
      </c>
      <c r="C20" s="176" t="s">
        <v>1088</v>
      </c>
      <c r="E20" s="181">
        <f>E18*(1-E19)</f>
        <v>3831</v>
      </c>
      <c r="J20" s="5" t="s">
        <v>1096</v>
      </c>
    </row>
    <row r="21" spans="2:14">
      <c r="B21" s="175"/>
      <c r="C21" s="176"/>
      <c r="D21" s="5"/>
      <c r="E21" s="178"/>
    </row>
    <row r="22" spans="2:14">
      <c r="B22" s="175"/>
      <c r="C22" s="176"/>
      <c r="D22" s="5"/>
      <c r="E22" s="178"/>
      <c r="H22" s="206" t="s">
        <v>34</v>
      </c>
      <c r="I22" s="206"/>
      <c r="J22" s="181">
        <f>ROUNDDOWN(J17-N17-N16,0)</f>
        <v>3831</v>
      </c>
    </row>
    <row r="23" spans="2:14">
      <c r="B23" s="175"/>
      <c r="C23" s="176"/>
      <c r="D23" s="5"/>
      <c r="E23" s="178"/>
      <c r="H23" s="207" t="s">
        <v>123</v>
      </c>
      <c r="I23" s="190">
        <v>2022</v>
      </c>
      <c r="J23" s="193">
        <f>J22*'Technology Days VPA 4'!I12/'Technology Days VPA 4'!I14</f>
        <v>2490.15</v>
      </c>
    </row>
    <row r="24" spans="2:14">
      <c r="B24" s="175"/>
      <c r="C24" s="176"/>
      <c r="D24" s="5"/>
      <c r="E24" s="178"/>
      <c r="H24" s="207"/>
      <c r="I24" s="190">
        <v>2023</v>
      </c>
      <c r="J24" s="193">
        <f>J22*'Technology Days VPA 4'!I13/'Technology Days VPA 4'!I14</f>
        <v>1340.85</v>
      </c>
      <c r="K24" s="183">
        <f>SUM(J23:J24)</f>
        <v>3831</v>
      </c>
    </row>
    <row r="25" spans="2:14">
      <c r="B25" s="175"/>
      <c r="C25" s="176"/>
      <c r="D25" s="5"/>
      <c r="E25" s="178"/>
    </row>
    <row r="26" spans="2:14">
      <c r="B26" s="175"/>
      <c r="C26" s="176"/>
      <c r="D26" s="5"/>
      <c r="E26" s="178"/>
    </row>
    <row r="27" spans="2:14">
      <c r="B27" s="175"/>
      <c r="C27" s="176"/>
      <c r="D27" s="5"/>
      <c r="E27" s="178"/>
    </row>
    <row r="28" spans="2:14">
      <c r="B28" s="175"/>
      <c r="C28" s="176"/>
      <c r="D28" s="5"/>
      <c r="E28" s="178"/>
      <c r="K28" s="119"/>
    </row>
    <row r="29" spans="2:14">
      <c r="B29" s="175"/>
      <c r="C29" s="176"/>
      <c r="D29" s="5"/>
      <c r="E29" s="178"/>
    </row>
    <row r="30" spans="2:14">
      <c r="B30" s="175"/>
      <c r="C30" s="176"/>
      <c r="D30" s="5"/>
      <c r="E30" s="178"/>
    </row>
    <row r="31" spans="2:14">
      <c r="B31" s="175"/>
      <c r="C31" s="176"/>
      <c r="D31" s="5"/>
      <c r="E31" s="178"/>
    </row>
    <row r="32" spans="2:14">
      <c r="B32" s="175"/>
      <c r="C32" s="176"/>
      <c r="D32" s="5"/>
      <c r="E32" s="178"/>
    </row>
    <row r="36" spans="3:5">
      <c r="C36" s="116"/>
    </row>
    <row r="38" spans="3:5">
      <c r="E38" s="7"/>
    </row>
    <row r="39" spans="3:5">
      <c r="C39" s="115"/>
      <c r="E39" s="7"/>
    </row>
    <row r="40" spans="3:5">
      <c r="C40" s="106"/>
    </row>
    <row r="41" spans="3:5">
      <c r="E41" s="7"/>
    </row>
    <row r="42" spans="3:5">
      <c r="E42" s="9"/>
    </row>
    <row r="43" spans="3:5">
      <c r="E43" s="7"/>
    </row>
    <row r="44" spans="3:5">
      <c r="C44" s="19"/>
      <c r="E44" s="7"/>
    </row>
    <row r="48" spans="3:5">
      <c r="C48" s="28"/>
    </row>
    <row r="49" spans="3:3">
      <c r="C49" s="28"/>
    </row>
    <row r="50" spans="3:3">
      <c r="C50" s="28"/>
    </row>
  </sheetData>
  <mergeCells count="2">
    <mergeCell ref="H22:I22"/>
    <mergeCell ref="H23:H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330B-517C-4F56-A6F3-052E3D5F3EE8}">
  <dimension ref="A1:F104"/>
  <sheetViews>
    <sheetView workbookViewId="0">
      <selection activeCell="J8" sqref="J8"/>
    </sheetView>
  </sheetViews>
  <sheetFormatPr defaultColWidth="8.77734375" defaultRowHeight="15.6"/>
  <cols>
    <col min="1" max="3" width="8.77734375" style="167"/>
    <col min="4" max="4" width="24.88671875" style="167" bestFit="1" customWidth="1"/>
    <col min="5" max="16384" width="8.77734375" style="167"/>
  </cols>
  <sheetData>
    <row r="1" spans="1:6">
      <c r="A1" s="208" t="s">
        <v>1139</v>
      </c>
      <c r="B1" s="208"/>
      <c r="C1" s="208"/>
      <c r="D1" s="208"/>
      <c r="E1" s="208"/>
    </row>
    <row r="3" spans="1:6">
      <c r="A3" s="174" t="s">
        <v>114</v>
      </c>
    </row>
    <row r="4" spans="1:6">
      <c r="A4" s="166" t="str">
        <f>[2]data!BB2</f>
        <v>Everyday</v>
      </c>
      <c r="D4" s="166" t="s">
        <v>115</v>
      </c>
      <c r="E4" s="167">
        <f>COUNTIF($A$4:$A$104,D4)</f>
        <v>93</v>
      </c>
      <c r="F4" s="168">
        <f>E4/$E$9</f>
        <v>0.92079207920792083</v>
      </c>
    </row>
    <row r="5" spans="1:6">
      <c r="A5" s="166" t="str">
        <f>[2]data!BB3</f>
        <v>Everyday</v>
      </c>
      <c r="D5" s="166" t="s">
        <v>116</v>
      </c>
      <c r="E5" s="167">
        <f t="shared" ref="E5:E7" si="0">COUNTIF($A$4:$A$104,D5)</f>
        <v>4</v>
      </c>
      <c r="F5" s="168">
        <f t="shared" ref="F5:F7" si="1">E5/$E$9</f>
        <v>3.9603960396039604E-2</v>
      </c>
    </row>
    <row r="6" spans="1:6">
      <c r="A6" s="166" t="str">
        <f>[2]data!BB4</f>
        <v>Everyday</v>
      </c>
      <c r="D6" s="166" t="s">
        <v>1047</v>
      </c>
      <c r="E6" s="167">
        <f t="shared" si="0"/>
        <v>2</v>
      </c>
      <c r="F6" s="168">
        <f t="shared" si="1"/>
        <v>1.9801980198019802E-2</v>
      </c>
    </row>
    <row r="7" spans="1:6">
      <c r="A7" s="166" t="str">
        <f>[2]data!BB5</f>
        <v>Everyday</v>
      </c>
      <c r="D7" s="166" t="s">
        <v>1048</v>
      </c>
      <c r="E7" s="167">
        <f t="shared" si="0"/>
        <v>1</v>
      </c>
      <c r="F7" s="168">
        <f t="shared" si="1"/>
        <v>9.9009900990099011E-3</v>
      </c>
    </row>
    <row r="8" spans="1:6">
      <c r="A8" s="166" t="str">
        <f>[2]data!BB6</f>
        <v>Everyday</v>
      </c>
    </row>
    <row r="9" spans="1:6">
      <c r="A9" s="166" t="str">
        <f>[2]data!BB7</f>
        <v>Everyday</v>
      </c>
      <c r="D9" s="166" t="s">
        <v>138</v>
      </c>
      <c r="E9" s="167">
        <f>COUNTA(A4:A104)</f>
        <v>101</v>
      </c>
    </row>
    <row r="10" spans="1:6" ht="18">
      <c r="A10" s="166" t="str">
        <f>[2]data!BB8</f>
        <v>Everyday</v>
      </c>
      <c r="D10" s="166" t="s">
        <v>1049</v>
      </c>
      <c r="E10" s="169">
        <f>(F4+F5)</f>
        <v>0.96039603960396047</v>
      </c>
    </row>
    <row r="11" spans="1:6" ht="16.2">
      <c r="A11" s="166" t="str">
        <f>[2]data!BB9</f>
        <v>Everyday</v>
      </c>
      <c r="D11" s="167" t="s">
        <v>140</v>
      </c>
      <c r="E11" s="168">
        <v>0.75</v>
      </c>
    </row>
    <row r="12" spans="1:6">
      <c r="A12" s="166" t="str">
        <f>[2]data!BB10</f>
        <v>Everyday</v>
      </c>
    </row>
    <row r="13" spans="1:6">
      <c r="A13" s="166" t="str">
        <f>[2]data!BB11</f>
        <v>Everyday</v>
      </c>
    </row>
    <row r="14" spans="1:6">
      <c r="A14" s="166" t="str">
        <f>[2]data!BB12</f>
        <v>Everyday</v>
      </c>
    </row>
    <row r="15" spans="1:6">
      <c r="A15" s="166" t="str">
        <f>[2]data!BB13</f>
        <v>Everyday</v>
      </c>
    </row>
    <row r="16" spans="1:6">
      <c r="A16" s="166" t="str">
        <f>[2]data!BB14</f>
        <v>Everyday</v>
      </c>
    </row>
    <row r="17" spans="1:1">
      <c r="A17" s="166" t="str">
        <f>[2]data!BB15</f>
        <v>Everyday</v>
      </c>
    </row>
    <row r="18" spans="1:1">
      <c r="A18" s="166" t="str">
        <f>[2]data!BB16</f>
        <v>Everyday</v>
      </c>
    </row>
    <row r="19" spans="1:1">
      <c r="A19" s="166" t="str">
        <f>[2]data!BB17</f>
        <v>Everyday</v>
      </c>
    </row>
    <row r="20" spans="1:1">
      <c r="A20" s="166" t="str">
        <f>[2]data!BB18</f>
        <v>Everyday</v>
      </c>
    </row>
    <row r="21" spans="1:1">
      <c r="A21" s="166" t="str">
        <f>[2]data!BB19</f>
        <v>Everyday</v>
      </c>
    </row>
    <row r="22" spans="1:1">
      <c r="A22" s="166" t="str">
        <f>[2]data!BB20</f>
        <v>Everyday</v>
      </c>
    </row>
    <row r="23" spans="1:1">
      <c r="A23" s="166" t="str">
        <f>[2]data!BB21</f>
        <v>Everyday</v>
      </c>
    </row>
    <row r="24" spans="1:1">
      <c r="A24" s="166" t="str">
        <f>[2]data!BB22</f>
        <v>Everyday</v>
      </c>
    </row>
    <row r="25" spans="1:1">
      <c r="A25" s="166" t="str">
        <f>[2]data!BB23</f>
        <v>Everyday</v>
      </c>
    </row>
    <row r="26" spans="1:1">
      <c r="A26" s="166" t="str">
        <f>[2]data!BB24</f>
        <v>Everyday</v>
      </c>
    </row>
    <row r="27" spans="1:1">
      <c r="A27" s="166" t="str">
        <f>[2]data!BB25</f>
        <v>Never</v>
      </c>
    </row>
    <row r="28" spans="1:1">
      <c r="A28" s="166" t="str">
        <f>[2]data!BB26</f>
        <v>Everyday</v>
      </c>
    </row>
    <row r="29" spans="1:1">
      <c r="A29" s="166" t="str">
        <f>[2]data!BB27</f>
        <v>Everyday</v>
      </c>
    </row>
    <row r="30" spans="1:1">
      <c r="A30" s="166" t="str">
        <f>[2]data!BB28</f>
        <v>Everyday</v>
      </c>
    </row>
    <row r="31" spans="1:1">
      <c r="A31" s="166" t="str">
        <f>[2]data!BB29</f>
        <v>Everyday</v>
      </c>
    </row>
    <row r="32" spans="1:1">
      <c r="A32" s="166" t="str">
        <f>[2]data!BB30</f>
        <v>Everyday</v>
      </c>
    </row>
    <row r="33" spans="1:1">
      <c r="A33" s="166" t="str">
        <f>[2]data!BB31</f>
        <v>Everyday</v>
      </c>
    </row>
    <row r="34" spans="1:1">
      <c r="A34" s="166" t="str">
        <f>[2]data!BB32</f>
        <v>Everyday</v>
      </c>
    </row>
    <row r="35" spans="1:1">
      <c r="A35" s="166" t="str">
        <f>[2]data!BB33</f>
        <v>Everyday</v>
      </c>
    </row>
    <row r="36" spans="1:1">
      <c r="A36" s="166" t="str">
        <f>[2]data!BB34</f>
        <v>Everyday</v>
      </c>
    </row>
    <row r="37" spans="1:1">
      <c r="A37" s="166" t="str">
        <f>[2]data!BB35</f>
        <v>Everyday</v>
      </c>
    </row>
    <row r="38" spans="1:1">
      <c r="A38" s="166" t="str">
        <f>[2]data!BB36</f>
        <v>Everyday</v>
      </c>
    </row>
    <row r="39" spans="1:1">
      <c r="A39" s="166" t="str">
        <f>[2]data!BB37</f>
        <v>Everyday</v>
      </c>
    </row>
    <row r="40" spans="1:1">
      <c r="A40" s="166" t="str">
        <f>[2]data!BB38</f>
        <v>Everyday</v>
      </c>
    </row>
    <row r="41" spans="1:1">
      <c r="A41" s="166" t="str">
        <f>[2]data!BB39</f>
        <v>Everyday</v>
      </c>
    </row>
    <row r="42" spans="1:1">
      <c r="A42" s="166" t="str">
        <f>[2]data!BB40</f>
        <v>Everyday</v>
      </c>
    </row>
    <row r="43" spans="1:1">
      <c r="A43" s="166" t="str">
        <f>[2]data!BB41</f>
        <v>Less_than_weekly</v>
      </c>
    </row>
    <row r="44" spans="1:1">
      <c r="A44" s="166" t="str">
        <f>[2]data!BB42</f>
        <v>Everyday</v>
      </c>
    </row>
    <row r="45" spans="1:1">
      <c r="A45" s="166" t="str">
        <f>[2]data!BB43</f>
        <v>Everyday</v>
      </c>
    </row>
    <row r="46" spans="1:1">
      <c r="A46" s="166" t="str">
        <f>[2]data!BB44</f>
        <v>Less_than_weekly</v>
      </c>
    </row>
    <row r="47" spans="1:1">
      <c r="A47" s="166" t="str">
        <f>[2]data!BB45</f>
        <v>Everyday</v>
      </c>
    </row>
    <row r="48" spans="1:1">
      <c r="A48" s="166" t="str">
        <f>[2]data!BB46</f>
        <v>Everyday</v>
      </c>
    </row>
    <row r="49" spans="1:1">
      <c r="A49" s="166" t="str">
        <f>[2]data!BB47</f>
        <v>Everyday</v>
      </c>
    </row>
    <row r="50" spans="1:1">
      <c r="A50" s="166" t="str">
        <f>[2]data!BB48</f>
        <v>Everyday</v>
      </c>
    </row>
    <row r="51" spans="1:1">
      <c r="A51" s="166" t="str">
        <f>[2]data!BB49</f>
        <v>Everyday</v>
      </c>
    </row>
    <row r="52" spans="1:1">
      <c r="A52" s="166" t="str">
        <f>[2]data!BB50</f>
        <v>Everyday</v>
      </c>
    </row>
    <row r="53" spans="1:1">
      <c r="A53" s="166" t="str">
        <f>[2]data!BB51</f>
        <v>Everyday</v>
      </c>
    </row>
    <row r="54" spans="1:1">
      <c r="A54" s="166" t="str">
        <f>[2]data!BB52</f>
        <v>Everyday</v>
      </c>
    </row>
    <row r="55" spans="1:1">
      <c r="A55" s="166" t="str">
        <f>[2]data!BB53</f>
        <v>Everyday</v>
      </c>
    </row>
    <row r="56" spans="1:1">
      <c r="A56" s="166" t="str">
        <f>[2]data!BB54</f>
        <v>Everyday</v>
      </c>
    </row>
    <row r="57" spans="1:1">
      <c r="A57" s="166" t="str">
        <f>[2]data!BB55</f>
        <v>Everyday</v>
      </c>
    </row>
    <row r="58" spans="1:1">
      <c r="A58" s="166" t="str">
        <f>[2]data!BB56</f>
        <v>Everyday</v>
      </c>
    </row>
    <row r="59" spans="1:1">
      <c r="A59" s="166" t="str">
        <f>[2]data!BB57</f>
        <v>Everyday</v>
      </c>
    </row>
    <row r="60" spans="1:1">
      <c r="A60" s="166" t="str">
        <f>[2]data!BB58</f>
        <v>Everyday</v>
      </c>
    </row>
    <row r="61" spans="1:1">
      <c r="A61" s="166" t="str">
        <f>[2]data!BB59</f>
        <v>Everyday</v>
      </c>
    </row>
    <row r="62" spans="1:1">
      <c r="A62" s="166" t="str">
        <f>[2]data!BB60</f>
        <v>Everyday</v>
      </c>
    </row>
    <row r="63" spans="1:1">
      <c r="A63" s="166" t="str">
        <f>[2]data!BB61</f>
        <v>Everyday</v>
      </c>
    </row>
    <row r="64" spans="1:1">
      <c r="A64" s="166" t="str">
        <f>[2]data!BB62</f>
        <v>Everyday</v>
      </c>
    </row>
    <row r="65" spans="1:1">
      <c r="A65" s="166" t="str">
        <f>[2]data!BB63</f>
        <v>Everyday</v>
      </c>
    </row>
    <row r="66" spans="1:1">
      <c r="A66" s="166" t="str">
        <f>[2]data!BB64</f>
        <v>Everyday</v>
      </c>
    </row>
    <row r="67" spans="1:1">
      <c r="A67" s="166" t="str">
        <f>[2]data!BB65</f>
        <v>Everyday</v>
      </c>
    </row>
    <row r="68" spans="1:1">
      <c r="A68" s="166" t="str">
        <f>[2]data!BB66</f>
        <v>Everyday</v>
      </c>
    </row>
    <row r="69" spans="1:1">
      <c r="A69" s="166" t="str">
        <f>[2]data!BB67</f>
        <v>Everyday</v>
      </c>
    </row>
    <row r="70" spans="1:1">
      <c r="A70" s="166" t="str">
        <f>[2]data!BB68</f>
        <v>Everyday</v>
      </c>
    </row>
    <row r="71" spans="1:1">
      <c r="A71" s="166" t="str">
        <f>[2]data!BB69</f>
        <v>Everyday</v>
      </c>
    </row>
    <row r="72" spans="1:1">
      <c r="A72" s="166" t="str">
        <f>[2]data!BB70</f>
        <v>Everyday</v>
      </c>
    </row>
    <row r="73" spans="1:1">
      <c r="A73" s="166" t="str">
        <f>[2]data!BB71</f>
        <v>Several_times_a_week</v>
      </c>
    </row>
    <row r="74" spans="1:1">
      <c r="A74" s="166" t="str">
        <f>[2]data!BB72</f>
        <v>Everyday</v>
      </c>
    </row>
    <row r="75" spans="1:1">
      <c r="A75" s="166" t="str">
        <f>[2]data!BB73</f>
        <v>Everyday</v>
      </c>
    </row>
    <row r="76" spans="1:1">
      <c r="A76" s="166" t="str">
        <f>[2]data!BB74</f>
        <v>Everyday</v>
      </c>
    </row>
    <row r="77" spans="1:1">
      <c r="A77" s="166" t="str">
        <f>[2]data!BB75</f>
        <v>Everyday</v>
      </c>
    </row>
    <row r="78" spans="1:1">
      <c r="A78" s="166" t="str">
        <f>[2]data!BB76</f>
        <v>Everyday</v>
      </c>
    </row>
    <row r="79" spans="1:1">
      <c r="A79" s="166" t="str">
        <f>[2]data!BB77</f>
        <v>Everyday</v>
      </c>
    </row>
    <row r="80" spans="1:1">
      <c r="A80" s="166" t="str">
        <f>[2]data!BB78</f>
        <v>Everyday</v>
      </c>
    </row>
    <row r="81" spans="1:1">
      <c r="A81" s="166" t="str">
        <f>[2]data!BB79</f>
        <v>Everyday</v>
      </c>
    </row>
    <row r="82" spans="1:1">
      <c r="A82" s="166" t="str">
        <f>[2]data!BB80</f>
        <v>Everyday</v>
      </c>
    </row>
    <row r="83" spans="1:1">
      <c r="A83" s="166" t="str">
        <f>[2]data!BB81</f>
        <v>Everyday</v>
      </c>
    </row>
    <row r="84" spans="1:1">
      <c r="A84" s="166" t="str">
        <f>[2]data!BB82</f>
        <v>Everyday</v>
      </c>
    </row>
    <row r="85" spans="1:1">
      <c r="A85" s="166" t="str">
        <f>[2]data!BB83</f>
        <v>Everyday</v>
      </c>
    </row>
    <row r="86" spans="1:1">
      <c r="A86" s="166" t="str">
        <f>[2]data!BB84</f>
        <v>Everyday</v>
      </c>
    </row>
    <row r="87" spans="1:1">
      <c r="A87" s="166" t="str">
        <f>[2]data!BB85</f>
        <v>Everyday</v>
      </c>
    </row>
    <row r="88" spans="1:1">
      <c r="A88" s="166" t="str">
        <f>[2]data!BB86</f>
        <v>Everyday</v>
      </c>
    </row>
    <row r="89" spans="1:1">
      <c r="A89" s="166" t="str">
        <f>[2]data!BB87</f>
        <v>Everyday</v>
      </c>
    </row>
    <row r="90" spans="1:1">
      <c r="A90" s="166" t="str">
        <f>[2]data!BB88</f>
        <v>Everyday</v>
      </c>
    </row>
    <row r="91" spans="1:1">
      <c r="A91" s="166" t="str">
        <f>[2]data!BB89</f>
        <v>Everyday</v>
      </c>
    </row>
    <row r="92" spans="1:1">
      <c r="A92" s="166" t="str">
        <f>[2]data!BB90</f>
        <v>Everyday</v>
      </c>
    </row>
    <row r="93" spans="1:1">
      <c r="A93" s="166" t="str">
        <f>[2]data!BB91</f>
        <v>Several_times_a_week</v>
      </c>
    </row>
    <row r="94" spans="1:1">
      <c r="A94" s="166" t="str">
        <f>[2]data!BB92</f>
        <v>Everyday</v>
      </c>
    </row>
    <row r="95" spans="1:1">
      <c r="A95" s="166" t="str">
        <f>[2]data!BB93</f>
        <v>Everyday</v>
      </c>
    </row>
    <row r="96" spans="1:1">
      <c r="A96" s="166" t="str">
        <f>[2]data!BB94</f>
        <v>Everyday</v>
      </c>
    </row>
    <row r="97" spans="1:1">
      <c r="A97" s="166" t="str">
        <f>[2]data!BB95</f>
        <v>Everyday</v>
      </c>
    </row>
    <row r="98" spans="1:1">
      <c r="A98" s="166" t="str">
        <f>[2]data!BB96</f>
        <v>Everyday</v>
      </c>
    </row>
    <row r="99" spans="1:1">
      <c r="A99" s="166" t="str">
        <f>[2]data!BB97</f>
        <v>Several_times_a_week</v>
      </c>
    </row>
    <row r="100" spans="1:1">
      <c r="A100" s="166" t="str">
        <f>[2]data!BB98</f>
        <v>Everyday</v>
      </c>
    </row>
    <row r="101" spans="1:1">
      <c r="A101" s="166" t="str">
        <f>[2]data!BB99</f>
        <v>Everyday</v>
      </c>
    </row>
    <row r="102" spans="1:1">
      <c r="A102" s="166" t="str">
        <f>[2]data!BB100</f>
        <v>Everyday</v>
      </c>
    </row>
    <row r="103" spans="1:1">
      <c r="A103" s="166" t="str">
        <f>[2]data!BB101</f>
        <v>Several_times_a_week</v>
      </c>
    </row>
    <row r="104" spans="1:1">
      <c r="A104" s="166">
        <f>[2]data!BB102</f>
        <v>0</v>
      </c>
    </row>
  </sheetData>
  <mergeCells count="1">
    <mergeCell ref="A1:E1"/>
  </mergeCells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0C41-5CC5-4E6F-A190-A1713976E405}">
  <dimension ref="B2:E12"/>
  <sheetViews>
    <sheetView workbookViewId="0">
      <selection activeCell="M37" sqref="M37"/>
    </sheetView>
  </sheetViews>
  <sheetFormatPr defaultRowHeight="14.4"/>
  <cols>
    <col min="2" max="2" width="30.77734375" bestFit="1" customWidth="1"/>
    <col min="3" max="3" width="11.77734375" bestFit="1" customWidth="1"/>
    <col min="5" max="5" width="35.33203125" bestFit="1" customWidth="1"/>
    <col min="11" max="11" width="30.77734375" bestFit="1" customWidth="1"/>
  </cols>
  <sheetData>
    <row r="2" spans="2:5" ht="15">
      <c r="B2" s="91" t="s">
        <v>1046</v>
      </c>
      <c r="C2" s="92" t="s">
        <v>12</v>
      </c>
      <c r="D2" s="93">
        <v>2.9499999999999998E-2</v>
      </c>
      <c r="E2" s="92" t="s">
        <v>35</v>
      </c>
    </row>
    <row r="3" spans="2:5">
      <c r="B3" s="94" t="s">
        <v>36</v>
      </c>
      <c r="C3" s="95" t="s">
        <v>37</v>
      </c>
      <c r="D3" s="96">
        <v>3.5999999999999998E-6</v>
      </c>
      <c r="E3" s="95" t="s">
        <v>38</v>
      </c>
    </row>
    <row r="4" spans="2:5">
      <c r="B4" s="97" t="s">
        <v>39</v>
      </c>
      <c r="C4" s="98" t="s">
        <v>40</v>
      </c>
      <c r="D4" s="99">
        <f>D2/D3</f>
        <v>8194.4444444444453</v>
      </c>
      <c r="E4" s="98" t="s">
        <v>41</v>
      </c>
    </row>
    <row r="5" spans="2:5" ht="15">
      <c r="B5" s="97" t="s">
        <v>42</v>
      </c>
      <c r="C5" s="98" t="s">
        <v>43</v>
      </c>
      <c r="D5" s="101">
        <f>'bKPT calculations'!AZ17</f>
        <v>2.5629546501979044</v>
      </c>
      <c r="E5" s="98" t="s">
        <v>44</v>
      </c>
    </row>
    <row r="6" spans="2:5">
      <c r="B6" s="97" t="s">
        <v>45</v>
      </c>
      <c r="C6" s="98" t="s">
        <v>43</v>
      </c>
      <c r="D6" s="101">
        <f>'bKPT calculations'!AZ17-'MRV1 pKPT Calculations '!AY17</f>
        <v>1.7856579874614904</v>
      </c>
      <c r="E6" s="98" t="s">
        <v>44</v>
      </c>
    </row>
    <row r="7" spans="2:5">
      <c r="B7" s="97" t="s">
        <v>46</v>
      </c>
      <c r="C7" s="98" t="s">
        <v>47</v>
      </c>
      <c r="D7" s="98">
        <v>1</v>
      </c>
      <c r="E7" s="98" t="s">
        <v>33</v>
      </c>
    </row>
    <row r="8" spans="2:5">
      <c r="B8" s="97" t="s">
        <v>48</v>
      </c>
      <c r="C8" s="98" t="s">
        <v>49</v>
      </c>
      <c r="D8" s="99">
        <f>D6/D7</f>
        <v>1.7856579874614904</v>
      </c>
      <c r="E8" s="98" t="s">
        <v>9</v>
      </c>
    </row>
    <row r="9" spans="2:5">
      <c r="B9" s="97" t="s">
        <v>50</v>
      </c>
      <c r="C9" s="98" t="s">
        <v>51</v>
      </c>
      <c r="D9" s="100">
        <f>D8*D4</f>
        <v>14632.475175031659</v>
      </c>
      <c r="E9" s="98" t="s">
        <v>9</v>
      </c>
    </row>
    <row r="10" spans="2:5">
      <c r="B10" s="97" t="s">
        <v>36</v>
      </c>
      <c r="C10" s="98" t="s">
        <v>52</v>
      </c>
      <c r="D10" s="99">
        <v>9.9999999999999995E-7</v>
      </c>
      <c r="E10" s="98" t="s">
        <v>36</v>
      </c>
    </row>
    <row r="11" spans="2:5">
      <c r="B11" s="97" t="s">
        <v>53</v>
      </c>
      <c r="C11" s="98" t="s">
        <v>54</v>
      </c>
      <c r="D11" s="99">
        <f>D9*D10</f>
        <v>1.4632475175031658E-2</v>
      </c>
      <c r="E11" s="98" t="s">
        <v>41</v>
      </c>
    </row>
    <row r="12" spans="2:5">
      <c r="B12" s="97" t="s">
        <v>1116</v>
      </c>
      <c r="C12" s="98" t="s">
        <v>1117</v>
      </c>
      <c r="D12" s="99">
        <f>D11*1000</f>
        <v>14.632475175031658</v>
      </c>
      <c r="E12" s="98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cf0473a-18b3-4c49-a73d-d56e1aebdd8d">
      <UserInfo>
        <DisplayName>Sriskandh Subramanian</DisplayName>
        <AccountId>87</AccountId>
        <AccountType/>
      </UserInfo>
      <UserInfo>
        <DisplayName>Edwin Cogho</DisplayName>
        <AccountId>111</AccountId>
        <AccountType/>
      </UserInfo>
    </SharedWithUsers>
    <TaxCatchAll xmlns="4cf0473a-18b3-4c49-a73d-d56e1aebdd8d" xsi:nil="true"/>
    <lcf76f155ced4ddcb4097134ff3c332f xmlns="269cd23b-b011-4b0e-8b15-579f85438c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F8A24BDA156408750DD73BBCB35FD" ma:contentTypeVersion="18" ma:contentTypeDescription="Create a new document." ma:contentTypeScope="" ma:versionID="7651f30533dcf57c942dd7f331669d35">
  <xsd:schema xmlns:xsd="http://www.w3.org/2001/XMLSchema" xmlns:xs="http://www.w3.org/2001/XMLSchema" xmlns:p="http://schemas.microsoft.com/office/2006/metadata/properties" xmlns:ns2="269cd23b-b011-4b0e-8b15-579f85438ccf" xmlns:ns3="4cf0473a-18b3-4c49-a73d-d56e1aebdd8d" targetNamespace="http://schemas.microsoft.com/office/2006/metadata/properties" ma:root="true" ma:fieldsID="f16b6d99652e609b57e3d5e8eeaeea57" ns2:_="" ns3:_="">
    <xsd:import namespace="269cd23b-b011-4b0e-8b15-579f85438ccf"/>
    <xsd:import namespace="4cf0473a-18b3-4c49-a73d-d56e1aebd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23b-b011-4b0e-8b15-579f85438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e7db257-020d-4dec-b2d7-25c3c37c6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0473a-18b3-4c49-a73d-d56e1aebdd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059fba-4ea3-4158-bc46-18c3ea93b9a8}" ma:internalName="TaxCatchAll" ma:showField="CatchAllData" ma:web="4cf0473a-18b3-4c49-a73d-d56e1aebd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WorkbookStorage xmlns:xsd="http://www.w3.org/2001/XMLSchema" xmlns:xsi="http://www.w3.org/2001/XMLSchema-instance" xmlns="WorkbookStorage">
  <StorageDictionary/>
</WorkbookStorage>
</file>

<file path=customXml/itemProps1.xml><?xml version="1.0" encoding="utf-8"?>
<ds:datastoreItem xmlns:ds="http://schemas.openxmlformats.org/officeDocument/2006/customXml" ds:itemID="{47A8152A-6FB7-4C61-A15D-8AB12C44D264}">
  <ds:schemaRefs>
    <ds:schemaRef ds:uri="http://schemas.microsoft.com/office/2006/metadata/properties"/>
    <ds:schemaRef ds:uri="http://schemas.microsoft.com/office/infopath/2007/PartnerControls"/>
    <ds:schemaRef ds:uri="4cf0473a-18b3-4c49-a73d-d56e1aebdd8d"/>
    <ds:schemaRef ds:uri="269cd23b-b011-4b0e-8b15-579f85438ccf"/>
  </ds:schemaRefs>
</ds:datastoreItem>
</file>

<file path=customXml/itemProps2.xml><?xml version="1.0" encoding="utf-8"?>
<ds:datastoreItem xmlns:ds="http://schemas.openxmlformats.org/officeDocument/2006/customXml" ds:itemID="{AA7DD9E6-1226-428A-8088-DDF216009C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C5A4DD-365E-4E5D-8BAA-AA92E8531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9cd23b-b011-4b0e-8b15-579f85438ccf"/>
    <ds:schemaRef ds:uri="4cf0473a-18b3-4c49-a73d-d56e1aebd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CD99F39-9D5F-4485-A3A0-52A3C73AACA0}">
  <ds:schemaRefs>
    <ds:schemaRef ds:uri="http://www.w3.org/2001/XMLSchema"/>
    <ds:schemaRef ds:uri="WorkbookStorag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ER Summary</vt:lpstr>
      <vt:lpstr>Ex-Ante Habit 1</vt:lpstr>
      <vt:lpstr>Ex-Post Habit 1</vt:lpstr>
      <vt:lpstr>Upy Habit 1</vt:lpstr>
      <vt:lpstr>Threshold Assessment Habit 1</vt:lpstr>
      <vt:lpstr>Ex-Ante Habit 2</vt:lpstr>
      <vt:lpstr>Ex-Post Habit 2</vt:lpstr>
      <vt:lpstr>Upy Habit 2</vt:lpstr>
      <vt:lpstr>Threshold Assessment Habit 2</vt:lpstr>
      <vt:lpstr>Technology Days VPA 4</vt:lpstr>
      <vt:lpstr>bKPT calculations</vt:lpstr>
      <vt:lpstr>MRV1 pKPT Day 0</vt:lpstr>
      <vt:lpstr>MRV1 pKPT Day 1</vt:lpstr>
      <vt:lpstr>MRV1 pKPT Day 2</vt:lpstr>
      <vt:lpstr>MRV1 pKPT Day 3</vt:lpstr>
      <vt:lpstr>MRV1 pKPT Stock comparison</vt:lpstr>
      <vt:lpstr>MRV1 pKPT Calculations </vt:lpstr>
      <vt:lpstr>SDG Calculations Habit Survey 1</vt:lpstr>
      <vt:lpstr>SDG Calculations Habit Survey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Carl Belger</cp:lastModifiedBy>
  <cp:revision/>
  <dcterms:created xsi:type="dcterms:W3CDTF">2011-01-19T14:29:30Z</dcterms:created>
  <dcterms:modified xsi:type="dcterms:W3CDTF">2024-06-19T15:15:29Z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0x010100B00F8A24BDA156408750DD73BBCB35FD</vt:lpwstr>
  </property>
  <property fmtid="{D5CDD505-2E9C-101B-9397-08002B2CF9AE}" pid="3" name="MediaServiceImageTags">
    <vt:lpwstr/>
  </property>
</Properties>
</file>