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showInkAnnotation="0" autoCompressPictures="0"/>
  <mc:AlternateContent xmlns:mc="http://schemas.openxmlformats.org/markup-compatibility/2006">
    <mc:Choice Requires="x15">
      <x15ac:absPath xmlns:x15ac="http://schemas.microsoft.com/office/spreadsheetml/2010/11/ac" url="/Users/virginia/Desktop/"/>
    </mc:Choice>
  </mc:AlternateContent>
  <bookViews>
    <workbookView xWindow="0" yWindow="460" windowWidth="24420" windowHeight="9240" tabRatio="915" activeTab="1"/>
  </bookViews>
  <sheets>
    <sheet name="General Info" sheetId="1" r:id="rId1"/>
    <sheet name="ER Sheet-AMS-II.G" sheetId="2" r:id="rId2"/>
    <sheet name="PDD table CERs" sheetId="3" r:id="rId3"/>
    <sheet name="Debundling and Additionality" sheetId="4" r:id="rId4"/>
    <sheet name="SSC threshold" sheetId="5" r:id="rId5"/>
    <sheet name="PA year 1" sheetId="6" r:id="rId6"/>
    <sheet name="PA year 2" sheetId="7" r:id="rId7"/>
    <sheet name="PA year 3" sheetId="8" r:id="rId8"/>
    <sheet name="PA year 4" sheetId="9" r:id="rId9"/>
    <sheet name="PA year 5" sheetId="10" r:id="rId10"/>
  </sheets>
  <definedNames>
    <definedName name="_xlnm._FilterDatabase" localSheetId="5" hidden="1">'PA year 1'!$A$1:$AG$49</definedName>
    <definedName name="_xlnm._FilterDatabase" localSheetId="6" hidden="1">'PA year 2'!$A$1:$AG$49</definedName>
    <definedName name="_xlnm._FilterDatabase" localSheetId="7" hidden="1">'PA year 3'!$A$1:$AG$49</definedName>
    <definedName name="_xlnm._FilterDatabase" localSheetId="8" hidden="1">'PA year 4'!$A$1:$AG$49</definedName>
    <definedName name="_xlnm._FilterDatabase" localSheetId="9" hidden="1">'PA year 5'!$A$1:$AG$49</definedName>
    <definedName name="_ftn1" localSheetId="5">'PA year 1'!#REF!</definedName>
    <definedName name="_ftn1" localSheetId="6">'PA year 2'!#REF!</definedName>
    <definedName name="_ftn1" localSheetId="7">'PA year 3'!#REF!</definedName>
    <definedName name="_ftn1" localSheetId="8">'PA year 4'!#REF!</definedName>
    <definedName name="_ftn1" localSheetId="9">'PA year 5'!#REF!</definedName>
    <definedName name="_ftn2" localSheetId="5">'PA year 1'!#REF!</definedName>
    <definedName name="_ftn2" localSheetId="6">'PA year 2'!#REF!</definedName>
    <definedName name="_ftn2" localSheetId="7">'PA year 3'!#REF!</definedName>
    <definedName name="_ftn2" localSheetId="8">'PA year 4'!#REF!</definedName>
    <definedName name="_ftn2" localSheetId="9">'PA year 5'!#REF!</definedName>
    <definedName name="_ftnref1" localSheetId="5">'PA year 1'!#REF!</definedName>
    <definedName name="_ftnref1" localSheetId="6">'PA year 2'!#REF!</definedName>
    <definedName name="_ftnref1" localSheetId="7">'PA year 3'!#REF!</definedName>
    <definedName name="_ftnref1" localSheetId="8">'PA year 4'!#REF!</definedName>
    <definedName name="_ftnref1" localSheetId="9">'PA year 5'!#REF!</definedName>
    <definedName name="_ftnref2" localSheetId="5">'PA year 1'!#REF!</definedName>
    <definedName name="_ftnref2" localSheetId="6">'PA year 2'!#REF!</definedName>
    <definedName name="_ftnref2" localSheetId="7">'PA year 3'!#REF!</definedName>
    <definedName name="_ftnref2" localSheetId="8">'PA year 4'!#REF!</definedName>
    <definedName name="_ftnref2" localSheetId="9">'PA year 5'!#REF!</definedName>
    <definedName name="thermalefficiency">'ER Sheet-AMS-II.G'!$B$39:$B$43</definedName>
    <definedName name="Z_E90D0B41_FF19_3F43_81B3_613F329C069A_.wvu.FilterData" localSheetId="5" hidden="1">'PA year 1'!$A$1:$AG$49</definedName>
    <definedName name="Z_E90D0B41_FF19_3F43_81B3_613F329C069A_.wvu.FilterData" localSheetId="6" hidden="1">'PA year 2'!$A$1:$AG$49</definedName>
    <definedName name="Z_E90D0B41_FF19_3F43_81B3_613F329C069A_.wvu.FilterData" localSheetId="7" hidden="1">'PA year 3'!$A$1:$AG$49</definedName>
    <definedName name="Z_E90D0B41_FF19_3F43_81B3_613F329C069A_.wvu.FilterData" localSheetId="8" hidden="1">'PA year 4'!$A$1:$AG$49</definedName>
    <definedName name="Z_E90D0B41_FF19_3F43_81B3_613F329C069A_.wvu.FilterData" localSheetId="9" hidden="1">'PA year 5'!$A$1:$AG$49</definedName>
  </definedNames>
  <calcPr calcId="150001" concurrentCalc="0"/>
  <customWorkbookViews>
    <customWorkbookView name="Microsoft Office User - Personal View" guid="{E90D0B41-FF19-3F43-81B3-613F329C069A}" mergeInterval="0" personalView="1" windowWidth="1221" windowHeight="289" tabRatio="915" activeSheetId="2"/>
    <customWorkbookView name="Sarah Kihuguru - Personal View" guid="{DB707371-2EAA-AE43-8585-E0879052307B}" mergeInterval="0" personalView="1" yWindow="54" windowWidth="1280" windowHeight="650" tabRatio="500" activeSheetId="2"/>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K6" i="10" l="1"/>
  <c r="L6" i="10"/>
  <c r="M6" i="10"/>
  <c r="G6" i="10"/>
  <c r="K7" i="10"/>
  <c r="L7" i="10"/>
  <c r="M7" i="10"/>
  <c r="G7" i="10"/>
  <c r="K8" i="10"/>
  <c r="L8" i="10"/>
  <c r="M8" i="10"/>
  <c r="G8" i="10"/>
  <c r="K9" i="10"/>
  <c r="L9" i="10"/>
  <c r="M9" i="10"/>
  <c r="G9" i="10"/>
  <c r="K10" i="10"/>
  <c r="L10" i="10"/>
  <c r="M10" i="10"/>
  <c r="G10" i="10"/>
  <c r="K11" i="10"/>
  <c r="L11" i="10"/>
  <c r="M11" i="10"/>
  <c r="G11" i="10"/>
  <c r="K12" i="10"/>
  <c r="L12" i="10"/>
  <c r="M12" i="10"/>
  <c r="G12" i="10"/>
  <c r="K13" i="10"/>
  <c r="L13" i="10"/>
  <c r="M13" i="10"/>
  <c r="G13" i="10"/>
  <c r="K14" i="10"/>
  <c r="L14" i="10"/>
  <c r="M14" i="10"/>
  <c r="G14" i="10"/>
  <c r="K15" i="10"/>
  <c r="L15" i="10"/>
  <c r="M15" i="10"/>
  <c r="G15" i="10"/>
  <c r="K16" i="10"/>
  <c r="L16" i="10"/>
  <c r="M16" i="10"/>
  <c r="G16" i="10"/>
  <c r="K17" i="10"/>
  <c r="L17" i="10"/>
  <c r="M17" i="10"/>
  <c r="G17" i="10"/>
  <c r="K18" i="10"/>
  <c r="L18" i="10"/>
  <c r="M18" i="10"/>
  <c r="G18" i="10"/>
  <c r="K19" i="10"/>
  <c r="L19" i="10"/>
  <c r="M19" i="10"/>
  <c r="G19" i="10"/>
  <c r="K20" i="10"/>
  <c r="L20" i="10"/>
  <c r="M20" i="10"/>
  <c r="G20" i="10"/>
  <c r="K21" i="10"/>
  <c r="L21" i="10"/>
  <c r="M21" i="10"/>
  <c r="G21" i="10"/>
  <c r="K22" i="10"/>
  <c r="L22" i="10"/>
  <c r="M22" i="10"/>
  <c r="G22" i="10"/>
  <c r="K23" i="10"/>
  <c r="L23" i="10"/>
  <c r="M23" i="10"/>
  <c r="G23" i="10"/>
  <c r="K24" i="10"/>
  <c r="L24" i="10"/>
  <c r="M24" i="10"/>
  <c r="G24" i="10"/>
  <c r="K25" i="10"/>
  <c r="L25" i="10"/>
  <c r="M25" i="10"/>
  <c r="G25" i="10"/>
  <c r="K26" i="10"/>
  <c r="L26" i="10"/>
  <c r="M26" i="10"/>
  <c r="G26" i="10"/>
  <c r="K27" i="10"/>
  <c r="L27" i="10"/>
  <c r="M27" i="10"/>
  <c r="G27" i="10"/>
  <c r="K28" i="10"/>
  <c r="L28" i="10"/>
  <c r="M28" i="10"/>
  <c r="G28" i="10"/>
  <c r="K29" i="10"/>
  <c r="L29" i="10"/>
  <c r="M29" i="10"/>
  <c r="G29" i="10"/>
  <c r="K30" i="10"/>
  <c r="L30" i="10"/>
  <c r="M30" i="10"/>
  <c r="G30" i="10"/>
  <c r="K31" i="10"/>
  <c r="L31" i="10"/>
  <c r="M31" i="10"/>
  <c r="G31" i="10"/>
  <c r="K32" i="10"/>
  <c r="L32" i="10"/>
  <c r="M32" i="10"/>
  <c r="G32" i="10"/>
  <c r="K33" i="10"/>
  <c r="L33" i="10"/>
  <c r="M33" i="10"/>
  <c r="G33" i="10"/>
  <c r="K34" i="10"/>
  <c r="L34" i="10"/>
  <c r="M34" i="10"/>
  <c r="G34" i="10"/>
  <c r="K35" i="10"/>
  <c r="L35" i="10"/>
  <c r="M35" i="10"/>
  <c r="G35" i="10"/>
  <c r="K36" i="10"/>
  <c r="L36" i="10"/>
  <c r="M36" i="10"/>
  <c r="G36" i="10"/>
  <c r="K37" i="10"/>
  <c r="L37" i="10"/>
  <c r="M37" i="10"/>
  <c r="G37" i="10"/>
  <c r="K38" i="10"/>
  <c r="L38" i="10"/>
  <c r="M38" i="10"/>
  <c r="G38" i="10"/>
  <c r="K39" i="10"/>
  <c r="L39" i="10"/>
  <c r="M39" i="10"/>
  <c r="G39" i="10"/>
  <c r="K40" i="10"/>
  <c r="L40" i="10"/>
  <c r="M40" i="10"/>
  <c r="G40" i="10"/>
  <c r="K41" i="10"/>
  <c r="L41" i="10"/>
  <c r="M41" i="10"/>
  <c r="G41" i="10"/>
  <c r="K42" i="10"/>
  <c r="L42" i="10"/>
  <c r="M42" i="10"/>
  <c r="G42" i="10"/>
  <c r="K43" i="10"/>
  <c r="L43" i="10"/>
  <c r="M43" i="10"/>
  <c r="G43" i="10"/>
  <c r="K44" i="10"/>
  <c r="L44" i="10"/>
  <c r="M44" i="10"/>
  <c r="G44" i="10"/>
  <c r="K45" i="10"/>
  <c r="L45" i="10"/>
  <c r="M45" i="10"/>
  <c r="G45" i="10"/>
  <c r="K46" i="10"/>
  <c r="L46" i="10"/>
  <c r="M46" i="10"/>
  <c r="G46" i="10"/>
  <c r="K47" i="10"/>
  <c r="L47" i="10"/>
  <c r="M47" i="10"/>
  <c r="G47" i="10"/>
  <c r="K48" i="10"/>
  <c r="L48" i="10"/>
  <c r="M48" i="10"/>
  <c r="G48" i="10"/>
  <c r="K49" i="10"/>
  <c r="L49" i="10"/>
  <c r="M49" i="10"/>
  <c r="G49" i="10"/>
  <c r="K5" i="10"/>
  <c r="L5" i="10"/>
  <c r="M5" i="10"/>
  <c r="G5" i="10"/>
  <c r="K3" i="10"/>
  <c r="L3" i="10"/>
  <c r="M3" i="10"/>
  <c r="G3" i="10"/>
  <c r="K4" i="10"/>
  <c r="L4" i="10"/>
  <c r="M4" i="10"/>
  <c r="G4" i="10"/>
  <c r="K2" i="10"/>
  <c r="L2" i="10"/>
  <c r="M2" i="10"/>
  <c r="G2" i="10"/>
  <c r="K10" i="9"/>
  <c r="L10" i="9"/>
  <c r="M10" i="9"/>
  <c r="G10" i="9"/>
  <c r="K11" i="9"/>
  <c r="L11" i="9"/>
  <c r="M11" i="9"/>
  <c r="G11" i="9"/>
  <c r="K12" i="9"/>
  <c r="L12" i="9"/>
  <c r="M12" i="9"/>
  <c r="G12" i="9"/>
  <c r="K13" i="9"/>
  <c r="L13" i="9"/>
  <c r="M13" i="9"/>
  <c r="G13" i="9"/>
  <c r="K14" i="9"/>
  <c r="L14" i="9"/>
  <c r="M14" i="9"/>
  <c r="G14" i="9"/>
  <c r="K15" i="9"/>
  <c r="L15" i="9"/>
  <c r="M15" i="9"/>
  <c r="G15" i="9"/>
  <c r="K16" i="9"/>
  <c r="L16" i="9"/>
  <c r="M16" i="9"/>
  <c r="G16" i="9"/>
  <c r="K17" i="9"/>
  <c r="L17" i="9"/>
  <c r="M17" i="9"/>
  <c r="G17" i="9"/>
  <c r="K18" i="9"/>
  <c r="L18" i="9"/>
  <c r="M18" i="9"/>
  <c r="G18" i="9"/>
  <c r="K19" i="9"/>
  <c r="L19" i="9"/>
  <c r="M19" i="9"/>
  <c r="G19" i="9"/>
  <c r="K20" i="9"/>
  <c r="L20" i="9"/>
  <c r="M20" i="9"/>
  <c r="G20" i="9"/>
  <c r="K21" i="9"/>
  <c r="L21" i="9"/>
  <c r="M21" i="9"/>
  <c r="G21" i="9"/>
  <c r="K22" i="9"/>
  <c r="L22" i="9"/>
  <c r="M22" i="9"/>
  <c r="G22" i="9"/>
  <c r="K23" i="9"/>
  <c r="L23" i="9"/>
  <c r="M23" i="9"/>
  <c r="G23" i="9"/>
  <c r="K24" i="9"/>
  <c r="L24" i="9"/>
  <c r="M24" i="9"/>
  <c r="G24" i="9"/>
  <c r="K25" i="9"/>
  <c r="L25" i="9"/>
  <c r="M25" i="9"/>
  <c r="G25" i="9"/>
  <c r="K26" i="9"/>
  <c r="L26" i="9"/>
  <c r="M26" i="9"/>
  <c r="G26" i="9"/>
  <c r="K27" i="9"/>
  <c r="L27" i="9"/>
  <c r="M27" i="9"/>
  <c r="G27" i="9"/>
  <c r="K28" i="9"/>
  <c r="L28" i="9"/>
  <c r="M28" i="9"/>
  <c r="G28" i="9"/>
  <c r="K29" i="9"/>
  <c r="L29" i="9"/>
  <c r="M29" i="9"/>
  <c r="G29" i="9"/>
  <c r="K30" i="9"/>
  <c r="L30" i="9"/>
  <c r="M30" i="9"/>
  <c r="G30" i="9"/>
  <c r="K31" i="9"/>
  <c r="L31" i="9"/>
  <c r="M31" i="9"/>
  <c r="G31" i="9"/>
  <c r="K32" i="9"/>
  <c r="L32" i="9"/>
  <c r="M32" i="9"/>
  <c r="G32" i="9"/>
  <c r="K33" i="9"/>
  <c r="L33" i="9"/>
  <c r="M33" i="9"/>
  <c r="G33" i="9"/>
  <c r="K34" i="9"/>
  <c r="L34" i="9"/>
  <c r="M34" i="9"/>
  <c r="G34" i="9"/>
  <c r="K35" i="9"/>
  <c r="L35" i="9"/>
  <c r="M35" i="9"/>
  <c r="G35" i="9"/>
  <c r="K36" i="9"/>
  <c r="L36" i="9"/>
  <c r="M36" i="9"/>
  <c r="G36" i="9"/>
  <c r="K37" i="9"/>
  <c r="L37" i="9"/>
  <c r="M37" i="9"/>
  <c r="G37" i="9"/>
  <c r="K38" i="9"/>
  <c r="L38" i="9"/>
  <c r="M38" i="9"/>
  <c r="G38" i="9"/>
  <c r="K39" i="9"/>
  <c r="L39" i="9"/>
  <c r="M39" i="9"/>
  <c r="G39" i="9"/>
  <c r="K40" i="9"/>
  <c r="L40" i="9"/>
  <c r="M40" i="9"/>
  <c r="G40" i="9"/>
  <c r="K41" i="9"/>
  <c r="L41" i="9"/>
  <c r="M41" i="9"/>
  <c r="G41" i="9"/>
  <c r="K42" i="9"/>
  <c r="L42" i="9"/>
  <c r="M42" i="9"/>
  <c r="G42" i="9"/>
  <c r="K43" i="9"/>
  <c r="L43" i="9"/>
  <c r="M43" i="9"/>
  <c r="G43" i="9"/>
  <c r="K44" i="9"/>
  <c r="L44" i="9"/>
  <c r="M44" i="9"/>
  <c r="G44" i="9"/>
  <c r="K45" i="9"/>
  <c r="L45" i="9"/>
  <c r="M45" i="9"/>
  <c r="G45" i="9"/>
  <c r="K46" i="9"/>
  <c r="L46" i="9"/>
  <c r="M46" i="9"/>
  <c r="G46" i="9"/>
  <c r="K47" i="9"/>
  <c r="L47" i="9"/>
  <c r="M47" i="9"/>
  <c r="G47" i="9"/>
  <c r="K48" i="9"/>
  <c r="L48" i="9"/>
  <c r="M48" i="9"/>
  <c r="G48" i="9"/>
  <c r="K49" i="9"/>
  <c r="L49" i="9"/>
  <c r="M49" i="9"/>
  <c r="G49" i="9"/>
  <c r="K3" i="9"/>
  <c r="L3" i="9"/>
  <c r="M3" i="9"/>
  <c r="G3" i="9"/>
  <c r="K4" i="9"/>
  <c r="L4" i="9"/>
  <c r="M4" i="9"/>
  <c r="G4" i="9"/>
  <c r="K5" i="9"/>
  <c r="L5" i="9"/>
  <c r="M5" i="9"/>
  <c r="G5" i="9"/>
  <c r="K6" i="9"/>
  <c r="L6" i="9"/>
  <c r="M6" i="9"/>
  <c r="G6" i="9"/>
  <c r="K7" i="9"/>
  <c r="L7" i="9"/>
  <c r="M7" i="9"/>
  <c r="G7" i="9"/>
  <c r="K8" i="9"/>
  <c r="L8" i="9"/>
  <c r="M8" i="9"/>
  <c r="G8" i="9"/>
  <c r="K9" i="9"/>
  <c r="L9" i="9"/>
  <c r="M9" i="9"/>
  <c r="G9" i="9"/>
  <c r="K2" i="9"/>
  <c r="L2" i="9"/>
  <c r="M2" i="9"/>
  <c r="G2" i="9"/>
  <c r="K6" i="8"/>
  <c r="L6" i="8"/>
  <c r="M6" i="8"/>
  <c r="G6" i="8"/>
  <c r="K7" i="8"/>
  <c r="L7" i="8"/>
  <c r="M7" i="8"/>
  <c r="G7" i="8"/>
  <c r="K8" i="8"/>
  <c r="L8" i="8"/>
  <c r="M8" i="8"/>
  <c r="G8" i="8"/>
  <c r="K9" i="8"/>
  <c r="L9" i="8"/>
  <c r="M9" i="8"/>
  <c r="G9" i="8"/>
  <c r="K10" i="8"/>
  <c r="L10" i="8"/>
  <c r="M10" i="8"/>
  <c r="G10" i="8"/>
  <c r="K11" i="8"/>
  <c r="L11" i="8"/>
  <c r="M11" i="8"/>
  <c r="G11" i="8"/>
  <c r="K12" i="8"/>
  <c r="L12" i="8"/>
  <c r="M12" i="8"/>
  <c r="G12" i="8"/>
  <c r="K13" i="8"/>
  <c r="L13" i="8"/>
  <c r="M13" i="8"/>
  <c r="G13" i="8"/>
  <c r="K14" i="8"/>
  <c r="L14" i="8"/>
  <c r="M14" i="8"/>
  <c r="G14" i="8"/>
  <c r="K15" i="8"/>
  <c r="L15" i="8"/>
  <c r="M15" i="8"/>
  <c r="G15" i="8"/>
  <c r="K16" i="8"/>
  <c r="L16" i="8"/>
  <c r="M16" i="8"/>
  <c r="G16" i="8"/>
  <c r="K17" i="8"/>
  <c r="L17" i="8"/>
  <c r="M17" i="8"/>
  <c r="G17" i="8"/>
  <c r="K18" i="8"/>
  <c r="L18" i="8"/>
  <c r="M18" i="8"/>
  <c r="G18" i="8"/>
  <c r="K19" i="8"/>
  <c r="L19" i="8"/>
  <c r="M19" i="8"/>
  <c r="G19" i="8"/>
  <c r="K20" i="8"/>
  <c r="L20" i="8"/>
  <c r="M20" i="8"/>
  <c r="G20" i="8"/>
  <c r="K21" i="8"/>
  <c r="L21" i="8"/>
  <c r="M21" i="8"/>
  <c r="G21" i="8"/>
  <c r="K22" i="8"/>
  <c r="L22" i="8"/>
  <c r="M22" i="8"/>
  <c r="G22" i="8"/>
  <c r="K23" i="8"/>
  <c r="L23" i="8"/>
  <c r="M23" i="8"/>
  <c r="G23" i="8"/>
  <c r="K24" i="8"/>
  <c r="L24" i="8"/>
  <c r="M24" i="8"/>
  <c r="G24" i="8"/>
  <c r="K25" i="8"/>
  <c r="L25" i="8"/>
  <c r="M25" i="8"/>
  <c r="G25" i="8"/>
  <c r="K26" i="8"/>
  <c r="L26" i="8"/>
  <c r="M26" i="8"/>
  <c r="G26" i="8"/>
  <c r="K27" i="8"/>
  <c r="L27" i="8"/>
  <c r="M27" i="8"/>
  <c r="G27" i="8"/>
  <c r="K28" i="8"/>
  <c r="L28" i="8"/>
  <c r="M28" i="8"/>
  <c r="G28" i="8"/>
  <c r="K29" i="8"/>
  <c r="L29" i="8"/>
  <c r="M29" i="8"/>
  <c r="G29" i="8"/>
  <c r="K30" i="8"/>
  <c r="L30" i="8"/>
  <c r="M30" i="8"/>
  <c r="G30" i="8"/>
  <c r="K31" i="8"/>
  <c r="L31" i="8"/>
  <c r="M31" i="8"/>
  <c r="G31" i="8"/>
  <c r="K32" i="8"/>
  <c r="L32" i="8"/>
  <c r="M32" i="8"/>
  <c r="G32" i="8"/>
  <c r="K33" i="8"/>
  <c r="L33" i="8"/>
  <c r="M33" i="8"/>
  <c r="G33" i="8"/>
  <c r="K34" i="8"/>
  <c r="L34" i="8"/>
  <c r="M34" i="8"/>
  <c r="G34" i="8"/>
  <c r="K35" i="8"/>
  <c r="L35" i="8"/>
  <c r="M35" i="8"/>
  <c r="G35" i="8"/>
  <c r="K36" i="8"/>
  <c r="L36" i="8"/>
  <c r="M36" i="8"/>
  <c r="G36" i="8"/>
  <c r="K37" i="8"/>
  <c r="L37" i="8"/>
  <c r="M37" i="8"/>
  <c r="G37" i="8"/>
  <c r="K38" i="8"/>
  <c r="L38" i="8"/>
  <c r="M38" i="8"/>
  <c r="G38" i="8"/>
  <c r="K39" i="8"/>
  <c r="L39" i="8"/>
  <c r="M39" i="8"/>
  <c r="G39" i="8"/>
  <c r="K40" i="8"/>
  <c r="L40" i="8"/>
  <c r="M40" i="8"/>
  <c r="G40" i="8"/>
  <c r="K41" i="8"/>
  <c r="L41" i="8"/>
  <c r="M41" i="8"/>
  <c r="G41" i="8"/>
  <c r="K42" i="8"/>
  <c r="L42" i="8"/>
  <c r="M42" i="8"/>
  <c r="G42" i="8"/>
  <c r="K43" i="8"/>
  <c r="L43" i="8"/>
  <c r="M43" i="8"/>
  <c r="G43" i="8"/>
  <c r="K44" i="8"/>
  <c r="L44" i="8"/>
  <c r="M44" i="8"/>
  <c r="G44" i="8"/>
  <c r="K45" i="8"/>
  <c r="L45" i="8"/>
  <c r="M45" i="8"/>
  <c r="G45" i="8"/>
  <c r="K46" i="8"/>
  <c r="L46" i="8"/>
  <c r="M46" i="8"/>
  <c r="G46" i="8"/>
  <c r="K47" i="8"/>
  <c r="L47" i="8"/>
  <c r="M47" i="8"/>
  <c r="G47" i="8"/>
  <c r="K48" i="8"/>
  <c r="L48" i="8"/>
  <c r="M48" i="8"/>
  <c r="G48" i="8"/>
  <c r="K49" i="8"/>
  <c r="L49" i="8"/>
  <c r="M49" i="8"/>
  <c r="G49" i="8"/>
  <c r="K3" i="8"/>
  <c r="L3" i="8"/>
  <c r="M3" i="8"/>
  <c r="G3" i="8"/>
  <c r="K4" i="8"/>
  <c r="L4" i="8"/>
  <c r="M4" i="8"/>
  <c r="G4" i="8"/>
  <c r="K5" i="8"/>
  <c r="L5" i="8"/>
  <c r="M5" i="8"/>
  <c r="G5" i="8"/>
  <c r="K2" i="8"/>
  <c r="L2" i="8"/>
  <c r="M2" i="8"/>
  <c r="G2" i="8"/>
  <c r="K22" i="7"/>
  <c r="L22" i="7"/>
  <c r="M22" i="7"/>
  <c r="G22" i="7"/>
  <c r="K23" i="7"/>
  <c r="L23" i="7"/>
  <c r="M23" i="7"/>
  <c r="G23" i="7"/>
  <c r="K24" i="7"/>
  <c r="L24" i="7"/>
  <c r="M24" i="7"/>
  <c r="G24" i="7"/>
  <c r="K25" i="7"/>
  <c r="L25" i="7"/>
  <c r="M25" i="7"/>
  <c r="G25" i="7"/>
  <c r="K26" i="7"/>
  <c r="L26" i="7"/>
  <c r="M26" i="7"/>
  <c r="G26" i="7"/>
  <c r="K27" i="7"/>
  <c r="L27" i="7"/>
  <c r="M27" i="7"/>
  <c r="G27" i="7"/>
  <c r="K28" i="7"/>
  <c r="L28" i="7"/>
  <c r="M28" i="7"/>
  <c r="G28" i="7"/>
  <c r="K29" i="7"/>
  <c r="L29" i="7"/>
  <c r="M29" i="7"/>
  <c r="G29" i="7"/>
  <c r="K30" i="7"/>
  <c r="L30" i="7"/>
  <c r="M30" i="7"/>
  <c r="G30" i="7"/>
  <c r="K31" i="7"/>
  <c r="L31" i="7"/>
  <c r="M31" i="7"/>
  <c r="G31" i="7"/>
  <c r="K32" i="7"/>
  <c r="L32" i="7"/>
  <c r="M32" i="7"/>
  <c r="G32" i="7"/>
  <c r="K33" i="7"/>
  <c r="L33" i="7"/>
  <c r="M33" i="7"/>
  <c r="G33" i="7"/>
  <c r="K34" i="7"/>
  <c r="L34" i="7"/>
  <c r="M34" i="7"/>
  <c r="G34" i="7"/>
  <c r="K35" i="7"/>
  <c r="L35" i="7"/>
  <c r="M35" i="7"/>
  <c r="G35" i="7"/>
  <c r="K36" i="7"/>
  <c r="L36" i="7"/>
  <c r="M36" i="7"/>
  <c r="G36" i="7"/>
  <c r="K37" i="7"/>
  <c r="L37" i="7"/>
  <c r="M37" i="7"/>
  <c r="G37" i="7"/>
  <c r="K38" i="7"/>
  <c r="L38" i="7"/>
  <c r="M38" i="7"/>
  <c r="G38" i="7"/>
  <c r="K39" i="7"/>
  <c r="L39" i="7"/>
  <c r="M39" i="7"/>
  <c r="G39" i="7"/>
  <c r="K40" i="7"/>
  <c r="L40" i="7"/>
  <c r="M40" i="7"/>
  <c r="G40" i="7"/>
  <c r="K41" i="7"/>
  <c r="L41" i="7"/>
  <c r="M41" i="7"/>
  <c r="G41" i="7"/>
  <c r="K42" i="7"/>
  <c r="L42" i="7"/>
  <c r="M42" i="7"/>
  <c r="G42" i="7"/>
  <c r="K43" i="7"/>
  <c r="L43" i="7"/>
  <c r="M43" i="7"/>
  <c r="G43" i="7"/>
  <c r="K44" i="7"/>
  <c r="L44" i="7"/>
  <c r="M44" i="7"/>
  <c r="G44" i="7"/>
  <c r="K45" i="7"/>
  <c r="L45" i="7"/>
  <c r="M45" i="7"/>
  <c r="G45" i="7"/>
  <c r="K46" i="7"/>
  <c r="L46" i="7"/>
  <c r="M46" i="7"/>
  <c r="G46" i="7"/>
  <c r="K47" i="7"/>
  <c r="L47" i="7"/>
  <c r="M47" i="7"/>
  <c r="G47" i="7"/>
  <c r="K48" i="7"/>
  <c r="L48" i="7"/>
  <c r="M48" i="7"/>
  <c r="G48" i="7"/>
  <c r="K49" i="7"/>
  <c r="L49" i="7"/>
  <c r="M49" i="7"/>
  <c r="G49" i="7"/>
  <c r="K3" i="7"/>
  <c r="L3" i="7"/>
  <c r="M3" i="7"/>
  <c r="G3" i="7"/>
  <c r="K4" i="7"/>
  <c r="L4" i="7"/>
  <c r="M4" i="7"/>
  <c r="G4" i="7"/>
  <c r="K5" i="7"/>
  <c r="L5" i="7"/>
  <c r="M5" i="7"/>
  <c r="G5" i="7"/>
  <c r="K6" i="7"/>
  <c r="L6" i="7"/>
  <c r="M6" i="7"/>
  <c r="G6" i="7"/>
  <c r="K7" i="7"/>
  <c r="L7" i="7"/>
  <c r="M7" i="7"/>
  <c r="G7" i="7"/>
  <c r="K8" i="7"/>
  <c r="L8" i="7"/>
  <c r="M8" i="7"/>
  <c r="G8" i="7"/>
  <c r="K9" i="7"/>
  <c r="L9" i="7"/>
  <c r="M9" i="7"/>
  <c r="G9" i="7"/>
  <c r="K10" i="7"/>
  <c r="L10" i="7"/>
  <c r="M10" i="7"/>
  <c r="G10" i="7"/>
  <c r="K11" i="7"/>
  <c r="L11" i="7"/>
  <c r="M11" i="7"/>
  <c r="G11" i="7"/>
  <c r="K12" i="7"/>
  <c r="L12" i="7"/>
  <c r="M12" i="7"/>
  <c r="G12" i="7"/>
  <c r="K13" i="7"/>
  <c r="L13" i="7"/>
  <c r="M13" i="7"/>
  <c r="G13" i="7"/>
  <c r="K14" i="7"/>
  <c r="L14" i="7"/>
  <c r="M14" i="7"/>
  <c r="G14" i="7"/>
  <c r="K15" i="7"/>
  <c r="L15" i="7"/>
  <c r="M15" i="7"/>
  <c r="G15" i="7"/>
  <c r="K16" i="7"/>
  <c r="L16" i="7"/>
  <c r="M16" i="7"/>
  <c r="G16" i="7"/>
  <c r="K17" i="7"/>
  <c r="L17" i="7"/>
  <c r="M17" i="7"/>
  <c r="G17" i="7"/>
  <c r="K18" i="7"/>
  <c r="L18" i="7"/>
  <c r="M18" i="7"/>
  <c r="G18" i="7"/>
  <c r="K19" i="7"/>
  <c r="L19" i="7"/>
  <c r="M19" i="7"/>
  <c r="G19" i="7"/>
  <c r="K20" i="7"/>
  <c r="L20" i="7"/>
  <c r="M20" i="7"/>
  <c r="G20" i="7"/>
  <c r="K21" i="7"/>
  <c r="L21" i="7"/>
  <c r="M21" i="7"/>
  <c r="G21" i="7"/>
  <c r="K2" i="7"/>
  <c r="L2" i="7"/>
  <c r="M2" i="7"/>
  <c r="G2" i="7"/>
  <c r="K16" i="6"/>
  <c r="L16" i="6"/>
  <c r="M16" i="6"/>
  <c r="G16" i="6"/>
  <c r="K17" i="6"/>
  <c r="L17" i="6"/>
  <c r="M17" i="6"/>
  <c r="G17" i="6"/>
  <c r="K18" i="6"/>
  <c r="L18" i="6"/>
  <c r="M18" i="6"/>
  <c r="G18" i="6"/>
  <c r="K19" i="6"/>
  <c r="L19" i="6"/>
  <c r="M19" i="6"/>
  <c r="G19" i="6"/>
  <c r="K20" i="6"/>
  <c r="L20" i="6"/>
  <c r="M20" i="6"/>
  <c r="G20" i="6"/>
  <c r="K21" i="6"/>
  <c r="L21" i="6"/>
  <c r="M21" i="6"/>
  <c r="G21" i="6"/>
  <c r="K22" i="6"/>
  <c r="L22" i="6"/>
  <c r="M22" i="6"/>
  <c r="G22" i="6"/>
  <c r="K23" i="6"/>
  <c r="L23" i="6"/>
  <c r="M23" i="6"/>
  <c r="G23" i="6"/>
  <c r="K24" i="6"/>
  <c r="L24" i="6"/>
  <c r="M24" i="6"/>
  <c r="G24" i="6"/>
  <c r="K25" i="6"/>
  <c r="L25" i="6"/>
  <c r="M25" i="6"/>
  <c r="G25" i="6"/>
  <c r="K26" i="6"/>
  <c r="L26" i="6"/>
  <c r="M26" i="6"/>
  <c r="G26" i="6"/>
  <c r="K27" i="6"/>
  <c r="L27" i="6"/>
  <c r="M27" i="6"/>
  <c r="G27" i="6"/>
  <c r="K28" i="6"/>
  <c r="L28" i="6"/>
  <c r="M28" i="6"/>
  <c r="G28" i="6"/>
  <c r="K29" i="6"/>
  <c r="L29" i="6"/>
  <c r="M29" i="6"/>
  <c r="G29" i="6"/>
  <c r="K30" i="6"/>
  <c r="L30" i="6"/>
  <c r="M30" i="6"/>
  <c r="G30" i="6"/>
  <c r="K31" i="6"/>
  <c r="L31" i="6"/>
  <c r="M31" i="6"/>
  <c r="G31" i="6"/>
  <c r="K32" i="6"/>
  <c r="L32" i="6"/>
  <c r="M32" i="6"/>
  <c r="G32" i="6"/>
  <c r="K33" i="6"/>
  <c r="L33" i="6"/>
  <c r="M33" i="6"/>
  <c r="G33" i="6"/>
  <c r="K34" i="6"/>
  <c r="L34" i="6"/>
  <c r="M34" i="6"/>
  <c r="G34" i="6"/>
  <c r="K35" i="6"/>
  <c r="L35" i="6"/>
  <c r="M35" i="6"/>
  <c r="G35" i="6"/>
  <c r="K36" i="6"/>
  <c r="L36" i="6"/>
  <c r="M36" i="6"/>
  <c r="G36" i="6"/>
  <c r="K37" i="6"/>
  <c r="L37" i="6"/>
  <c r="M37" i="6"/>
  <c r="G37" i="6"/>
  <c r="K38" i="6"/>
  <c r="L38" i="6"/>
  <c r="M38" i="6"/>
  <c r="G38" i="6"/>
  <c r="K39" i="6"/>
  <c r="L39" i="6"/>
  <c r="M39" i="6"/>
  <c r="G39" i="6"/>
  <c r="K40" i="6"/>
  <c r="L40" i="6"/>
  <c r="M40" i="6"/>
  <c r="G40" i="6"/>
  <c r="K41" i="6"/>
  <c r="L41" i="6"/>
  <c r="M41" i="6"/>
  <c r="G41" i="6"/>
  <c r="K42" i="6"/>
  <c r="L42" i="6"/>
  <c r="M42" i="6"/>
  <c r="G42" i="6"/>
  <c r="K43" i="6"/>
  <c r="L43" i="6"/>
  <c r="M43" i="6"/>
  <c r="G43" i="6"/>
  <c r="K44" i="6"/>
  <c r="L44" i="6"/>
  <c r="M44" i="6"/>
  <c r="G44" i="6"/>
  <c r="K45" i="6"/>
  <c r="L45" i="6"/>
  <c r="M45" i="6"/>
  <c r="G45" i="6"/>
  <c r="K46" i="6"/>
  <c r="L46" i="6"/>
  <c r="M46" i="6"/>
  <c r="G46" i="6"/>
  <c r="K47" i="6"/>
  <c r="L47" i="6"/>
  <c r="M47" i="6"/>
  <c r="G47" i="6"/>
  <c r="K48" i="6"/>
  <c r="L48" i="6"/>
  <c r="M48" i="6"/>
  <c r="G48" i="6"/>
  <c r="K49" i="6"/>
  <c r="L49" i="6"/>
  <c r="M49" i="6"/>
  <c r="G49" i="6"/>
  <c r="K4" i="6"/>
  <c r="L4" i="6"/>
  <c r="M4" i="6"/>
  <c r="G4" i="6"/>
  <c r="K5" i="6"/>
  <c r="L5" i="6"/>
  <c r="M5" i="6"/>
  <c r="G5" i="6"/>
  <c r="K6" i="6"/>
  <c r="L6" i="6"/>
  <c r="M6" i="6"/>
  <c r="G6" i="6"/>
  <c r="K7" i="6"/>
  <c r="L7" i="6"/>
  <c r="M7" i="6"/>
  <c r="G7" i="6"/>
  <c r="K8" i="6"/>
  <c r="L8" i="6"/>
  <c r="M8" i="6"/>
  <c r="G8" i="6"/>
  <c r="K9" i="6"/>
  <c r="L9" i="6"/>
  <c r="M9" i="6"/>
  <c r="G9" i="6"/>
  <c r="K10" i="6"/>
  <c r="L10" i="6"/>
  <c r="M10" i="6"/>
  <c r="G10" i="6"/>
  <c r="K11" i="6"/>
  <c r="L11" i="6"/>
  <c r="M11" i="6"/>
  <c r="G11" i="6"/>
  <c r="K12" i="6"/>
  <c r="L12" i="6"/>
  <c r="M12" i="6"/>
  <c r="G12" i="6"/>
  <c r="K13" i="6"/>
  <c r="L13" i="6"/>
  <c r="M13" i="6"/>
  <c r="G13" i="6"/>
  <c r="K14" i="6"/>
  <c r="L14" i="6"/>
  <c r="M14" i="6"/>
  <c r="G14" i="6"/>
  <c r="K15" i="6"/>
  <c r="L15" i="6"/>
  <c r="M15" i="6"/>
  <c r="G15" i="6"/>
  <c r="K3" i="6"/>
  <c r="L3" i="6"/>
  <c r="M3" i="6"/>
  <c r="G3" i="6"/>
  <c r="K2" i="6"/>
  <c r="L2" i="6"/>
  <c r="M2" i="6"/>
  <c r="G2" i="6"/>
  <c r="G52" i="10"/>
  <c r="G56" i="10"/>
  <c r="B25" i="3"/>
  <c r="B8" i="3"/>
  <c r="G52" i="9"/>
  <c r="G56" i="9"/>
  <c r="B24" i="3"/>
  <c r="B7" i="3"/>
  <c r="G52" i="8"/>
  <c r="G56" i="8"/>
  <c r="B23" i="3"/>
  <c r="B6" i="3"/>
  <c r="L30" i="4"/>
  <c r="K30" i="4"/>
  <c r="J30" i="4"/>
  <c r="I30" i="4"/>
  <c r="G30" i="4"/>
  <c r="F30" i="4"/>
  <c r="E30" i="4"/>
  <c r="D30" i="4"/>
  <c r="E16" i="2"/>
  <c r="E18" i="4"/>
  <c r="D52" i="6"/>
  <c r="D56" i="6"/>
  <c r="B18" i="3"/>
  <c r="E52" i="6"/>
  <c r="F52" i="6"/>
  <c r="E56" i="6"/>
  <c r="B19" i="3"/>
  <c r="E23" i="4"/>
  <c r="G29" i="4"/>
  <c r="G31" i="4"/>
  <c r="G33" i="4"/>
  <c r="E17" i="2"/>
  <c r="E19" i="4"/>
  <c r="E24" i="4"/>
  <c r="L29" i="4"/>
  <c r="L31" i="4"/>
  <c r="L33" i="4"/>
  <c r="R33" i="4"/>
  <c r="F29" i="4"/>
  <c r="F31" i="4"/>
  <c r="F33" i="4"/>
  <c r="K29" i="4"/>
  <c r="K31" i="4"/>
  <c r="K33" i="4"/>
  <c r="Q33" i="4"/>
  <c r="E29" i="4"/>
  <c r="E31" i="4"/>
  <c r="E33" i="4"/>
  <c r="J29" i="4"/>
  <c r="J31" i="4"/>
  <c r="J33" i="4"/>
  <c r="P33" i="4"/>
  <c r="D29" i="4"/>
  <c r="D31" i="4"/>
  <c r="D33" i="4"/>
  <c r="I29" i="4"/>
  <c r="I31" i="4"/>
  <c r="I33" i="4"/>
  <c r="O33" i="4"/>
  <c r="B27" i="3"/>
  <c r="B26" i="3"/>
  <c r="C64" i="9"/>
  <c r="C65" i="9"/>
  <c r="C66" i="9"/>
  <c r="E64" i="9"/>
  <c r="E65" i="9"/>
  <c r="E66" i="9"/>
  <c r="AE2" i="9"/>
  <c r="AE4" i="9"/>
  <c r="AE6" i="9"/>
  <c r="AE8" i="9"/>
  <c r="AE10" i="9"/>
  <c r="AE12" i="9"/>
  <c r="AE14" i="9"/>
  <c r="AE16" i="9"/>
  <c r="AE18" i="9"/>
  <c r="AE20" i="9"/>
  <c r="AE22" i="9"/>
  <c r="AE24" i="9"/>
  <c r="AE26" i="9"/>
  <c r="AE28" i="9"/>
  <c r="AE30" i="9"/>
  <c r="AE32" i="9"/>
  <c r="AE34" i="9"/>
  <c r="AE36" i="9"/>
  <c r="AE38" i="9"/>
  <c r="AE40" i="9"/>
  <c r="AE42" i="9"/>
  <c r="AE44" i="9"/>
  <c r="AE46" i="9"/>
  <c r="AE48" i="9"/>
  <c r="AE52" i="9"/>
  <c r="AE56" i="9"/>
  <c r="U52" i="9"/>
  <c r="V52" i="9"/>
  <c r="W52" i="9"/>
  <c r="X52" i="9"/>
  <c r="Y52" i="9"/>
  <c r="Z52" i="9"/>
  <c r="AA52" i="9"/>
  <c r="AB52" i="9"/>
  <c r="AC52" i="9"/>
  <c r="AB56" i="9"/>
  <c r="D52" i="9"/>
  <c r="D56" i="9"/>
  <c r="E52" i="9"/>
  <c r="F52" i="9"/>
  <c r="E56" i="9"/>
  <c r="F56" i="9"/>
  <c r="AD52" i="9"/>
  <c r="C64" i="10"/>
  <c r="C65" i="10"/>
  <c r="C66" i="10"/>
  <c r="E64" i="10"/>
  <c r="E65" i="10"/>
  <c r="E66" i="10"/>
  <c r="AE2" i="10"/>
  <c r="AE4" i="10"/>
  <c r="AE6" i="10"/>
  <c r="AE8" i="10"/>
  <c r="AE10" i="10"/>
  <c r="AE12" i="10"/>
  <c r="AE14" i="10"/>
  <c r="AE16" i="10"/>
  <c r="AE18" i="10"/>
  <c r="AE20" i="10"/>
  <c r="AE22" i="10"/>
  <c r="AE24" i="10"/>
  <c r="AE26" i="10"/>
  <c r="AE28" i="10"/>
  <c r="AE30" i="10"/>
  <c r="AE32" i="10"/>
  <c r="AE34" i="10"/>
  <c r="AE36" i="10"/>
  <c r="AE38" i="10"/>
  <c r="AE40" i="10"/>
  <c r="AE42" i="10"/>
  <c r="AE44" i="10"/>
  <c r="AE46" i="10"/>
  <c r="AE48" i="10"/>
  <c r="AE52" i="10"/>
  <c r="AE56" i="10"/>
  <c r="U52" i="10"/>
  <c r="V52" i="10"/>
  <c r="W52" i="10"/>
  <c r="X52" i="10"/>
  <c r="Y52" i="10"/>
  <c r="Z52" i="10"/>
  <c r="AA52" i="10"/>
  <c r="AB52" i="10"/>
  <c r="AC52" i="10"/>
  <c r="AB56" i="10"/>
  <c r="D52" i="10"/>
  <c r="D56" i="10"/>
  <c r="E52" i="10"/>
  <c r="F52" i="10"/>
  <c r="E56" i="10"/>
  <c r="F56" i="10"/>
  <c r="AD52" i="10"/>
  <c r="G52" i="7"/>
  <c r="G56" i="7"/>
  <c r="B22" i="3"/>
  <c r="C64" i="7"/>
  <c r="C65" i="7"/>
  <c r="C66" i="7"/>
  <c r="E64" i="7"/>
  <c r="E65" i="7"/>
  <c r="E66" i="7"/>
  <c r="AE2" i="7"/>
  <c r="AE4" i="7"/>
  <c r="AE6" i="7"/>
  <c r="AE8" i="7"/>
  <c r="AE10" i="7"/>
  <c r="AE12" i="7"/>
  <c r="AE14" i="7"/>
  <c r="AE16" i="7"/>
  <c r="AE18" i="7"/>
  <c r="AE20" i="7"/>
  <c r="AE22" i="7"/>
  <c r="AE24" i="7"/>
  <c r="AE26" i="7"/>
  <c r="AE28" i="7"/>
  <c r="AE30" i="7"/>
  <c r="AE32" i="7"/>
  <c r="AE34" i="7"/>
  <c r="AE36" i="7"/>
  <c r="AE38" i="7"/>
  <c r="AE40" i="7"/>
  <c r="AE42" i="7"/>
  <c r="AE44" i="7"/>
  <c r="AE46" i="7"/>
  <c r="AE48" i="7"/>
  <c r="AE52" i="7"/>
  <c r="AE56" i="7"/>
  <c r="U52" i="7"/>
  <c r="V52" i="7"/>
  <c r="W52" i="7"/>
  <c r="X52" i="7"/>
  <c r="Y52" i="7"/>
  <c r="Z52" i="7"/>
  <c r="AA52" i="7"/>
  <c r="AB52" i="7"/>
  <c r="AC52" i="7"/>
  <c r="AB56" i="7"/>
  <c r="D52" i="7"/>
  <c r="D56" i="7"/>
  <c r="E52" i="7"/>
  <c r="F52" i="7"/>
  <c r="E56" i="7"/>
  <c r="F56" i="7"/>
  <c r="AD52" i="7"/>
  <c r="C64" i="8"/>
  <c r="C65" i="8"/>
  <c r="C66" i="8"/>
  <c r="E64" i="8"/>
  <c r="E65" i="8"/>
  <c r="E66" i="8"/>
  <c r="AE2" i="8"/>
  <c r="AE4" i="8"/>
  <c r="AE6" i="8"/>
  <c r="AE8" i="8"/>
  <c r="AE10" i="8"/>
  <c r="AE12" i="8"/>
  <c r="AE14" i="8"/>
  <c r="AE16" i="8"/>
  <c r="AE18" i="8"/>
  <c r="AE20" i="8"/>
  <c r="AE22" i="8"/>
  <c r="AE24" i="8"/>
  <c r="AE26" i="8"/>
  <c r="AE28" i="8"/>
  <c r="AE30" i="8"/>
  <c r="AE32" i="8"/>
  <c r="AE34" i="8"/>
  <c r="AE36" i="8"/>
  <c r="AE38" i="8"/>
  <c r="AE40" i="8"/>
  <c r="AE42" i="8"/>
  <c r="AE44" i="8"/>
  <c r="AE46" i="8"/>
  <c r="AE48" i="8"/>
  <c r="AE52" i="8"/>
  <c r="AE56" i="8"/>
  <c r="U52" i="8"/>
  <c r="V52" i="8"/>
  <c r="W52" i="8"/>
  <c r="X52" i="8"/>
  <c r="Y52" i="8"/>
  <c r="Z52" i="8"/>
  <c r="AA52" i="8"/>
  <c r="AB52" i="8"/>
  <c r="AC52" i="8"/>
  <c r="AB56" i="8"/>
  <c r="D52" i="8"/>
  <c r="D56" i="8"/>
  <c r="E52" i="8"/>
  <c r="F52" i="8"/>
  <c r="E56" i="8"/>
  <c r="F56" i="8"/>
  <c r="AD52" i="8"/>
  <c r="C7" i="5"/>
  <c r="C8" i="5"/>
  <c r="C15" i="5"/>
  <c r="C64" i="6"/>
  <c r="C65" i="6"/>
  <c r="C66" i="6"/>
  <c r="E64" i="6"/>
  <c r="C11" i="5"/>
  <c r="C9" i="5"/>
  <c r="C16" i="5"/>
  <c r="E65" i="6"/>
  <c r="C12" i="5"/>
  <c r="C17" i="5"/>
  <c r="B5" i="3"/>
  <c r="G52" i="6"/>
  <c r="G56" i="6"/>
  <c r="B21" i="3"/>
  <c r="B4" i="3"/>
  <c r="B9" i="3"/>
  <c r="B12" i="3"/>
  <c r="C12" i="3"/>
  <c r="AE2" i="6"/>
  <c r="AE4" i="6"/>
  <c r="AE6" i="6"/>
  <c r="AE8" i="6"/>
  <c r="AE10" i="6"/>
  <c r="AE12" i="6"/>
  <c r="AE14" i="6"/>
  <c r="AE16" i="6"/>
  <c r="AE18" i="6"/>
  <c r="AE20" i="6"/>
  <c r="AE22" i="6"/>
  <c r="AE24" i="6"/>
  <c r="AE26" i="6"/>
  <c r="AE28" i="6"/>
  <c r="AE30" i="6"/>
  <c r="AE32" i="6"/>
  <c r="AE34" i="6"/>
  <c r="AE36" i="6"/>
  <c r="AE38" i="6"/>
  <c r="AE40" i="6"/>
  <c r="AE42" i="6"/>
  <c r="AE44" i="6"/>
  <c r="AE46" i="6"/>
  <c r="AE48" i="6"/>
  <c r="AE52" i="6"/>
  <c r="AD52" i="6"/>
  <c r="C31" i="2"/>
  <c r="B39" i="2"/>
  <c r="B31" i="2"/>
  <c r="C32" i="2"/>
  <c r="E32" i="2"/>
  <c r="D32" i="2"/>
  <c r="E31" i="2"/>
  <c r="D31" i="2"/>
  <c r="B32" i="2"/>
  <c r="C33" i="2"/>
  <c r="C34" i="2"/>
  <c r="B34" i="2"/>
  <c r="C35" i="2"/>
  <c r="B35" i="2"/>
  <c r="U52" i="6"/>
  <c r="V52" i="6"/>
  <c r="W52" i="6"/>
  <c r="X52" i="6"/>
  <c r="Y52" i="6"/>
  <c r="Z52" i="6"/>
  <c r="AA52" i="6"/>
  <c r="AB52" i="6"/>
  <c r="AC52" i="6"/>
  <c r="AB56" i="6"/>
  <c r="F56" i="6"/>
  <c r="B43" i="2"/>
  <c r="B42" i="2"/>
  <c r="B41" i="2"/>
  <c r="B40" i="2"/>
  <c r="E35" i="2"/>
  <c r="E33" i="2"/>
  <c r="E34" i="2"/>
  <c r="D35" i="2"/>
  <c r="D34" i="2"/>
  <c r="D33" i="2"/>
  <c r="E14" i="4"/>
  <c r="E15" i="4"/>
  <c r="AE56" i="6"/>
  <c r="B20" i="3"/>
  <c r="E66" i="6"/>
</calcChain>
</file>

<file path=xl/sharedStrings.xml><?xml version="1.0" encoding="utf-8"?>
<sst xmlns="http://schemas.openxmlformats.org/spreadsheetml/2006/main" count="990" uniqueCount="229">
  <si>
    <r>
      <t>ER</t>
    </r>
    <r>
      <rPr>
        <b/>
        <vertAlign val="subscript"/>
        <sz val="16"/>
        <color indexed="8"/>
        <rFont val="Calibri"/>
      </rPr>
      <t xml:space="preserve">y   </t>
    </r>
    <r>
      <rPr>
        <b/>
        <sz val="16"/>
        <color indexed="8"/>
        <rFont val="Calibri"/>
      </rPr>
      <t xml:space="preserve">          </t>
    </r>
  </si>
  <si>
    <t>=</t>
  </si>
  <si>
    <r>
      <rPr>
        <b/>
        <sz val="16"/>
        <color rgb="FF000000"/>
        <rFont val="Calibri"/>
      </rPr>
      <t>B</t>
    </r>
    <r>
      <rPr>
        <vertAlign val="subscript"/>
        <sz val="16"/>
        <color indexed="8"/>
        <rFont val="Calibri"/>
      </rPr>
      <t>y</t>
    </r>
    <r>
      <rPr>
        <sz val="16"/>
        <color indexed="8"/>
        <rFont val="Calibri"/>
      </rPr>
      <t>,</t>
    </r>
    <r>
      <rPr>
        <vertAlign val="subscript"/>
        <sz val="16"/>
        <color indexed="8"/>
        <rFont val="Calibri"/>
      </rPr>
      <t xml:space="preserve">savings </t>
    </r>
    <r>
      <rPr>
        <sz val="16"/>
        <color indexed="8"/>
        <rFont val="Calibri"/>
      </rPr>
      <t xml:space="preserve">     </t>
    </r>
  </si>
  <si>
    <t>Values Applied</t>
  </si>
  <si>
    <t>Parameter</t>
  </si>
  <si>
    <t>Fuel</t>
  </si>
  <si>
    <t>Value</t>
  </si>
  <si>
    <t>unit</t>
  </si>
  <si>
    <t>Source</t>
  </si>
  <si>
    <t>NCV</t>
  </si>
  <si>
    <t>EF</t>
  </si>
  <si>
    <t>tCO2e/TJ</t>
  </si>
  <si>
    <t>fNRB</t>
  </si>
  <si>
    <t>%</t>
  </si>
  <si>
    <r>
      <t>η</t>
    </r>
    <r>
      <rPr>
        <vertAlign val="subscript"/>
        <sz val="14"/>
        <color indexed="8"/>
        <rFont val="Lucida Grande"/>
      </rPr>
      <t>new_1 year_ old</t>
    </r>
  </si>
  <si>
    <t>Ex-Ante ER Calculation applying only AMS-II.G.</t>
  </si>
  <si>
    <t>AMS-II.G</t>
  </si>
  <si>
    <t>Project Year</t>
  </si>
  <si>
    <t>Annual estimation of</t>
  </si>
  <si>
    <t>Emission Reductions</t>
  </si>
  <si>
    <t>Total Emission Reductions</t>
  </si>
  <si>
    <t>Total Number of crediting years</t>
  </si>
  <si>
    <t>Annual average over the crediting period of</t>
  </si>
  <si>
    <t>estimated reductions</t>
  </si>
  <si>
    <r>
      <t>( in tonnes CO</t>
    </r>
    <r>
      <rPr>
        <b/>
        <vertAlign val="subscript"/>
        <sz val="12"/>
        <color indexed="8"/>
        <rFont val="Calibri"/>
        <scheme val="minor"/>
      </rPr>
      <t>2</t>
    </r>
    <r>
      <rPr>
        <b/>
        <sz val="12"/>
        <color indexed="8"/>
        <rFont val="Calibri"/>
        <scheme val="minor"/>
      </rPr>
      <t>e)</t>
    </r>
  </si>
  <si>
    <r>
      <t>(tonnes of CO</t>
    </r>
    <r>
      <rPr>
        <vertAlign val="subscript"/>
        <sz val="12"/>
        <color indexed="8"/>
        <rFont val="Calibri"/>
        <scheme val="minor"/>
      </rPr>
      <t>2</t>
    </r>
    <r>
      <rPr>
        <sz val="12"/>
        <color indexed="8"/>
        <rFont val="Calibri"/>
        <scheme val="minor"/>
      </rPr>
      <t>e)</t>
    </r>
  </si>
  <si>
    <t>Additionality</t>
  </si>
  <si>
    <t>De-bundling</t>
  </si>
  <si>
    <t>Methodology</t>
  </si>
  <si>
    <t>Requirement</t>
  </si>
  <si>
    <t>Criterion</t>
  </si>
  <si>
    <t>The size of the each unit will be no larger than 5% of the small-scale CDM thresholds.</t>
  </si>
  <si>
    <t>Justification of eligibility</t>
  </si>
  <si>
    <t>firewood</t>
  </si>
  <si>
    <t xml:space="preserve"> </t>
  </si>
  <si>
    <t>Day</t>
  </si>
  <si>
    <t>Boarding</t>
  </si>
  <si>
    <t xml:space="preserve"> # of Students</t>
  </si>
  <si>
    <t xml:space="preserve">  # Teachers</t>
  </si>
  <si>
    <t xml:space="preserve"> # Non-Teachers (Staff)</t>
  </si>
  <si>
    <t>tonnes wood/person/y</t>
  </si>
  <si>
    <t xml:space="preserve">If each of the independent subsystems/measures included in the Project Activity is no larger than 1% of the small-scale thresholds defined by the methodology applied </t>
  </si>
  <si>
    <t>Assumptions</t>
  </si>
  <si>
    <t>Number of IICS per school</t>
  </si>
  <si>
    <t>Number of staff per school/institution</t>
  </si>
  <si>
    <t>Number of childen per school/institution</t>
  </si>
  <si>
    <t>Number of schools/institutions included in year 1</t>
  </si>
  <si>
    <t>Number of schools/institutions included in year 2</t>
  </si>
  <si>
    <t>Number of schools/institutions included in year 3</t>
  </si>
  <si>
    <t>Number of schools/institutions included in year 4</t>
  </si>
  <si>
    <t>Number of schools/institutions included in year 5</t>
  </si>
  <si>
    <t>Project Limit</t>
  </si>
  <si>
    <r>
      <t>GWh</t>
    </r>
    <r>
      <rPr>
        <vertAlign val="subscript"/>
        <sz val="12"/>
        <color theme="1"/>
        <rFont val="Calibri"/>
        <scheme val="minor"/>
      </rPr>
      <t xml:space="preserve">th </t>
    </r>
  </si>
  <si>
    <t>NCV (wood)</t>
  </si>
  <si>
    <t>GWh/ton</t>
  </si>
  <si>
    <t>Max Wood Savings</t>
  </si>
  <si>
    <t>tons</t>
  </si>
  <si>
    <t>Boarding schools</t>
  </si>
  <si>
    <t>Day schools</t>
  </si>
  <si>
    <t xml:space="preserve">Max # people served in the institutions (Boarding school) </t>
  </si>
  <si>
    <t xml:space="preserve">Max # people served in the institutions (day school) </t>
  </si>
  <si>
    <t xml:space="preserve">Assumed proportion of boarding schools </t>
  </si>
  <si>
    <t xml:space="preserve">Assumed proportion of day schools </t>
  </si>
  <si>
    <t xml:space="preserve">SSC threshold (number of boarding schools if 100% boarding schools) </t>
  </si>
  <si>
    <t xml:space="preserve">SSC threshold (number of day schools if 100% day schools) </t>
  </si>
  <si>
    <t>IPCC default 2006 (volume 2, chapter 1, Table 1.2)</t>
  </si>
  <si>
    <t>fNRB default value (https://cdm.unfccc.int/DNA/fNRB/index.html)</t>
  </si>
  <si>
    <t xml:space="preserve">Day schools </t>
  </si>
  <si>
    <t>tonnes wood/institution/year</t>
  </si>
  <si>
    <t xml:space="preserve">NCV </t>
  </si>
  <si>
    <t>TJ/tonnes of wood</t>
  </si>
  <si>
    <t>TJ/stove/year</t>
  </si>
  <si>
    <t>GWh/stove/year</t>
  </si>
  <si>
    <t xml:space="preserve">Number of stoves in institution </t>
  </si>
  <si>
    <t>tonnes wood/stove/year</t>
  </si>
  <si>
    <t xml:space="preserve">GWh </t>
  </si>
  <si>
    <t>Conversion factor (from TJ to GWh)</t>
  </si>
  <si>
    <r>
      <rPr>
        <sz val="14"/>
        <color rgb="FF000000"/>
        <rFont val="STIXGeneral-Italic"/>
      </rPr>
      <t>𝐵𝑦</t>
    </r>
    <r>
      <rPr>
        <sz val="14"/>
        <color rgb="FF000000"/>
        <rFont val="Lucida Grande"/>
      </rPr>
      <t xml:space="preserve"> ,</t>
    </r>
    <r>
      <rPr>
        <sz val="14"/>
        <color rgb="FF000000"/>
        <rFont val="STIXGeneral-Italic"/>
      </rPr>
      <t>𝑠𝑎𝑣𝑖𝑛𝑔𝑠</t>
    </r>
    <r>
      <rPr>
        <sz val="14"/>
        <color rgb="FF000000"/>
        <rFont val="Lucida Grande"/>
      </rPr>
      <t xml:space="preserve"> ,</t>
    </r>
    <r>
      <rPr>
        <sz val="14"/>
        <color rgb="FF000000"/>
        <rFont val="STIXGeneral-Italic"/>
      </rPr>
      <t>𝑖</t>
    </r>
    <r>
      <rPr>
        <sz val="14"/>
        <color rgb="FF000000"/>
        <rFont val="Lucida Grande"/>
      </rPr>
      <t xml:space="preserve"> = </t>
    </r>
    <r>
      <rPr>
        <sz val="14"/>
        <color rgb="FF000000"/>
        <rFont val="STIXGeneral-Italic"/>
      </rPr>
      <t>𝐵𝑜𝑙𝑑</t>
    </r>
    <r>
      <rPr>
        <sz val="14"/>
        <color rgb="FF000000"/>
        <rFont val="Lucida Grande"/>
      </rPr>
      <t xml:space="preserve"> ,p  x (1 − η </t>
    </r>
    <r>
      <rPr>
        <sz val="14"/>
        <color rgb="FF000000"/>
        <rFont val="STIXGeneral-Italic"/>
      </rPr>
      <t>𝑜𝑙𝑑</t>
    </r>
    <r>
      <rPr>
        <sz val="14"/>
        <color rgb="FF000000"/>
        <rFont val="Lucida Grande"/>
      </rPr>
      <t>/η</t>
    </r>
    <r>
      <rPr>
        <sz val="14"/>
        <color rgb="FF000000"/>
        <rFont val="STIXGeneral-Italic"/>
      </rPr>
      <t>𝑛𝑒𝑤</t>
    </r>
    <r>
      <rPr>
        <sz val="14"/>
        <color rgb="FF000000"/>
        <rFont val="Lucida Grande"/>
      </rPr>
      <t xml:space="preserve"> ,</t>
    </r>
    <r>
      <rPr>
        <sz val="14"/>
        <color rgb="FF000000"/>
        <rFont val="STIXGeneral-Italic"/>
      </rPr>
      <t>𝑖</t>
    </r>
    <r>
      <rPr>
        <sz val="14"/>
        <color rgb="FF000000"/>
        <rFont val="Lucida Grande"/>
      </rPr>
      <t>)</t>
    </r>
  </si>
  <si>
    <r>
      <rPr>
        <b/>
        <sz val="16"/>
        <color rgb="FF000000"/>
        <rFont val="Calibri"/>
      </rPr>
      <t>B</t>
    </r>
    <r>
      <rPr>
        <vertAlign val="subscript"/>
        <sz val="16"/>
        <color indexed="8"/>
        <rFont val="Calibri"/>
      </rPr>
      <t>old,p</t>
    </r>
    <r>
      <rPr>
        <sz val="16"/>
        <color indexed="8"/>
        <rFont val="Calibri"/>
      </rPr>
      <t xml:space="preserve"> * (1-</t>
    </r>
    <r>
      <rPr>
        <b/>
        <sz val="16"/>
        <color indexed="8"/>
        <rFont val="Calibri"/>
      </rPr>
      <t>η</t>
    </r>
    <r>
      <rPr>
        <vertAlign val="subscript"/>
        <sz val="16"/>
        <color indexed="8"/>
        <rFont val="Calibri"/>
      </rPr>
      <t>old</t>
    </r>
    <r>
      <rPr>
        <sz val="16"/>
        <color indexed="8"/>
        <rFont val="Calibri"/>
      </rPr>
      <t xml:space="preserve">/ </t>
    </r>
    <r>
      <rPr>
        <b/>
        <sz val="16"/>
        <color indexed="8"/>
        <rFont val="Calibri"/>
      </rPr>
      <t>η</t>
    </r>
    <r>
      <rPr>
        <vertAlign val="subscript"/>
        <sz val="16"/>
        <color indexed="8"/>
        <rFont val="Calibri"/>
      </rPr>
      <t>new</t>
    </r>
    <r>
      <rPr>
        <sz val="16"/>
        <color indexed="8"/>
        <rFont val="Calibri"/>
      </rPr>
      <t>)</t>
    </r>
  </si>
  <si>
    <t>1.0</t>
  </si>
  <si>
    <t xml:space="preserve">fraction </t>
  </si>
  <si>
    <r>
      <t>U</t>
    </r>
    <r>
      <rPr>
        <i/>
        <sz val="14"/>
        <color rgb="FF000000"/>
        <rFont val="Lucida Grande"/>
      </rPr>
      <t>inst</t>
    </r>
  </si>
  <si>
    <t xml:space="preserve">% </t>
  </si>
  <si>
    <t xml:space="preserve">Monitored ex-post 
Assumption for ex-ante calculation 100% </t>
  </si>
  <si>
    <t>Energy saving per IICS</t>
  </si>
  <si>
    <t>School Name</t>
  </si>
  <si>
    <t>Type (Boarding/Day)</t>
  </si>
  <si>
    <t xml:space="preserve">𝐵𝑦 ,𝑠𝑎𝑣𝑖𝑛𝑔𝑠 ,𝑖  </t>
  </si>
  <si>
    <t xml:space="preserve">𝑁𝑦,𝑖  </t>
  </si>
  <si>
    <t>𝑓𝑁𝑅𝐵</t>
  </si>
  <si>
    <t>𝑁𝐶𝑉𝑏𝑖𝑜𝑚𝑎𝑠𝑠</t>
  </si>
  <si>
    <t>30 litres</t>
  </si>
  <si>
    <t>50 litres</t>
  </si>
  <si>
    <t>100 litres</t>
  </si>
  <si>
    <t>150 litres</t>
  </si>
  <si>
    <t>200 litres</t>
  </si>
  <si>
    <t>250 litres</t>
  </si>
  <si>
    <t>300 litres</t>
  </si>
  <si>
    <t>350 litres</t>
  </si>
  <si>
    <t>400 litres</t>
  </si>
  <si>
    <t>Golden Fountain College</t>
  </si>
  <si>
    <t>Bright Angel Junior School</t>
  </si>
  <si>
    <t>Royal Junior School Namugongo</t>
  </si>
  <si>
    <t>Mbuya Church of Uganda Primary School</t>
  </si>
  <si>
    <t>Mbuya College School</t>
  </si>
  <si>
    <t>St. John's High School</t>
  </si>
  <si>
    <t>New Hope Junior School</t>
  </si>
  <si>
    <t>City Junior School Nateete</t>
  </si>
  <si>
    <t xml:space="preserve">Boarding </t>
  </si>
  <si>
    <t>Gangu Muslim Primary School</t>
  </si>
  <si>
    <t>Golden Learning Centre Nursery &amp; Primary School</t>
  </si>
  <si>
    <t xml:space="preserve">St. Paul Buloba Catholic School </t>
  </si>
  <si>
    <t>Kitebi Secondary School</t>
  </si>
  <si>
    <t>Bbira Primary School</t>
  </si>
  <si>
    <t>Dynamic Secondary School</t>
  </si>
  <si>
    <t>St. Charles Lwanga High School Lubya</t>
  </si>
  <si>
    <t>Golden Bell Junior School</t>
  </si>
  <si>
    <t>Progressive Secondary School</t>
  </si>
  <si>
    <t>Baseline Efficiency</t>
  </si>
  <si>
    <t>TOTAL ICS</t>
  </si>
  <si>
    <t>Kisasi Primary School</t>
  </si>
  <si>
    <t>Kalinaabiri Primary School</t>
  </si>
  <si>
    <t>Bukasa Primary School</t>
  </si>
  <si>
    <t>Namugoona Kigobe Primary School</t>
  </si>
  <si>
    <t>Kyaggwe Primary School</t>
  </si>
  <si>
    <t>Hoys</t>
  </si>
  <si>
    <t>Kids Gear Primary School</t>
  </si>
  <si>
    <t xml:space="preserve">Boarding schools only </t>
  </si>
  <si>
    <t xml:space="preserve">Day schools only </t>
  </si>
  <si>
    <t xml:space="preserve">Boarding and day schools </t>
  </si>
  <si>
    <t xml:space="preserve">Institutions with boarding schools </t>
  </si>
  <si>
    <t>Institutions with day schools</t>
  </si>
  <si>
    <t>Percentage</t>
  </si>
  <si>
    <t xml:space="preserve">Total </t>
  </si>
  <si>
    <t xml:space="preserve">SSC threshold (number of boarding and day schools taken into account the proportions of boarding schools to day schools)  </t>
  </si>
  <si>
    <t xml:space="preserve">TOTAL </t>
  </si>
  <si>
    <t>AVERAGES</t>
  </si>
  <si>
    <t>Schools in total</t>
  </si>
  <si>
    <t>Students per school</t>
  </si>
  <si>
    <t>Staff (teacher and other) per school</t>
  </si>
  <si>
    <t>Students</t>
  </si>
  <si>
    <t>Teacher</t>
  </si>
  <si>
    <t>Other staff</t>
  </si>
  <si>
    <t>Heads per school</t>
  </si>
  <si>
    <t xml:space="preserve">1.0 </t>
  </si>
  <si>
    <t>Not applicable</t>
  </si>
  <si>
    <t xml:space="preserve">Not applicable </t>
  </si>
  <si>
    <t xml:space="preserve">Leakage </t>
  </si>
  <si>
    <t xml:space="preserve">Default value AMS-II.G </t>
  </si>
  <si>
    <t>𝐸𝐹𝑝𝑟𝑜𝑗𝑒𝑐𝑡𝑒𝑑 _𝑓𝑜𝑠𝑠𝑖𝑙𝑓𝑢𝑒𝑙</t>
  </si>
  <si>
    <t>Leakage</t>
  </si>
  <si>
    <t>tfraction,i</t>
  </si>
  <si>
    <t>Average IICS/school</t>
  </si>
  <si>
    <t>Weighted average stove size in l</t>
  </si>
  <si>
    <t xml:space="preserve">Monitored ex-post
Ex-ante assumption that IICS in school was in use for the whole school year comprising of 236 days </t>
  </si>
  <si>
    <t xml:space="preserve">Montiored ex-post
Assumption of 1.0 for ex-ante calculation 
</t>
  </si>
  <si>
    <r>
      <t>η</t>
    </r>
    <r>
      <rPr>
        <vertAlign val="subscript"/>
        <sz val="14"/>
        <color indexed="8"/>
        <rFont val="Calibri"/>
      </rPr>
      <t>old</t>
    </r>
    <r>
      <rPr>
        <sz val="14"/>
        <color indexed="8"/>
        <rFont val="Calibri"/>
      </rPr>
      <t xml:space="preserve">  </t>
    </r>
  </si>
  <si>
    <r>
      <t>t</t>
    </r>
    <r>
      <rPr>
        <i/>
        <sz val="14"/>
        <color indexed="8"/>
        <rFont val="Calibri"/>
      </rPr>
      <t>fraction,i</t>
    </r>
  </si>
  <si>
    <r>
      <t>𝐵</t>
    </r>
    <r>
      <rPr>
        <sz val="14"/>
        <color theme="1"/>
        <rFont val="Cambria Math"/>
      </rPr>
      <t>𝑜𝑙𝑑 ,p    Boarding School</t>
    </r>
  </si>
  <si>
    <r>
      <t>𝐵</t>
    </r>
    <r>
      <rPr>
        <sz val="14"/>
        <color theme="1"/>
        <rFont val="Cambria Math"/>
      </rPr>
      <t>𝑜𝑙𝑑 ,p    Day School</t>
    </r>
  </si>
  <si>
    <t>𝐵𝑦 ,𝑠𝑎𝑣𝑖𝑛𝑔𝑠 ,𝑖 = 𝐵𝑜𝑙𝑑 ,𝑖  x (1 − η 𝑜𝑙𝑑/η𝑛𝑒𝑤 ,𝑖)</t>
  </si>
  <si>
    <t>The 1% of SSC threshold = 1.8 GWhth</t>
  </si>
  <si>
    <t>Mix Boarding/Day school</t>
  </si>
  <si>
    <t>Debundling criterion complied with Yes/No</t>
  </si>
  <si>
    <t>Yes</t>
  </si>
  <si>
    <t>The 5% of SSC threshold = 9 GWhth</t>
  </si>
  <si>
    <t xml:space="preserve">Additionality criterion complied with Yes/No </t>
  </si>
  <si>
    <t xml:space="preserve">Project: </t>
  </si>
  <si>
    <t>Institutional Improved Cook Stoves for Schools and Institutions in Uganda</t>
  </si>
  <si>
    <t xml:space="preserve">Version: </t>
  </si>
  <si>
    <t xml:space="preserve">ER calculation excel spreadsheet </t>
  </si>
  <si>
    <r>
      <rPr>
        <b/>
        <sz val="14"/>
        <color theme="1"/>
        <rFont val="Calibri (Body)"/>
      </rPr>
      <t>NOTE:</t>
    </r>
    <r>
      <rPr>
        <sz val="14"/>
        <color theme="1"/>
        <rFont val="Calibri (Body)"/>
      </rPr>
      <t xml:space="preserve"> The more stoves are used in an institution, the lower are the energy saving for each of the IICS, hence PP does not demonstrate the calculation of energy savings for institutions having more than 4 stoves. 
Since the debundling and additionality criteria are met for institutions having  4 stoves, the criteria are automatically as well complied with for institutions having more than 4 stoves. </t>
    </r>
  </si>
  <si>
    <t>Ny,i</t>
  </si>
  <si>
    <t>Depending on institution</t>
  </si>
  <si>
    <t xml:space="preserve">Number </t>
  </si>
  <si>
    <t xml:space="preserve">Number of individuals served </t>
  </si>
  <si>
    <t xml:space="preserve">𝐵𝑜𝑙𝑑 ,p  </t>
  </si>
  <si>
    <t xml:space="preserve">Life Span </t>
  </si>
  <si>
    <t>years</t>
  </si>
  <si>
    <t xml:space="preserve">Lifetime of Ugastove IICS as per manufacturer's specifications </t>
  </si>
  <si>
    <t>Thermal efficiency after taking into account efficiency loss</t>
  </si>
  <si>
    <t>By,savings,i taking into account efficiency loss (Boarding school)</t>
  </si>
  <si>
    <t>By,savings,i taking into account efficiency loss (Day school)</t>
  </si>
  <si>
    <t>ER 1st year</t>
  </si>
  <si>
    <t>ER 2nd year</t>
  </si>
  <si>
    <t>ER in year y</t>
  </si>
  <si>
    <t xml:space="preserve">Year 1 </t>
  </si>
  <si>
    <t>Year 2</t>
  </si>
  <si>
    <t>Year 3</t>
  </si>
  <si>
    <t>Year 4</t>
  </si>
  <si>
    <t>Year 5</t>
  </si>
  <si>
    <t>Thermalefficiency</t>
  </si>
  <si>
    <t xml:space="preserve">Dropdown Liste Thermal efficiency (see column J/tab 'Project Activity') </t>
  </si>
  <si>
    <t>*NOTE: Year wise ER is the result in cell G56/tab 'Project Activity' using the respective thermal efficiency in year y (taking into consideration the loss in efficiency) from the Dropdown list in column J/ tab 'Project Activitiy'. The thermal efficiencies in year y are calculated in tab 'ER Sheet-AMS-II.G'</t>
  </si>
  <si>
    <t>Number of ER per school/institution in year 1*</t>
  </si>
  <si>
    <t>Number of ER per school/institution in year 2*</t>
  </si>
  <si>
    <t>Number of ER per school/institution in year 3*</t>
  </si>
  <si>
    <t>Number of ER per school/institution in year 4*</t>
  </si>
  <si>
    <t>Number of ER per school/institution in year 5*</t>
  </si>
  <si>
    <t>Number of ER per school/institution in year 6*</t>
  </si>
  <si>
    <t>Number of ER per school/institution in year 7*</t>
  </si>
  <si>
    <t>01/03/2022 – 28/02/2023</t>
  </si>
  <si>
    <t>Please note that this is a tentative figure and may change</t>
  </si>
  <si>
    <t xml:space="preserve">Date: </t>
  </si>
  <si>
    <t>WBT Thermal Efficiency - Rating Test Certificate for the Ugastove portable firewood IICS (30 l) dated 18 December 2016 by Simoshi Limited</t>
  </si>
  <si>
    <t>Note: no efficiency loss was calculated for year 1 because the WBT testing was carried out on IICS already in use.</t>
  </si>
  <si>
    <t>450 litres</t>
  </si>
  <si>
    <r>
      <rPr>
        <b/>
        <sz val="14"/>
        <color theme="1"/>
        <rFont val="Cambria Math"/>
      </rPr>
      <t>𝐵</t>
    </r>
    <r>
      <rPr>
        <sz val="14"/>
        <color theme="1"/>
        <rFont val="Cambria Math"/>
      </rPr>
      <t>𝑜𝑙𝑑 ,𝑖    Day School</t>
    </r>
  </si>
  <si>
    <r>
      <rPr>
        <b/>
        <sz val="14"/>
        <color theme="1"/>
        <rFont val="Cambria Math"/>
      </rPr>
      <t>𝐵</t>
    </r>
    <r>
      <rPr>
        <sz val="14"/>
        <color theme="1"/>
        <rFont val="Cambria Math"/>
      </rPr>
      <t>𝑜𝑙𝑑 ,𝑖    Boarding School</t>
    </r>
  </si>
  <si>
    <t xml:space="preserve">Calculated - Fuel Savings using the Ugastove firewood portable IICS per person in year without taking into account efficiency loss  </t>
  </si>
  <si>
    <t xml:space="preserve">Energy savings in an average institution </t>
  </si>
  <si>
    <t xml:space="preserve">Energy savings per stove </t>
  </si>
  <si>
    <t>Energy savings in TJ/stove/year</t>
  </si>
  <si>
    <t>AMS-II.G./Version 12.0 paragraph 25</t>
  </si>
  <si>
    <t>AMS-II.G./Version 12.0 paragraph 44</t>
  </si>
  <si>
    <t xml:space="preserve">AMS-II.G./Version 12.0 </t>
  </si>
  <si>
    <t>01/03/2023  – 28/02/2024</t>
  </si>
  <si>
    <t>01/03/2024 –  29/02/2025</t>
  </si>
  <si>
    <t>01/03/2025  – 28/02/2026</t>
  </si>
  <si>
    <t>01/03/2026  – 28/02/2027</t>
  </si>
  <si>
    <t>01/03/2023 – 28/02/2024</t>
  </si>
  <si>
    <t>01/03/2024 – 29/02/2025</t>
  </si>
  <si>
    <t>01/03/2025 – 28/02/2026</t>
  </si>
  <si>
    <t>01/03/2026 – 28/02/2027</t>
  </si>
  <si>
    <t xml:space="preserve">Efficiency loss as per paragaph 37 (a) of the meth. </t>
  </si>
  <si>
    <r>
      <rPr>
        <b/>
        <sz val="16"/>
        <color rgb="FF000000"/>
        <rFont val="Cambria Math"/>
      </rPr>
      <t>𝑁</t>
    </r>
    <r>
      <rPr>
        <b/>
        <sz val="12"/>
        <color rgb="FF000000"/>
        <rFont val="Cambria Math"/>
      </rPr>
      <t xml:space="preserve">0,𝑦,𝑖  </t>
    </r>
  </si>
  <si>
    <r>
      <rPr>
        <b/>
        <sz val="16"/>
        <color rgb="FF000000"/>
        <rFont val="Cambria Math"/>
      </rPr>
      <t>n</t>
    </r>
    <r>
      <rPr>
        <b/>
        <sz val="12"/>
        <color rgb="FF000000"/>
        <rFont val="Cambria Math"/>
      </rPr>
      <t>y,i,j</t>
    </r>
  </si>
  <si>
    <t>TJ/ton</t>
  </si>
  <si>
    <t>tons wood/person/y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</si>
</sst>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 &quot;-&quot;??_);_(@_)"/>
    <numFmt numFmtId="164" formatCode="0.0%"/>
    <numFmt numFmtId="165" formatCode="[$-409]d\-mmm\-yyyy;@"/>
    <numFmt numFmtId="166" formatCode="0.0000"/>
    <numFmt numFmtId="167" formatCode="0.000"/>
    <numFmt numFmtId="168" formatCode="#,##0_ ;\-#,##0\ "/>
    <numFmt numFmtId="169" formatCode="[$$-409]#,##0.00"/>
    <numFmt numFmtId="170" formatCode="[$UGX]\ #,##0"/>
    <numFmt numFmtId="171" formatCode="#,##0.000_ ;\-#,##0.000\ "/>
    <numFmt numFmtId="172" formatCode="#,##0.0000_ ;\-#,##0.0000\ "/>
    <numFmt numFmtId="173" formatCode="#,##0.00_ ;\-#,##0.00\ "/>
  </numFmts>
  <fonts count="60"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indexed="8"/>
      <name val="Calibri"/>
      <family val="2"/>
    </font>
    <font>
      <b/>
      <sz val="11"/>
      <color indexed="8"/>
      <name val="Calibri"/>
      <family val="2"/>
      <scheme val="minor"/>
    </font>
    <font>
      <sz val="11"/>
      <color indexed="8"/>
      <name val="Calibri"/>
      <family val="2"/>
      <scheme val="minor"/>
    </font>
    <font>
      <b/>
      <sz val="18"/>
      <color indexed="8"/>
      <name val="Calibri"/>
      <scheme val="minor"/>
    </font>
    <font>
      <b/>
      <sz val="16"/>
      <color rgb="FF000000"/>
      <name val="Calibri"/>
    </font>
    <font>
      <b/>
      <vertAlign val="subscript"/>
      <sz val="16"/>
      <color indexed="8"/>
      <name val="Calibri"/>
    </font>
    <font>
      <b/>
      <sz val="16"/>
      <color indexed="8"/>
      <name val="Calibri"/>
    </font>
    <font>
      <sz val="16"/>
      <color indexed="8"/>
      <name val="Calibri"/>
    </font>
    <font>
      <sz val="16"/>
      <color rgb="FF000000"/>
      <name val="Calibri"/>
    </font>
    <font>
      <vertAlign val="subscript"/>
      <sz val="16"/>
      <color indexed="8"/>
      <name val="Calibri"/>
    </font>
    <font>
      <sz val="16"/>
      <color rgb="FF000000"/>
      <name val="Calibri"/>
      <scheme val="minor"/>
    </font>
    <font>
      <b/>
      <sz val="14"/>
      <color indexed="8"/>
      <name val="Calibri"/>
    </font>
    <font>
      <sz val="14"/>
      <color indexed="8"/>
      <name val="Calibri"/>
    </font>
    <font>
      <b/>
      <sz val="12"/>
      <color indexed="8"/>
      <name val="Calibri"/>
      <scheme val="minor"/>
    </font>
    <font>
      <sz val="14"/>
      <color indexed="8"/>
      <name val="Calibri"/>
      <scheme val="minor"/>
    </font>
    <font>
      <b/>
      <sz val="14"/>
      <color indexed="8"/>
      <name val="Calibri"/>
      <scheme val="minor"/>
    </font>
    <font>
      <sz val="14"/>
      <color rgb="FF000000"/>
      <name val="Lucida Grande"/>
    </font>
    <font>
      <vertAlign val="subscript"/>
      <sz val="14"/>
      <color indexed="8"/>
      <name val="Lucida Grande"/>
    </font>
    <font>
      <sz val="14"/>
      <name val="Calibri"/>
      <scheme val="minor"/>
    </font>
    <font>
      <sz val="11"/>
      <name val="Calibri"/>
      <scheme val="minor"/>
    </font>
    <font>
      <u/>
      <sz val="12"/>
      <color theme="10"/>
      <name val="Calibri"/>
      <family val="2"/>
      <scheme val="minor"/>
    </font>
    <font>
      <u/>
      <sz val="12"/>
      <color theme="11"/>
      <name val="Calibri"/>
      <family val="2"/>
      <scheme val="minor"/>
    </font>
    <font>
      <b/>
      <sz val="12"/>
      <color theme="1"/>
      <name val="Calibri"/>
      <family val="2"/>
      <scheme val="minor"/>
    </font>
    <font>
      <sz val="12"/>
      <name val="Calibri"/>
      <scheme val="minor"/>
    </font>
    <font>
      <sz val="12"/>
      <color rgb="FF000000"/>
      <name val="Calibri"/>
      <scheme val="minor"/>
    </font>
    <font>
      <b/>
      <vertAlign val="subscript"/>
      <sz val="12"/>
      <color indexed="8"/>
      <name val="Calibri"/>
      <scheme val="minor"/>
    </font>
    <font>
      <sz val="12"/>
      <color indexed="8"/>
      <name val="Calibri"/>
      <scheme val="minor"/>
    </font>
    <font>
      <vertAlign val="subscript"/>
      <sz val="12"/>
      <color indexed="8"/>
      <name val="Calibri"/>
      <scheme val="minor"/>
    </font>
    <font>
      <sz val="11"/>
      <color theme="1"/>
      <name val="Times New Roman"/>
      <family val="1"/>
    </font>
    <font>
      <vertAlign val="subscript"/>
      <sz val="12"/>
      <color theme="1"/>
      <name val="Calibri"/>
      <scheme val="minor"/>
    </font>
    <font>
      <b/>
      <sz val="14"/>
      <color theme="1"/>
      <name val="Cambria Math"/>
    </font>
    <font>
      <sz val="14"/>
      <color rgb="FF000000"/>
      <name val="STIXGeneral-Italic"/>
    </font>
    <font>
      <i/>
      <sz val="14"/>
      <color rgb="FF000000"/>
      <name val="Lucida Grande"/>
    </font>
    <font>
      <b/>
      <sz val="12"/>
      <color rgb="FF000000"/>
      <name val="Calibri"/>
      <family val="2"/>
      <scheme val="minor"/>
    </font>
    <font>
      <sz val="14"/>
      <color theme="1"/>
      <name val="Calibri"/>
      <scheme val="minor"/>
    </font>
    <font>
      <sz val="14"/>
      <color theme="1"/>
      <name val="Calibri (Body)"/>
    </font>
    <font>
      <vertAlign val="subscript"/>
      <sz val="14"/>
      <color indexed="8"/>
      <name val="Calibri"/>
    </font>
    <font>
      <i/>
      <sz val="14"/>
      <color indexed="8"/>
      <name val="Calibri"/>
    </font>
    <font>
      <sz val="14"/>
      <color theme="1"/>
      <name val="Cambria Math"/>
    </font>
    <font>
      <b/>
      <sz val="14"/>
      <color theme="1"/>
      <name val="Calibri"/>
      <scheme val="minor"/>
    </font>
    <font>
      <sz val="11"/>
      <color theme="1"/>
      <name val="Calibri"/>
      <scheme val="minor"/>
    </font>
    <font>
      <sz val="14"/>
      <color rgb="FF000000"/>
      <name val="Calibri"/>
      <scheme val="minor"/>
    </font>
    <font>
      <b/>
      <sz val="14"/>
      <color theme="1"/>
      <name val="Times New Roman"/>
    </font>
    <font>
      <b/>
      <sz val="11"/>
      <color theme="1"/>
      <name val="Calibri"/>
      <scheme val="minor"/>
    </font>
    <font>
      <b/>
      <sz val="14"/>
      <color rgb="FF00B050"/>
      <name val="Calibri"/>
      <scheme val="minor"/>
    </font>
    <font>
      <b/>
      <sz val="14"/>
      <color rgb="FF00B050"/>
      <name val="Times New Roman"/>
    </font>
    <font>
      <b/>
      <sz val="18"/>
      <color theme="1"/>
      <name val="Calibri"/>
      <scheme val="minor"/>
    </font>
    <font>
      <b/>
      <sz val="14"/>
      <color theme="1"/>
      <name val="Calibri (Body)"/>
    </font>
    <font>
      <sz val="14"/>
      <color theme="1"/>
      <name val="Calibri"/>
    </font>
    <font>
      <sz val="12"/>
      <color theme="1"/>
      <name val="Calibri"/>
    </font>
    <font>
      <sz val="12"/>
      <color rgb="FF000000"/>
      <name val="Cambria Math"/>
    </font>
    <font>
      <b/>
      <sz val="12"/>
      <color rgb="FF000000"/>
      <name val="Cambria Math"/>
    </font>
    <font>
      <sz val="14"/>
      <color rgb="FF000000"/>
      <name val="Cambria Math"/>
    </font>
    <font>
      <b/>
      <sz val="14"/>
      <color rgb="FF008000"/>
      <name val="Calibri (Body)"/>
    </font>
    <font>
      <b/>
      <sz val="14"/>
      <color rgb="FF008000"/>
      <name val="Calibri"/>
      <scheme val="minor"/>
    </font>
    <font>
      <b/>
      <sz val="16"/>
      <color rgb="FF000000"/>
      <name val="Cambria Math"/>
    </font>
  </fonts>
  <fills count="13">
    <fill>
      <patternFill patternType="none"/>
    </fill>
    <fill>
      <patternFill patternType="gray125"/>
    </fill>
    <fill>
      <patternFill patternType="solid">
        <fgColor theme="8"/>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indexed="9"/>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DE9D9"/>
        <bgColor rgb="FF000000"/>
      </patternFill>
    </fill>
    <fill>
      <patternFill patternType="solid">
        <fgColor rgb="FF92D050"/>
        <bgColor indexed="64"/>
      </patternFill>
    </fill>
  </fills>
  <borders count="3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thin">
        <color auto="1"/>
      </left>
      <right style="medium">
        <color auto="1"/>
      </right>
      <top/>
      <bottom style="thin">
        <color auto="1"/>
      </bottom>
      <diagonal/>
    </border>
    <border>
      <left style="medium">
        <color auto="1"/>
      </left>
      <right/>
      <top/>
      <bottom/>
      <diagonal/>
    </border>
    <border>
      <left style="thin">
        <color auto="1"/>
      </left>
      <right/>
      <top/>
      <bottom/>
      <diagonal/>
    </border>
    <border>
      <left style="thin">
        <color auto="1"/>
      </left>
      <right style="medium">
        <color auto="1"/>
      </right>
      <top/>
      <bottom/>
      <diagonal/>
    </border>
    <border>
      <left style="thin">
        <color auto="1"/>
      </left>
      <right/>
      <top style="thin">
        <color auto="1"/>
      </top>
      <bottom style="thin">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39">
    <xf numFmtId="0" fontId="0"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43" fontId="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cellStyleXfs>
  <cellXfs count="298">
    <xf numFmtId="0" fontId="0" fillId="0" borderId="0" xfId="0"/>
    <xf numFmtId="0" fontId="5" fillId="0" borderId="0" xfId="0" applyFont="1" applyFill="1" applyBorder="1" applyAlignment="1">
      <alignment horizontal="center" vertical="top"/>
    </xf>
    <xf numFmtId="9" fontId="5" fillId="0" borderId="0" xfId="0" applyNumberFormat="1" applyFont="1" applyFill="1" applyBorder="1" applyAlignment="1">
      <alignment horizontal="center" vertical="top"/>
    </xf>
    <xf numFmtId="0" fontId="5" fillId="0" borderId="0" xfId="0" applyFont="1" applyFill="1" applyBorder="1" applyAlignment="1">
      <alignment vertical="top"/>
    </xf>
    <xf numFmtId="0" fontId="6" fillId="0" borderId="0" xfId="0" applyFont="1" applyFill="1" applyBorder="1" applyAlignment="1">
      <alignment horizontal="center" vertical="center"/>
    </xf>
    <xf numFmtId="9" fontId="6" fillId="0" borderId="0" xfId="0" applyNumberFormat="1"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xf>
    <xf numFmtId="9" fontId="6" fillId="0" borderId="0" xfId="0" applyNumberFormat="1" applyFont="1" applyFill="1" applyBorder="1" applyAlignment="1">
      <alignment horizontal="center"/>
    </xf>
    <xf numFmtId="0" fontId="6" fillId="0" borderId="0" xfId="0" applyFont="1" applyFill="1" applyBorder="1"/>
    <xf numFmtId="0" fontId="6" fillId="0" borderId="0" xfId="0" applyFont="1" applyFill="1" applyBorder="1" applyAlignment="1">
      <alignment horizontal="left" vertical="center"/>
    </xf>
    <xf numFmtId="9" fontId="6" fillId="0" borderId="0" xfId="0" applyNumberFormat="1" applyFont="1" applyFill="1" applyBorder="1" applyAlignment="1">
      <alignment horizontal="left" vertical="center"/>
    </xf>
    <xf numFmtId="1" fontId="5" fillId="0" borderId="0" xfId="0" applyNumberFormat="1" applyFont="1" applyFill="1" applyBorder="1" applyAlignment="1">
      <alignment horizontal="center"/>
    </xf>
    <xf numFmtId="164" fontId="0" fillId="0" borderId="0" xfId="0" applyNumberFormat="1" applyBorder="1" applyAlignment="1">
      <alignment horizontal="center"/>
    </xf>
    <xf numFmtId="1" fontId="4" fillId="0" borderId="0" xfId="0" applyNumberFormat="1" applyFont="1" applyFill="1" applyBorder="1" applyAlignment="1">
      <alignment horizontal="center"/>
    </xf>
    <xf numFmtId="0" fontId="12" fillId="0" borderId="0" xfId="0" applyFont="1" applyBorder="1" applyAlignment="1">
      <alignment vertical="center"/>
    </xf>
    <xf numFmtId="0" fontId="11" fillId="0" borderId="0" xfId="0" applyFont="1" applyFill="1" applyBorder="1" applyAlignment="1">
      <alignment horizont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Fill="1" applyBorder="1" applyAlignment="1">
      <alignment horizontal="center"/>
    </xf>
    <xf numFmtId="9" fontId="16" fillId="0" borderId="0" xfId="0" applyNumberFormat="1" applyFont="1" applyFill="1" applyBorder="1" applyAlignment="1">
      <alignment horizontal="center"/>
    </xf>
    <xf numFmtId="0" fontId="16" fillId="0" borderId="0" xfId="0" applyFont="1" applyFill="1" applyBorder="1"/>
    <xf numFmtId="0" fontId="6" fillId="0" borderId="0" xfId="0" applyFont="1" applyBorder="1" applyAlignment="1">
      <alignment horizontal="center" vertical="center"/>
    </xf>
    <xf numFmtId="10" fontId="6" fillId="0" borderId="0" xfId="0" applyNumberFormat="1" applyFont="1" applyFill="1" applyBorder="1" applyAlignment="1">
      <alignment horizontal="center"/>
    </xf>
    <xf numFmtId="0" fontId="19" fillId="0" borderId="0" xfId="0" applyFont="1" applyFill="1" applyBorder="1" applyAlignment="1">
      <alignment horizontal="center"/>
    </xf>
    <xf numFmtId="0" fontId="6" fillId="0" borderId="0" xfId="0" applyFont="1" applyBorder="1" applyAlignment="1">
      <alignment horizontal="center" vertical="center" wrapText="1"/>
    </xf>
    <xf numFmtId="0" fontId="0" fillId="0" borderId="0" xfId="0" applyAlignment="1">
      <alignment horizontal="center"/>
    </xf>
    <xf numFmtId="165" fontId="6" fillId="0" borderId="0" xfId="0" applyNumberFormat="1" applyFont="1" applyFill="1" applyBorder="1" applyAlignment="1">
      <alignment horizontal="center"/>
    </xf>
    <xf numFmtId="0" fontId="23" fillId="0" borderId="0" xfId="0" applyFont="1" applyFill="1" applyBorder="1" applyAlignment="1">
      <alignment horizontal="center" vertical="center"/>
    </xf>
    <xf numFmtId="165" fontId="6" fillId="0" borderId="0" xfId="0" applyNumberFormat="1" applyFont="1" applyFill="1" applyBorder="1" applyAlignment="1">
      <alignment horizontal="center" vertical="center"/>
    </xf>
    <xf numFmtId="9" fontId="6" fillId="0" borderId="0" xfId="0" applyNumberFormat="1" applyFont="1" applyFill="1" applyBorder="1" applyAlignment="1">
      <alignment vertical="center"/>
    </xf>
    <xf numFmtId="0" fontId="0" fillId="0" borderId="0" xfId="0" applyBorder="1" applyAlignment="1">
      <alignment horizontal="center"/>
    </xf>
    <xf numFmtId="9" fontId="0" fillId="0" borderId="0" xfId="0" applyNumberFormat="1" applyAlignment="1">
      <alignment horizontal="center"/>
    </xf>
    <xf numFmtId="0" fontId="14" fillId="0" borderId="0" xfId="0" applyFont="1" applyFill="1" applyBorder="1" applyAlignment="1">
      <alignment horizontal="justify" vertical="center"/>
    </xf>
    <xf numFmtId="0" fontId="12" fillId="0" borderId="0" xfId="0" applyFont="1" applyFill="1" applyBorder="1" applyAlignment="1">
      <alignment horizontal="justify" vertical="center"/>
    </xf>
    <xf numFmtId="168" fontId="30" fillId="7" borderId="10" xfId="35" applyNumberFormat="1" applyFont="1" applyFill="1" applyBorder="1" applyAlignment="1">
      <alignment horizontal="center" vertical="center" wrapText="1"/>
    </xf>
    <xf numFmtId="0" fontId="30" fillId="7" borderId="29" xfId="0" applyFont="1" applyFill="1" applyBorder="1" applyAlignment="1">
      <alignment horizontal="center" vertical="center" wrapText="1"/>
    </xf>
    <xf numFmtId="0" fontId="17" fillId="7" borderId="10" xfId="35" applyNumberFormat="1" applyFont="1" applyFill="1" applyBorder="1" applyAlignment="1">
      <alignment horizontal="center" vertical="center" wrapText="1"/>
    </xf>
    <xf numFmtId="0" fontId="28"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30" fillId="8" borderId="31" xfId="0" applyFont="1" applyFill="1" applyBorder="1" applyAlignment="1">
      <alignment horizontal="center" vertical="center" wrapText="1"/>
    </xf>
    <xf numFmtId="0" fontId="30" fillId="8" borderId="29" xfId="0" applyFont="1" applyFill="1" applyBorder="1" applyAlignment="1">
      <alignment horizontal="center" vertical="center" wrapText="1"/>
    </xf>
    <xf numFmtId="0" fontId="30" fillId="5" borderId="31"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2" fillId="0" borderId="0" xfId="0" applyFont="1"/>
    <xf numFmtId="0" fontId="26" fillId="9" borderId="23" xfId="0" applyFont="1" applyFill="1" applyBorder="1" applyAlignment="1">
      <alignment horizontal="center"/>
    </xf>
    <xf numFmtId="0" fontId="26" fillId="9" borderId="25" xfId="0" applyFont="1" applyFill="1" applyBorder="1" applyAlignment="1">
      <alignment horizontal="center"/>
    </xf>
    <xf numFmtId="0" fontId="26" fillId="9" borderId="22" xfId="0" applyFont="1" applyFill="1" applyBorder="1" applyAlignment="1">
      <alignment horizontal="center"/>
    </xf>
    <xf numFmtId="0" fontId="18" fillId="0" borderId="19" xfId="0" applyFont="1" applyFill="1" applyBorder="1" applyAlignment="1">
      <alignment horizontal="center" vertical="center" wrapText="1"/>
    </xf>
    <xf numFmtId="0" fontId="28" fillId="0" borderId="0" xfId="0" applyFont="1"/>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xf numFmtId="0" fontId="2" fillId="0" borderId="0" xfId="0" applyFont="1" applyBorder="1"/>
    <xf numFmtId="0" fontId="2" fillId="0" borderId="15" xfId="0" applyFont="1" applyBorder="1"/>
    <xf numFmtId="0" fontId="0" fillId="0" borderId="4" xfId="0" applyFont="1" applyBorder="1"/>
    <xf numFmtId="1" fontId="0" fillId="0" borderId="0" xfId="0" applyNumberFormat="1"/>
    <xf numFmtId="0" fontId="18" fillId="0" borderId="16" xfId="0" applyFont="1" applyFill="1" applyBorder="1" applyAlignment="1">
      <alignment horizontal="center" vertical="center" wrapText="1"/>
    </xf>
    <xf numFmtId="0" fontId="37" fillId="0" borderId="32" xfId="0" applyFont="1" applyBorder="1" applyAlignment="1">
      <alignment wrapText="1"/>
    </xf>
    <xf numFmtId="0" fontId="37" fillId="0" borderId="32" xfId="0" applyFont="1" applyBorder="1" applyAlignment="1">
      <alignment horizontal="center" wrapText="1"/>
    </xf>
    <xf numFmtId="0" fontId="37" fillId="0" borderId="33" xfId="0" applyFont="1" applyBorder="1" applyAlignment="1">
      <alignment horizontal="center" wrapText="1"/>
    </xf>
    <xf numFmtId="0" fontId="28" fillId="11" borderId="0" xfId="0" applyFont="1" applyFill="1" applyAlignment="1">
      <alignment horizontal="center"/>
    </xf>
    <xf numFmtId="0" fontId="37" fillId="11" borderId="0" xfId="0" applyFont="1" applyFill="1"/>
    <xf numFmtId="0" fontId="28" fillId="11" borderId="0" xfId="0" applyFont="1" applyFill="1"/>
    <xf numFmtId="2" fontId="37" fillId="11" borderId="0" xfId="0" applyNumberFormat="1" applyFont="1" applyFill="1" applyAlignment="1">
      <alignment horizontal="center"/>
    </xf>
    <xf numFmtId="2" fontId="28" fillId="11" borderId="0" xfId="0" applyNumberFormat="1" applyFont="1" applyFill="1" applyAlignment="1">
      <alignment horizontal="center"/>
    </xf>
    <xf numFmtId="1" fontId="28" fillId="11" borderId="0" xfId="0" applyNumberFormat="1" applyFont="1" applyFill="1" applyAlignment="1">
      <alignment horizontal="center"/>
    </xf>
    <xf numFmtId="0" fontId="37" fillId="0" borderId="0" xfId="0" applyFont="1"/>
    <xf numFmtId="2" fontId="37" fillId="0" borderId="0" xfId="0" applyNumberFormat="1" applyFont="1"/>
    <xf numFmtId="1" fontId="28" fillId="0" borderId="0" xfId="0" applyNumberFormat="1" applyFont="1"/>
    <xf numFmtId="1" fontId="37" fillId="0" borderId="0" xfId="0" applyNumberFormat="1" applyFont="1"/>
    <xf numFmtId="0" fontId="7" fillId="0" borderId="0" xfId="0" applyFont="1" applyFill="1" applyBorder="1" applyAlignment="1">
      <alignment horizontal="center" vertical="center"/>
    </xf>
    <xf numFmtId="0" fontId="28" fillId="11" borderId="19" xfId="0" applyFont="1" applyFill="1" applyBorder="1" applyAlignment="1">
      <alignment horizontal="center"/>
    </xf>
    <xf numFmtId="9" fontId="37" fillId="11" borderId="0" xfId="0" applyNumberFormat="1" applyFont="1" applyFill="1" applyAlignment="1">
      <alignment horizontal="center"/>
    </xf>
    <xf numFmtId="1" fontId="28" fillId="11" borderId="18" xfId="0" applyNumberFormat="1" applyFont="1" applyFill="1" applyBorder="1" applyAlignment="1">
      <alignment horizontal="center"/>
    </xf>
    <xf numFmtId="1" fontId="28" fillId="11" borderId="34" xfId="0" applyNumberFormat="1" applyFont="1" applyFill="1" applyBorder="1" applyAlignment="1">
      <alignment horizontal="center"/>
    </xf>
    <xf numFmtId="0" fontId="28" fillId="11" borderId="12" xfId="0" applyFont="1" applyFill="1" applyBorder="1" applyAlignment="1">
      <alignment horizontal="center"/>
    </xf>
    <xf numFmtId="0" fontId="37" fillId="11" borderId="35" xfId="0" applyFont="1" applyFill="1" applyBorder="1"/>
    <xf numFmtId="0" fontId="28" fillId="11" borderId="35" xfId="0" applyFont="1" applyFill="1" applyBorder="1"/>
    <xf numFmtId="0" fontId="28" fillId="11" borderId="35" xfId="0" applyFont="1" applyFill="1" applyBorder="1" applyAlignment="1">
      <alignment horizontal="center"/>
    </xf>
    <xf numFmtId="2" fontId="37" fillId="11" borderId="35" xfId="0" applyNumberFormat="1" applyFont="1" applyFill="1" applyBorder="1" applyAlignment="1">
      <alignment horizontal="center"/>
    </xf>
    <xf numFmtId="9" fontId="37" fillId="11" borderId="35" xfId="0" applyNumberFormat="1" applyFont="1" applyFill="1" applyBorder="1" applyAlignment="1">
      <alignment horizontal="center"/>
    </xf>
    <xf numFmtId="2" fontId="28" fillId="11" borderId="35" xfId="0" applyNumberFormat="1" applyFont="1" applyFill="1" applyBorder="1" applyAlignment="1">
      <alignment horizontal="center"/>
    </xf>
    <xf numFmtId="1" fontId="28" fillId="11" borderId="35" xfId="0" applyNumberFormat="1" applyFont="1" applyFill="1" applyBorder="1" applyAlignment="1">
      <alignment horizontal="center"/>
    </xf>
    <xf numFmtId="1" fontId="28" fillId="11" borderId="36" xfId="0" applyNumberFormat="1" applyFont="1" applyFill="1" applyBorder="1" applyAlignment="1">
      <alignment horizontal="center"/>
    </xf>
    <xf numFmtId="0" fontId="27" fillId="11" borderId="14" xfId="0" applyFont="1" applyFill="1" applyBorder="1" applyAlignment="1">
      <alignment horizontal="center"/>
    </xf>
    <xf numFmtId="10" fontId="28" fillId="11" borderId="0" xfId="0" applyNumberFormat="1" applyFont="1" applyFill="1" applyAlignment="1">
      <alignment horizontal="center"/>
    </xf>
    <xf numFmtId="0" fontId="27" fillId="11" borderId="12" xfId="0" applyFont="1" applyFill="1" applyBorder="1" applyAlignment="1">
      <alignment horizontal="center"/>
    </xf>
    <xf numFmtId="0" fontId="28" fillId="11" borderId="14" xfId="0" applyFont="1" applyFill="1" applyBorder="1" applyAlignment="1">
      <alignment horizontal="center"/>
    </xf>
    <xf numFmtId="169" fontId="28" fillId="11" borderId="36" xfId="0" applyNumberFormat="1" applyFont="1" applyFill="1" applyBorder="1" applyAlignment="1">
      <alignment horizontal="center"/>
    </xf>
    <xf numFmtId="170" fontId="28" fillId="0" borderId="0" xfId="0" applyNumberFormat="1" applyFont="1" applyAlignment="1">
      <alignment horizontal="center"/>
    </xf>
    <xf numFmtId="169" fontId="28" fillId="11" borderId="33" xfId="0" applyNumberFormat="1" applyFont="1" applyFill="1" applyBorder="1" applyAlignment="1">
      <alignment horizontal="center"/>
    </xf>
    <xf numFmtId="0" fontId="28" fillId="0" borderId="0" xfId="0" applyFont="1" applyAlignment="1">
      <alignment horizontal="center"/>
    </xf>
    <xf numFmtId="0" fontId="37" fillId="11" borderId="18" xfId="0" applyFont="1" applyFill="1" applyBorder="1"/>
    <xf numFmtId="0" fontId="28" fillId="11" borderId="18" xfId="0" applyFont="1" applyFill="1" applyBorder="1"/>
    <xf numFmtId="0" fontId="28" fillId="11" borderId="18" xfId="0" applyFont="1" applyFill="1" applyBorder="1" applyAlignment="1">
      <alignment horizontal="center"/>
    </xf>
    <xf numFmtId="2" fontId="37" fillId="11" borderId="18" xfId="0" applyNumberFormat="1" applyFont="1" applyFill="1" applyBorder="1" applyAlignment="1">
      <alignment horizontal="center"/>
    </xf>
    <xf numFmtId="9" fontId="37" fillId="11" borderId="18" xfId="0" applyNumberFormat="1" applyFont="1" applyFill="1" applyBorder="1" applyAlignment="1">
      <alignment horizontal="center"/>
    </xf>
    <xf numFmtId="2" fontId="28" fillId="11" borderId="18" xfId="0" applyNumberFormat="1" applyFont="1" applyFill="1" applyBorder="1" applyAlignment="1">
      <alignment horizontal="center"/>
    </xf>
    <xf numFmtId="0" fontId="28" fillId="11" borderId="33" xfId="0" applyFont="1" applyFill="1" applyBorder="1" applyAlignment="1">
      <alignment horizontal="center"/>
    </xf>
    <xf numFmtId="0" fontId="28" fillId="11" borderId="36" xfId="0" applyFont="1" applyFill="1" applyBorder="1" applyAlignment="1">
      <alignment horizontal="center"/>
    </xf>
    <xf numFmtId="0" fontId="28" fillId="0" borderId="33" xfId="0" applyFont="1" applyBorder="1" applyAlignment="1">
      <alignment horizontal="center"/>
    </xf>
    <xf numFmtId="10" fontId="0" fillId="0" borderId="0" xfId="134" applyNumberFormat="1" applyFont="1"/>
    <xf numFmtId="10" fontId="0" fillId="0" borderId="0" xfId="0" applyNumberFormat="1"/>
    <xf numFmtId="0" fontId="28" fillId="11" borderId="0" xfId="0" applyFont="1" applyFill="1" applyBorder="1" applyAlignment="1">
      <alignment horizontal="center"/>
    </xf>
    <xf numFmtId="0" fontId="28" fillId="11" borderId="0" xfId="0" applyFont="1" applyFill="1" applyBorder="1"/>
    <xf numFmtId="2" fontId="37" fillId="11" borderId="0" xfId="0" applyNumberFormat="1" applyFont="1" applyFill="1" applyBorder="1" applyAlignment="1">
      <alignment horizontal="center"/>
    </xf>
    <xf numFmtId="9" fontId="37" fillId="11" borderId="0" xfId="0" applyNumberFormat="1" applyFont="1" applyFill="1" applyBorder="1" applyAlignment="1">
      <alignment horizontal="center"/>
    </xf>
    <xf numFmtId="10" fontId="28" fillId="11" borderId="0" xfId="0" applyNumberFormat="1" applyFont="1" applyFill="1" applyBorder="1" applyAlignment="1">
      <alignment horizontal="center"/>
    </xf>
    <xf numFmtId="2" fontId="28" fillId="11" borderId="0" xfId="0" applyNumberFormat="1" applyFont="1" applyFill="1" applyBorder="1" applyAlignment="1">
      <alignment horizontal="center"/>
    </xf>
    <xf numFmtId="0" fontId="28" fillId="0" borderId="0" xfId="0" applyFont="1" applyAlignment="1">
      <alignment wrapText="1"/>
    </xf>
    <xf numFmtId="1" fontId="37" fillId="0" borderId="0" xfId="0" applyNumberFormat="1" applyFont="1" applyFill="1" applyBorder="1"/>
    <xf numFmtId="1" fontId="37" fillId="0" borderId="0" xfId="0" applyNumberFormat="1" applyFont="1" applyBorder="1"/>
    <xf numFmtId="0" fontId="11" fillId="0" borderId="16" xfId="0" applyFont="1" applyFill="1" applyBorder="1" applyAlignment="1">
      <alignment horizontal="center" vertical="center"/>
    </xf>
    <xf numFmtId="0" fontId="22" fillId="0" borderId="16"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34" fillId="0" borderId="16" xfId="0" applyFont="1" applyFill="1" applyBorder="1" applyAlignment="1">
      <alignment horizontal="left" vertical="center"/>
    </xf>
    <xf numFmtId="0" fontId="38" fillId="0" borderId="16" xfId="0" applyFont="1" applyFill="1" applyBorder="1" applyAlignment="1">
      <alignment horizontal="center" vertical="center"/>
    </xf>
    <xf numFmtId="166" fontId="38" fillId="0" borderId="16" xfId="0" applyNumberFormat="1" applyFont="1" applyFill="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2" fontId="38" fillId="0" borderId="16" xfId="0" applyNumberFormat="1" applyFont="1" applyFill="1" applyBorder="1" applyAlignment="1">
      <alignment horizontal="center" vertical="center"/>
    </xf>
    <xf numFmtId="0" fontId="8" fillId="0" borderId="16" xfId="0" applyFont="1" applyBorder="1" applyAlignment="1">
      <alignment horizontal="left" vertical="center"/>
    </xf>
    <xf numFmtId="0" fontId="8" fillId="0" borderId="16" xfId="0" applyFont="1" applyBorder="1" applyAlignment="1">
      <alignment vertical="center"/>
    </xf>
    <xf numFmtId="0" fontId="6" fillId="0" borderId="16" xfId="0" applyFont="1" applyFill="1" applyBorder="1" applyAlignment="1">
      <alignment horizontal="left" vertical="center"/>
    </xf>
    <xf numFmtId="0" fontId="12" fillId="0" borderId="16" xfId="0" applyFont="1" applyBorder="1" applyAlignment="1">
      <alignment horizontal="left" vertical="center"/>
    </xf>
    <xf numFmtId="0" fontId="6" fillId="0" borderId="16" xfId="0" applyFont="1" applyFill="1" applyBorder="1" applyAlignment="1">
      <alignment horizontal="center"/>
    </xf>
    <xf numFmtId="166" fontId="28" fillId="11" borderId="0" xfId="0" applyNumberFormat="1" applyFont="1" applyFill="1" applyAlignment="1">
      <alignment horizontal="center"/>
    </xf>
    <xf numFmtId="166" fontId="28" fillId="11" borderId="35" xfId="0" applyNumberFormat="1" applyFont="1" applyFill="1" applyBorder="1" applyAlignment="1">
      <alignment horizontal="center"/>
    </xf>
    <xf numFmtId="0" fontId="18" fillId="0" borderId="16" xfId="0" applyFont="1" applyFill="1" applyBorder="1" applyAlignment="1">
      <alignment horizontal="left" vertical="center"/>
    </xf>
    <xf numFmtId="166" fontId="28" fillId="11" borderId="0" xfId="0" applyNumberFormat="1" applyFont="1" applyFill="1" applyBorder="1" applyAlignment="1">
      <alignment horizontal="center"/>
    </xf>
    <xf numFmtId="166" fontId="28" fillId="11" borderId="18" xfId="0" applyNumberFormat="1" applyFont="1" applyFill="1" applyBorder="1" applyAlignment="1">
      <alignment horizontal="center"/>
    </xf>
    <xf numFmtId="0" fontId="37" fillId="0" borderId="0" xfId="0" applyFont="1" applyFill="1" applyBorder="1"/>
    <xf numFmtId="0" fontId="28" fillId="0" borderId="0" xfId="0" applyFont="1" applyFill="1"/>
    <xf numFmtId="0" fontId="28" fillId="0" borderId="0" xfId="0" applyFont="1" applyAlignment="1">
      <alignment horizontal="right" wrapText="1"/>
    </xf>
    <xf numFmtId="0" fontId="39" fillId="0" borderId="0" xfId="0" applyFont="1" applyAlignment="1">
      <alignment wrapText="1"/>
    </xf>
    <xf numFmtId="0" fontId="38" fillId="0" borderId="16" xfId="0" applyFont="1" applyBorder="1" applyAlignment="1">
      <alignment horizontal="center" vertical="center"/>
    </xf>
    <xf numFmtId="0" fontId="44" fillId="0" borderId="0" xfId="0" applyFont="1"/>
    <xf numFmtId="0" fontId="38" fillId="0" borderId="0" xfId="0" applyFont="1"/>
    <xf numFmtId="0" fontId="38" fillId="0" borderId="0" xfId="0" applyFont="1" applyFill="1"/>
    <xf numFmtId="0" fontId="38" fillId="0" borderId="19" xfId="0" applyFont="1" applyBorder="1"/>
    <xf numFmtId="0" fontId="38" fillId="0" borderId="16" xfId="0" applyFont="1" applyBorder="1"/>
    <xf numFmtId="0" fontId="38" fillId="0" borderId="12" xfId="0" applyFont="1" applyBorder="1"/>
    <xf numFmtId="0" fontId="38" fillId="0" borderId="32" xfId="0" applyFont="1" applyBorder="1"/>
    <xf numFmtId="0" fontId="38" fillId="0" borderId="0" xfId="0" applyFont="1" applyAlignment="1">
      <alignment horizontal="center"/>
    </xf>
    <xf numFmtId="0" fontId="38" fillId="0" borderId="16" xfId="0" applyFont="1" applyBorder="1" applyAlignment="1">
      <alignment horizontal="center"/>
    </xf>
    <xf numFmtId="0" fontId="38" fillId="0" borderId="0" xfId="0" applyFont="1" applyAlignment="1">
      <alignment wrapText="1"/>
    </xf>
    <xf numFmtId="0" fontId="26" fillId="9" borderId="3" xfId="0" applyFont="1" applyFill="1" applyBorder="1" applyAlignment="1">
      <alignment horizontal="center"/>
    </xf>
    <xf numFmtId="0" fontId="43" fillId="0" borderId="0" xfId="0" applyFont="1"/>
    <xf numFmtId="0" fontId="43" fillId="0" borderId="0" xfId="0" applyFont="1" applyAlignment="1">
      <alignment horizontal="center"/>
    </xf>
    <xf numFmtId="0" fontId="43" fillId="0" borderId="0" xfId="0" applyFont="1" applyAlignment="1">
      <alignment horizontal="left"/>
    </xf>
    <xf numFmtId="0" fontId="47" fillId="0" borderId="0" xfId="0" applyFont="1"/>
    <xf numFmtId="0" fontId="0" fillId="4" borderId="0"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4" xfId="0" applyFont="1" applyFill="1" applyBorder="1" applyAlignment="1">
      <alignment horizontal="left" vertical="center" wrapText="1"/>
    </xf>
    <xf numFmtId="0" fontId="38" fillId="0" borderId="7" xfId="0" applyFont="1" applyBorder="1" applyAlignment="1">
      <alignment horizontal="center" vertical="center"/>
    </xf>
    <xf numFmtId="0" fontId="38" fillId="0" borderId="0" xfId="0" applyFont="1" applyBorder="1" applyAlignment="1">
      <alignment horizontal="center"/>
    </xf>
    <xf numFmtId="0" fontId="38" fillId="0" borderId="33" xfId="0" applyFont="1" applyBorder="1" applyAlignment="1">
      <alignment horizontal="center"/>
    </xf>
    <xf numFmtId="2" fontId="38" fillId="0" borderId="7" xfId="0" applyNumberFormat="1" applyFont="1" applyBorder="1" applyAlignment="1">
      <alignment horizontal="center"/>
    </xf>
    <xf numFmtId="2" fontId="38" fillId="0" borderId="0" xfId="0" applyNumberFormat="1" applyFont="1" applyBorder="1" applyAlignment="1">
      <alignment horizontal="center"/>
    </xf>
    <xf numFmtId="2" fontId="38" fillId="0" borderId="33" xfId="0" applyNumberFormat="1" applyFont="1" applyBorder="1" applyAlignment="1">
      <alignment horizontal="center"/>
    </xf>
    <xf numFmtId="2" fontId="43" fillId="0" borderId="0" xfId="0" applyNumberFormat="1" applyFont="1" applyBorder="1" applyAlignment="1">
      <alignment horizontal="center"/>
    </xf>
    <xf numFmtId="2" fontId="43" fillId="0" borderId="33" xfId="0" applyNumberFormat="1" applyFont="1" applyBorder="1" applyAlignment="1">
      <alignment horizontal="center"/>
    </xf>
    <xf numFmtId="2" fontId="43" fillId="0" borderId="7" xfId="0" applyNumberFormat="1" applyFont="1" applyBorder="1" applyAlignment="1">
      <alignment horizontal="center"/>
    </xf>
    <xf numFmtId="1" fontId="38" fillId="0" borderId="7" xfId="0" applyNumberFormat="1" applyFont="1" applyBorder="1" applyAlignment="1">
      <alignment horizontal="center"/>
    </xf>
    <xf numFmtId="0" fontId="32" fillId="0" borderId="34" xfId="0" applyFont="1" applyBorder="1"/>
    <xf numFmtId="0" fontId="32" fillId="0" borderId="36" xfId="0" applyFont="1" applyBorder="1"/>
    <xf numFmtId="0" fontId="46" fillId="0" borderId="7" xfId="0" applyFont="1" applyBorder="1" applyAlignment="1">
      <alignment horizontal="center"/>
    </xf>
    <xf numFmtId="0" fontId="46" fillId="0" borderId="0" xfId="0" applyFont="1" applyBorder="1" applyAlignment="1">
      <alignment horizontal="center"/>
    </xf>
    <xf numFmtId="0" fontId="46" fillId="0" borderId="33" xfId="0" applyFont="1" applyBorder="1" applyAlignment="1">
      <alignment horizontal="center"/>
    </xf>
    <xf numFmtId="2" fontId="46" fillId="0" borderId="7" xfId="0" applyNumberFormat="1" applyFont="1" applyBorder="1" applyAlignment="1">
      <alignment horizontal="center"/>
    </xf>
    <xf numFmtId="2" fontId="48" fillId="0" borderId="7" xfId="0" applyNumberFormat="1" applyFont="1" applyBorder="1" applyAlignment="1">
      <alignment horizontal="center"/>
    </xf>
    <xf numFmtId="0" fontId="48" fillId="0" borderId="0" xfId="0" applyFont="1" applyBorder="1" applyAlignment="1">
      <alignment horizontal="center"/>
    </xf>
    <xf numFmtId="2" fontId="48" fillId="0" borderId="38" xfId="0" applyNumberFormat="1" applyFont="1" applyBorder="1" applyAlignment="1">
      <alignment horizontal="center"/>
    </xf>
    <xf numFmtId="0" fontId="48" fillId="0" borderId="35" xfId="0" applyFont="1" applyBorder="1" applyAlignment="1">
      <alignment horizontal="center"/>
    </xf>
    <xf numFmtId="0" fontId="48" fillId="0" borderId="36" xfId="0" applyFont="1" applyBorder="1" applyAlignment="1">
      <alignment horizontal="center"/>
    </xf>
    <xf numFmtId="0" fontId="49" fillId="0" borderId="7" xfId="0" applyFont="1" applyBorder="1" applyAlignment="1">
      <alignment horizontal="center"/>
    </xf>
    <xf numFmtId="0" fontId="49" fillId="0" borderId="38" xfId="0" applyFont="1" applyBorder="1" applyAlignment="1">
      <alignment horizontal="center"/>
    </xf>
    <xf numFmtId="1" fontId="0" fillId="0" borderId="15" xfId="0" applyNumberFormat="1" applyFont="1" applyBorder="1"/>
    <xf numFmtId="0" fontId="2" fillId="0" borderId="23" xfId="0" applyFont="1" applyBorder="1"/>
    <xf numFmtId="1" fontId="0" fillId="0" borderId="25" xfId="0" applyNumberFormat="1" applyBorder="1"/>
    <xf numFmtId="0" fontId="50" fillId="0" borderId="0" xfId="0" applyFont="1"/>
    <xf numFmtId="0" fontId="16" fillId="0" borderId="16" xfId="0" applyFont="1" applyFill="1" applyBorder="1" applyAlignment="1">
      <alignment horizontal="left" vertical="center"/>
    </xf>
    <xf numFmtId="0" fontId="18" fillId="0" borderId="15" xfId="0" applyFont="1" applyFill="1" applyBorder="1" applyAlignment="1">
      <alignment horizontal="left" vertical="center"/>
    </xf>
    <xf numFmtId="0" fontId="18" fillId="0" borderId="17" xfId="0" applyFont="1" applyFill="1" applyBorder="1" applyAlignment="1">
      <alignment horizontal="left" vertical="center"/>
    </xf>
    <xf numFmtId="0" fontId="18" fillId="0" borderId="15" xfId="0" applyFont="1" applyFill="1" applyBorder="1" applyAlignment="1">
      <alignment horizontal="left" vertical="center" wrapText="1"/>
    </xf>
    <xf numFmtId="0" fontId="38" fillId="0" borderId="16" xfId="0" applyFont="1" applyFill="1" applyBorder="1" applyAlignment="1">
      <alignment horizontal="left" vertical="center"/>
    </xf>
    <xf numFmtId="167" fontId="38" fillId="0" borderId="16" xfId="0" applyNumberFormat="1" applyFont="1" applyFill="1" applyBorder="1" applyAlignment="1">
      <alignment horizontal="left" vertical="center"/>
    </xf>
    <xf numFmtId="0" fontId="18" fillId="0" borderId="16" xfId="0" applyFont="1" applyFill="1" applyBorder="1" applyAlignment="1">
      <alignment horizontal="left" vertical="center" wrapText="1"/>
    </xf>
    <xf numFmtId="0" fontId="39" fillId="0" borderId="0" xfId="0" applyFont="1" applyAlignment="1">
      <alignment horizontal="left" wrapText="1"/>
    </xf>
    <xf numFmtId="0" fontId="20" fillId="0" borderId="16" xfId="0" applyFont="1" applyFill="1" applyBorder="1" applyAlignment="1">
      <alignment horizontal="left" vertical="center"/>
    </xf>
    <xf numFmtId="166" fontId="38" fillId="0" borderId="16" xfId="0" applyNumberFormat="1" applyFont="1" applyFill="1" applyBorder="1" applyAlignment="1">
      <alignment horizontal="left" vertical="center"/>
    </xf>
    <xf numFmtId="2" fontId="38" fillId="0" borderId="16" xfId="0" applyNumberFormat="1" applyFont="1" applyFill="1" applyBorder="1" applyAlignment="1">
      <alignment horizontal="left" vertical="center"/>
    </xf>
    <xf numFmtId="0" fontId="20" fillId="0" borderId="16" xfId="0" applyFont="1" applyFill="1" applyBorder="1" applyAlignment="1">
      <alignment horizontal="left" vertical="center" wrapText="1"/>
    </xf>
    <xf numFmtId="0" fontId="34" fillId="0" borderId="19" xfId="0" applyFont="1" applyFill="1" applyBorder="1" applyAlignment="1">
      <alignment horizontal="left" vertical="center"/>
    </xf>
    <xf numFmtId="0" fontId="38" fillId="0" borderId="19" xfId="0" applyFont="1" applyFill="1" applyBorder="1" applyAlignment="1">
      <alignment horizontal="left" vertical="center"/>
    </xf>
    <xf numFmtId="166" fontId="38" fillId="0" borderId="19" xfId="0" applyNumberFormat="1" applyFont="1" applyFill="1" applyBorder="1" applyAlignment="1">
      <alignment horizontal="left" vertical="center"/>
    </xf>
    <xf numFmtId="0" fontId="18" fillId="0" borderId="19" xfId="0" applyFont="1" applyFill="1" applyBorder="1" applyAlignment="1">
      <alignment horizontal="left" vertical="center" wrapText="1"/>
    </xf>
    <xf numFmtId="0" fontId="18" fillId="0" borderId="16" xfId="0" applyFont="1" applyFill="1" applyBorder="1" applyAlignment="1">
      <alignment horizontal="left"/>
    </xf>
    <xf numFmtId="0" fontId="17" fillId="12" borderId="3" xfId="0" applyFont="1" applyFill="1" applyBorder="1" applyAlignment="1">
      <alignment horizontal="center" vertical="center" wrapText="1"/>
    </xf>
    <xf numFmtId="0" fontId="17" fillId="12" borderId="15"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6" fillId="12" borderId="31" xfId="0" applyFont="1" applyFill="1" applyBorder="1" applyAlignment="1">
      <alignment horizontal="center" vertical="center"/>
    </xf>
    <xf numFmtId="0" fontId="6" fillId="12" borderId="29" xfId="0" applyFont="1" applyFill="1" applyBorder="1" applyAlignment="1">
      <alignment horizontal="center" vertical="center"/>
    </xf>
    <xf numFmtId="0" fontId="6" fillId="0" borderId="22" xfId="0" applyFont="1" applyFill="1" applyBorder="1" applyAlignment="1">
      <alignment horizontal="center" vertical="center"/>
    </xf>
    <xf numFmtId="0" fontId="17" fillId="12" borderId="30" xfId="0" applyFont="1" applyFill="1" applyBorder="1" applyAlignment="1">
      <alignment horizontal="center" vertical="center" wrapText="1"/>
    </xf>
    <xf numFmtId="171" fontId="30" fillId="7" borderId="10" xfId="35" applyNumberFormat="1" applyFont="1" applyFill="1" applyBorder="1" applyAlignment="1">
      <alignment horizontal="center" vertical="center" wrapText="1"/>
    </xf>
    <xf numFmtId="172" fontId="30" fillId="7" borderId="10" xfId="35" applyNumberFormat="1" applyFont="1" applyFill="1" applyBorder="1" applyAlignment="1">
      <alignment horizontal="center" vertical="center" wrapText="1"/>
    </xf>
    <xf numFmtId="172" fontId="6" fillId="0" borderId="0" xfId="0" applyNumberFormat="1" applyFont="1" applyFill="1" applyBorder="1" applyAlignment="1">
      <alignment horizontal="center" vertical="center"/>
    </xf>
    <xf numFmtId="2" fontId="28" fillId="0" borderId="0" xfId="0" applyNumberFormat="1" applyFont="1"/>
    <xf numFmtId="172" fontId="6" fillId="0" borderId="0" xfId="0" applyNumberFormat="1" applyFont="1" applyFill="1" applyBorder="1" applyAlignment="1">
      <alignment horizontal="center"/>
    </xf>
    <xf numFmtId="172" fontId="6" fillId="7" borderId="0" xfId="35" applyNumberFormat="1" applyFont="1" applyFill="1" applyBorder="1" applyAlignment="1">
      <alignment horizontal="center" vertical="center" wrapText="1"/>
    </xf>
    <xf numFmtId="167" fontId="37" fillId="0" borderId="0" xfId="0" applyNumberFormat="1" applyFont="1" applyFill="1" applyBorder="1"/>
    <xf numFmtId="2" fontId="0" fillId="0" borderId="0" xfId="0" applyNumberFormat="1"/>
    <xf numFmtId="0" fontId="52" fillId="0" borderId="0" xfId="0" applyFont="1"/>
    <xf numFmtId="0" fontId="53" fillId="0" borderId="0" xfId="0" applyFont="1"/>
    <xf numFmtId="0" fontId="52" fillId="0" borderId="0" xfId="0" applyFont="1" applyAlignment="1">
      <alignment horizontal="left"/>
    </xf>
    <xf numFmtId="14" fontId="52" fillId="0" borderId="0" xfId="0" applyNumberFormat="1" applyFont="1"/>
    <xf numFmtId="14" fontId="52" fillId="0" borderId="0" xfId="0" applyNumberFormat="1" applyFont="1" applyAlignment="1">
      <alignment horizontal="left"/>
    </xf>
    <xf numFmtId="173" fontId="0" fillId="0" borderId="0" xfId="0" applyNumberFormat="1"/>
    <xf numFmtId="10" fontId="28" fillId="11" borderId="18" xfId="0" applyNumberFormat="1" applyFont="1" applyFill="1" applyBorder="1" applyAlignment="1">
      <alignment horizontal="center"/>
    </xf>
    <xf numFmtId="10" fontId="28" fillId="11" borderId="35" xfId="0" applyNumberFormat="1" applyFont="1" applyFill="1" applyBorder="1" applyAlignment="1">
      <alignment horizontal="center"/>
    </xf>
    <xf numFmtId="0" fontId="54" fillId="0" borderId="32" xfId="0" applyFont="1" applyBorder="1" applyAlignment="1">
      <alignment horizontal="center"/>
    </xf>
    <xf numFmtId="0" fontId="55" fillId="0" borderId="32" xfId="0" applyFont="1" applyBorder="1" applyAlignment="1">
      <alignment horizontal="center" wrapText="1"/>
    </xf>
    <xf numFmtId="0" fontId="55" fillId="0" borderId="32" xfId="0" applyFont="1" applyBorder="1" applyAlignment="1">
      <alignment horizontal="center"/>
    </xf>
    <xf numFmtId="0" fontId="34" fillId="0" borderId="16" xfId="0" applyFont="1" applyBorder="1" applyAlignment="1">
      <alignment vertical="center"/>
    </xf>
    <xf numFmtId="0" fontId="34" fillId="0" borderId="16" xfId="0" applyFont="1" applyBorder="1" applyAlignment="1">
      <alignment horizontal="left" vertical="center"/>
    </xf>
    <xf numFmtId="166" fontId="38" fillId="0" borderId="7" xfId="0" applyNumberFormat="1" applyFont="1" applyBorder="1" applyAlignment="1">
      <alignment horizontal="center"/>
    </xf>
    <xf numFmtId="166" fontId="38" fillId="0" borderId="0" xfId="0" applyNumberFormat="1" applyFont="1" applyBorder="1" applyAlignment="1">
      <alignment horizontal="center"/>
    </xf>
    <xf numFmtId="166" fontId="38" fillId="0" borderId="33" xfId="0" applyNumberFormat="1" applyFont="1" applyBorder="1" applyAlignment="1">
      <alignment horizontal="center"/>
    </xf>
    <xf numFmtId="0" fontId="57" fillId="0" borderId="0" xfId="0" applyFont="1" applyBorder="1" applyAlignment="1">
      <alignment horizontal="center"/>
    </xf>
    <xf numFmtId="0" fontId="58" fillId="0" borderId="0" xfId="0" applyFont="1" applyBorder="1" applyAlignment="1">
      <alignment horizontal="center"/>
    </xf>
    <xf numFmtId="0" fontId="58" fillId="0" borderId="33" xfId="0" applyFont="1" applyBorder="1" applyAlignment="1">
      <alignment horizontal="center"/>
    </xf>
    <xf numFmtId="2" fontId="22" fillId="0" borderId="16" xfId="0" applyNumberFormat="1" applyFont="1" applyFill="1" applyBorder="1" applyAlignment="1">
      <alignment horizontal="left" vertical="center"/>
    </xf>
    <xf numFmtId="0" fontId="22" fillId="0" borderId="20"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15" fillId="3" borderId="23" xfId="0" applyFont="1" applyFill="1" applyBorder="1" applyAlignment="1">
      <alignment horizontal="center"/>
    </xf>
    <xf numFmtId="0" fontId="15" fillId="3" borderId="24" xfId="0" applyFont="1" applyFill="1" applyBorder="1" applyAlignment="1">
      <alignment horizontal="center"/>
    </xf>
    <xf numFmtId="0" fontId="15" fillId="3" borderId="25" xfId="0" applyFont="1" applyFill="1" applyBorder="1" applyAlignment="1">
      <alignment horizont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17" fillId="12" borderId="30" xfId="0" applyFont="1" applyFill="1" applyBorder="1" applyAlignment="1">
      <alignment horizontal="center" vertical="center" wrapText="1"/>
    </xf>
    <xf numFmtId="0" fontId="17" fillId="12" borderId="31" xfId="0" applyFont="1" applyFill="1" applyBorder="1" applyAlignment="1">
      <alignment horizontal="center" vertical="center" wrapText="1"/>
    </xf>
    <xf numFmtId="0" fontId="17" fillId="12" borderId="29"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17" fillId="6" borderId="29" xfId="0" applyFont="1" applyFill="1" applyBorder="1" applyAlignment="1">
      <alignment horizontal="center" vertical="center" wrapText="1"/>
    </xf>
    <xf numFmtId="168" fontId="17" fillId="8" borderId="30" xfId="35" applyNumberFormat="1" applyFont="1" applyFill="1" applyBorder="1" applyAlignment="1">
      <alignment horizontal="center" vertical="center" wrapText="1"/>
    </xf>
    <xf numFmtId="168" fontId="17" fillId="8" borderId="29" xfId="35" applyNumberFormat="1" applyFont="1" applyFill="1" applyBorder="1" applyAlignment="1">
      <alignment horizontal="center" vertical="center" wrapText="1"/>
    </xf>
    <xf numFmtId="173" fontId="17" fillId="5" borderId="30" xfId="35" applyNumberFormat="1" applyFont="1" applyFill="1" applyBorder="1" applyAlignment="1">
      <alignment horizontal="center" vertical="center" wrapText="1"/>
    </xf>
    <xf numFmtId="173" fontId="17" fillId="5" borderId="29" xfId="35" applyNumberFormat="1" applyFont="1" applyFill="1" applyBorder="1" applyAlignment="1">
      <alignment horizontal="center" vertical="center" wrapText="1"/>
    </xf>
    <xf numFmtId="0" fontId="26" fillId="10" borderId="0" xfId="0" applyFont="1" applyFill="1" applyAlignment="1">
      <alignment horizontal="center"/>
    </xf>
    <xf numFmtId="0" fontId="26" fillId="9" borderId="1" xfId="0" applyFont="1" applyFill="1" applyBorder="1" applyAlignment="1">
      <alignment horizontal="center" vertical="center"/>
    </xf>
    <xf numFmtId="0" fontId="26" fillId="9" borderId="2" xfId="0" applyFont="1" applyFill="1" applyBorder="1" applyAlignment="1">
      <alignment horizontal="center" vertical="center"/>
    </xf>
    <xf numFmtId="0" fontId="26" fillId="9" borderId="3"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31" xfId="0" applyFont="1" applyFill="1" applyBorder="1" applyAlignment="1">
      <alignment horizontal="center" vertical="center"/>
    </xf>
    <xf numFmtId="0" fontId="0" fillId="4" borderId="29" xfId="0" applyFont="1" applyFill="1" applyBorder="1" applyAlignment="1">
      <alignment horizontal="center" vertical="center"/>
    </xf>
    <xf numFmtId="0" fontId="0" fillId="4" borderId="1"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4" xfId="0" applyFont="1" applyFill="1" applyBorder="1" applyAlignment="1">
      <alignment horizontal="left" vertical="center" wrapText="1"/>
    </xf>
    <xf numFmtId="0" fontId="27" fillId="4" borderId="16" xfId="0" applyFont="1" applyFill="1" applyBorder="1" applyAlignment="1">
      <alignment horizontal="left" vertical="top" wrapText="1"/>
    </xf>
    <xf numFmtId="0" fontId="27" fillId="4" borderId="9" xfId="0" applyFont="1" applyFill="1" applyBorder="1" applyAlignment="1">
      <alignment horizontal="left" vertical="top" wrapText="1"/>
    </xf>
    <xf numFmtId="0" fontId="0" fillId="4" borderId="1" xfId="0" applyFont="1" applyFill="1" applyBorder="1" applyAlignment="1">
      <alignment horizontal="center" vertical="center"/>
    </xf>
    <xf numFmtId="0" fontId="0" fillId="4" borderId="6"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28" xfId="0" applyFont="1" applyFill="1" applyBorder="1" applyAlignment="1">
      <alignment horizontal="left" vertical="center" wrapText="1"/>
    </xf>
    <xf numFmtId="0" fontId="0" fillId="4" borderId="26" xfId="0" applyFont="1" applyFill="1" applyBorder="1" applyAlignment="1">
      <alignment horizontal="left" vertical="center" wrapText="1"/>
    </xf>
    <xf numFmtId="0" fontId="0" fillId="4" borderId="27"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0" fillId="0" borderId="6" xfId="0" applyFont="1" applyBorder="1" applyAlignment="1">
      <alignment horizontal="left" vertical="center"/>
    </xf>
    <xf numFmtId="0" fontId="0" fillId="0" borderId="4" xfId="0" applyFont="1" applyBorder="1" applyAlignment="1">
      <alignment horizontal="left" vertical="center"/>
    </xf>
    <xf numFmtId="0" fontId="43" fillId="0" borderId="37" xfId="0" applyFont="1" applyBorder="1" applyAlignment="1">
      <alignment horizontal="center"/>
    </xf>
    <xf numFmtId="0" fontId="43" fillId="0" borderId="18" xfId="0" applyFont="1" applyBorder="1" applyAlignment="1">
      <alignment horizontal="center"/>
    </xf>
    <xf numFmtId="0" fontId="43" fillId="0" borderId="34" xfId="0" applyFont="1" applyBorder="1" applyAlignment="1">
      <alignment horizontal="center"/>
    </xf>
    <xf numFmtId="0" fontId="56" fillId="0" borderId="21" xfId="0" applyFont="1" applyBorder="1" applyAlignment="1">
      <alignment horizontal="center" vertical="center" wrapText="1"/>
    </xf>
    <xf numFmtId="0" fontId="45" fillId="0" borderId="11" xfId="0" applyFont="1" applyBorder="1" applyAlignment="1">
      <alignment horizontal="center" vertical="center" wrapText="1"/>
    </xf>
    <xf numFmtId="0" fontId="0" fillId="4" borderId="18"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33"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36"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7" xfId="0" applyFont="1" applyFill="1" applyBorder="1" applyAlignment="1">
      <alignment vertical="center"/>
    </xf>
    <xf numFmtId="0" fontId="0" fillId="4" borderId="0" xfId="0" applyFont="1" applyFill="1" applyBorder="1" applyAlignment="1">
      <alignment vertical="center"/>
    </xf>
    <xf numFmtId="0" fontId="0" fillId="4" borderId="33" xfId="0" applyFont="1" applyFill="1" applyBorder="1" applyAlignment="1">
      <alignment vertical="center"/>
    </xf>
    <xf numFmtId="0" fontId="0" fillId="4" borderId="38" xfId="0" applyFont="1" applyFill="1" applyBorder="1" applyAlignment="1">
      <alignment vertical="center"/>
    </xf>
    <xf numFmtId="0" fontId="0" fillId="4" borderId="35" xfId="0" applyFont="1" applyFill="1" applyBorder="1" applyAlignment="1">
      <alignment vertical="center"/>
    </xf>
    <xf numFmtId="0" fontId="0" fillId="4" borderId="36" xfId="0" applyFont="1" applyFill="1" applyBorder="1" applyAlignment="1">
      <alignment vertical="center"/>
    </xf>
    <xf numFmtId="0" fontId="0" fillId="0" borderId="0" xfId="0" applyAlignment="1">
      <alignment horizontal="left" wrapText="1"/>
    </xf>
  </cellXfs>
  <cellStyles count="139">
    <cellStyle name="Comma" xfId="3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6" builtinId="9" hidden="1"/>
    <cellStyle name="Followed Hyperlink" xfId="1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5" builtinId="8" hidden="1"/>
    <cellStyle name="Hyperlink" xfId="137" builtinId="8" hidden="1"/>
    <cellStyle name="Normal" xfId="0" builtinId="0"/>
    <cellStyle name="Percent" xfId="134"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5" Type="http://schemas.openxmlformats.org/officeDocument/2006/relationships/usernames" Target="revisions/userNames.xml"/><Relationship Id="rId16" Type="http://schemas.openxmlformats.org/officeDocument/2006/relationships/revisionHeaders" Target="revisions/revisionHeader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114300</xdr:colOff>
      <xdr:row>2</xdr:row>
      <xdr:rowOff>12700</xdr:rowOff>
    </xdr:from>
    <xdr:to>
      <xdr:col>6</xdr:col>
      <xdr:colOff>4699000</xdr:colOff>
      <xdr:row>2</xdr:row>
      <xdr:rowOff>406400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9700" y="1447800"/>
          <a:ext cx="8686800" cy="393700"/>
        </a:xfrm>
        <a:prstGeom prst="rect">
          <a:avLst/>
        </a:prstGeom>
      </xdr:spPr>
    </xdr:pic>
    <xdr:clientData/>
  </xdr:twoCellAnchor>
  <xdr:twoCellAnchor editAs="oneCell">
    <xdr:from>
      <xdr:col>0</xdr:col>
      <xdr:colOff>1003300</xdr:colOff>
      <xdr:row>12</xdr:row>
      <xdr:rowOff>12700</xdr:rowOff>
    </xdr:from>
    <xdr:to>
      <xdr:col>0</xdr:col>
      <xdr:colOff>1371600</xdr:colOff>
      <xdr:row>12</xdr:row>
      <xdr:rowOff>368300</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3300" y="4724400"/>
          <a:ext cx="368300" cy="355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152400</xdr:colOff>
      <xdr:row>0</xdr:row>
      <xdr:rowOff>419100</xdr:rowOff>
    </xdr:from>
    <xdr:to>
      <xdr:col>13</xdr:col>
      <xdr:colOff>457200</xdr:colOff>
      <xdr:row>0</xdr:row>
      <xdr:rowOff>774700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68200" y="419100"/>
          <a:ext cx="304800" cy="355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152400</xdr:colOff>
      <xdr:row>0</xdr:row>
      <xdr:rowOff>419100</xdr:rowOff>
    </xdr:from>
    <xdr:to>
      <xdr:col>13</xdr:col>
      <xdr:colOff>457200</xdr:colOff>
      <xdr:row>0</xdr:row>
      <xdr:rowOff>774700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3100" y="419100"/>
          <a:ext cx="304800" cy="355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152400</xdr:colOff>
      <xdr:row>0</xdr:row>
      <xdr:rowOff>419100</xdr:rowOff>
    </xdr:from>
    <xdr:to>
      <xdr:col>13</xdr:col>
      <xdr:colOff>457200</xdr:colOff>
      <xdr:row>0</xdr:row>
      <xdr:rowOff>774700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3100" y="419100"/>
          <a:ext cx="304800" cy="355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152400</xdr:colOff>
      <xdr:row>0</xdr:row>
      <xdr:rowOff>419100</xdr:rowOff>
    </xdr:from>
    <xdr:to>
      <xdr:col>13</xdr:col>
      <xdr:colOff>457200</xdr:colOff>
      <xdr:row>0</xdr:row>
      <xdr:rowOff>774700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3100" y="419100"/>
          <a:ext cx="304800" cy="355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152400</xdr:colOff>
      <xdr:row>0</xdr:row>
      <xdr:rowOff>419100</xdr:rowOff>
    </xdr:from>
    <xdr:to>
      <xdr:col>13</xdr:col>
      <xdr:colOff>457200</xdr:colOff>
      <xdr:row>0</xdr:row>
      <xdr:rowOff>774700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3100" y="419100"/>
          <a:ext cx="304800" cy="355600"/>
        </a:xfrm>
        <a:prstGeom prst="rect">
          <a:avLst/>
        </a:prstGeom>
      </xdr:spPr>
    </xdr:pic>
    <xdr:clientData/>
  </xdr:twoCellAnchor>
</xdr:wsDr>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1" Type="http://schemas.openxmlformats.org/officeDocument/2006/relationships/revisionLog" Target="revisionLog1.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C5950A9-E3ED-8747-A774-C1C89AF6A9D5}" diskRevisions="1" revisionId="259" version="2">
  <header guid="{9BC366E3-3A56-3F48-85CC-38CDB4EA1D19}" dateTime="2022-04-12T08:40:07" maxSheetId="11" userName="Microsoft Office User" r:id="rId1">
    <sheetIdMap count="10">
      <sheetId val="1"/>
      <sheetId val="2"/>
      <sheetId val="3"/>
      <sheetId val="4"/>
      <sheetId val="5"/>
      <sheetId val="6"/>
      <sheetId val="7"/>
      <sheetId val="8"/>
      <sheetId val="9"/>
      <sheetId val="10"/>
    </sheetIdMap>
  </header>
  <header guid="{4A7CEC2E-A98C-994E-B847-544E9B1B0037}" dateTime="2022-04-12T08:44:07" maxSheetId="11" userName="Microsoft Office User" r:id="rId2" minRId="1" maxRId="6">
    <sheetIdMap count="10">
      <sheetId val="1"/>
      <sheetId val="2"/>
      <sheetId val="3"/>
      <sheetId val="4"/>
      <sheetId val="5"/>
      <sheetId val="6"/>
      <sheetId val="7"/>
      <sheetId val="8"/>
      <sheetId val="9"/>
      <sheetId val="10"/>
    </sheetIdMap>
  </header>
  <header guid="{9F28FC4B-E404-A242-BC3A-AB5F3312F412}" dateTime="2022-04-12T14:30:44" maxSheetId="11" userName="Microsoft Office User" r:id="rId3" minRId="7" maxRId="247">
    <sheetIdMap count="10">
      <sheetId val="1"/>
      <sheetId val="2"/>
      <sheetId val="3"/>
      <sheetId val="4"/>
      <sheetId val="5"/>
      <sheetId val="6"/>
      <sheetId val="7"/>
      <sheetId val="8"/>
      <sheetId val="9"/>
      <sheetId val="10"/>
    </sheetIdMap>
  </header>
  <header guid="{7FF1DBFF-C05A-5348-BDE4-DF5B204959CC}" dateTime="2022-04-12T15:32:52" maxSheetId="11" userName="Microsoft Office User" r:id="rId4">
    <sheetIdMap count="10">
      <sheetId val="1"/>
      <sheetId val="2"/>
      <sheetId val="3"/>
      <sheetId val="4"/>
      <sheetId val="5"/>
      <sheetId val="6"/>
      <sheetId val="7"/>
      <sheetId val="8"/>
      <sheetId val="9"/>
      <sheetId val="10"/>
    </sheetIdMap>
  </header>
  <header guid="{1C5950A9-E3ED-8747-A774-C1C89AF6A9D5}" dateTime="2022-04-14T16:45:49" maxSheetId="11" userName="Microsoft Office User" r:id="rId5" minRId="253" maxRId="254">
    <sheetIdMap count="10">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E10">
    <dxf>
      <fill>
        <patternFill patternType="solid">
          <bgColor rgb="FFFFFF00"/>
        </patternFill>
      </fill>
    </dxf>
  </rfmt>
  <rfmt sheetId="2" sqref="F12">
    <dxf>
      <fill>
        <patternFill patternType="solid">
          <bgColor rgb="FFFFFF00"/>
        </patternFill>
      </fill>
    </dxf>
  </rfmt>
  <rfmt sheetId="2" sqref="F12">
    <dxf>
      <fill>
        <patternFill patternType="none">
          <bgColor auto="1"/>
        </patternFill>
      </fill>
    </dxf>
  </rfmt>
  <rcc rId="1" sId="2">
    <oc r="F9" t="inlineStr">
      <is>
        <t>TJ/tonne</t>
      </is>
    </oc>
    <nc r="F9" t="inlineStr">
      <is>
        <t>TJ/ton</t>
      </is>
    </nc>
  </rcc>
  <rcc rId="2" sId="2">
    <oc r="F12" t="inlineStr">
      <is>
        <t>%</t>
      </is>
    </oc>
    <nc r="F12" t="inlineStr">
      <is>
        <t>tons</t>
      </is>
    </nc>
  </rcc>
  <rcc rId="3" sId="2">
    <oc r="F15" t="inlineStr">
      <is>
        <t>%</t>
      </is>
    </oc>
    <nc r="F15" t="inlineStr">
      <is>
        <t>tons</t>
      </is>
    </nc>
  </rcc>
  <rcc rId="4" sId="2">
    <oc r="F16" t="inlineStr">
      <is>
        <t>tonnes wood/person/y</t>
      </is>
    </oc>
    <nc r="F16" t="inlineStr">
      <is>
        <t>tons wood/person/y</t>
      </is>
    </nc>
  </rcc>
  <rcc rId="5" sId="2">
    <oc r="F17" t="inlineStr">
      <is>
        <t>tonnes wood/person/y</t>
      </is>
    </oc>
    <nc r="F17" t="inlineStr">
      <is>
        <t>tons wood/person/y</t>
      </is>
    </nc>
  </rcc>
  <rfmt sheetId="9" sqref="R37" start="0" length="0">
    <dxf>
      <border>
        <left/>
        <right/>
        <top/>
        <bottom style="thin">
          <color indexed="64"/>
        </bottom>
      </border>
    </dxf>
  </rfmt>
  <rcc rId="6" sId="1" numFmtId="19">
    <oc r="C16">
      <v>44644</v>
    </oc>
    <nc r="C16">
      <v>44663</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2">
    <oc r="E10">
      <v>73.599999999999994</v>
    </oc>
    <nc r="E10">
      <v>73.2</v>
    </nc>
  </rcc>
  <rfmt sheetId="2" sqref="E10">
    <dxf>
      <fill>
        <patternFill patternType="none">
          <bgColor auto="1"/>
        </patternFill>
      </fill>
    </dxf>
  </rfmt>
  <rcc rId="8" sId="6" numFmtId="4">
    <oc r="R2">
      <v>73.599999999999994</v>
    </oc>
    <nc r="R2">
      <v>73.2</v>
    </nc>
  </rcc>
  <rcc rId="9" sId="6" numFmtId="4">
    <oc r="R3">
      <v>73.599999999999994</v>
    </oc>
    <nc r="R3">
      <v>73.2</v>
    </nc>
  </rcc>
  <rcc rId="10" sId="6" numFmtId="4">
    <oc r="R4">
      <v>73.599999999999994</v>
    </oc>
    <nc r="R4">
      <v>73.2</v>
    </nc>
  </rcc>
  <rcc rId="11" sId="6" numFmtId="4">
    <oc r="R5">
      <v>73.599999999999994</v>
    </oc>
    <nc r="R5">
      <v>73.2</v>
    </nc>
  </rcc>
  <rcc rId="12" sId="6" numFmtId="4">
    <oc r="R6">
      <v>73.599999999999994</v>
    </oc>
    <nc r="R6">
      <v>73.2</v>
    </nc>
  </rcc>
  <rcc rId="13" sId="6" numFmtId="4">
    <oc r="R7">
      <v>73.599999999999994</v>
    </oc>
    <nc r="R7">
      <v>73.2</v>
    </nc>
  </rcc>
  <rcc rId="14" sId="6" numFmtId="4">
    <oc r="R8">
      <v>73.599999999999994</v>
    </oc>
    <nc r="R8">
      <v>73.2</v>
    </nc>
  </rcc>
  <rcc rId="15" sId="6" numFmtId="4">
    <oc r="R9">
      <v>73.599999999999994</v>
    </oc>
    <nc r="R9">
      <v>73.2</v>
    </nc>
  </rcc>
  <rcc rId="16" sId="6" numFmtId="4">
    <oc r="R10">
      <v>73.599999999999994</v>
    </oc>
    <nc r="R10">
      <v>73.2</v>
    </nc>
  </rcc>
  <rcc rId="17" sId="6" numFmtId="4">
    <oc r="R11">
      <v>73.599999999999994</v>
    </oc>
    <nc r="R11">
      <v>73.2</v>
    </nc>
  </rcc>
  <rcc rId="18" sId="6" numFmtId="4">
    <oc r="R12">
      <v>73.599999999999994</v>
    </oc>
    <nc r="R12">
      <v>73.2</v>
    </nc>
  </rcc>
  <rcc rId="19" sId="6" numFmtId="4">
    <oc r="R13">
      <v>73.599999999999994</v>
    </oc>
    <nc r="R13">
      <v>73.2</v>
    </nc>
  </rcc>
  <rcc rId="20" sId="6" numFmtId="4">
    <oc r="R14">
      <v>73.599999999999994</v>
    </oc>
    <nc r="R14">
      <v>73.2</v>
    </nc>
  </rcc>
  <rcc rId="21" sId="6" numFmtId="4">
    <oc r="R15">
      <v>73.599999999999994</v>
    </oc>
    <nc r="R15">
      <v>73.2</v>
    </nc>
  </rcc>
  <rfmt sheetId="6" sqref="R5" start="0" length="0">
    <dxf>
      <border>
        <left/>
        <right/>
        <top/>
        <bottom style="thin">
          <color indexed="64"/>
        </bottom>
      </border>
    </dxf>
  </rfmt>
  <rcc rId="22" sId="6" numFmtId="4">
    <oc r="R16">
      <v>73.599999999999994</v>
    </oc>
    <nc r="R16">
      <v>73.2</v>
    </nc>
  </rcc>
  <rcc rId="23" sId="6" numFmtId="4">
    <oc r="R17">
      <v>73.599999999999994</v>
    </oc>
    <nc r="R17">
      <v>73.2</v>
    </nc>
  </rcc>
  <rcc rId="24" sId="6" numFmtId="4">
    <oc r="R18">
      <v>73.599999999999994</v>
    </oc>
    <nc r="R18">
      <v>73.2</v>
    </nc>
  </rcc>
  <rcc rId="25" sId="6" numFmtId="4">
    <oc r="R19">
      <v>73.599999999999994</v>
    </oc>
    <nc r="R19">
      <v>73.2</v>
    </nc>
  </rcc>
  <rcc rId="26" sId="6" numFmtId="4">
    <oc r="R20">
      <v>73.599999999999994</v>
    </oc>
    <nc r="R20">
      <v>73.2</v>
    </nc>
  </rcc>
  <rcc rId="27" sId="6" odxf="1" dxf="1" numFmtId="4">
    <oc r="R21">
      <v>73.599999999999994</v>
    </oc>
    <nc r="R21">
      <v>73.2</v>
    </nc>
    <odxf>
      <border outline="0">
        <bottom/>
      </border>
    </odxf>
    <ndxf>
      <border outline="0">
        <bottom style="thin">
          <color auto="1"/>
        </bottom>
      </border>
    </ndxf>
  </rcc>
  <rcc rId="28" sId="6" numFmtId="4">
    <oc r="R22">
      <v>73.599999999999994</v>
    </oc>
    <nc r="R22">
      <v>73.2</v>
    </nc>
  </rcc>
  <rcc rId="29" sId="6" numFmtId="4">
    <oc r="R23">
      <v>73.599999999999994</v>
    </oc>
    <nc r="R23">
      <v>73.2</v>
    </nc>
  </rcc>
  <rcc rId="30" sId="6" numFmtId="4">
    <oc r="R24">
      <v>73.599999999999994</v>
    </oc>
    <nc r="R24">
      <v>73.2</v>
    </nc>
  </rcc>
  <rcc rId="31" sId="6" numFmtId="4">
    <oc r="R25">
      <v>73.599999999999994</v>
    </oc>
    <nc r="R25">
      <v>73.2</v>
    </nc>
  </rcc>
  <rcc rId="32" sId="6" numFmtId="4">
    <oc r="R26">
      <v>73.599999999999994</v>
    </oc>
    <nc r="R26">
      <v>73.2</v>
    </nc>
  </rcc>
  <rcc rId="33" sId="6" numFmtId="4">
    <oc r="R27">
      <v>73.599999999999994</v>
    </oc>
    <nc r="R27">
      <v>73.2</v>
    </nc>
  </rcc>
  <rcc rId="34" sId="6" numFmtId="4">
    <oc r="R28">
      <v>73.599999999999994</v>
    </oc>
    <nc r="R28">
      <v>73.2</v>
    </nc>
  </rcc>
  <rcc rId="35" sId="6" numFmtId="4">
    <oc r="R29">
      <v>73.599999999999994</v>
    </oc>
    <nc r="R29">
      <v>73.2</v>
    </nc>
  </rcc>
  <rcc rId="36" sId="6" numFmtId="4">
    <oc r="R30">
      <v>73.599999999999994</v>
    </oc>
    <nc r="R30">
      <v>73.2</v>
    </nc>
  </rcc>
  <rcc rId="37" sId="6" numFmtId="4">
    <oc r="R31">
      <v>73.599999999999994</v>
    </oc>
    <nc r="R31">
      <v>73.2</v>
    </nc>
  </rcc>
  <rcc rId="38" sId="6" numFmtId="4">
    <oc r="R32">
      <v>73.599999999999994</v>
    </oc>
    <nc r="R32">
      <v>73.2</v>
    </nc>
  </rcc>
  <rcc rId="39" sId="6" numFmtId="4">
    <oc r="R33">
      <v>73.599999999999994</v>
    </oc>
    <nc r="R33">
      <v>73.2</v>
    </nc>
  </rcc>
  <rcc rId="40" sId="6" numFmtId="4">
    <oc r="R34">
      <v>73.599999999999994</v>
    </oc>
    <nc r="R34">
      <v>73.2</v>
    </nc>
  </rcc>
  <rcc rId="41" sId="6" numFmtId="4">
    <oc r="R35">
      <v>73.599999999999994</v>
    </oc>
    <nc r="R35">
      <v>73.2</v>
    </nc>
  </rcc>
  <rcc rId="42" sId="6" numFmtId="4">
    <oc r="R36">
      <v>73.599999999999994</v>
    </oc>
    <nc r="R36">
      <v>73.2</v>
    </nc>
  </rcc>
  <rcc rId="43" sId="6" odxf="1" dxf="1" numFmtId="4">
    <oc r="R37">
      <v>73.599999999999994</v>
    </oc>
    <nc r="R37">
      <v>73.2</v>
    </nc>
    <odxf>
      <border outline="0">
        <bottom/>
      </border>
    </odxf>
    <ndxf>
      <border outline="0">
        <bottom style="thin">
          <color auto="1"/>
        </bottom>
      </border>
    </ndxf>
  </rcc>
  <rcc rId="44" sId="6" numFmtId="4">
    <oc r="R38">
      <v>73.599999999999994</v>
    </oc>
    <nc r="R38">
      <v>73.2</v>
    </nc>
  </rcc>
  <rcc rId="45" sId="6" numFmtId="4">
    <oc r="R39">
      <v>73.599999999999994</v>
    </oc>
    <nc r="R39">
      <v>73.2</v>
    </nc>
  </rcc>
  <rcc rId="46" sId="6" numFmtId="4">
    <oc r="R40">
      <v>73.599999999999994</v>
    </oc>
    <nc r="R40">
      <v>73.2</v>
    </nc>
  </rcc>
  <rcc rId="47" sId="6" numFmtId="4">
    <oc r="R41">
      <v>73.599999999999994</v>
    </oc>
    <nc r="R41">
      <v>73.2</v>
    </nc>
  </rcc>
  <rcc rId="48" sId="6" numFmtId="4">
    <oc r="R42">
      <v>73.599999999999994</v>
    </oc>
    <nc r="R42">
      <v>73.2</v>
    </nc>
  </rcc>
  <rcc rId="49" sId="6" numFmtId="4">
    <oc r="R43">
      <v>73.599999999999994</v>
    </oc>
    <nc r="R43">
      <v>73.2</v>
    </nc>
  </rcc>
  <rcc rId="50" sId="6" numFmtId="4">
    <oc r="R44">
      <v>73.599999999999994</v>
    </oc>
    <nc r="R44">
      <v>73.2</v>
    </nc>
  </rcc>
  <rcc rId="51" sId="6" numFmtId="4">
    <oc r="R46">
      <v>73.599999999999994</v>
    </oc>
    <nc r="R46">
      <v>73.2</v>
    </nc>
  </rcc>
  <rcc rId="52" sId="6" numFmtId="4">
    <oc r="R47">
      <v>73.599999999999994</v>
    </oc>
    <nc r="R47">
      <v>73.2</v>
    </nc>
  </rcc>
  <rcc rId="53" sId="6" numFmtId="4">
    <oc r="R48">
      <v>73.599999999999994</v>
    </oc>
    <nc r="R48">
      <v>73.2</v>
    </nc>
  </rcc>
  <rcc rId="54" sId="6" numFmtId="4">
    <oc r="R49">
      <v>73.599999999999994</v>
    </oc>
    <nc r="R49">
      <v>73.2</v>
    </nc>
  </rcc>
  <rcc rId="55" sId="6" numFmtId="4">
    <oc r="R45">
      <v>73.599999999999994</v>
    </oc>
    <nc r="R45">
      <v>73.2</v>
    </nc>
  </rcc>
  <rcc rId="56" sId="7" numFmtId="4">
    <oc r="R2">
      <v>73.599999999999994</v>
    </oc>
    <nc r="R2">
      <v>73.2</v>
    </nc>
  </rcc>
  <rcc rId="57" sId="7" numFmtId="4">
    <oc r="R3">
      <v>73.599999999999994</v>
    </oc>
    <nc r="R3">
      <v>73.2</v>
    </nc>
  </rcc>
  <rcc rId="58" sId="7" numFmtId="4">
    <oc r="R4">
      <v>73.599999999999994</v>
    </oc>
    <nc r="R4">
      <v>73.2</v>
    </nc>
  </rcc>
  <rcc rId="59" sId="7" odxf="1" dxf="1" numFmtId="4">
    <oc r="R5">
      <v>73.599999999999994</v>
    </oc>
    <nc r="R5">
      <v>73.2</v>
    </nc>
    <odxf>
      <border outline="0">
        <bottom/>
      </border>
    </odxf>
    <ndxf>
      <border outline="0">
        <bottom style="thin">
          <color auto="1"/>
        </bottom>
      </border>
    </ndxf>
  </rcc>
  <rcc rId="60" sId="7" numFmtId="4">
    <oc r="R6">
      <v>73.599999999999994</v>
    </oc>
    <nc r="R6">
      <v>73.2</v>
    </nc>
  </rcc>
  <rcc rId="61" sId="7" numFmtId="4">
    <oc r="R7">
      <v>73.599999999999994</v>
    </oc>
    <nc r="R7">
      <v>73.2</v>
    </nc>
  </rcc>
  <rcc rId="62" sId="7" numFmtId="4">
    <oc r="R8">
      <v>73.599999999999994</v>
    </oc>
    <nc r="R8">
      <v>73.2</v>
    </nc>
  </rcc>
  <rcc rId="63" sId="7" numFmtId="4">
    <oc r="R9">
      <v>73.599999999999994</v>
    </oc>
    <nc r="R9">
      <v>73.2</v>
    </nc>
  </rcc>
  <rcc rId="64" sId="7" numFmtId="4">
    <oc r="R10">
      <v>73.599999999999994</v>
    </oc>
    <nc r="R10">
      <v>73.2</v>
    </nc>
  </rcc>
  <rcc rId="65" sId="7" numFmtId="4">
    <oc r="R11">
      <v>73.599999999999994</v>
    </oc>
    <nc r="R11">
      <v>73.2</v>
    </nc>
  </rcc>
  <rcc rId="66" sId="7" numFmtId="4">
    <oc r="R12">
      <v>73.599999999999994</v>
    </oc>
    <nc r="R12">
      <v>73.2</v>
    </nc>
  </rcc>
  <rcc rId="67" sId="7" numFmtId="4">
    <oc r="R13">
      <v>73.599999999999994</v>
    </oc>
    <nc r="R13">
      <v>73.2</v>
    </nc>
  </rcc>
  <rcc rId="68" sId="7" numFmtId="4">
    <oc r="R14">
      <v>73.599999999999994</v>
    </oc>
    <nc r="R14">
      <v>73.2</v>
    </nc>
  </rcc>
  <rcc rId="69" sId="7" numFmtId="4">
    <oc r="R15">
      <v>73.599999999999994</v>
    </oc>
    <nc r="R15">
      <v>73.2</v>
    </nc>
  </rcc>
  <rcc rId="70" sId="7" numFmtId="4">
    <oc r="R16">
      <v>73.599999999999994</v>
    </oc>
    <nc r="R16">
      <v>73.2</v>
    </nc>
  </rcc>
  <rcc rId="71" sId="7" numFmtId="4">
    <oc r="R17">
      <v>73.599999999999994</v>
    </oc>
    <nc r="R17">
      <v>73.2</v>
    </nc>
  </rcc>
  <rcc rId="72" sId="7" numFmtId="4">
    <oc r="R18">
      <v>73.599999999999994</v>
    </oc>
    <nc r="R18">
      <v>73.2</v>
    </nc>
  </rcc>
  <rcc rId="73" sId="7" numFmtId="4">
    <oc r="R19">
      <v>73.599999999999994</v>
    </oc>
    <nc r="R19">
      <v>73.2</v>
    </nc>
  </rcc>
  <rcc rId="74" sId="7" numFmtId="4">
    <oc r="R20">
      <v>73.599999999999994</v>
    </oc>
    <nc r="R20">
      <v>73.2</v>
    </nc>
  </rcc>
  <rcc rId="75" sId="7" odxf="1" dxf="1" numFmtId="4">
    <oc r="R21">
      <v>73.599999999999994</v>
    </oc>
    <nc r="R21">
      <v>73.2</v>
    </nc>
    <odxf>
      <border outline="0">
        <bottom/>
      </border>
    </odxf>
    <ndxf>
      <border outline="0">
        <bottom style="thin">
          <color auto="1"/>
        </bottom>
      </border>
    </ndxf>
  </rcc>
  <rcc rId="76" sId="7" numFmtId="4">
    <oc r="R22">
      <v>73.599999999999994</v>
    </oc>
    <nc r="R22">
      <v>73.2</v>
    </nc>
  </rcc>
  <rcc rId="77" sId="7" numFmtId="4">
    <oc r="R23">
      <v>73.599999999999994</v>
    </oc>
    <nc r="R23">
      <v>73.2</v>
    </nc>
  </rcc>
  <rcc rId="78" sId="7" numFmtId="4">
    <oc r="R24">
      <v>73.599999999999994</v>
    </oc>
    <nc r="R24">
      <v>73.2</v>
    </nc>
  </rcc>
  <rcc rId="79" sId="7" numFmtId="4">
    <oc r="R25">
      <v>73.599999999999994</v>
    </oc>
    <nc r="R25">
      <v>73.2</v>
    </nc>
  </rcc>
  <rcc rId="80" sId="7" numFmtId="4">
    <oc r="R26">
      <v>73.599999999999994</v>
    </oc>
    <nc r="R26">
      <v>73.2</v>
    </nc>
  </rcc>
  <rcc rId="81" sId="7" numFmtId="4">
    <oc r="R27">
      <v>73.599999999999994</v>
    </oc>
    <nc r="R27">
      <v>73.2</v>
    </nc>
  </rcc>
  <rcc rId="82" sId="7" numFmtId="4">
    <oc r="R28">
      <v>73.599999999999994</v>
    </oc>
    <nc r="R28">
      <v>73.2</v>
    </nc>
  </rcc>
  <rcc rId="83" sId="7" numFmtId="4">
    <oc r="R29">
      <v>73.599999999999994</v>
    </oc>
    <nc r="R29">
      <v>73.2</v>
    </nc>
  </rcc>
  <rcc rId="84" sId="7" numFmtId="4">
    <oc r="R30">
      <v>73.599999999999994</v>
    </oc>
    <nc r="R30">
      <v>73.2</v>
    </nc>
  </rcc>
  <rcc rId="85" sId="7" numFmtId="4">
    <oc r="R31">
      <v>73.599999999999994</v>
    </oc>
    <nc r="R31">
      <v>73.2</v>
    </nc>
  </rcc>
  <rcc rId="86" sId="7" numFmtId="4">
    <oc r="R32">
      <v>73.599999999999994</v>
    </oc>
    <nc r="R32">
      <v>73.2</v>
    </nc>
  </rcc>
  <rcc rId="87" sId="7" numFmtId="4">
    <oc r="R33">
      <v>73.599999999999994</v>
    </oc>
    <nc r="R33">
      <v>73.2</v>
    </nc>
  </rcc>
  <rcc rId="88" sId="7" numFmtId="4">
    <oc r="R34">
      <v>73.599999999999994</v>
    </oc>
    <nc r="R34">
      <v>73.2</v>
    </nc>
  </rcc>
  <rcc rId="89" sId="7" numFmtId="4">
    <oc r="R35">
      <v>73.599999999999994</v>
    </oc>
    <nc r="R35">
      <v>73.2</v>
    </nc>
  </rcc>
  <rcc rId="90" sId="7" numFmtId="4">
    <oc r="R36">
      <v>73.599999999999994</v>
    </oc>
    <nc r="R36">
      <v>73.2</v>
    </nc>
  </rcc>
  <rcc rId="91" sId="7" odxf="1" dxf="1" numFmtId="4">
    <oc r="R37">
      <v>73.599999999999994</v>
    </oc>
    <nc r="R37">
      <v>73.2</v>
    </nc>
    <odxf>
      <border outline="0">
        <bottom/>
      </border>
    </odxf>
    <ndxf>
      <border outline="0">
        <bottom style="thin">
          <color auto="1"/>
        </bottom>
      </border>
    </ndxf>
  </rcc>
  <rcc rId="92" sId="7" numFmtId="4">
    <oc r="R38">
      <v>73.599999999999994</v>
    </oc>
    <nc r="R38">
      <v>73.2</v>
    </nc>
  </rcc>
  <rcc rId="93" sId="7" numFmtId="4">
    <oc r="R39">
      <v>73.599999999999994</v>
    </oc>
    <nc r="R39">
      <v>73.2</v>
    </nc>
  </rcc>
  <rcc rId="94" sId="7" numFmtId="4">
    <oc r="R40">
      <v>73.599999999999994</v>
    </oc>
    <nc r="R40">
      <v>73.2</v>
    </nc>
  </rcc>
  <rcc rId="95" sId="7" numFmtId="4">
    <oc r="R41">
      <v>73.599999999999994</v>
    </oc>
    <nc r="R41">
      <v>73.2</v>
    </nc>
  </rcc>
  <rcc rId="96" sId="7" numFmtId="4">
    <oc r="R42">
      <v>73.599999999999994</v>
    </oc>
    <nc r="R42">
      <v>73.2</v>
    </nc>
  </rcc>
  <rcc rId="97" sId="7" numFmtId="4">
    <oc r="R43">
      <v>73.599999999999994</v>
    </oc>
    <nc r="R43">
      <v>73.2</v>
    </nc>
  </rcc>
  <rcc rId="98" sId="7" numFmtId="4">
    <oc r="R44">
      <v>73.599999999999994</v>
    </oc>
    <nc r="R44">
      <v>73.2</v>
    </nc>
  </rcc>
  <rcc rId="99" sId="7" numFmtId="4">
    <oc r="R45">
      <v>73.599999999999994</v>
    </oc>
    <nc r="R45">
      <v>73.2</v>
    </nc>
  </rcc>
  <rcc rId="100" sId="7" numFmtId="4">
    <oc r="R46">
      <v>73.599999999999994</v>
    </oc>
    <nc r="R46">
      <v>73.2</v>
    </nc>
  </rcc>
  <rcc rId="101" sId="7" numFmtId="4">
    <oc r="R47">
      <v>73.599999999999994</v>
    </oc>
    <nc r="R47">
      <v>73.2</v>
    </nc>
  </rcc>
  <rcc rId="102" sId="7" numFmtId="4">
    <oc r="R48">
      <v>73.599999999999994</v>
    </oc>
    <nc r="R48">
      <v>73.2</v>
    </nc>
  </rcc>
  <rcc rId="103" sId="7" numFmtId="4">
    <oc r="R49">
      <v>73.599999999999994</v>
    </oc>
    <nc r="R49">
      <v>73.2</v>
    </nc>
  </rcc>
  <rcc rId="104" sId="8" numFmtId="4">
    <oc r="R2">
      <v>73.599999999999994</v>
    </oc>
    <nc r="R2">
      <v>73.2</v>
    </nc>
  </rcc>
  <rcc rId="105" sId="8" numFmtId="4">
    <oc r="R3">
      <v>73.599999999999994</v>
    </oc>
    <nc r="R3">
      <v>73.2</v>
    </nc>
  </rcc>
  <rcc rId="106" sId="8" numFmtId="4">
    <oc r="R4">
      <v>73.599999999999994</v>
    </oc>
    <nc r="R4">
      <v>73.2</v>
    </nc>
  </rcc>
  <rcc rId="107" sId="8" odxf="1" dxf="1" numFmtId="4">
    <oc r="R5">
      <v>73.599999999999994</v>
    </oc>
    <nc r="R5">
      <v>73.2</v>
    </nc>
    <odxf>
      <border outline="0">
        <bottom/>
      </border>
    </odxf>
    <ndxf>
      <border outline="0">
        <bottom style="thin">
          <color auto="1"/>
        </bottom>
      </border>
    </ndxf>
  </rcc>
  <rcc rId="108" sId="8" numFmtId="4">
    <oc r="R6">
      <v>73.599999999999994</v>
    </oc>
    <nc r="R6">
      <v>73.2</v>
    </nc>
  </rcc>
  <rcc rId="109" sId="8" numFmtId="4">
    <oc r="R7">
      <v>73.599999999999994</v>
    </oc>
    <nc r="R7">
      <v>73.2</v>
    </nc>
  </rcc>
  <rcc rId="110" sId="8" numFmtId="4">
    <oc r="R8">
      <v>73.599999999999994</v>
    </oc>
    <nc r="R8">
      <v>73.2</v>
    </nc>
  </rcc>
  <rcc rId="111" sId="8" numFmtId="4">
    <oc r="R9">
      <v>73.599999999999994</v>
    </oc>
    <nc r="R9">
      <v>73.2</v>
    </nc>
  </rcc>
  <rcc rId="112" sId="8" numFmtId="4">
    <oc r="R10">
      <v>73.599999999999994</v>
    </oc>
    <nc r="R10">
      <v>73.2</v>
    </nc>
  </rcc>
  <rcc rId="113" sId="8" numFmtId="4">
    <oc r="R11">
      <v>73.599999999999994</v>
    </oc>
    <nc r="R11">
      <v>73.2</v>
    </nc>
  </rcc>
  <rcc rId="114" sId="8" numFmtId="4">
    <oc r="R12">
      <v>73.599999999999994</v>
    </oc>
    <nc r="R12">
      <v>73.2</v>
    </nc>
  </rcc>
  <rcc rId="115" sId="8" numFmtId="4">
    <oc r="R13">
      <v>73.599999999999994</v>
    </oc>
    <nc r="R13">
      <v>73.2</v>
    </nc>
  </rcc>
  <rcc rId="116" sId="8" numFmtId="4">
    <oc r="R14">
      <v>73.599999999999994</v>
    </oc>
    <nc r="R14">
      <v>73.2</v>
    </nc>
  </rcc>
  <rcc rId="117" sId="8" numFmtId="4">
    <oc r="R15">
      <v>73.599999999999994</v>
    </oc>
    <nc r="R15">
      <v>73.2</v>
    </nc>
  </rcc>
  <rcc rId="118" sId="8" numFmtId="4">
    <oc r="R16">
      <v>73.599999999999994</v>
    </oc>
    <nc r="R16">
      <v>73.2</v>
    </nc>
  </rcc>
  <rcc rId="119" sId="8" numFmtId="4">
    <oc r="R17">
      <v>73.599999999999994</v>
    </oc>
    <nc r="R17">
      <v>73.2</v>
    </nc>
  </rcc>
  <rcc rId="120" sId="8" numFmtId="4">
    <oc r="R18">
      <v>73.599999999999994</v>
    </oc>
    <nc r="R18">
      <v>73.2</v>
    </nc>
  </rcc>
  <rcc rId="121" sId="8" numFmtId="4">
    <oc r="R19">
      <v>73.599999999999994</v>
    </oc>
    <nc r="R19">
      <v>73.2</v>
    </nc>
  </rcc>
  <rcc rId="122" sId="8" numFmtId="4">
    <oc r="R20">
      <v>73.599999999999994</v>
    </oc>
    <nc r="R20">
      <v>73.2</v>
    </nc>
  </rcc>
  <rcc rId="123" sId="8" odxf="1" dxf="1" numFmtId="4">
    <oc r="R21">
      <v>73.599999999999994</v>
    </oc>
    <nc r="R21">
      <v>73.2</v>
    </nc>
    <odxf>
      <border outline="0">
        <bottom/>
      </border>
    </odxf>
    <ndxf>
      <border outline="0">
        <bottom style="thin">
          <color auto="1"/>
        </bottom>
      </border>
    </ndxf>
  </rcc>
  <rcc rId="124" sId="8" numFmtId="4">
    <oc r="R22">
      <v>73.599999999999994</v>
    </oc>
    <nc r="R22">
      <v>73.2</v>
    </nc>
  </rcc>
  <rcc rId="125" sId="8" numFmtId="4">
    <oc r="R23">
      <v>73.599999999999994</v>
    </oc>
    <nc r="R23">
      <v>73.2</v>
    </nc>
  </rcc>
  <rcc rId="126" sId="8" numFmtId="4">
    <oc r="R24">
      <v>73.599999999999994</v>
    </oc>
    <nc r="R24">
      <v>73.2</v>
    </nc>
  </rcc>
  <rcc rId="127" sId="8" numFmtId="4">
    <oc r="R25">
      <v>73.599999999999994</v>
    </oc>
    <nc r="R25">
      <v>73.2</v>
    </nc>
  </rcc>
  <rcc rId="128" sId="8" numFmtId="4">
    <oc r="R26">
      <v>73.599999999999994</v>
    </oc>
    <nc r="R26">
      <v>73.2</v>
    </nc>
  </rcc>
  <rcc rId="129" sId="8" numFmtId="4">
    <oc r="R27">
      <v>73.599999999999994</v>
    </oc>
    <nc r="R27">
      <v>73.2</v>
    </nc>
  </rcc>
  <rcc rId="130" sId="8" numFmtId="4">
    <oc r="R28">
      <v>73.599999999999994</v>
    </oc>
    <nc r="R28">
      <v>73.2</v>
    </nc>
  </rcc>
  <rcc rId="131" sId="8" numFmtId="4">
    <oc r="R29">
      <v>73.599999999999994</v>
    </oc>
    <nc r="R29">
      <v>73.2</v>
    </nc>
  </rcc>
  <rcc rId="132" sId="8" numFmtId="4">
    <oc r="R30">
      <v>73.599999999999994</v>
    </oc>
    <nc r="R30">
      <v>73.2</v>
    </nc>
  </rcc>
  <rcc rId="133" sId="8" numFmtId="4">
    <oc r="R31">
      <v>73.599999999999994</v>
    </oc>
    <nc r="R31">
      <v>73.2</v>
    </nc>
  </rcc>
  <rcc rId="134" sId="8" numFmtId="4">
    <oc r="R32">
      <v>73.599999999999994</v>
    </oc>
    <nc r="R32">
      <v>73.2</v>
    </nc>
  </rcc>
  <rcc rId="135" sId="8" numFmtId="4">
    <oc r="R33">
      <v>73.599999999999994</v>
    </oc>
    <nc r="R33">
      <v>73.2</v>
    </nc>
  </rcc>
  <rcc rId="136" sId="8" numFmtId="4">
    <oc r="R34">
      <v>73.599999999999994</v>
    </oc>
    <nc r="R34">
      <v>73.2</v>
    </nc>
  </rcc>
  <rcc rId="137" sId="8" numFmtId="4">
    <oc r="R35">
      <v>73.599999999999994</v>
    </oc>
    <nc r="R35">
      <v>73.2</v>
    </nc>
  </rcc>
  <rcc rId="138" sId="8" numFmtId="4">
    <oc r="R36">
      <v>73.599999999999994</v>
    </oc>
    <nc r="R36">
      <v>73.2</v>
    </nc>
  </rcc>
  <rcc rId="139" sId="8" odxf="1" dxf="1" numFmtId="4">
    <oc r="R37">
      <v>73.599999999999994</v>
    </oc>
    <nc r="R37">
      <v>73.2</v>
    </nc>
    <odxf>
      <border outline="0">
        <bottom/>
      </border>
    </odxf>
    <ndxf>
      <border outline="0">
        <bottom style="thin">
          <color auto="1"/>
        </bottom>
      </border>
    </ndxf>
  </rcc>
  <rcc rId="140" sId="8" numFmtId="4">
    <oc r="R38">
      <v>73.599999999999994</v>
    </oc>
    <nc r="R38">
      <v>73.2</v>
    </nc>
  </rcc>
  <rcc rId="141" sId="8" numFmtId="4">
    <oc r="R39">
      <v>73.599999999999994</v>
    </oc>
    <nc r="R39">
      <v>73.2</v>
    </nc>
  </rcc>
  <rcc rId="142" sId="8" numFmtId="4">
    <oc r="R40">
      <v>73.599999999999994</v>
    </oc>
    <nc r="R40">
      <v>73.2</v>
    </nc>
  </rcc>
  <rcc rId="143" sId="8" numFmtId="4">
    <oc r="R41">
      <v>73.599999999999994</v>
    </oc>
    <nc r="R41">
      <v>73.2</v>
    </nc>
  </rcc>
  <rcc rId="144" sId="8" numFmtId="4">
    <oc r="R42">
      <v>73.599999999999994</v>
    </oc>
    <nc r="R42">
      <v>73.2</v>
    </nc>
  </rcc>
  <rcc rId="145" sId="8" numFmtId="4">
    <oc r="R43">
      <v>73.599999999999994</v>
    </oc>
    <nc r="R43">
      <v>73.2</v>
    </nc>
  </rcc>
  <rcc rId="146" sId="8" numFmtId="4">
    <oc r="R44">
      <v>73.599999999999994</v>
    </oc>
    <nc r="R44">
      <v>73.2</v>
    </nc>
  </rcc>
  <rcc rId="147" sId="8" numFmtId="4">
    <oc r="R45">
      <v>73.599999999999994</v>
    </oc>
    <nc r="R45">
      <v>73.2</v>
    </nc>
  </rcc>
  <rcc rId="148" sId="8" numFmtId="4">
    <oc r="R46">
      <v>73.599999999999994</v>
    </oc>
    <nc r="R46">
      <v>73.2</v>
    </nc>
  </rcc>
  <rcc rId="149" sId="8" numFmtId="4">
    <oc r="R47">
      <v>73.599999999999994</v>
    </oc>
    <nc r="R47">
      <v>73.2</v>
    </nc>
  </rcc>
  <rcc rId="150" sId="8" numFmtId="4">
    <oc r="R48">
      <v>73.599999999999994</v>
    </oc>
    <nc r="R48">
      <v>73.2</v>
    </nc>
  </rcc>
  <rcc rId="151" sId="8" numFmtId="4">
    <oc r="R49">
      <v>73.599999999999994</v>
    </oc>
    <nc r="R49">
      <v>73.2</v>
    </nc>
  </rcc>
  <rcc rId="152" sId="9" numFmtId="4">
    <oc r="R2">
      <v>73.599999999999994</v>
    </oc>
    <nc r="R2">
      <v>73.2</v>
    </nc>
  </rcc>
  <rcc rId="153" sId="9" numFmtId="4">
    <oc r="R3">
      <v>73.599999999999994</v>
    </oc>
    <nc r="R3">
      <v>73.2</v>
    </nc>
  </rcc>
  <rcc rId="154" sId="9" numFmtId="4">
    <oc r="R4">
      <v>73.599999999999994</v>
    </oc>
    <nc r="R4">
      <v>73.2</v>
    </nc>
  </rcc>
  <rcc rId="155" sId="9" odxf="1" dxf="1" numFmtId="4">
    <oc r="R5">
      <v>73.599999999999994</v>
    </oc>
    <nc r="R5">
      <v>73.2</v>
    </nc>
    <odxf>
      <border outline="0">
        <bottom/>
      </border>
    </odxf>
    <ndxf>
      <border outline="0">
        <bottom style="thin">
          <color auto="1"/>
        </bottom>
      </border>
    </ndxf>
  </rcc>
  <rcc rId="156" sId="9" numFmtId="4">
    <oc r="R6">
      <v>73.599999999999994</v>
    </oc>
    <nc r="R6">
      <v>73.2</v>
    </nc>
  </rcc>
  <rcc rId="157" sId="9" numFmtId="4">
    <oc r="R7">
      <v>73.599999999999994</v>
    </oc>
    <nc r="R7">
      <v>73.2</v>
    </nc>
  </rcc>
  <rcc rId="158" sId="9" numFmtId="4">
    <oc r="R8">
      <v>73.599999999999994</v>
    </oc>
    <nc r="R8">
      <v>73.2</v>
    </nc>
  </rcc>
  <rcc rId="159" sId="9" numFmtId="4">
    <oc r="R9">
      <v>73.599999999999994</v>
    </oc>
    <nc r="R9">
      <v>73.2</v>
    </nc>
  </rcc>
  <rcc rId="160" sId="9" numFmtId="4">
    <oc r="R10">
      <v>73.599999999999994</v>
    </oc>
    <nc r="R10">
      <v>73.2</v>
    </nc>
  </rcc>
  <rcc rId="161" sId="9" numFmtId="4">
    <oc r="R11">
      <v>73.599999999999994</v>
    </oc>
    <nc r="R11">
      <v>73.2</v>
    </nc>
  </rcc>
  <rcc rId="162" sId="9" numFmtId="4">
    <oc r="R12">
      <v>73.599999999999994</v>
    </oc>
    <nc r="R12">
      <v>73.2</v>
    </nc>
  </rcc>
  <rcc rId="163" sId="9" numFmtId="4">
    <oc r="R13">
      <v>73.599999999999994</v>
    </oc>
    <nc r="R13">
      <v>73.2</v>
    </nc>
  </rcc>
  <rcc rId="164" sId="9" numFmtId="4">
    <oc r="R14">
      <v>73.599999999999994</v>
    </oc>
    <nc r="R14">
      <v>73.2</v>
    </nc>
  </rcc>
  <rcc rId="165" sId="9" numFmtId="4">
    <oc r="R15">
      <v>73.599999999999994</v>
    </oc>
    <nc r="R15">
      <v>73.2</v>
    </nc>
  </rcc>
  <rcc rId="166" sId="9" numFmtId="4">
    <oc r="R16">
      <v>73.599999999999994</v>
    </oc>
    <nc r="R16">
      <v>73.2</v>
    </nc>
  </rcc>
  <rcc rId="167" sId="9" numFmtId="4">
    <oc r="R17">
      <v>73.599999999999994</v>
    </oc>
    <nc r="R17">
      <v>73.2</v>
    </nc>
  </rcc>
  <rcc rId="168" sId="9" numFmtId="4">
    <oc r="R18">
      <v>73.599999999999994</v>
    </oc>
    <nc r="R18">
      <v>73.2</v>
    </nc>
  </rcc>
  <rcc rId="169" sId="9" numFmtId="4">
    <oc r="R19">
      <v>73.599999999999994</v>
    </oc>
    <nc r="R19">
      <v>73.2</v>
    </nc>
  </rcc>
  <rcc rId="170" sId="9" numFmtId="4">
    <oc r="R20">
      <v>73.599999999999994</v>
    </oc>
    <nc r="R20">
      <v>73.2</v>
    </nc>
  </rcc>
  <rcc rId="171" sId="9" odxf="1" dxf="1" numFmtId="4">
    <oc r="R21">
      <v>73.599999999999994</v>
    </oc>
    <nc r="R21">
      <v>73.2</v>
    </nc>
    <odxf>
      <border outline="0">
        <bottom/>
      </border>
    </odxf>
    <ndxf>
      <border outline="0">
        <bottom style="thin">
          <color auto="1"/>
        </bottom>
      </border>
    </ndxf>
  </rcc>
  <rcc rId="172" sId="9" numFmtId="4">
    <oc r="R22">
      <v>73.599999999999994</v>
    </oc>
    <nc r="R22">
      <v>73.2</v>
    </nc>
  </rcc>
  <rcc rId="173" sId="9" numFmtId="4">
    <oc r="R23">
      <v>73.599999999999994</v>
    </oc>
    <nc r="R23">
      <v>73.2</v>
    </nc>
  </rcc>
  <rcc rId="174" sId="9" numFmtId="4">
    <oc r="R24">
      <v>73.599999999999994</v>
    </oc>
    <nc r="R24">
      <v>73.2</v>
    </nc>
  </rcc>
  <rcc rId="175" sId="9" numFmtId="4">
    <oc r="R25">
      <v>73.599999999999994</v>
    </oc>
    <nc r="R25">
      <v>73.2</v>
    </nc>
  </rcc>
  <rcc rId="176" sId="9" numFmtId="4">
    <oc r="R26">
      <v>73.599999999999994</v>
    </oc>
    <nc r="R26">
      <v>73.2</v>
    </nc>
  </rcc>
  <rcc rId="177" sId="9" numFmtId="4">
    <oc r="R27">
      <v>73.599999999999994</v>
    </oc>
    <nc r="R27">
      <v>73.2</v>
    </nc>
  </rcc>
  <rcc rId="178" sId="9" numFmtId="4">
    <oc r="R28">
      <v>73.599999999999994</v>
    </oc>
    <nc r="R28">
      <v>73.2</v>
    </nc>
  </rcc>
  <rcc rId="179" sId="9" numFmtId="4">
    <oc r="R29">
      <v>73.599999999999994</v>
    </oc>
    <nc r="R29">
      <v>73.2</v>
    </nc>
  </rcc>
  <rcc rId="180" sId="9" numFmtId="4">
    <oc r="R30">
      <v>73.599999999999994</v>
    </oc>
    <nc r="R30">
      <v>73.2</v>
    </nc>
  </rcc>
  <rcc rId="181" sId="9" numFmtId="4">
    <oc r="R31">
      <v>73.599999999999994</v>
    </oc>
    <nc r="R31">
      <v>73.2</v>
    </nc>
  </rcc>
  <rcc rId="182" sId="9" numFmtId="4">
    <oc r="R32">
      <v>73.599999999999994</v>
    </oc>
    <nc r="R32">
      <v>73.2</v>
    </nc>
  </rcc>
  <rcc rId="183" sId="9" numFmtId="4">
    <oc r="R33">
      <v>73.599999999999994</v>
    </oc>
    <nc r="R33">
      <v>73.2</v>
    </nc>
  </rcc>
  <rcc rId="184" sId="9" numFmtId="4">
    <oc r="R34">
      <v>73.599999999999994</v>
    </oc>
    <nc r="R34">
      <v>73.2</v>
    </nc>
  </rcc>
  <rcc rId="185" sId="9" numFmtId="4">
    <oc r="R35">
      <v>73.599999999999994</v>
    </oc>
    <nc r="R35">
      <v>73.2</v>
    </nc>
  </rcc>
  <rcc rId="186" sId="9" numFmtId="4">
    <oc r="R36">
      <v>73.599999999999994</v>
    </oc>
    <nc r="R36">
      <v>73.2</v>
    </nc>
  </rcc>
  <rcc rId="187" sId="9" numFmtId="4">
    <oc r="R37">
      <v>73.599999999999994</v>
    </oc>
    <nc r="R37">
      <v>73.2</v>
    </nc>
  </rcc>
  <rcc rId="188" sId="9" numFmtId="4">
    <oc r="R38">
      <v>73.599999999999994</v>
    </oc>
    <nc r="R38">
      <v>73.2</v>
    </nc>
  </rcc>
  <rcc rId="189" sId="9" numFmtId="4">
    <oc r="R39">
      <v>73.599999999999994</v>
    </oc>
    <nc r="R39">
      <v>73.2</v>
    </nc>
  </rcc>
  <rcc rId="190" sId="9" numFmtId="4">
    <oc r="R40">
      <v>73.599999999999994</v>
    </oc>
    <nc r="R40">
      <v>73.2</v>
    </nc>
  </rcc>
  <rcc rId="191" sId="9" numFmtId="4">
    <oc r="R41">
      <v>73.599999999999994</v>
    </oc>
    <nc r="R41">
      <v>73.2</v>
    </nc>
  </rcc>
  <rcc rId="192" sId="9" numFmtId="4">
    <oc r="R42">
      <v>73.599999999999994</v>
    </oc>
    <nc r="R42">
      <v>73.2</v>
    </nc>
  </rcc>
  <rcc rId="193" sId="9" numFmtId="4">
    <oc r="R43">
      <v>73.599999999999994</v>
    </oc>
    <nc r="R43">
      <v>73.2</v>
    </nc>
  </rcc>
  <rcc rId="194" sId="9" numFmtId="4">
    <oc r="R44">
      <v>73.599999999999994</v>
    </oc>
    <nc r="R44">
      <v>73.2</v>
    </nc>
  </rcc>
  <rcc rId="195" sId="9" numFmtId="4">
    <oc r="R45">
      <v>73.599999999999994</v>
    </oc>
    <nc r="R45">
      <v>73.2</v>
    </nc>
  </rcc>
  <rcc rId="196" sId="9" numFmtId="4">
    <oc r="R46">
      <v>73.599999999999994</v>
    </oc>
    <nc r="R46">
      <v>73.2</v>
    </nc>
  </rcc>
  <rcc rId="197" sId="9" numFmtId="4">
    <oc r="R47">
      <v>73.599999999999994</v>
    </oc>
    <nc r="R47">
      <v>73.2</v>
    </nc>
  </rcc>
  <rcc rId="198" sId="9" numFmtId="4">
    <oc r="R48">
      <v>73.599999999999994</v>
    </oc>
    <nc r="R48">
      <v>73.2</v>
    </nc>
  </rcc>
  <rcc rId="199" sId="9" numFmtId="4">
    <oc r="R49">
      <v>73.599999999999994</v>
    </oc>
    <nc r="R49">
      <v>73.2</v>
    </nc>
  </rcc>
  <rcc rId="200" sId="10" numFmtId="4">
    <oc r="R2">
      <v>73.599999999999994</v>
    </oc>
    <nc r="R2">
      <v>73.2</v>
    </nc>
  </rcc>
  <rcc rId="201" sId="10" numFmtId="4">
    <oc r="R3">
      <v>73.599999999999994</v>
    </oc>
    <nc r="R3">
      <v>73.2</v>
    </nc>
  </rcc>
  <rcc rId="202" sId="10" numFmtId="4">
    <oc r="R4">
      <v>73.599999999999994</v>
    </oc>
    <nc r="R4">
      <v>73.2</v>
    </nc>
  </rcc>
  <rcc rId="203" sId="10" odxf="1" dxf="1" numFmtId="4">
    <oc r="R5">
      <v>73.599999999999994</v>
    </oc>
    <nc r="R5">
      <v>73.2</v>
    </nc>
    <odxf>
      <border outline="0">
        <bottom/>
      </border>
    </odxf>
    <ndxf>
      <border outline="0">
        <bottom style="thin">
          <color auto="1"/>
        </bottom>
      </border>
    </ndxf>
  </rcc>
  <rcc rId="204" sId="10" numFmtId="4">
    <oc r="R6">
      <v>73.599999999999994</v>
    </oc>
    <nc r="R6">
      <v>73.2</v>
    </nc>
  </rcc>
  <rcc rId="205" sId="10" numFmtId="4">
    <oc r="R7">
      <v>73.599999999999994</v>
    </oc>
    <nc r="R7">
      <v>73.2</v>
    </nc>
  </rcc>
  <rcc rId="206" sId="10" numFmtId="4">
    <oc r="R8">
      <v>73.599999999999994</v>
    </oc>
    <nc r="R8">
      <v>73.2</v>
    </nc>
  </rcc>
  <rcc rId="207" sId="10" numFmtId="4">
    <oc r="R9">
      <v>73.599999999999994</v>
    </oc>
    <nc r="R9">
      <v>73.2</v>
    </nc>
  </rcc>
  <rcc rId="208" sId="10" numFmtId="4">
    <oc r="R10">
      <v>73.599999999999994</v>
    </oc>
    <nc r="R10">
      <v>73.2</v>
    </nc>
  </rcc>
  <rcc rId="209" sId="10" numFmtId="4">
    <oc r="R11">
      <v>73.599999999999994</v>
    </oc>
    <nc r="R11">
      <v>73.2</v>
    </nc>
  </rcc>
  <rcc rId="210" sId="10" numFmtId="4">
    <oc r="R12">
      <v>73.599999999999994</v>
    </oc>
    <nc r="R12">
      <v>73.2</v>
    </nc>
  </rcc>
  <rcc rId="211" sId="10" numFmtId="4">
    <oc r="R13">
      <v>73.599999999999994</v>
    </oc>
    <nc r="R13">
      <v>73.2</v>
    </nc>
  </rcc>
  <rcc rId="212" sId="10" numFmtId="4">
    <oc r="R14">
      <v>73.599999999999994</v>
    </oc>
    <nc r="R14">
      <v>73.2</v>
    </nc>
  </rcc>
  <rcc rId="213" sId="10" numFmtId="4">
    <oc r="R15">
      <v>73.599999999999994</v>
    </oc>
    <nc r="R15">
      <v>73.2</v>
    </nc>
  </rcc>
  <rcc rId="214" sId="10" numFmtId="4">
    <oc r="R16">
      <v>73.599999999999994</v>
    </oc>
    <nc r="R16">
      <v>73.2</v>
    </nc>
  </rcc>
  <rcc rId="215" sId="10" numFmtId="4">
    <oc r="R17">
      <v>73.599999999999994</v>
    </oc>
    <nc r="R17">
      <v>73.2</v>
    </nc>
  </rcc>
  <rcc rId="216" sId="10" numFmtId="4">
    <oc r="R18">
      <v>73.599999999999994</v>
    </oc>
    <nc r="R18">
      <v>73.2</v>
    </nc>
  </rcc>
  <rcc rId="217" sId="10" numFmtId="4">
    <oc r="R19">
      <v>73.599999999999994</v>
    </oc>
    <nc r="R19">
      <v>73.2</v>
    </nc>
  </rcc>
  <rcc rId="218" sId="10" numFmtId="4">
    <oc r="R20">
      <v>73.599999999999994</v>
    </oc>
    <nc r="R20">
      <v>73.2</v>
    </nc>
  </rcc>
  <rcc rId="219" sId="10" odxf="1" dxf="1" numFmtId="4">
    <oc r="R21">
      <v>73.599999999999994</v>
    </oc>
    <nc r="R21">
      <v>73.2</v>
    </nc>
    <odxf>
      <border outline="0">
        <bottom/>
      </border>
    </odxf>
    <ndxf>
      <border outline="0">
        <bottom style="thin">
          <color auto="1"/>
        </bottom>
      </border>
    </ndxf>
  </rcc>
  <rcc rId="220" sId="10" numFmtId="4">
    <oc r="R22">
      <v>73.599999999999994</v>
    </oc>
    <nc r="R22">
      <v>73.2</v>
    </nc>
  </rcc>
  <rcc rId="221" sId="10" numFmtId="4">
    <oc r="R23">
      <v>73.599999999999994</v>
    </oc>
    <nc r="R23">
      <v>73.2</v>
    </nc>
  </rcc>
  <rcc rId="222" sId="10" numFmtId="4">
    <oc r="R24">
      <v>73.599999999999994</v>
    </oc>
    <nc r="R24">
      <v>73.2</v>
    </nc>
  </rcc>
  <rcc rId="223" sId="10" numFmtId="4">
    <oc r="R25">
      <v>73.599999999999994</v>
    </oc>
    <nc r="R25">
      <v>73.2</v>
    </nc>
  </rcc>
  <rcc rId="224" sId="10" numFmtId="4">
    <oc r="R26">
      <v>73.599999999999994</v>
    </oc>
    <nc r="R26">
      <v>73.2</v>
    </nc>
  </rcc>
  <rcc rId="225" sId="10" numFmtId="4">
    <oc r="R27">
      <v>73.599999999999994</v>
    </oc>
    <nc r="R27">
      <v>73.2</v>
    </nc>
  </rcc>
  <rcc rId="226" sId="10" numFmtId="4">
    <oc r="R28">
      <v>73.599999999999994</v>
    </oc>
    <nc r="R28">
      <v>73.2</v>
    </nc>
  </rcc>
  <rcc rId="227" sId="10" numFmtId="4">
    <oc r="R29">
      <v>73.599999999999994</v>
    </oc>
    <nc r="R29">
      <v>73.2</v>
    </nc>
  </rcc>
  <rcc rId="228" sId="10" numFmtId="4">
    <oc r="R30">
      <v>73.599999999999994</v>
    </oc>
    <nc r="R30">
      <v>73.2</v>
    </nc>
  </rcc>
  <rcc rId="229" sId="10" numFmtId="4">
    <oc r="R31">
      <v>73.599999999999994</v>
    </oc>
    <nc r="R31">
      <v>73.2</v>
    </nc>
  </rcc>
  <rcc rId="230" sId="10" numFmtId="4">
    <oc r="R32">
      <v>73.599999999999994</v>
    </oc>
    <nc r="R32">
      <v>73.2</v>
    </nc>
  </rcc>
  <rcc rId="231" sId="10" numFmtId="4">
    <oc r="R33">
      <v>73.599999999999994</v>
    </oc>
    <nc r="R33">
      <v>73.2</v>
    </nc>
  </rcc>
  <rcc rId="232" sId="10" numFmtId="4">
    <oc r="R34">
      <v>73.599999999999994</v>
    </oc>
    <nc r="R34">
      <v>73.2</v>
    </nc>
  </rcc>
  <rcc rId="233" sId="10" numFmtId="4">
    <oc r="R35">
      <v>73.599999999999994</v>
    </oc>
    <nc r="R35">
      <v>73.2</v>
    </nc>
  </rcc>
  <rcc rId="234" sId="10" numFmtId="4">
    <oc r="R36">
      <v>73.599999999999994</v>
    </oc>
    <nc r="R36">
      <v>73.2</v>
    </nc>
  </rcc>
  <rcc rId="235" sId="10" odxf="1" dxf="1" numFmtId="4">
    <oc r="R37">
      <v>73.599999999999994</v>
    </oc>
    <nc r="R37">
      <v>73.2</v>
    </nc>
    <odxf>
      <border outline="0">
        <bottom/>
      </border>
    </odxf>
    <ndxf>
      <border outline="0">
        <bottom style="thin">
          <color auto="1"/>
        </bottom>
      </border>
    </ndxf>
  </rcc>
  <rcc rId="236" sId="10" numFmtId="4">
    <oc r="R38">
      <v>73.599999999999994</v>
    </oc>
    <nc r="R38">
      <v>73.2</v>
    </nc>
  </rcc>
  <rcc rId="237" sId="10" numFmtId="4">
    <oc r="R39">
      <v>73.599999999999994</v>
    </oc>
    <nc r="R39">
      <v>73.2</v>
    </nc>
  </rcc>
  <rcc rId="238" sId="10" numFmtId="4">
    <oc r="R40">
      <v>73.599999999999994</v>
    </oc>
    <nc r="R40">
      <v>73.2</v>
    </nc>
  </rcc>
  <rcc rId="239" sId="10" numFmtId="4">
    <oc r="R41">
      <v>73.599999999999994</v>
    </oc>
    <nc r="R41">
      <v>73.2</v>
    </nc>
  </rcc>
  <rcc rId="240" sId="10" numFmtId="4">
    <oc r="R42">
      <v>73.599999999999994</v>
    </oc>
    <nc r="R42">
      <v>73.2</v>
    </nc>
  </rcc>
  <rcc rId="241" sId="10" numFmtId="4">
    <oc r="R43">
      <v>73.599999999999994</v>
    </oc>
    <nc r="R43">
      <v>73.2</v>
    </nc>
  </rcc>
  <rcc rId="242" sId="10" numFmtId="4">
    <oc r="R44">
      <v>73.599999999999994</v>
    </oc>
    <nc r="R44">
      <v>73.2</v>
    </nc>
  </rcc>
  <rcc rId="243" sId="10" numFmtId="4">
    <oc r="R45">
      <v>73.599999999999994</v>
    </oc>
    <nc r="R45">
      <v>73.2</v>
    </nc>
  </rcc>
  <rcc rId="244" sId="10" numFmtId="4">
    <oc r="R46">
      <v>73.599999999999994</v>
    </oc>
    <nc r="R46">
      <v>73.2</v>
    </nc>
  </rcc>
  <rcc rId="245" sId="10" numFmtId="4">
    <oc r="R47">
      <v>73.599999999999994</v>
    </oc>
    <nc r="R47">
      <v>73.2</v>
    </nc>
  </rcc>
  <rcc rId="246" sId="10" numFmtId="4">
    <oc r="R48">
      <v>73.599999999999994</v>
    </oc>
    <nc r="R48">
      <v>73.2</v>
    </nc>
  </rcc>
  <rcc rId="247" sId="10" numFmtId="4">
    <oc r="R49">
      <v>73.599999999999994</v>
    </oc>
    <nc r="R49">
      <v>73.2</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90D0B41-FF19-3F43-81B3-613F329C069A}" action="delete"/>
  <rdn rId="0" localSheetId="6" customView="1" name="Z_E90D0B41_FF19_3F43_81B3_613F329C069A_.wvu.FilterData" hidden="1" oldHidden="1">
    <formula>'PA year 1'!$A$1:$AG$49</formula>
    <oldFormula>'PA year 1'!$A$1:$AG$49</oldFormula>
  </rdn>
  <rdn rId="0" localSheetId="7" customView="1" name="Z_E90D0B41_FF19_3F43_81B3_613F329C069A_.wvu.FilterData" hidden="1" oldHidden="1">
    <formula>'PA year 2'!$A$1:$AG$49</formula>
    <oldFormula>'PA year 2'!$A$1:$AG$49</oldFormula>
  </rdn>
  <rdn rId="0" localSheetId="8" customView="1" name="Z_E90D0B41_FF19_3F43_81B3_613F329C069A_.wvu.FilterData" hidden="1" oldHidden="1">
    <formula>'PA year 3'!$A$1:$AG$49</formula>
    <oldFormula>'PA year 3'!$A$1:$AG$49</oldFormula>
  </rdn>
  <rdn rId="0" localSheetId="9" customView="1" name="Z_E90D0B41_FF19_3F43_81B3_613F329C069A_.wvu.FilterData" hidden="1" oldHidden="1">
    <formula>'PA year 4'!$A$1:$AG$49</formula>
    <oldFormula>'PA year 4'!$A$1:$AG$49</oldFormula>
  </rdn>
  <rdn rId="0" localSheetId="10" customView="1" name="Z_E90D0B41_FF19_3F43_81B3_613F329C069A_.wvu.FilterData" hidden="1" oldHidden="1">
    <formula>'PA year 5'!$A$1:$AG$49</formula>
    <oldFormula>'PA year 5'!$A$1:$AG$49</oldFormula>
  </rdn>
  <rcv guid="{E90D0B41-FF19-3F43-81B3-613F329C069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3" sId="2">
    <oc r="F12" t="inlineStr">
      <is>
        <t>tons</t>
      </is>
    </oc>
    <nc r="F12" t="inlineStr">
      <is>
        <t xml:space="preserve"> </t>
      </is>
    </nc>
  </rcc>
  <rcc rId="254" sId="2">
    <oc r="F15" t="inlineStr">
      <is>
        <t>tons</t>
      </is>
    </oc>
    <nc r="F15" t="inlineStr">
      <is>
        <t xml:space="preserve"> </t>
      </is>
    </nc>
  </rcc>
  <rcv guid="{E90D0B41-FF19-3F43-81B3-613F329C069A}" action="delete"/>
  <rdn rId="0" localSheetId="6" customView="1" name="Z_E90D0B41_FF19_3F43_81B3_613F329C069A_.wvu.FilterData" hidden="1" oldHidden="1">
    <formula>'PA year 1'!$A$1:$AG$49</formula>
    <oldFormula>'PA year 1'!$A$1:$AG$49</oldFormula>
  </rdn>
  <rdn rId="0" localSheetId="7" customView="1" name="Z_E90D0B41_FF19_3F43_81B3_613F329C069A_.wvu.FilterData" hidden="1" oldHidden="1">
    <formula>'PA year 2'!$A$1:$AG$49</formula>
    <oldFormula>'PA year 2'!$A$1:$AG$49</oldFormula>
  </rdn>
  <rdn rId="0" localSheetId="8" customView="1" name="Z_E90D0B41_FF19_3F43_81B3_613F329C069A_.wvu.FilterData" hidden="1" oldHidden="1">
    <formula>'PA year 3'!$A$1:$AG$49</formula>
    <oldFormula>'PA year 3'!$A$1:$AG$49</oldFormula>
  </rdn>
  <rdn rId="0" localSheetId="9" customView="1" name="Z_E90D0B41_FF19_3F43_81B3_613F329C069A_.wvu.FilterData" hidden="1" oldHidden="1">
    <formula>'PA year 4'!$A$1:$AG$49</formula>
    <oldFormula>'PA year 4'!$A$1:$AG$49</oldFormula>
  </rdn>
  <rdn rId="0" localSheetId="10" customView="1" name="Z_E90D0B41_FF19_3F43_81B3_613F329C069A_.wvu.FilterData" hidden="1" oldHidden="1">
    <formula>'PA year 5'!$A$1:$AG$49</formula>
    <oldFormula>'PA year 5'!$A$1:$AG$49</oldFormula>
  </rdn>
  <rcv guid="{E90D0B41-FF19-3F43-81B3-613F329C069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6"/>
  <sheetViews>
    <sheetView topLeftCell="A2" workbookViewId="0">
      <selection activeCell="K17" sqref="K17"/>
    </sheetView>
  </sheetViews>
  <sheetFormatPr baseColWidth="10" defaultRowHeight="16" x14ac:dyDescent="0.2"/>
  <cols>
    <col min="3" max="3" width="12.33203125" bestFit="1" customWidth="1"/>
  </cols>
  <sheetData>
    <row r="3" spans="1:9" ht="24" x14ac:dyDescent="0.3">
      <c r="A3" s="185" t="s">
        <v>170</v>
      </c>
      <c r="B3" s="141"/>
      <c r="C3" s="141"/>
      <c r="D3" s="141"/>
      <c r="E3" s="141"/>
      <c r="F3" s="141"/>
      <c r="G3" s="141"/>
      <c r="H3" s="141"/>
    </row>
    <row r="4" spans="1:9" ht="19" x14ac:dyDescent="0.25">
      <c r="A4" s="141"/>
      <c r="B4" s="141"/>
      <c r="C4" s="141"/>
      <c r="D4" s="141"/>
      <c r="E4" s="141"/>
      <c r="F4" s="141"/>
      <c r="G4" s="141"/>
      <c r="H4" s="141"/>
    </row>
    <row r="5" spans="1:9" ht="19" x14ac:dyDescent="0.25">
      <c r="A5" s="218" t="s">
        <v>167</v>
      </c>
      <c r="B5" s="218"/>
      <c r="C5" s="218" t="s">
        <v>168</v>
      </c>
      <c r="D5" s="218"/>
      <c r="E5" s="218"/>
      <c r="F5" s="218"/>
      <c r="G5" s="218"/>
      <c r="H5" s="218"/>
      <c r="I5" s="219"/>
    </row>
    <row r="6" spans="1:9" ht="19" x14ac:dyDescent="0.25">
      <c r="A6" s="218" t="s">
        <v>169</v>
      </c>
      <c r="B6" s="218"/>
      <c r="C6" s="220">
        <v>1</v>
      </c>
      <c r="D6" s="218"/>
      <c r="E6" s="218"/>
      <c r="F6" s="218"/>
      <c r="G6" s="218"/>
      <c r="H6" s="218"/>
      <c r="I6" s="219"/>
    </row>
    <row r="7" spans="1:9" ht="19" x14ac:dyDescent="0.25">
      <c r="A7" s="218" t="s">
        <v>203</v>
      </c>
      <c r="B7" s="218"/>
      <c r="C7" s="221">
        <v>42691</v>
      </c>
      <c r="D7" s="218"/>
      <c r="E7" s="218"/>
      <c r="F7" s="218"/>
      <c r="G7" s="218"/>
      <c r="H7" s="218"/>
      <c r="I7" s="219"/>
    </row>
    <row r="8" spans="1:9" x14ac:dyDescent="0.2">
      <c r="A8" s="219"/>
      <c r="B8" s="219"/>
      <c r="C8" s="219"/>
      <c r="D8" s="219"/>
      <c r="E8" s="219"/>
      <c r="F8" s="219"/>
      <c r="G8" s="219"/>
      <c r="H8" s="219"/>
      <c r="I8" s="219"/>
    </row>
    <row r="9" spans="1:9" ht="19" x14ac:dyDescent="0.25">
      <c r="A9" s="218" t="s">
        <v>169</v>
      </c>
      <c r="B9" s="218"/>
      <c r="C9" s="220">
        <v>2</v>
      </c>
      <c r="D9" s="219"/>
      <c r="E9" s="219"/>
      <c r="F9" s="219"/>
      <c r="G9" s="219"/>
      <c r="H9" s="219"/>
      <c r="I9" s="219"/>
    </row>
    <row r="10" spans="1:9" ht="19" x14ac:dyDescent="0.25">
      <c r="A10" s="218" t="s">
        <v>203</v>
      </c>
      <c r="B10" s="218"/>
      <c r="C10" s="222">
        <v>42749</v>
      </c>
      <c r="D10" s="219"/>
      <c r="E10" s="219"/>
      <c r="F10" s="219"/>
      <c r="G10" s="219"/>
      <c r="H10" s="219"/>
      <c r="I10" s="219"/>
    </row>
    <row r="12" spans="1:9" ht="19" x14ac:dyDescent="0.25">
      <c r="A12" s="218" t="s">
        <v>169</v>
      </c>
      <c r="B12" s="218"/>
      <c r="C12" s="220">
        <v>3</v>
      </c>
    </row>
    <row r="13" spans="1:9" ht="19" x14ac:dyDescent="0.25">
      <c r="A13" s="218" t="s">
        <v>203</v>
      </c>
      <c r="B13" s="218"/>
      <c r="C13" s="222">
        <v>42768</v>
      </c>
    </row>
    <row r="15" spans="1:9" ht="19" x14ac:dyDescent="0.25">
      <c r="A15" s="218" t="s">
        <v>169</v>
      </c>
      <c r="B15" s="218"/>
      <c r="C15" s="220">
        <v>4</v>
      </c>
    </row>
    <row r="16" spans="1:9" ht="19" x14ac:dyDescent="0.25">
      <c r="A16" s="218" t="s">
        <v>203</v>
      </c>
      <c r="B16" s="218"/>
      <c r="C16" s="222">
        <v>44663</v>
      </c>
    </row>
  </sheetData>
  <customSheetViews>
    <customSheetView guid="{E90D0B41-FF19-3F43-81B3-613F329C069A}" topLeftCell="A2">
      <selection activeCell="K17" sqref="K17"/>
      <pageMargins left="0.7" right="0.7" top="0.75" bottom="0.75" header="0.3" footer="0.3"/>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opLeftCell="A20" zoomScale="92" workbookViewId="0">
      <selection activeCell="G51" sqref="G51"/>
    </sheetView>
  </sheetViews>
  <sheetFormatPr baseColWidth="10" defaultRowHeight="16" x14ac:dyDescent="0.2"/>
  <cols>
    <col min="1" max="1" width="4.83203125" style="26" customWidth="1"/>
    <col min="2" max="2" width="42.6640625" customWidth="1"/>
    <col min="3" max="3" width="14.1640625" customWidth="1"/>
    <col min="4" max="4" width="8.83203125" customWidth="1"/>
    <col min="7" max="7" width="14.5" customWidth="1"/>
    <col min="12" max="12" width="12.6640625" bestFit="1" customWidth="1"/>
    <col min="31" max="31" width="12.5" customWidth="1"/>
  </cols>
  <sheetData>
    <row r="1" spans="1:33" ht="62" customHeight="1" x14ac:dyDescent="0.25">
      <c r="A1" s="104"/>
      <c r="B1" s="61" t="s">
        <v>85</v>
      </c>
      <c r="C1" s="61" t="s">
        <v>86</v>
      </c>
      <c r="D1" s="62" t="s">
        <v>37</v>
      </c>
      <c r="E1" s="62" t="s">
        <v>38</v>
      </c>
      <c r="F1" s="62" t="s">
        <v>39</v>
      </c>
      <c r="G1" s="62" t="s">
        <v>183</v>
      </c>
      <c r="H1" s="62" t="s">
        <v>184</v>
      </c>
      <c r="I1" s="62" t="s">
        <v>118</v>
      </c>
      <c r="J1" s="62" t="s">
        <v>191</v>
      </c>
      <c r="K1" s="226" t="s">
        <v>176</v>
      </c>
      <c r="L1" s="227" t="s">
        <v>87</v>
      </c>
      <c r="M1" s="228" t="s">
        <v>88</v>
      </c>
      <c r="N1" s="228"/>
      <c r="O1" s="228" t="s">
        <v>226</v>
      </c>
      <c r="P1" s="228" t="s">
        <v>89</v>
      </c>
      <c r="Q1" s="227" t="s">
        <v>90</v>
      </c>
      <c r="R1" s="227" t="s">
        <v>149</v>
      </c>
      <c r="S1" s="63" t="s">
        <v>151</v>
      </c>
      <c r="T1" s="63" t="s">
        <v>150</v>
      </c>
      <c r="U1" s="63" t="s">
        <v>91</v>
      </c>
      <c r="V1" s="63" t="s">
        <v>92</v>
      </c>
      <c r="W1" s="63" t="s">
        <v>93</v>
      </c>
      <c r="X1" s="63" t="s">
        <v>94</v>
      </c>
      <c r="Y1" s="63" t="s">
        <v>95</v>
      </c>
      <c r="Z1" s="63" t="s">
        <v>96</v>
      </c>
      <c r="AA1" s="63" t="s">
        <v>97</v>
      </c>
      <c r="AB1" s="63" t="s">
        <v>98</v>
      </c>
      <c r="AC1" s="63" t="s">
        <v>99</v>
      </c>
      <c r="AD1" s="63" t="s">
        <v>206</v>
      </c>
      <c r="AE1" s="63" t="s">
        <v>119</v>
      </c>
      <c r="AF1" s="51"/>
      <c r="AG1" s="51"/>
    </row>
    <row r="2" spans="1:33" x14ac:dyDescent="0.2">
      <c r="A2" s="75">
        <v>1</v>
      </c>
      <c r="B2" s="65" t="s">
        <v>100</v>
      </c>
      <c r="C2" s="66" t="s">
        <v>36</v>
      </c>
      <c r="D2" s="64">
        <v>129</v>
      </c>
      <c r="E2" s="64">
        <v>0</v>
      </c>
      <c r="F2" s="64">
        <v>0</v>
      </c>
      <c r="G2" s="67">
        <f>L2*M2*N2*O2*P2*Q2*R2*S2*T2</f>
        <v>27.089498491841166</v>
      </c>
      <c r="H2" s="67"/>
      <c r="I2" s="76">
        <v>0.1</v>
      </c>
      <c r="J2" s="224">
        <v>0.24659999999999996</v>
      </c>
      <c r="K2" s="68">
        <f>'ER Sheet-AMS-II.G'!$E19</f>
        <v>0.40200000000000002</v>
      </c>
      <c r="L2" s="101">
        <f>K2*(1-I2/J2)</f>
        <v>0.23898296836982968</v>
      </c>
      <c r="M2" s="98">
        <f>SUM(D2:F2)</f>
        <v>129</v>
      </c>
      <c r="N2" s="98">
        <v>1</v>
      </c>
      <c r="O2" s="98">
        <v>1</v>
      </c>
      <c r="P2" s="112">
        <v>0.81</v>
      </c>
      <c r="Q2" s="133">
        <v>1.5599999999999999E-2</v>
      </c>
      <c r="R2" s="112">
        <v>73.2</v>
      </c>
      <c r="S2" s="112">
        <v>1</v>
      </c>
      <c r="T2" s="112">
        <v>0.95</v>
      </c>
      <c r="U2" s="77">
        <v>0</v>
      </c>
      <c r="V2" s="77">
        <v>0</v>
      </c>
      <c r="W2" s="77">
        <v>1</v>
      </c>
      <c r="X2" s="77">
        <v>1</v>
      </c>
      <c r="Y2" s="77">
        <v>0</v>
      </c>
      <c r="Z2" s="77">
        <v>0</v>
      </c>
      <c r="AA2" s="77">
        <v>0</v>
      </c>
      <c r="AB2" s="77">
        <v>0</v>
      </c>
      <c r="AC2" s="77">
        <v>0</v>
      </c>
      <c r="AD2" s="77">
        <v>0</v>
      </c>
      <c r="AE2" s="78">
        <f>SUM(U2:AD2)</f>
        <v>2</v>
      </c>
      <c r="AF2" s="51"/>
      <c r="AG2" s="51"/>
    </row>
    <row r="3" spans="1:33" x14ac:dyDescent="0.2">
      <c r="A3" s="79"/>
      <c r="B3" s="80"/>
      <c r="C3" s="81" t="s">
        <v>35</v>
      </c>
      <c r="D3" s="82">
        <v>10</v>
      </c>
      <c r="E3" s="82">
        <v>12</v>
      </c>
      <c r="F3" s="82">
        <v>3</v>
      </c>
      <c r="G3" s="83">
        <f t="shared" ref="G3:G4" si="0">L3*M3*N3*O3*P3*Q3*R3*S3*T3</f>
        <v>2.6249514042481756</v>
      </c>
      <c r="H3" s="83"/>
      <c r="I3" s="84">
        <v>0.1</v>
      </c>
      <c r="J3" s="225">
        <v>0.24659999999999996</v>
      </c>
      <c r="K3" s="85">
        <f>'ER Sheet-AMS-II.G'!$E20</f>
        <v>0.20100000000000001</v>
      </c>
      <c r="L3" s="85">
        <f>K3*(1-I3/J3)</f>
        <v>0.11949148418491484</v>
      </c>
      <c r="M3" s="82">
        <f>SUM(D3:F3)</f>
        <v>25</v>
      </c>
      <c r="N3" s="82">
        <v>1</v>
      </c>
      <c r="O3" s="82">
        <v>1</v>
      </c>
      <c r="P3" s="85">
        <v>0.81</v>
      </c>
      <c r="Q3" s="131">
        <v>1.5599999999999999E-2</v>
      </c>
      <c r="R3" s="85">
        <v>73.2</v>
      </c>
      <c r="S3" s="85">
        <v>1</v>
      </c>
      <c r="T3" s="85">
        <v>0.95</v>
      </c>
      <c r="U3" s="86"/>
      <c r="V3" s="86"/>
      <c r="W3" s="86"/>
      <c r="X3" s="86"/>
      <c r="Y3" s="86"/>
      <c r="Z3" s="86"/>
      <c r="AA3" s="86"/>
      <c r="AB3" s="86"/>
      <c r="AC3" s="86"/>
      <c r="AD3" s="86"/>
      <c r="AE3" s="87" t="s">
        <v>34</v>
      </c>
      <c r="AF3" s="51"/>
      <c r="AG3" s="51"/>
    </row>
    <row r="4" spans="1:33" x14ac:dyDescent="0.2">
      <c r="A4" s="88">
        <v>2</v>
      </c>
      <c r="B4" s="65" t="s">
        <v>101</v>
      </c>
      <c r="C4" s="66" t="s">
        <v>36</v>
      </c>
      <c r="D4" s="64">
        <v>86</v>
      </c>
      <c r="E4" s="64"/>
      <c r="F4" s="107"/>
      <c r="G4" s="67">
        <f t="shared" si="0"/>
        <v>18.059665661227445</v>
      </c>
      <c r="H4" s="109"/>
      <c r="I4" s="110">
        <v>0.1</v>
      </c>
      <c r="J4" s="89">
        <v>0.24659999999999996</v>
      </c>
      <c r="K4" s="112">
        <f>'ER Sheet-AMS-II.G'!$E19</f>
        <v>0.40200000000000002</v>
      </c>
      <c r="L4" s="112">
        <f>K4*(1-I4/J4)</f>
        <v>0.23898296836982968</v>
      </c>
      <c r="M4" s="107">
        <f t="shared" ref="M4:M10" si="1">SUM(D4:F4)</f>
        <v>86</v>
      </c>
      <c r="N4" s="107">
        <v>1</v>
      </c>
      <c r="O4" s="107">
        <v>1</v>
      </c>
      <c r="P4" s="112">
        <v>0.81</v>
      </c>
      <c r="Q4" s="133">
        <v>1.5599999999999999E-2</v>
      </c>
      <c r="R4" s="112">
        <v>73.2</v>
      </c>
      <c r="S4" s="112">
        <v>1</v>
      </c>
      <c r="T4" s="112">
        <v>0.95</v>
      </c>
      <c r="U4" s="69">
        <v>0</v>
      </c>
      <c r="V4" s="69">
        <v>1</v>
      </c>
      <c r="W4" s="69">
        <v>1</v>
      </c>
      <c r="X4" s="69">
        <v>0</v>
      </c>
      <c r="Y4" s="69">
        <v>1</v>
      </c>
      <c r="Z4" s="69">
        <v>0</v>
      </c>
      <c r="AA4" s="69">
        <v>0</v>
      </c>
      <c r="AB4" s="69">
        <v>0</v>
      </c>
      <c r="AC4" s="69">
        <v>0</v>
      </c>
      <c r="AD4" s="69">
        <v>0</v>
      </c>
      <c r="AE4" s="78">
        <f>SUM(U4:AD4)</f>
        <v>3</v>
      </c>
      <c r="AF4" s="51"/>
      <c r="AG4" s="51"/>
    </row>
    <row r="5" spans="1:33" x14ac:dyDescent="0.2">
      <c r="A5" s="90"/>
      <c r="B5" s="81"/>
      <c r="C5" s="81" t="s">
        <v>35</v>
      </c>
      <c r="D5" s="82">
        <v>348</v>
      </c>
      <c r="E5" s="82">
        <v>21</v>
      </c>
      <c r="F5" s="82">
        <v>9</v>
      </c>
      <c r="G5" s="83">
        <f>L5*M5*N5*O5*P5*Q5*R5*S5*T5</f>
        <v>39.689265232232408</v>
      </c>
      <c r="H5" s="83"/>
      <c r="I5" s="84">
        <v>0.1</v>
      </c>
      <c r="J5" s="89">
        <v>0.24659999999999996</v>
      </c>
      <c r="K5" s="85">
        <f>'ER Sheet-AMS-II.G'!$E20</f>
        <v>0.20100000000000001</v>
      </c>
      <c r="L5" s="85">
        <f>K5*(1-I5/J5)</f>
        <v>0.11949148418491484</v>
      </c>
      <c r="M5" s="82">
        <f t="shared" si="1"/>
        <v>378</v>
      </c>
      <c r="N5" s="82">
        <v>1</v>
      </c>
      <c r="O5" s="82">
        <v>1</v>
      </c>
      <c r="P5" s="85">
        <v>0.81</v>
      </c>
      <c r="Q5" s="131">
        <v>1.5599999999999999E-2</v>
      </c>
      <c r="R5" s="85">
        <v>73.2</v>
      </c>
      <c r="S5" s="85">
        <v>1</v>
      </c>
      <c r="T5" s="85">
        <v>0.95</v>
      </c>
      <c r="U5" s="86"/>
      <c r="V5" s="86"/>
      <c r="W5" s="86"/>
      <c r="X5" s="86"/>
      <c r="Y5" s="86"/>
      <c r="Z5" s="86"/>
      <c r="AA5" s="86"/>
      <c r="AB5" s="86"/>
      <c r="AC5" s="86"/>
      <c r="AD5" s="86"/>
      <c r="AE5" s="87" t="s">
        <v>34</v>
      </c>
      <c r="AF5" s="51"/>
      <c r="AG5" s="51"/>
    </row>
    <row r="6" spans="1:33" x14ac:dyDescent="0.2">
      <c r="A6" s="91">
        <v>3</v>
      </c>
      <c r="B6" s="65" t="s">
        <v>102</v>
      </c>
      <c r="C6" s="66" t="s">
        <v>36</v>
      </c>
      <c r="D6" s="64">
        <v>150</v>
      </c>
      <c r="E6" s="64"/>
      <c r="F6" s="98"/>
      <c r="G6" s="67">
        <f t="shared" ref="G6:G49" si="2">L6*M6*N6*O6*P6*Q6*R6*S6*T6</f>
        <v>31.499416850978104</v>
      </c>
      <c r="H6" s="99"/>
      <c r="I6" s="100">
        <v>0.1</v>
      </c>
      <c r="J6" s="224">
        <v>0.24659999999999996</v>
      </c>
      <c r="K6" s="101">
        <f>'ER Sheet-AMS-II.G'!$E19</f>
        <v>0.40200000000000002</v>
      </c>
      <c r="L6" s="101">
        <f t="shared" ref="L6:L49" si="3">K6*(1-I6/J6)</f>
        <v>0.23898296836982968</v>
      </c>
      <c r="M6" s="98">
        <f>SUM(D6:F6)</f>
        <v>150</v>
      </c>
      <c r="N6" s="98">
        <v>1</v>
      </c>
      <c r="O6" s="98">
        <v>1</v>
      </c>
      <c r="P6" s="112">
        <v>0.81</v>
      </c>
      <c r="Q6" s="134">
        <v>1.5599999999999999E-2</v>
      </c>
      <c r="R6" s="112">
        <v>73.2</v>
      </c>
      <c r="S6" s="101">
        <v>1</v>
      </c>
      <c r="T6" s="101">
        <v>0.95</v>
      </c>
      <c r="U6" s="69">
        <v>0</v>
      </c>
      <c r="V6" s="69">
        <v>1</v>
      </c>
      <c r="W6" s="69">
        <v>2</v>
      </c>
      <c r="X6" s="69">
        <v>0</v>
      </c>
      <c r="Y6" s="69">
        <v>0</v>
      </c>
      <c r="Z6" s="69">
        <v>0</v>
      </c>
      <c r="AA6" s="69">
        <v>0</v>
      </c>
      <c r="AB6" s="69">
        <v>0</v>
      </c>
      <c r="AC6" s="69">
        <v>0</v>
      </c>
      <c r="AD6" s="69">
        <v>0</v>
      </c>
      <c r="AE6" s="78">
        <f>SUM(U6:AD6)</f>
        <v>3</v>
      </c>
      <c r="AF6" s="51"/>
      <c r="AG6" s="51"/>
    </row>
    <row r="7" spans="1:33" x14ac:dyDescent="0.2">
      <c r="A7" s="79"/>
      <c r="B7" s="81"/>
      <c r="C7" s="81" t="s">
        <v>35</v>
      </c>
      <c r="D7" s="82">
        <v>200</v>
      </c>
      <c r="E7" s="82">
        <v>10</v>
      </c>
      <c r="F7" s="82">
        <v>7</v>
      </c>
      <c r="G7" s="83">
        <f t="shared" si="2"/>
        <v>22.784578188874161</v>
      </c>
      <c r="H7" s="83"/>
      <c r="I7" s="84">
        <v>0.1</v>
      </c>
      <c r="J7" s="225">
        <v>0.24659999999999996</v>
      </c>
      <c r="K7" s="85">
        <f>'ER Sheet-AMS-II.G'!$E20</f>
        <v>0.20100000000000001</v>
      </c>
      <c r="L7" s="85">
        <f>K7*(1-I7/J7)</f>
        <v>0.11949148418491484</v>
      </c>
      <c r="M7" s="82">
        <f t="shared" si="1"/>
        <v>217</v>
      </c>
      <c r="N7" s="82">
        <v>1</v>
      </c>
      <c r="O7" s="82">
        <v>1</v>
      </c>
      <c r="P7" s="85">
        <v>0.81</v>
      </c>
      <c r="Q7" s="131">
        <v>1.5599999999999999E-2</v>
      </c>
      <c r="R7" s="85">
        <v>73.2</v>
      </c>
      <c r="S7" s="85">
        <v>1</v>
      </c>
      <c r="T7" s="85">
        <v>0.95</v>
      </c>
      <c r="U7" s="86"/>
      <c r="V7" s="86"/>
      <c r="W7" s="86"/>
      <c r="X7" s="86"/>
      <c r="Y7" s="86"/>
      <c r="Z7" s="86"/>
      <c r="AA7" s="86"/>
      <c r="AB7" s="86"/>
      <c r="AC7" s="86"/>
      <c r="AD7" s="86"/>
      <c r="AE7" s="87" t="s">
        <v>34</v>
      </c>
      <c r="AF7" s="51"/>
      <c r="AG7" s="51"/>
    </row>
    <row r="8" spans="1:33" x14ac:dyDescent="0.2">
      <c r="A8" s="91">
        <v>4</v>
      </c>
      <c r="B8" s="65" t="s">
        <v>103</v>
      </c>
      <c r="C8" s="66" t="s">
        <v>36</v>
      </c>
      <c r="D8" s="64">
        <v>0</v>
      </c>
      <c r="E8" s="98"/>
      <c r="F8" s="98"/>
      <c r="G8" s="67">
        <f t="shared" si="2"/>
        <v>0</v>
      </c>
      <c r="H8" s="99"/>
      <c r="I8" s="100">
        <v>0.1</v>
      </c>
      <c r="J8" s="89">
        <v>0.24659999999999996</v>
      </c>
      <c r="K8" s="101">
        <f>'ER Sheet-AMS-II.G'!$E19</f>
        <v>0.40200000000000002</v>
      </c>
      <c r="L8" s="101">
        <f t="shared" si="3"/>
        <v>0.23898296836982968</v>
      </c>
      <c r="M8" s="98">
        <f>SUM(D8:F8)</f>
        <v>0</v>
      </c>
      <c r="N8" s="98">
        <v>1</v>
      </c>
      <c r="O8" s="98">
        <v>1</v>
      </c>
      <c r="P8" s="112">
        <v>0.81</v>
      </c>
      <c r="Q8" s="134">
        <v>1.5599999999999999E-2</v>
      </c>
      <c r="R8" s="112">
        <v>73.2</v>
      </c>
      <c r="S8" s="101">
        <v>1</v>
      </c>
      <c r="T8" s="101">
        <v>0.95</v>
      </c>
      <c r="U8" s="69">
        <v>0</v>
      </c>
      <c r="V8" s="69">
        <v>2</v>
      </c>
      <c r="W8" s="69">
        <v>0</v>
      </c>
      <c r="X8" s="69">
        <v>1</v>
      </c>
      <c r="Y8" s="69">
        <v>1</v>
      </c>
      <c r="Z8" s="69">
        <v>0</v>
      </c>
      <c r="AA8" s="69">
        <v>0</v>
      </c>
      <c r="AB8" s="69">
        <v>0</v>
      </c>
      <c r="AC8" s="69">
        <v>0</v>
      </c>
      <c r="AD8" s="69">
        <v>0</v>
      </c>
      <c r="AE8" s="78">
        <f>SUM(U8:AD8)</f>
        <v>4</v>
      </c>
      <c r="AF8" s="51"/>
      <c r="AG8" s="51"/>
    </row>
    <row r="9" spans="1:33" x14ac:dyDescent="0.2">
      <c r="A9" s="79"/>
      <c r="B9" s="81"/>
      <c r="C9" s="81" t="s">
        <v>35</v>
      </c>
      <c r="D9" s="82">
        <v>852</v>
      </c>
      <c r="E9" s="82">
        <v>22</v>
      </c>
      <c r="F9" s="82">
        <v>6</v>
      </c>
      <c r="G9" s="83">
        <f t="shared" si="2"/>
        <v>92.398289429535765</v>
      </c>
      <c r="H9" s="83"/>
      <c r="I9" s="84">
        <v>0.1</v>
      </c>
      <c r="J9" s="89">
        <v>0.24659999999999996</v>
      </c>
      <c r="K9" s="85">
        <f>'ER Sheet-AMS-II.G'!$E20</f>
        <v>0.20100000000000001</v>
      </c>
      <c r="L9" s="85">
        <f t="shared" si="3"/>
        <v>0.11949148418491484</v>
      </c>
      <c r="M9" s="82">
        <f t="shared" si="1"/>
        <v>880</v>
      </c>
      <c r="N9" s="82">
        <v>1</v>
      </c>
      <c r="O9" s="82">
        <v>1</v>
      </c>
      <c r="P9" s="85">
        <v>0.81</v>
      </c>
      <c r="Q9" s="131">
        <v>1.5599999999999999E-2</v>
      </c>
      <c r="R9" s="85">
        <v>73.2</v>
      </c>
      <c r="S9" s="85">
        <v>1</v>
      </c>
      <c r="T9" s="85">
        <v>0.95</v>
      </c>
      <c r="U9" s="86"/>
      <c r="V9" s="86"/>
      <c r="W9" s="86"/>
      <c r="X9" s="86"/>
      <c r="Y9" s="86"/>
      <c r="Z9" s="86"/>
      <c r="AA9" s="86"/>
      <c r="AB9" s="86"/>
      <c r="AC9" s="86"/>
      <c r="AD9" s="86"/>
      <c r="AE9" s="87" t="s">
        <v>34</v>
      </c>
      <c r="AF9" s="51"/>
      <c r="AG9" s="51"/>
    </row>
    <row r="10" spans="1:33" x14ac:dyDescent="0.2">
      <c r="A10" s="91">
        <v>5</v>
      </c>
      <c r="B10" s="65" t="s">
        <v>104</v>
      </c>
      <c r="C10" s="66" t="s">
        <v>36</v>
      </c>
      <c r="D10" s="64">
        <v>80</v>
      </c>
      <c r="E10" s="98"/>
      <c r="F10" s="98"/>
      <c r="G10" s="67">
        <f t="shared" si="2"/>
        <v>16.799688987188322</v>
      </c>
      <c r="H10" s="99"/>
      <c r="I10" s="76">
        <v>0.1</v>
      </c>
      <c r="J10" s="224">
        <v>0.24659999999999996</v>
      </c>
      <c r="K10" s="101">
        <f>'ER Sheet-AMS-II.G'!$E19</f>
        <v>0.40200000000000002</v>
      </c>
      <c r="L10" s="101">
        <f t="shared" si="3"/>
        <v>0.23898296836982968</v>
      </c>
      <c r="M10" s="98">
        <f t="shared" si="1"/>
        <v>80</v>
      </c>
      <c r="N10" s="98">
        <v>1</v>
      </c>
      <c r="O10" s="98">
        <v>1</v>
      </c>
      <c r="P10" s="112">
        <v>0.81</v>
      </c>
      <c r="Q10" s="134">
        <v>1.5599999999999999E-2</v>
      </c>
      <c r="R10" s="112">
        <v>73.2</v>
      </c>
      <c r="S10" s="101">
        <v>1</v>
      </c>
      <c r="T10" s="101">
        <v>0.95</v>
      </c>
      <c r="U10" s="69">
        <v>1</v>
      </c>
      <c r="V10" s="69">
        <v>0</v>
      </c>
      <c r="W10" s="69">
        <v>1</v>
      </c>
      <c r="X10" s="69">
        <v>0</v>
      </c>
      <c r="Y10" s="69">
        <v>1</v>
      </c>
      <c r="Z10" s="69">
        <v>0</v>
      </c>
      <c r="AA10" s="69">
        <v>0</v>
      </c>
      <c r="AB10" s="69">
        <v>0</v>
      </c>
      <c r="AC10" s="69">
        <v>0</v>
      </c>
      <c r="AD10" s="69">
        <v>0</v>
      </c>
      <c r="AE10" s="78">
        <f>SUM(U10:AD10)</f>
        <v>3</v>
      </c>
      <c r="AF10" s="51"/>
      <c r="AG10" s="51"/>
    </row>
    <row r="11" spans="1:33" x14ac:dyDescent="0.2">
      <c r="A11" s="79"/>
      <c r="B11" s="80"/>
      <c r="C11" s="81" t="s">
        <v>35</v>
      </c>
      <c r="D11" s="82">
        <v>420</v>
      </c>
      <c r="E11" s="82">
        <v>37</v>
      </c>
      <c r="F11" s="82">
        <v>6</v>
      </c>
      <c r="G11" s="83">
        <f t="shared" si="2"/>
        <v>48.61410000667621</v>
      </c>
      <c r="H11" s="83"/>
      <c r="I11" s="84">
        <v>0.1</v>
      </c>
      <c r="J11" s="225">
        <v>0.24659999999999996</v>
      </c>
      <c r="K11" s="85">
        <f>'ER Sheet-AMS-II.G'!$E20</f>
        <v>0.20100000000000001</v>
      </c>
      <c r="L11" s="85">
        <f t="shared" si="3"/>
        <v>0.11949148418491484</v>
      </c>
      <c r="M11" s="82">
        <f>SUM(D11:F11)</f>
        <v>463</v>
      </c>
      <c r="N11" s="82">
        <v>1</v>
      </c>
      <c r="O11" s="82">
        <v>1</v>
      </c>
      <c r="P11" s="85">
        <v>0.81</v>
      </c>
      <c r="Q11" s="131">
        <v>1.5599999999999999E-2</v>
      </c>
      <c r="R11" s="85">
        <v>73.2</v>
      </c>
      <c r="S11" s="85">
        <v>1</v>
      </c>
      <c r="T11" s="85">
        <v>0.95</v>
      </c>
      <c r="U11" s="86"/>
      <c r="V11" s="86"/>
      <c r="W11" s="86"/>
      <c r="X11" s="86"/>
      <c r="Y11" s="86"/>
      <c r="Z11" s="86"/>
      <c r="AA11" s="86"/>
      <c r="AB11" s="86"/>
      <c r="AC11" s="86"/>
      <c r="AD11" s="86"/>
      <c r="AE11" s="87" t="s">
        <v>34</v>
      </c>
      <c r="AF11" s="51"/>
      <c r="AG11" s="51"/>
    </row>
    <row r="12" spans="1:33" x14ac:dyDescent="0.2">
      <c r="A12" s="91">
        <v>6</v>
      </c>
      <c r="B12" s="65" t="s">
        <v>105</v>
      </c>
      <c r="C12" s="66" t="s">
        <v>36</v>
      </c>
      <c r="D12" s="64">
        <v>381</v>
      </c>
      <c r="E12" s="64"/>
      <c r="F12" s="107"/>
      <c r="G12" s="67">
        <f t="shared" si="2"/>
        <v>80.008518801484385</v>
      </c>
      <c r="H12" s="109"/>
      <c r="I12" s="110">
        <v>0.1</v>
      </c>
      <c r="J12" s="89">
        <v>0.24659999999999996</v>
      </c>
      <c r="K12" s="112">
        <f>'ER Sheet-AMS-II.G'!$E19</f>
        <v>0.40200000000000002</v>
      </c>
      <c r="L12" s="112">
        <f t="shared" si="3"/>
        <v>0.23898296836982968</v>
      </c>
      <c r="M12" s="107">
        <f>SUM(D12:F12)</f>
        <v>381</v>
      </c>
      <c r="N12" s="107">
        <v>1</v>
      </c>
      <c r="O12" s="107">
        <v>1</v>
      </c>
      <c r="P12" s="112">
        <v>0.81</v>
      </c>
      <c r="Q12" s="133">
        <v>1.5599999999999999E-2</v>
      </c>
      <c r="R12" s="112">
        <v>73.2</v>
      </c>
      <c r="S12" s="112">
        <v>1</v>
      </c>
      <c r="T12" s="112">
        <v>0.95</v>
      </c>
      <c r="U12" s="69">
        <v>0</v>
      </c>
      <c r="V12" s="69">
        <v>1</v>
      </c>
      <c r="W12" s="69">
        <v>1</v>
      </c>
      <c r="X12" s="69">
        <v>1</v>
      </c>
      <c r="Y12" s="69">
        <v>0</v>
      </c>
      <c r="Z12" s="69">
        <v>0</v>
      </c>
      <c r="AA12" s="69">
        <v>0</v>
      </c>
      <c r="AB12" s="69">
        <v>0</v>
      </c>
      <c r="AC12" s="69">
        <v>0</v>
      </c>
      <c r="AD12" s="69">
        <v>0</v>
      </c>
      <c r="AE12" s="78">
        <f>SUM(U12:AD12)</f>
        <v>3</v>
      </c>
      <c r="AF12" s="51"/>
      <c r="AG12" s="51"/>
    </row>
    <row r="13" spans="1:33" x14ac:dyDescent="0.2">
      <c r="A13" s="79"/>
      <c r="B13" s="80"/>
      <c r="C13" s="81" t="s">
        <v>35</v>
      </c>
      <c r="D13" s="82">
        <v>240</v>
      </c>
      <c r="E13" s="82">
        <v>21</v>
      </c>
      <c r="F13" s="82">
        <v>8</v>
      </c>
      <c r="G13" s="83">
        <f t="shared" si="2"/>
        <v>28.244477109710367</v>
      </c>
      <c r="H13" s="83"/>
      <c r="I13" s="84">
        <v>0.1</v>
      </c>
      <c r="J13" s="89">
        <v>0.24659999999999996</v>
      </c>
      <c r="K13" s="85">
        <f>'ER Sheet-AMS-II.G'!$E20</f>
        <v>0.20100000000000001</v>
      </c>
      <c r="L13" s="85">
        <f t="shared" si="3"/>
        <v>0.11949148418491484</v>
      </c>
      <c r="M13" s="82">
        <f t="shared" ref="M13" si="4">SUM(D13:F13)</f>
        <v>269</v>
      </c>
      <c r="N13" s="82">
        <v>1</v>
      </c>
      <c r="O13" s="82">
        <v>1</v>
      </c>
      <c r="P13" s="85">
        <v>0.81</v>
      </c>
      <c r="Q13" s="131">
        <v>1.5599999999999999E-2</v>
      </c>
      <c r="R13" s="85">
        <v>73.2</v>
      </c>
      <c r="S13" s="85">
        <v>1</v>
      </c>
      <c r="T13" s="85">
        <v>0.95</v>
      </c>
      <c r="U13" s="86"/>
      <c r="V13" s="86"/>
      <c r="W13" s="86"/>
      <c r="X13" s="86"/>
      <c r="Y13" s="86"/>
      <c r="Z13" s="86"/>
      <c r="AA13" s="86"/>
      <c r="AB13" s="86"/>
      <c r="AC13" s="86"/>
      <c r="AD13" s="86"/>
      <c r="AE13" s="87" t="s">
        <v>34</v>
      </c>
      <c r="AF13" s="51"/>
      <c r="AG13" s="51"/>
    </row>
    <row r="14" spans="1:33" x14ac:dyDescent="0.2">
      <c r="A14" s="91">
        <v>7</v>
      </c>
      <c r="B14" s="65" t="s">
        <v>106</v>
      </c>
      <c r="C14" s="66" t="s">
        <v>36</v>
      </c>
      <c r="D14" s="64">
        <v>49</v>
      </c>
      <c r="E14" s="64"/>
      <c r="F14" s="98"/>
      <c r="G14" s="67">
        <f t="shared" si="2"/>
        <v>10.289809504652846</v>
      </c>
      <c r="H14" s="99"/>
      <c r="I14" s="100">
        <v>0.1</v>
      </c>
      <c r="J14" s="224">
        <v>0.24659999999999996</v>
      </c>
      <c r="K14" s="101">
        <f>'ER Sheet-AMS-II.G'!$E19</f>
        <v>0.40200000000000002</v>
      </c>
      <c r="L14" s="101">
        <f t="shared" si="3"/>
        <v>0.23898296836982968</v>
      </c>
      <c r="M14" s="98">
        <f>SUM(D14:F14)</f>
        <v>49</v>
      </c>
      <c r="N14" s="98">
        <v>1</v>
      </c>
      <c r="O14" s="98">
        <v>1</v>
      </c>
      <c r="P14" s="112">
        <v>0.81</v>
      </c>
      <c r="Q14" s="134">
        <v>1.5599999999999999E-2</v>
      </c>
      <c r="R14" s="112">
        <v>73.2</v>
      </c>
      <c r="S14" s="101">
        <v>1</v>
      </c>
      <c r="T14" s="101">
        <v>0.95</v>
      </c>
      <c r="U14" s="69">
        <v>0</v>
      </c>
      <c r="V14" s="69">
        <v>1</v>
      </c>
      <c r="W14" s="69">
        <v>1</v>
      </c>
      <c r="X14" s="69">
        <v>1</v>
      </c>
      <c r="Y14" s="69">
        <v>0</v>
      </c>
      <c r="Z14" s="69">
        <v>0</v>
      </c>
      <c r="AA14" s="69">
        <v>0</v>
      </c>
      <c r="AB14" s="69">
        <v>0</v>
      </c>
      <c r="AC14" s="69">
        <v>0</v>
      </c>
      <c r="AD14" s="69">
        <v>0</v>
      </c>
      <c r="AE14" s="78">
        <f>SUM(U14:AD14)</f>
        <v>3</v>
      </c>
      <c r="AF14" s="51"/>
      <c r="AG14" s="51"/>
    </row>
    <row r="15" spans="1:33" x14ac:dyDescent="0.2">
      <c r="A15" s="79"/>
      <c r="B15" s="80"/>
      <c r="C15" s="81" t="s">
        <v>35</v>
      </c>
      <c r="D15" s="82">
        <v>97</v>
      </c>
      <c r="E15" s="82">
        <v>18</v>
      </c>
      <c r="F15" s="82">
        <v>7</v>
      </c>
      <c r="G15" s="83">
        <f t="shared" si="2"/>
        <v>12.809762852731092</v>
      </c>
      <c r="H15" s="83"/>
      <c r="I15" s="84">
        <v>0.1</v>
      </c>
      <c r="J15" s="225">
        <v>0.24659999999999996</v>
      </c>
      <c r="K15" s="85">
        <f>'ER Sheet-AMS-II.G'!$E20</f>
        <v>0.20100000000000001</v>
      </c>
      <c r="L15" s="85">
        <f t="shared" si="3"/>
        <v>0.11949148418491484</v>
      </c>
      <c r="M15" s="82">
        <f t="shared" ref="M15:M18" si="5">SUM(D15:F15)</f>
        <v>122</v>
      </c>
      <c r="N15" s="82">
        <v>1</v>
      </c>
      <c r="O15" s="82">
        <v>1</v>
      </c>
      <c r="P15" s="85">
        <v>0.81</v>
      </c>
      <c r="Q15" s="131">
        <v>1.5599999999999999E-2</v>
      </c>
      <c r="R15" s="85">
        <v>73.2</v>
      </c>
      <c r="S15" s="85">
        <v>1</v>
      </c>
      <c r="T15" s="85">
        <v>0.95</v>
      </c>
      <c r="U15" s="86"/>
      <c r="V15" s="86"/>
      <c r="W15" s="86"/>
      <c r="X15" s="86"/>
      <c r="Y15" s="86"/>
      <c r="Z15" s="86"/>
      <c r="AA15" s="86"/>
      <c r="AB15" s="86"/>
      <c r="AC15" s="86"/>
      <c r="AD15" s="86"/>
      <c r="AE15" s="87" t="s">
        <v>34</v>
      </c>
      <c r="AF15" s="51"/>
      <c r="AG15" s="51"/>
    </row>
    <row r="16" spans="1:33" x14ac:dyDescent="0.2">
      <c r="A16" s="91">
        <v>8</v>
      </c>
      <c r="B16" s="65" t="s">
        <v>107</v>
      </c>
      <c r="C16" s="66" t="s">
        <v>108</v>
      </c>
      <c r="D16" s="64">
        <v>280</v>
      </c>
      <c r="E16" s="64"/>
      <c r="F16" s="98"/>
      <c r="G16" s="67">
        <f t="shared" si="2"/>
        <v>58.798911455159129</v>
      </c>
      <c r="H16" s="99"/>
      <c r="I16" s="100">
        <v>0.1</v>
      </c>
      <c r="J16" s="89">
        <v>0.24659999999999996</v>
      </c>
      <c r="K16" s="101">
        <f>'ER Sheet-AMS-II.G'!$E19</f>
        <v>0.40200000000000002</v>
      </c>
      <c r="L16" s="101">
        <f t="shared" si="3"/>
        <v>0.23898296836982968</v>
      </c>
      <c r="M16" s="98">
        <f t="shared" si="5"/>
        <v>280</v>
      </c>
      <c r="N16" s="98">
        <v>1</v>
      </c>
      <c r="O16" s="98">
        <v>1</v>
      </c>
      <c r="P16" s="112">
        <v>0.81</v>
      </c>
      <c r="Q16" s="134">
        <v>1.5599999999999999E-2</v>
      </c>
      <c r="R16" s="112">
        <v>73.2</v>
      </c>
      <c r="S16" s="101">
        <v>1</v>
      </c>
      <c r="T16" s="101">
        <v>0.95</v>
      </c>
      <c r="U16" s="69">
        <v>1</v>
      </c>
      <c r="V16" s="69">
        <v>1</v>
      </c>
      <c r="W16" s="69">
        <v>2</v>
      </c>
      <c r="X16" s="69">
        <v>0</v>
      </c>
      <c r="Y16" s="69">
        <v>0</v>
      </c>
      <c r="Z16" s="69">
        <v>0</v>
      </c>
      <c r="AA16" s="69">
        <v>0</v>
      </c>
      <c r="AB16" s="69">
        <v>0</v>
      </c>
      <c r="AC16" s="69">
        <v>0</v>
      </c>
      <c r="AD16" s="69">
        <v>0</v>
      </c>
      <c r="AE16" s="78">
        <f>SUM(U16:AD16)</f>
        <v>4</v>
      </c>
      <c r="AF16" s="51"/>
      <c r="AG16" s="51"/>
    </row>
    <row r="17" spans="1:33" x14ac:dyDescent="0.2">
      <c r="A17" s="79"/>
      <c r="B17" s="80"/>
      <c r="C17" s="81" t="s">
        <v>35</v>
      </c>
      <c r="D17" s="82">
        <v>568</v>
      </c>
      <c r="E17" s="82">
        <v>19</v>
      </c>
      <c r="F17" s="82">
        <v>6</v>
      </c>
      <c r="G17" s="83">
        <f t="shared" si="2"/>
        <v>62.263847308766714</v>
      </c>
      <c r="H17" s="83"/>
      <c r="I17" s="84">
        <v>0.1</v>
      </c>
      <c r="J17" s="89">
        <v>0.24659999999999996</v>
      </c>
      <c r="K17" s="85">
        <f>'ER Sheet-AMS-II.G'!$E20</f>
        <v>0.20100000000000001</v>
      </c>
      <c r="L17" s="85">
        <f t="shared" si="3"/>
        <v>0.11949148418491484</v>
      </c>
      <c r="M17" s="82">
        <f>SUM(D17:F17)</f>
        <v>593</v>
      </c>
      <c r="N17" s="82">
        <v>1</v>
      </c>
      <c r="O17" s="82">
        <v>1</v>
      </c>
      <c r="P17" s="85">
        <v>0.81</v>
      </c>
      <c r="Q17" s="131">
        <v>1.5599999999999999E-2</v>
      </c>
      <c r="R17" s="85">
        <v>73.2</v>
      </c>
      <c r="S17" s="85">
        <v>1</v>
      </c>
      <c r="T17" s="85">
        <v>0.95</v>
      </c>
      <c r="U17" s="86"/>
      <c r="V17" s="86"/>
      <c r="W17" s="86"/>
      <c r="X17" s="86"/>
      <c r="Y17" s="86"/>
      <c r="Z17" s="86"/>
      <c r="AA17" s="86"/>
      <c r="AB17" s="86"/>
      <c r="AC17" s="86"/>
      <c r="AD17" s="86"/>
      <c r="AE17" s="87" t="s">
        <v>34</v>
      </c>
      <c r="AF17" s="51"/>
      <c r="AG17" s="51"/>
    </row>
    <row r="18" spans="1:33" x14ac:dyDescent="0.2">
      <c r="A18" s="91">
        <v>9</v>
      </c>
      <c r="B18" s="65" t="s">
        <v>109</v>
      </c>
      <c r="C18" s="66" t="s">
        <v>36</v>
      </c>
      <c r="D18" s="64">
        <v>600</v>
      </c>
      <c r="E18" s="64"/>
      <c r="F18" s="64"/>
      <c r="G18" s="67">
        <f t="shared" si="2"/>
        <v>125.99766740391242</v>
      </c>
      <c r="H18" s="67"/>
      <c r="I18" s="76">
        <v>0.1</v>
      </c>
      <c r="J18" s="224">
        <v>0.24659999999999996</v>
      </c>
      <c r="K18" s="112">
        <f>'ER Sheet-AMS-II.G'!$E19</f>
        <v>0.40200000000000002</v>
      </c>
      <c r="L18" s="112">
        <f t="shared" si="3"/>
        <v>0.23898296836982968</v>
      </c>
      <c r="M18" s="107">
        <f t="shared" si="5"/>
        <v>600</v>
      </c>
      <c r="N18" s="107">
        <v>1</v>
      </c>
      <c r="O18" s="107">
        <v>1</v>
      </c>
      <c r="P18" s="112">
        <v>0.81</v>
      </c>
      <c r="Q18" s="133">
        <v>1.5599999999999999E-2</v>
      </c>
      <c r="R18" s="112">
        <v>73.2</v>
      </c>
      <c r="S18" s="112">
        <v>1</v>
      </c>
      <c r="T18" s="112">
        <v>0.95</v>
      </c>
      <c r="U18" s="69">
        <v>0</v>
      </c>
      <c r="V18" s="69">
        <v>1</v>
      </c>
      <c r="W18" s="69">
        <v>0</v>
      </c>
      <c r="X18" s="69">
        <v>0</v>
      </c>
      <c r="Y18" s="69">
        <v>0</v>
      </c>
      <c r="Z18" s="69">
        <v>1</v>
      </c>
      <c r="AA18" s="69">
        <v>0</v>
      </c>
      <c r="AB18" s="69">
        <v>1</v>
      </c>
      <c r="AC18" s="69">
        <v>0</v>
      </c>
      <c r="AD18" s="69">
        <v>0</v>
      </c>
      <c r="AE18" s="78">
        <f>SUM(U18:AD18)</f>
        <v>3</v>
      </c>
      <c r="AF18" s="51"/>
      <c r="AG18" s="51"/>
    </row>
    <row r="19" spans="1:33" x14ac:dyDescent="0.2">
      <c r="A19" s="79"/>
      <c r="B19" s="80"/>
      <c r="C19" s="81" t="s">
        <v>35</v>
      </c>
      <c r="D19" s="82">
        <v>900</v>
      </c>
      <c r="E19" s="82">
        <v>62</v>
      </c>
      <c r="F19" s="82">
        <v>31</v>
      </c>
      <c r="G19" s="83">
        <f t="shared" si="2"/>
        <v>104.26306977673752</v>
      </c>
      <c r="H19" s="83"/>
      <c r="I19" s="84">
        <v>0.1</v>
      </c>
      <c r="J19" s="225">
        <v>0.24659999999999996</v>
      </c>
      <c r="K19" s="85">
        <f>'ER Sheet-AMS-II.G'!$E20</f>
        <v>0.20100000000000001</v>
      </c>
      <c r="L19" s="85">
        <f t="shared" si="3"/>
        <v>0.11949148418491484</v>
      </c>
      <c r="M19" s="82">
        <f>SUM(D19:F19)</f>
        <v>993</v>
      </c>
      <c r="N19" s="82">
        <v>1</v>
      </c>
      <c r="O19" s="82">
        <v>1</v>
      </c>
      <c r="P19" s="85">
        <v>0.81</v>
      </c>
      <c r="Q19" s="131">
        <v>1.5599999999999999E-2</v>
      </c>
      <c r="R19" s="85">
        <v>73.2</v>
      </c>
      <c r="S19" s="85">
        <v>1</v>
      </c>
      <c r="T19" s="85">
        <v>0.95</v>
      </c>
      <c r="U19" s="86"/>
      <c r="V19" s="86"/>
      <c r="W19" s="86"/>
      <c r="X19" s="86"/>
      <c r="Y19" s="86"/>
      <c r="Z19" s="86"/>
      <c r="AA19" s="86"/>
      <c r="AB19" s="86"/>
      <c r="AC19" s="86"/>
      <c r="AD19" s="86"/>
      <c r="AE19" s="87" t="s">
        <v>34</v>
      </c>
      <c r="AF19" s="51"/>
      <c r="AG19" s="51"/>
    </row>
    <row r="20" spans="1:33" x14ac:dyDescent="0.2">
      <c r="A20" s="91">
        <v>10</v>
      </c>
      <c r="B20" s="65" t="s">
        <v>110</v>
      </c>
      <c r="C20" s="66" t="s">
        <v>36</v>
      </c>
      <c r="D20" s="64">
        <v>65</v>
      </c>
      <c r="E20" s="64"/>
      <c r="F20" s="64"/>
      <c r="G20" s="67">
        <f t="shared" si="2"/>
        <v>13.64974730209051</v>
      </c>
      <c r="H20" s="67"/>
      <c r="I20" s="110">
        <v>0.1</v>
      </c>
      <c r="J20" s="89">
        <v>0.24659999999999996</v>
      </c>
      <c r="K20" s="112">
        <f>'ER Sheet-AMS-II.G'!$E19</f>
        <v>0.40200000000000002</v>
      </c>
      <c r="L20" s="112">
        <f t="shared" si="3"/>
        <v>0.23898296836982968</v>
      </c>
      <c r="M20" s="107">
        <f>SUM(D20:F20)</f>
        <v>65</v>
      </c>
      <c r="N20" s="107">
        <v>1</v>
      </c>
      <c r="O20" s="107">
        <v>1</v>
      </c>
      <c r="P20" s="112">
        <v>0.81</v>
      </c>
      <c r="Q20" s="133">
        <v>1.5599999999999999E-2</v>
      </c>
      <c r="R20" s="112">
        <v>73.2</v>
      </c>
      <c r="S20" s="112">
        <v>1</v>
      </c>
      <c r="T20" s="112">
        <v>0.95</v>
      </c>
      <c r="U20" s="69">
        <v>0</v>
      </c>
      <c r="V20" s="69">
        <v>1</v>
      </c>
      <c r="W20" s="69">
        <v>2</v>
      </c>
      <c r="X20" s="69">
        <v>1</v>
      </c>
      <c r="Y20" s="69">
        <v>0</v>
      </c>
      <c r="Z20" s="69">
        <v>0</v>
      </c>
      <c r="AA20" s="69">
        <v>0</v>
      </c>
      <c r="AB20" s="69">
        <v>0</v>
      </c>
      <c r="AC20" s="69">
        <v>0</v>
      </c>
      <c r="AD20" s="69">
        <v>0</v>
      </c>
      <c r="AE20" s="78">
        <f>SUM(U20:AD20)</f>
        <v>4</v>
      </c>
      <c r="AF20" s="51"/>
      <c r="AG20" s="51"/>
    </row>
    <row r="21" spans="1:33" x14ac:dyDescent="0.2">
      <c r="A21" s="79"/>
      <c r="B21" s="80"/>
      <c r="C21" s="81" t="s">
        <v>35</v>
      </c>
      <c r="D21" s="82">
        <v>449</v>
      </c>
      <c r="E21" s="82">
        <v>14</v>
      </c>
      <c r="F21" s="82">
        <v>3</v>
      </c>
      <c r="G21" s="83">
        <f t="shared" si="2"/>
        <v>48.929094175185995</v>
      </c>
      <c r="H21" s="83"/>
      <c r="I21" s="84">
        <v>0.1</v>
      </c>
      <c r="J21" s="89">
        <v>0.24659999999999996</v>
      </c>
      <c r="K21" s="85">
        <f>'ER Sheet-AMS-II.G'!$E20</f>
        <v>0.20100000000000001</v>
      </c>
      <c r="L21" s="85">
        <f t="shared" si="3"/>
        <v>0.11949148418491484</v>
      </c>
      <c r="M21" s="82">
        <f t="shared" ref="M21:M26" si="6">SUM(D21:F21)</f>
        <v>466</v>
      </c>
      <c r="N21" s="82">
        <v>1</v>
      </c>
      <c r="O21" s="82">
        <v>1</v>
      </c>
      <c r="P21" s="85">
        <v>0.81</v>
      </c>
      <c r="Q21" s="131">
        <v>1.5599999999999999E-2</v>
      </c>
      <c r="R21" s="85">
        <v>73.2</v>
      </c>
      <c r="S21" s="85">
        <v>1</v>
      </c>
      <c r="T21" s="85">
        <v>0.95</v>
      </c>
      <c r="U21" s="86"/>
      <c r="V21" s="86"/>
      <c r="W21" s="86"/>
      <c r="X21" s="86"/>
      <c r="Y21" s="86"/>
      <c r="Z21" s="86"/>
      <c r="AA21" s="86"/>
      <c r="AB21" s="86"/>
      <c r="AC21" s="86"/>
      <c r="AD21" s="86"/>
      <c r="AE21" s="87" t="s">
        <v>34</v>
      </c>
      <c r="AF21" s="51"/>
      <c r="AG21" s="51"/>
    </row>
    <row r="22" spans="1:33" x14ac:dyDescent="0.2">
      <c r="A22" s="91">
        <v>11</v>
      </c>
      <c r="B22" s="65" t="s">
        <v>111</v>
      </c>
      <c r="C22" s="66" t="s">
        <v>36</v>
      </c>
      <c r="D22" s="64">
        <v>0</v>
      </c>
      <c r="E22" s="64"/>
      <c r="F22" s="98"/>
      <c r="G22" s="67">
        <f t="shared" si="2"/>
        <v>0</v>
      </c>
      <c r="H22" s="99"/>
      <c r="I22" s="100">
        <v>0.1</v>
      </c>
      <c r="J22" s="224">
        <v>0.24659999999999996</v>
      </c>
      <c r="K22" s="101">
        <f>'ER Sheet-AMS-II.G'!$E19</f>
        <v>0.40200000000000002</v>
      </c>
      <c r="L22" s="101">
        <f t="shared" si="3"/>
        <v>0.23898296836982968</v>
      </c>
      <c r="M22" s="98">
        <f t="shared" si="6"/>
        <v>0</v>
      </c>
      <c r="N22" s="98">
        <v>1</v>
      </c>
      <c r="O22" s="98">
        <v>1</v>
      </c>
      <c r="P22" s="112">
        <v>0.81</v>
      </c>
      <c r="Q22" s="134">
        <v>1.5599999999999999E-2</v>
      </c>
      <c r="R22" s="112">
        <v>73.2</v>
      </c>
      <c r="S22" s="101">
        <v>1</v>
      </c>
      <c r="T22" s="101">
        <v>0.95</v>
      </c>
      <c r="U22" s="69">
        <v>0</v>
      </c>
      <c r="V22" s="69">
        <v>1</v>
      </c>
      <c r="W22" s="69">
        <v>1</v>
      </c>
      <c r="X22" s="69">
        <v>0</v>
      </c>
      <c r="Y22" s="69">
        <v>0</v>
      </c>
      <c r="Z22" s="69">
        <v>0</v>
      </c>
      <c r="AA22" s="69">
        <v>0</v>
      </c>
      <c r="AB22" s="69">
        <v>0</v>
      </c>
      <c r="AC22" s="69">
        <v>0</v>
      </c>
      <c r="AD22" s="69">
        <v>0</v>
      </c>
      <c r="AE22" s="78">
        <f>SUM(U22:AD22)</f>
        <v>2</v>
      </c>
      <c r="AF22" s="51"/>
      <c r="AG22" s="51"/>
    </row>
    <row r="23" spans="1:33" x14ac:dyDescent="0.2">
      <c r="A23" s="79"/>
      <c r="B23" s="80"/>
      <c r="C23" s="81" t="s">
        <v>35</v>
      </c>
      <c r="D23" s="82">
        <v>215</v>
      </c>
      <c r="E23" s="82">
        <v>10</v>
      </c>
      <c r="F23" s="82">
        <v>2</v>
      </c>
      <c r="G23" s="83">
        <f t="shared" si="2"/>
        <v>23.834558750573429</v>
      </c>
      <c r="H23" s="83"/>
      <c r="I23" s="84">
        <v>0.1</v>
      </c>
      <c r="J23" s="225">
        <v>0.24659999999999996</v>
      </c>
      <c r="K23" s="85">
        <f>'ER Sheet-AMS-II.G'!$E20</f>
        <v>0.20100000000000001</v>
      </c>
      <c r="L23" s="85">
        <f t="shared" si="3"/>
        <v>0.11949148418491484</v>
      </c>
      <c r="M23" s="82">
        <f>SUM(D23:F23)</f>
        <v>227</v>
      </c>
      <c r="N23" s="82">
        <v>1</v>
      </c>
      <c r="O23" s="82">
        <v>1</v>
      </c>
      <c r="P23" s="85">
        <v>0.81</v>
      </c>
      <c r="Q23" s="131">
        <v>1.5599999999999999E-2</v>
      </c>
      <c r="R23" s="85">
        <v>73.2</v>
      </c>
      <c r="S23" s="85">
        <v>1</v>
      </c>
      <c r="T23" s="85">
        <v>0.95</v>
      </c>
      <c r="U23" s="86"/>
      <c r="V23" s="86"/>
      <c r="W23" s="86"/>
      <c r="X23" s="86"/>
      <c r="Y23" s="86"/>
      <c r="Z23" s="86"/>
      <c r="AA23" s="86"/>
      <c r="AB23" s="86"/>
      <c r="AC23" s="86"/>
      <c r="AD23" s="86"/>
      <c r="AE23" s="87" t="s">
        <v>34</v>
      </c>
      <c r="AF23" s="51"/>
      <c r="AG23" s="51"/>
    </row>
    <row r="24" spans="1:33" x14ac:dyDescent="0.2">
      <c r="A24" s="91">
        <v>12</v>
      </c>
      <c r="B24" s="65" t="s">
        <v>112</v>
      </c>
      <c r="C24" s="66" t="s">
        <v>36</v>
      </c>
      <c r="D24" s="64">
        <v>100</v>
      </c>
      <c r="E24" s="64"/>
      <c r="F24" s="98"/>
      <c r="G24" s="67">
        <f t="shared" si="2"/>
        <v>20.999611233985405</v>
      </c>
      <c r="H24" s="99"/>
      <c r="I24" s="100">
        <v>0.1</v>
      </c>
      <c r="J24" s="89">
        <v>0.24659999999999996</v>
      </c>
      <c r="K24" s="101">
        <f>'ER Sheet-AMS-II.G'!$E19</f>
        <v>0.40200000000000002</v>
      </c>
      <c r="L24" s="101">
        <f t="shared" si="3"/>
        <v>0.23898296836982968</v>
      </c>
      <c r="M24" s="98">
        <f t="shared" si="6"/>
        <v>100</v>
      </c>
      <c r="N24" s="98">
        <v>1</v>
      </c>
      <c r="O24" s="98">
        <v>1</v>
      </c>
      <c r="P24" s="112">
        <v>0.81</v>
      </c>
      <c r="Q24" s="134">
        <v>1.5599999999999999E-2</v>
      </c>
      <c r="R24" s="112">
        <v>73.2</v>
      </c>
      <c r="S24" s="101">
        <v>1</v>
      </c>
      <c r="T24" s="101">
        <v>0.95</v>
      </c>
      <c r="U24" s="69">
        <v>1</v>
      </c>
      <c r="V24" s="69">
        <v>2</v>
      </c>
      <c r="W24" s="69">
        <v>0</v>
      </c>
      <c r="X24" s="69">
        <v>1</v>
      </c>
      <c r="Y24" s="69">
        <v>0</v>
      </c>
      <c r="Z24" s="69">
        <v>0</v>
      </c>
      <c r="AA24" s="69">
        <v>0</v>
      </c>
      <c r="AB24" s="69">
        <v>0</v>
      </c>
      <c r="AC24" s="69">
        <v>1</v>
      </c>
      <c r="AD24" s="69">
        <v>0</v>
      </c>
      <c r="AE24" s="78">
        <f>SUM(U24:AD24)</f>
        <v>5</v>
      </c>
      <c r="AF24" s="51"/>
      <c r="AG24" s="51"/>
    </row>
    <row r="25" spans="1:33" x14ac:dyDescent="0.2">
      <c r="A25" s="79"/>
      <c r="B25" s="80"/>
      <c r="C25" s="81" t="s">
        <v>35</v>
      </c>
      <c r="D25" s="82">
        <v>3120</v>
      </c>
      <c r="E25" s="82">
        <v>86</v>
      </c>
      <c r="F25" s="82">
        <v>34</v>
      </c>
      <c r="G25" s="83">
        <f t="shared" si="2"/>
        <v>340.19370199056357</v>
      </c>
      <c r="H25" s="83"/>
      <c r="I25" s="84">
        <v>0.1</v>
      </c>
      <c r="J25" s="89">
        <v>0.24659999999999996</v>
      </c>
      <c r="K25" s="85">
        <f>'ER Sheet-AMS-II.G'!$E20</f>
        <v>0.20100000000000001</v>
      </c>
      <c r="L25" s="85">
        <f t="shared" si="3"/>
        <v>0.11949148418491484</v>
      </c>
      <c r="M25" s="82">
        <f>SUM(D25:F25)</f>
        <v>3240</v>
      </c>
      <c r="N25" s="82">
        <v>1</v>
      </c>
      <c r="O25" s="82">
        <v>1</v>
      </c>
      <c r="P25" s="85">
        <v>0.81</v>
      </c>
      <c r="Q25" s="131">
        <v>1.5599999999999999E-2</v>
      </c>
      <c r="R25" s="85">
        <v>73.2</v>
      </c>
      <c r="S25" s="85">
        <v>1</v>
      </c>
      <c r="T25" s="85">
        <v>0.95</v>
      </c>
      <c r="U25" s="86"/>
      <c r="V25" s="86"/>
      <c r="W25" s="86"/>
      <c r="X25" s="86"/>
      <c r="Y25" s="86"/>
      <c r="Z25" s="86"/>
      <c r="AA25" s="86"/>
      <c r="AB25" s="86"/>
      <c r="AC25" s="86"/>
      <c r="AD25" s="86"/>
      <c r="AE25" s="87" t="s">
        <v>34</v>
      </c>
      <c r="AF25" s="51"/>
      <c r="AG25" s="51"/>
    </row>
    <row r="26" spans="1:33" x14ac:dyDescent="0.2">
      <c r="A26" s="91">
        <v>13</v>
      </c>
      <c r="B26" s="65" t="s">
        <v>113</v>
      </c>
      <c r="C26" s="66" t="s">
        <v>36</v>
      </c>
      <c r="D26" s="64">
        <v>0</v>
      </c>
      <c r="E26" s="64"/>
      <c r="F26" s="98"/>
      <c r="G26" s="67">
        <f t="shared" si="2"/>
        <v>0</v>
      </c>
      <c r="H26" s="99"/>
      <c r="I26" s="76">
        <v>0.1</v>
      </c>
      <c r="J26" s="224">
        <v>0.24659999999999996</v>
      </c>
      <c r="K26" s="101">
        <f>'ER Sheet-AMS-II.G'!$E19</f>
        <v>0.40200000000000002</v>
      </c>
      <c r="L26" s="101">
        <f t="shared" si="3"/>
        <v>0.23898296836982968</v>
      </c>
      <c r="M26" s="98">
        <f t="shared" si="6"/>
        <v>0</v>
      </c>
      <c r="N26" s="98">
        <v>1</v>
      </c>
      <c r="O26" s="98">
        <v>1</v>
      </c>
      <c r="P26" s="112">
        <v>0.81</v>
      </c>
      <c r="Q26" s="134">
        <v>1.5599999999999999E-2</v>
      </c>
      <c r="R26" s="112">
        <v>73.2</v>
      </c>
      <c r="S26" s="101">
        <v>1</v>
      </c>
      <c r="T26" s="101">
        <v>0.95</v>
      </c>
      <c r="U26" s="69">
        <v>1</v>
      </c>
      <c r="V26" s="69">
        <v>1</v>
      </c>
      <c r="W26" s="69">
        <v>0</v>
      </c>
      <c r="X26" s="69">
        <v>1</v>
      </c>
      <c r="Y26" s="69">
        <v>0</v>
      </c>
      <c r="Z26" s="69">
        <v>0</v>
      </c>
      <c r="AA26" s="69">
        <v>0</v>
      </c>
      <c r="AB26" s="69">
        <v>0</v>
      </c>
      <c r="AC26" s="69">
        <v>0</v>
      </c>
      <c r="AD26" s="69">
        <v>0</v>
      </c>
      <c r="AE26" s="78">
        <f>SUM(U26:AD26)</f>
        <v>3</v>
      </c>
      <c r="AF26" s="51"/>
      <c r="AG26" s="51"/>
    </row>
    <row r="27" spans="1:33" x14ac:dyDescent="0.2">
      <c r="A27" s="79"/>
      <c r="B27" s="80"/>
      <c r="C27" s="81" t="s">
        <v>35</v>
      </c>
      <c r="D27" s="82">
        <v>1130</v>
      </c>
      <c r="E27" s="82">
        <v>19</v>
      </c>
      <c r="F27" s="82">
        <v>4</v>
      </c>
      <c r="G27" s="83">
        <f t="shared" si="2"/>
        <v>121.06275876392584</v>
      </c>
      <c r="H27" s="83"/>
      <c r="I27" s="84">
        <v>0.1</v>
      </c>
      <c r="J27" s="225">
        <v>0.24659999999999996</v>
      </c>
      <c r="K27" s="85">
        <f>'ER Sheet-AMS-II.G'!$E20</f>
        <v>0.20100000000000001</v>
      </c>
      <c r="L27" s="85">
        <f t="shared" si="3"/>
        <v>0.11949148418491484</v>
      </c>
      <c r="M27" s="82">
        <f>SUM(D27:F27)</f>
        <v>1153</v>
      </c>
      <c r="N27" s="82">
        <v>1</v>
      </c>
      <c r="O27" s="82">
        <v>1</v>
      </c>
      <c r="P27" s="85">
        <v>0.81</v>
      </c>
      <c r="Q27" s="131">
        <v>1.5599999999999999E-2</v>
      </c>
      <c r="R27" s="85">
        <v>73.2</v>
      </c>
      <c r="S27" s="85">
        <v>1</v>
      </c>
      <c r="T27" s="85">
        <v>0.95</v>
      </c>
      <c r="U27" s="86"/>
      <c r="V27" s="86"/>
      <c r="W27" s="86"/>
      <c r="X27" s="86"/>
      <c r="Y27" s="86"/>
      <c r="Z27" s="86"/>
      <c r="AA27" s="86"/>
      <c r="AB27" s="86"/>
      <c r="AC27" s="86"/>
      <c r="AD27" s="86"/>
      <c r="AE27" s="87" t="s">
        <v>34</v>
      </c>
      <c r="AF27" s="51"/>
      <c r="AG27" s="51"/>
    </row>
    <row r="28" spans="1:33" x14ac:dyDescent="0.2">
      <c r="A28" s="91">
        <v>14</v>
      </c>
      <c r="B28" s="65" t="s">
        <v>114</v>
      </c>
      <c r="C28" s="66" t="s">
        <v>36</v>
      </c>
      <c r="D28" s="64">
        <v>150</v>
      </c>
      <c r="E28" s="64"/>
      <c r="F28" s="64"/>
      <c r="G28" s="67">
        <f t="shared" si="2"/>
        <v>31.499416850978104</v>
      </c>
      <c r="H28" s="67"/>
      <c r="I28" s="110">
        <v>0.1</v>
      </c>
      <c r="J28" s="89">
        <v>0.24659999999999996</v>
      </c>
      <c r="K28" s="68">
        <f>'ER Sheet-AMS-II.G'!$E19</f>
        <v>0.40200000000000002</v>
      </c>
      <c r="L28" s="112">
        <f t="shared" si="3"/>
        <v>0.23898296836982968</v>
      </c>
      <c r="M28" s="107">
        <f t="shared" ref="M28:M31" si="7">SUM(D28:F28)</f>
        <v>150</v>
      </c>
      <c r="N28" s="107">
        <v>1</v>
      </c>
      <c r="O28" s="107">
        <v>1</v>
      </c>
      <c r="P28" s="112">
        <v>0.81</v>
      </c>
      <c r="Q28" s="133">
        <v>1.5599999999999999E-2</v>
      </c>
      <c r="R28" s="112">
        <v>73.2</v>
      </c>
      <c r="S28" s="112">
        <v>1</v>
      </c>
      <c r="T28" s="112">
        <v>0.95</v>
      </c>
      <c r="U28" s="69">
        <v>0</v>
      </c>
      <c r="V28" s="69">
        <v>0</v>
      </c>
      <c r="W28" s="69">
        <v>0</v>
      </c>
      <c r="X28" s="69">
        <v>1</v>
      </c>
      <c r="Y28" s="69">
        <v>0</v>
      </c>
      <c r="Z28" s="69">
        <v>1</v>
      </c>
      <c r="AA28" s="69">
        <v>0</v>
      </c>
      <c r="AB28" s="69">
        <v>0</v>
      </c>
      <c r="AC28" s="69">
        <v>0</v>
      </c>
      <c r="AD28" s="69">
        <v>0</v>
      </c>
      <c r="AE28" s="78">
        <f>SUM(U28:AD28)</f>
        <v>2</v>
      </c>
      <c r="AF28" s="51"/>
      <c r="AG28" s="51"/>
    </row>
    <row r="29" spans="1:33" x14ac:dyDescent="0.2">
      <c r="A29" s="79"/>
      <c r="B29" s="80"/>
      <c r="C29" s="81" t="s">
        <v>35</v>
      </c>
      <c r="D29" s="82">
        <v>1014</v>
      </c>
      <c r="E29" s="82">
        <v>15</v>
      </c>
      <c r="F29" s="82">
        <v>12</v>
      </c>
      <c r="G29" s="83">
        <f t="shared" si="2"/>
        <v>109.302976472894</v>
      </c>
      <c r="H29" s="83"/>
      <c r="I29" s="84">
        <v>0.1</v>
      </c>
      <c r="J29" s="89">
        <v>0.24659999999999996</v>
      </c>
      <c r="K29" s="85">
        <f>'ER Sheet-AMS-II.G'!$E20</f>
        <v>0.20100000000000001</v>
      </c>
      <c r="L29" s="85">
        <f t="shared" si="3"/>
        <v>0.11949148418491484</v>
      </c>
      <c r="M29" s="82">
        <f t="shared" si="7"/>
        <v>1041</v>
      </c>
      <c r="N29" s="82">
        <v>1</v>
      </c>
      <c r="O29" s="82">
        <v>1</v>
      </c>
      <c r="P29" s="85">
        <v>0.81</v>
      </c>
      <c r="Q29" s="131">
        <v>1.5599999999999999E-2</v>
      </c>
      <c r="R29" s="85">
        <v>73.2</v>
      </c>
      <c r="S29" s="85">
        <v>1</v>
      </c>
      <c r="T29" s="85">
        <v>0.95</v>
      </c>
      <c r="U29" s="86"/>
      <c r="V29" s="86"/>
      <c r="W29" s="86"/>
      <c r="X29" s="86"/>
      <c r="Y29" s="86"/>
      <c r="Z29" s="86"/>
      <c r="AA29" s="86"/>
      <c r="AB29" s="86"/>
      <c r="AC29" s="86"/>
      <c r="AD29" s="86"/>
      <c r="AE29" s="87" t="s">
        <v>34</v>
      </c>
      <c r="AF29" s="51"/>
      <c r="AG29" s="51"/>
    </row>
    <row r="30" spans="1:33" x14ac:dyDescent="0.2">
      <c r="A30" s="91">
        <v>15</v>
      </c>
      <c r="B30" s="65" t="s">
        <v>115</v>
      </c>
      <c r="C30" s="66" t="s">
        <v>36</v>
      </c>
      <c r="D30" s="64">
        <v>250</v>
      </c>
      <c r="E30" s="64"/>
      <c r="F30" s="98"/>
      <c r="G30" s="67">
        <f t="shared" si="2"/>
        <v>52.499028084963506</v>
      </c>
      <c r="H30" s="99"/>
      <c r="I30" s="100">
        <v>0.1</v>
      </c>
      <c r="J30" s="224">
        <v>0.24659999999999996</v>
      </c>
      <c r="K30" s="101">
        <f>'ER Sheet-AMS-II.G'!$E19</f>
        <v>0.40200000000000002</v>
      </c>
      <c r="L30" s="101">
        <f t="shared" si="3"/>
        <v>0.23898296836982968</v>
      </c>
      <c r="M30" s="98">
        <f>SUM(D30:F30)</f>
        <v>250</v>
      </c>
      <c r="N30" s="98">
        <v>1</v>
      </c>
      <c r="O30" s="98">
        <v>1</v>
      </c>
      <c r="P30" s="112">
        <v>0.81</v>
      </c>
      <c r="Q30" s="134">
        <v>1.5599999999999999E-2</v>
      </c>
      <c r="R30" s="112">
        <v>73.2</v>
      </c>
      <c r="S30" s="101">
        <v>1</v>
      </c>
      <c r="T30" s="101">
        <v>0.95</v>
      </c>
      <c r="U30" s="69">
        <v>0</v>
      </c>
      <c r="V30" s="69">
        <v>1</v>
      </c>
      <c r="W30" s="69">
        <v>2</v>
      </c>
      <c r="X30" s="69">
        <v>0</v>
      </c>
      <c r="Y30" s="69">
        <v>0</v>
      </c>
      <c r="Z30" s="69">
        <v>0</v>
      </c>
      <c r="AA30" s="69">
        <v>0</v>
      </c>
      <c r="AB30" s="69">
        <v>0</v>
      </c>
      <c r="AC30" s="69">
        <v>0</v>
      </c>
      <c r="AD30" s="69">
        <v>0</v>
      </c>
      <c r="AE30" s="78">
        <f>SUM(U30:AD30)</f>
        <v>3</v>
      </c>
      <c r="AF30" s="51"/>
      <c r="AG30" s="51"/>
    </row>
    <row r="31" spans="1:33" x14ac:dyDescent="0.2">
      <c r="A31" s="79"/>
      <c r="B31" s="80"/>
      <c r="C31" s="81" t="s">
        <v>35</v>
      </c>
      <c r="D31" s="82">
        <v>300</v>
      </c>
      <c r="E31" s="82">
        <v>30</v>
      </c>
      <c r="F31" s="82">
        <v>8</v>
      </c>
      <c r="G31" s="83">
        <f t="shared" si="2"/>
        <v>35.489342985435329</v>
      </c>
      <c r="H31" s="83"/>
      <c r="I31" s="84">
        <v>0.1</v>
      </c>
      <c r="J31" s="225">
        <v>0.24659999999999996</v>
      </c>
      <c r="K31" s="85">
        <f>'ER Sheet-AMS-II.G'!$E20</f>
        <v>0.20100000000000001</v>
      </c>
      <c r="L31" s="85">
        <f t="shared" si="3"/>
        <v>0.11949148418491484</v>
      </c>
      <c r="M31" s="82">
        <f t="shared" si="7"/>
        <v>338</v>
      </c>
      <c r="N31" s="82">
        <v>1</v>
      </c>
      <c r="O31" s="82">
        <v>1</v>
      </c>
      <c r="P31" s="85">
        <v>0.81</v>
      </c>
      <c r="Q31" s="131">
        <v>1.5599999999999999E-2</v>
      </c>
      <c r="R31" s="85">
        <v>73.2</v>
      </c>
      <c r="S31" s="85">
        <v>1</v>
      </c>
      <c r="T31" s="85">
        <v>0.95</v>
      </c>
      <c r="U31" s="86"/>
      <c r="V31" s="86"/>
      <c r="W31" s="86"/>
      <c r="X31" s="86"/>
      <c r="Y31" s="86"/>
      <c r="Z31" s="86"/>
      <c r="AA31" s="86"/>
      <c r="AB31" s="86"/>
      <c r="AC31" s="86"/>
      <c r="AD31" s="86"/>
      <c r="AE31" s="92"/>
      <c r="AF31" s="51"/>
      <c r="AG31" s="51"/>
    </row>
    <row r="32" spans="1:33" x14ac:dyDescent="0.2">
      <c r="A32" s="91">
        <v>16</v>
      </c>
      <c r="B32" s="65" t="s">
        <v>116</v>
      </c>
      <c r="C32" s="66" t="s">
        <v>36</v>
      </c>
      <c r="D32" s="64">
        <v>100</v>
      </c>
      <c r="E32" s="64"/>
      <c r="F32" s="98"/>
      <c r="G32" s="67">
        <f t="shared" si="2"/>
        <v>20.999611233985405</v>
      </c>
      <c r="H32" s="99"/>
      <c r="I32" s="100">
        <v>0.1</v>
      </c>
      <c r="J32" s="89">
        <v>0.24659999999999996</v>
      </c>
      <c r="K32" s="101">
        <f>'ER Sheet-AMS-II.G'!$E19</f>
        <v>0.40200000000000002</v>
      </c>
      <c r="L32" s="101">
        <f t="shared" si="3"/>
        <v>0.23898296836982968</v>
      </c>
      <c r="M32" s="98">
        <f>SUM(D32:F32)</f>
        <v>100</v>
      </c>
      <c r="N32" s="98">
        <v>1</v>
      </c>
      <c r="O32" s="98">
        <v>1</v>
      </c>
      <c r="P32" s="112">
        <v>0.81</v>
      </c>
      <c r="Q32" s="134">
        <v>1.5599999999999999E-2</v>
      </c>
      <c r="R32" s="112">
        <v>73.2</v>
      </c>
      <c r="S32" s="101">
        <v>1</v>
      </c>
      <c r="T32" s="101">
        <v>0.95</v>
      </c>
      <c r="U32" s="69">
        <v>0</v>
      </c>
      <c r="V32" s="69">
        <v>0</v>
      </c>
      <c r="W32" s="69">
        <v>2</v>
      </c>
      <c r="X32" s="69">
        <v>0</v>
      </c>
      <c r="Y32" s="69">
        <v>0</v>
      </c>
      <c r="Z32" s="69">
        <v>0</v>
      </c>
      <c r="AA32" s="69">
        <v>0</v>
      </c>
      <c r="AB32" s="69">
        <v>0</v>
      </c>
      <c r="AC32" s="69">
        <v>0</v>
      </c>
      <c r="AD32" s="69">
        <v>0</v>
      </c>
      <c r="AE32" s="78">
        <f>SUM(U32:AD32)</f>
        <v>2</v>
      </c>
      <c r="AF32" s="93" t="s">
        <v>34</v>
      </c>
      <c r="AG32" s="93" t="s">
        <v>34</v>
      </c>
    </row>
    <row r="33" spans="1:33" x14ac:dyDescent="0.2">
      <c r="A33" s="91"/>
      <c r="B33" s="65"/>
      <c r="C33" s="66" t="s">
        <v>35</v>
      </c>
      <c r="D33" s="64">
        <v>110</v>
      </c>
      <c r="E33" s="64">
        <v>14</v>
      </c>
      <c r="F33" s="82">
        <v>7</v>
      </c>
      <c r="G33" s="83">
        <f t="shared" si="2"/>
        <v>13.75474535826044</v>
      </c>
      <c r="H33" s="83"/>
      <c r="I33" s="84">
        <v>0.1</v>
      </c>
      <c r="J33" s="89">
        <v>0.24659999999999996</v>
      </c>
      <c r="K33" s="85">
        <f>'ER Sheet-AMS-II.G'!$E20</f>
        <v>0.20100000000000001</v>
      </c>
      <c r="L33" s="85">
        <f t="shared" si="3"/>
        <v>0.11949148418491484</v>
      </c>
      <c r="M33" s="82">
        <f t="shared" ref="M33:M39" si="8">SUM(D33:F33)</f>
        <v>131</v>
      </c>
      <c r="N33" s="82">
        <v>1</v>
      </c>
      <c r="O33" s="82">
        <v>1</v>
      </c>
      <c r="P33" s="85">
        <v>0.81</v>
      </c>
      <c r="Q33" s="131">
        <v>1.5599999999999999E-2</v>
      </c>
      <c r="R33" s="85">
        <v>73.2</v>
      </c>
      <c r="S33" s="85">
        <v>1</v>
      </c>
      <c r="T33" s="85">
        <v>0.95</v>
      </c>
      <c r="U33" s="69" t="s">
        <v>34</v>
      </c>
      <c r="V33" s="69" t="s">
        <v>34</v>
      </c>
      <c r="W33" s="69" t="s">
        <v>34</v>
      </c>
      <c r="X33" s="69" t="s">
        <v>34</v>
      </c>
      <c r="Y33" s="69" t="s">
        <v>34</v>
      </c>
      <c r="Z33" s="69" t="s">
        <v>34</v>
      </c>
      <c r="AA33" s="69" t="s">
        <v>34</v>
      </c>
      <c r="AB33" s="69" t="s">
        <v>34</v>
      </c>
      <c r="AC33" s="69" t="s">
        <v>34</v>
      </c>
      <c r="AD33" s="69"/>
      <c r="AE33" s="94" t="s">
        <v>34</v>
      </c>
      <c r="AF33" s="93" t="s">
        <v>34</v>
      </c>
      <c r="AG33" s="95" t="s">
        <v>34</v>
      </c>
    </row>
    <row r="34" spans="1:33" x14ac:dyDescent="0.2">
      <c r="A34" s="75">
        <v>17</v>
      </c>
      <c r="B34" s="96" t="s">
        <v>117</v>
      </c>
      <c r="C34" s="97" t="s">
        <v>36</v>
      </c>
      <c r="D34" s="98">
        <v>274</v>
      </c>
      <c r="E34" s="98"/>
      <c r="F34" s="98"/>
      <c r="G34" s="67">
        <f t="shared" si="2"/>
        <v>57.538934781120012</v>
      </c>
      <c r="H34" s="99"/>
      <c r="I34" s="76">
        <v>0.1</v>
      </c>
      <c r="J34" s="224">
        <v>0.24659999999999996</v>
      </c>
      <c r="K34" s="101">
        <f>'ER Sheet-AMS-II.G'!$E19</f>
        <v>0.40200000000000002</v>
      </c>
      <c r="L34" s="101">
        <f t="shared" si="3"/>
        <v>0.23898296836982968</v>
      </c>
      <c r="M34" s="98">
        <f t="shared" si="8"/>
        <v>274</v>
      </c>
      <c r="N34" s="98">
        <v>1</v>
      </c>
      <c r="O34" s="98">
        <v>1</v>
      </c>
      <c r="P34" s="112">
        <v>0.81</v>
      </c>
      <c r="Q34" s="134">
        <v>1.5599999999999999E-2</v>
      </c>
      <c r="R34" s="112">
        <v>73.2</v>
      </c>
      <c r="S34" s="101">
        <v>1</v>
      </c>
      <c r="T34" s="101">
        <v>0.95</v>
      </c>
      <c r="U34" s="77">
        <v>0</v>
      </c>
      <c r="V34" s="77">
        <v>0</v>
      </c>
      <c r="W34" s="77">
        <v>2</v>
      </c>
      <c r="X34" s="77">
        <v>1</v>
      </c>
      <c r="Y34" s="77">
        <v>0</v>
      </c>
      <c r="Z34" s="77">
        <v>0</v>
      </c>
      <c r="AA34" s="77">
        <v>0</v>
      </c>
      <c r="AB34" s="77">
        <v>0</v>
      </c>
      <c r="AC34" s="77">
        <v>0</v>
      </c>
      <c r="AD34" s="77">
        <v>0</v>
      </c>
      <c r="AE34" s="78">
        <f>SUM(U34:AD34)</f>
        <v>3</v>
      </c>
      <c r="AF34" s="93" t="s">
        <v>34</v>
      </c>
      <c r="AG34" s="93" t="s">
        <v>34</v>
      </c>
    </row>
    <row r="35" spans="1:33" x14ac:dyDescent="0.2">
      <c r="A35" s="79"/>
      <c r="B35" s="80"/>
      <c r="C35" s="81" t="s">
        <v>35</v>
      </c>
      <c r="D35" s="82">
        <v>208</v>
      </c>
      <c r="E35" s="82">
        <v>15</v>
      </c>
      <c r="F35" s="82">
        <v>4</v>
      </c>
      <c r="G35" s="83">
        <f t="shared" si="2"/>
        <v>23.834558750573429</v>
      </c>
      <c r="H35" s="83"/>
      <c r="I35" s="84">
        <v>0.1</v>
      </c>
      <c r="J35" s="225">
        <v>0.24659999999999996</v>
      </c>
      <c r="K35" s="85">
        <f>'ER Sheet-AMS-II.G'!$E20</f>
        <v>0.20100000000000001</v>
      </c>
      <c r="L35" s="85">
        <f t="shared" si="3"/>
        <v>0.11949148418491484</v>
      </c>
      <c r="M35" s="82">
        <f>SUM(D35:F35)</f>
        <v>227</v>
      </c>
      <c r="N35" s="82">
        <v>1</v>
      </c>
      <c r="O35" s="82">
        <v>1</v>
      </c>
      <c r="P35" s="85">
        <v>0.81</v>
      </c>
      <c r="Q35" s="131">
        <v>1.5599999999999999E-2</v>
      </c>
      <c r="R35" s="85">
        <v>73.2</v>
      </c>
      <c r="S35" s="85">
        <v>1</v>
      </c>
      <c r="T35" s="85">
        <v>0.95</v>
      </c>
      <c r="U35" s="86"/>
      <c r="V35" s="86"/>
      <c r="W35" s="86"/>
      <c r="X35" s="86"/>
      <c r="Y35" s="86"/>
      <c r="Z35" s="86"/>
      <c r="AA35" s="86"/>
      <c r="AB35" s="86"/>
      <c r="AC35" s="86"/>
      <c r="AD35" s="86"/>
      <c r="AE35" s="92"/>
      <c r="AF35" s="93"/>
      <c r="AG35" s="95"/>
    </row>
    <row r="36" spans="1:33" x14ac:dyDescent="0.2">
      <c r="A36" s="91">
        <v>18</v>
      </c>
      <c r="B36" s="65" t="s">
        <v>120</v>
      </c>
      <c r="C36" s="66" t="s">
        <v>36</v>
      </c>
      <c r="D36" s="64">
        <v>0</v>
      </c>
      <c r="E36" s="66"/>
      <c r="F36" s="97"/>
      <c r="G36" s="67">
        <f t="shared" si="2"/>
        <v>0</v>
      </c>
      <c r="H36" s="99"/>
      <c r="I36" s="110">
        <v>0.1</v>
      </c>
      <c r="J36" s="89">
        <v>0.24659999999999996</v>
      </c>
      <c r="K36" s="101">
        <f>'ER Sheet-AMS-II.G'!$E19</f>
        <v>0.40200000000000002</v>
      </c>
      <c r="L36" s="101">
        <f t="shared" si="3"/>
        <v>0.23898296836982968</v>
      </c>
      <c r="M36" s="98">
        <f t="shared" si="8"/>
        <v>0</v>
      </c>
      <c r="N36" s="98">
        <v>1</v>
      </c>
      <c r="O36" s="98">
        <v>1</v>
      </c>
      <c r="P36" s="112">
        <v>0.81</v>
      </c>
      <c r="Q36" s="134">
        <v>1.5599999999999999E-2</v>
      </c>
      <c r="R36" s="112">
        <v>73.2</v>
      </c>
      <c r="S36" s="101">
        <v>1</v>
      </c>
      <c r="T36" s="101">
        <v>0.95</v>
      </c>
      <c r="U36" s="64">
        <v>0</v>
      </c>
      <c r="V36" s="64">
        <v>2</v>
      </c>
      <c r="W36" s="64">
        <v>0</v>
      </c>
      <c r="X36" s="64">
        <v>1</v>
      </c>
      <c r="Y36" s="64">
        <v>0</v>
      </c>
      <c r="Z36" s="64">
        <v>0</v>
      </c>
      <c r="AA36" s="64">
        <v>0</v>
      </c>
      <c r="AB36" s="64">
        <v>1</v>
      </c>
      <c r="AC36" s="64">
        <v>0</v>
      </c>
      <c r="AD36" s="64">
        <v>0</v>
      </c>
      <c r="AE36" s="78">
        <f>SUM(U36:AD36)</f>
        <v>4</v>
      </c>
      <c r="AF36" s="93" t="s">
        <v>34</v>
      </c>
      <c r="AG36" s="51"/>
    </row>
    <row r="37" spans="1:33" x14ac:dyDescent="0.2">
      <c r="A37" s="91"/>
      <c r="B37" s="65"/>
      <c r="C37" s="66" t="s">
        <v>35</v>
      </c>
      <c r="D37" s="64">
        <v>1245</v>
      </c>
      <c r="E37" s="64">
        <v>32</v>
      </c>
      <c r="F37" s="82">
        <v>10</v>
      </c>
      <c r="G37" s="83">
        <f t="shared" si="2"/>
        <v>135.13249829069605</v>
      </c>
      <c r="H37" s="83"/>
      <c r="I37" s="84">
        <v>0.1</v>
      </c>
      <c r="J37" s="89">
        <v>0.24659999999999996</v>
      </c>
      <c r="K37" s="85">
        <f>'ER Sheet-AMS-II.G'!$E20</f>
        <v>0.20100000000000001</v>
      </c>
      <c r="L37" s="85">
        <f t="shared" si="3"/>
        <v>0.11949148418491484</v>
      </c>
      <c r="M37" s="82">
        <f>SUM(D37:F37)</f>
        <v>1287</v>
      </c>
      <c r="N37" s="82">
        <v>1</v>
      </c>
      <c r="O37" s="82">
        <v>1</v>
      </c>
      <c r="P37" s="85">
        <v>0.81</v>
      </c>
      <c r="Q37" s="131">
        <v>1.5599999999999999E-2</v>
      </c>
      <c r="R37" s="85">
        <v>73.2</v>
      </c>
      <c r="S37" s="85">
        <v>1</v>
      </c>
      <c r="T37" s="85">
        <v>0.95</v>
      </c>
      <c r="U37" s="64"/>
      <c r="V37" s="64"/>
      <c r="W37" s="64"/>
      <c r="X37" s="64"/>
      <c r="Y37" s="64"/>
      <c r="Z37" s="64"/>
      <c r="AA37" s="64"/>
      <c r="AB37" s="64"/>
      <c r="AC37" s="64"/>
      <c r="AD37" s="64"/>
      <c r="AE37" s="102"/>
      <c r="AF37" s="51"/>
      <c r="AG37" s="51"/>
    </row>
    <row r="38" spans="1:33" x14ac:dyDescent="0.2">
      <c r="A38" s="75">
        <v>19</v>
      </c>
      <c r="B38" s="96" t="s">
        <v>121</v>
      </c>
      <c r="C38" s="97" t="s">
        <v>36</v>
      </c>
      <c r="D38" s="98">
        <v>105</v>
      </c>
      <c r="E38" s="98"/>
      <c r="F38" s="107"/>
      <c r="G38" s="67">
        <f t="shared" si="2"/>
        <v>22.04959179568467</v>
      </c>
      <c r="H38" s="67"/>
      <c r="I38" s="100">
        <v>0.1</v>
      </c>
      <c r="J38" s="224">
        <v>0.24659999999999996</v>
      </c>
      <c r="K38" s="112">
        <f>'ER Sheet-AMS-II.G'!$E19</f>
        <v>0.40200000000000002</v>
      </c>
      <c r="L38" s="112">
        <f t="shared" si="3"/>
        <v>0.23898296836982968</v>
      </c>
      <c r="M38" s="107">
        <f t="shared" si="8"/>
        <v>105</v>
      </c>
      <c r="N38" s="107">
        <v>1</v>
      </c>
      <c r="O38" s="107">
        <v>1</v>
      </c>
      <c r="P38" s="112">
        <v>0.81</v>
      </c>
      <c r="Q38" s="133">
        <v>1.5599999999999999E-2</v>
      </c>
      <c r="R38" s="112">
        <v>73.2</v>
      </c>
      <c r="S38" s="112">
        <v>1</v>
      </c>
      <c r="T38" s="112">
        <v>0.95</v>
      </c>
      <c r="U38" s="98">
        <v>0</v>
      </c>
      <c r="V38" s="98">
        <v>2</v>
      </c>
      <c r="W38" s="98">
        <v>1</v>
      </c>
      <c r="X38" s="98">
        <v>2</v>
      </c>
      <c r="Y38" s="98">
        <v>0</v>
      </c>
      <c r="Z38" s="98">
        <v>0</v>
      </c>
      <c r="AA38" s="98">
        <v>1</v>
      </c>
      <c r="AB38" s="98">
        <v>0</v>
      </c>
      <c r="AC38" s="98">
        <v>0</v>
      </c>
      <c r="AD38" s="98">
        <v>0</v>
      </c>
      <c r="AE38" s="78">
        <f>SUM(U38:AD38)</f>
        <v>6</v>
      </c>
      <c r="AF38" s="51"/>
      <c r="AG38" s="51"/>
    </row>
    <row r="39" spans="1:33" x14ac:dyDescent="0.2">
      <c r="A39" s="79"/>
      <c r="B39" s="81"/>
      <c r="C39" s="81" t="s">
        <v>35</v>
      </c>
      <c r="D39" s="82">
        <v>989</v>
      </c>
      <c r="E39" s="82">
        <v>25</v>
      </c>
      <c r="F39" s="82">
        <v>13</v>
      </c>
      <c r="G39" s="83">
        <f t="shared" si="2"/>
        <v>107.83300368651504</v>
      </c>
      <c r="H39" s="83"/>
      <c r="I39" s="84">
        <v>0.1</v>
      </c>
      <c r="J39" s="225">
        <v>0.24659999999999996</v>
      </c>
      <c r="K39" s="85">
        <f>'ER Sheet-AMS-II.G'!$E20</f>
        <v>0.20100000000000001</v>
      </c>
      <c r="L39" s="85">
        <f t="shared" si="3"/>
        <v>0.11949148418491484</v>
      </c>
      <c r="M39" s="82">
        <f t="shared" si="8"/>
        <v>1027</v>
      </c>
      <c r="N39" s="82">
        <v>1</v>
      </c>
      <c r="O39" s="82">
        <v>1</v>
      </c>
      <c r="P39" s="85">
        <v>0.81</v>
      </c>
      <c r="Q39" s="131">
        <v>1.5599999999999999E-2</v>
      </c>
      <c r="R39" s="85">
        <v>73.2</v>
      </c>
      <c r="S39" s="85">
        <v>1</v>
      </c>
      <c r="T39" s="85">
        <v>0.95</v>
      </c>
      <c r="U39" s="82"/>
      <c r="V39" s="82"/>
      <c r="W39" s="82"/>
      <c r="X39" s="82"/>
      <c r="Y39" s="82"/>
      <c r="Z39" s="82"/>
      <c r="AA39" s="82"/>
      <c r="AB39" s="82"/>
      <c r="AC39" s="82"/>
      <c r="AD39" s="82"/>
      <c r="AE39" s="103"/>
      <c r="AF39" s="51"/>
      <c r="AG39" s="51"/>
    </row>
    <row r="40" spans="1:33" x14ac:dyDescent="0.2">
      <c r="A40" s="91">
        <v>20</v>
      </c>
      <c r="B40" s="65" t="s">
        <v>122</v>
      </c>
      <c r="C40" s="66" t="s">
        <v>36</v>
      </c>
      <c r="D40" s="64">
        <v>0</v>
      </c>
      <c r="E40" s="64"/>
      <c r="F40" s="98"/>
      <c r="G40" s="67">
        <f t="shared" si="2"/>
        <v>0</v>
      </c>
      <c r="H40" s="99"/>
      <c r="I40" s="100">
        <v>0.1</v>
      </c>
      <c r="J40" s="89">
        <v>0.24659999999999996</v>
      </c>
      <c r="K40" s="101">
        <f>'ER Sheet-AMS-II.G'!$E19</f>
        <v>0.40200000000000002</v>
      </c>
      <c r="L40" s="101">
        <f t="shared" si="3"/>
        <v>0.23898296836982968</v>
      </c>
      <c r="M40" s="98">
        <f>SUM(D40:F40)</f>
        <v>0</v>
      </c>
      <c r="N40" s="98">
        <v>1</v>
      </c>
      <c r="O40" s="98">
        <v>1</v>
      </c>
      <c r="P40" s="112">
        <v>0.81</v>
      </c>
      <c r="Q40" s="134">
        <v>1.5599999999999999E-2</v>
      </c>
      <c r="R40" s="112">
        <v>73.2</v>
      </c>
      <c r="S40" s="101">
        <v>1</v>
      </c>
      <c r="T40" s="101">
        <v>0.95</v>
      </c>
      <c r="U40" s="64">
        <v>0</v>
      </c>
      <c r="V40" s="64">
        <v>1</v>
      </c>
      <c r="W40" s="64">
        <v>1</v>
      </c>
      <c r="X40" s="64">
        <v>0</v>
      </c>
      <c r="Y40" s="64">
        <v>1</v>
      </c>
      <c r="Z40" s="64">
        <v>0</v>
      </c>
      <c r="AA40" s="64">
        <v>0</v>
      </c>
      <c r="AB40" s="64">
        <v>0</v>
      </c>
      <c r="AC40" s="64">
        <v>0</v>
      </c>
      <c r="AD40" s="64">
        <v>0</v>
      </c>
      <c r="AE40" s="78">
        <f>SUM(U40:AD40)</f>
        <v>3</v>
      </c>
      <c r="AF40" s="51"/>
      <c r="AG40" s="51"/>
    </row>
    <row r="41" spans="1:33" x14ac:dyDescent="0.2">
      <c r="A41" s="91"/>
      <c r="B41" s="66"/>
      <c r="C41" s="66" t="s">
        <v>35</v>
      </c>
      <c r="D41" s="64">
        <v>673</v>
      </c>
      <c r="E41" s="64">
        <v>17</v>
      </c>
      <c r="F41" s="82">
        <v>5</v>
      </c>
      <c r="G41" s="83">
        <f t="shared" si="2"/>
        <v>72.973649038099268</v>
      </c>
      <c r="H41" s="83"/>
      <c r="I41" s="84">
        <v>0.1</v>
      </c>
      <c r="J41" s="89">
        <v>0.24659999999999996</v>
      </c>
      <c r="K41" s="85">
        <f>'ER Sheet-AMS-II.G'!$E20</f>
        <v>0.20100000000000001</v>
      </c>
      <c r="L41" s="85">
        <f t="shared" si="3"/>
        <v>0.11949148418491484</v>
      </c>
      <c r="M41" s="82">
        <f>SUM(D41:F41)</f>
        <v>695</v>
      </c>
      <c r="N41" s="82">
        <v>1</v>
      </c>
      <c r="O41" s="82">
        <v>1</v>
      </c>
      <c r="P41" s="85">
        <v>0.81</v>
      </c>
      <c r="Q41" s="131">
        <v>1.5599999999999999E-2</v>
      </c>
      <c r="R41" s="85">
        <v>73.2</v>
      </c>
      <c r="S41" s="85">
        <v>1</v>
      </c>
      <c r="T41" s="85">
        <v>0.95</v>
      </c>
      <c r="U41" s="64"/>
      <c r="V41" s="64"/>
      <c r="W41" s="64"/>
      <c r="X41" s="64"/>
      <c r="Y41" s="64"/>
      <c r="Z41" s="64"/>
      <c r="AA41" s="64"/>
      <c r="AB41" s="64"/>
      <c r="AC41" s="64"/>
      <c r="AD41" s="64"/>
      <c r="AE41" s="102"/>
      <c r="AF41" s="51"/>
      <c r="AG41" s="51"/>
    </row>
    <row r="42" spans="1:33" x14ac:dyDescent="0.2">
      <c r="A42" s="75">
        <v>21</v>
      </c>
      <c r="B42" s="96" t="s">
        <v>123</v>
      </c>
      <c r="C42" s="97" t="s">
        <v>36</v>
      </c>
      <c r="D42" s="98">
        <v>0</v>
      </c>
      <c r="E42" s="98"/>
      <c r="F42" s="98"/>
      <c r="G42" s="67">
        <f t="shared" si="2"/>
        <v>0</v>
      </c>
      <c r="H42" s="99"/>
      <c r="I42" s="76">
        <v>0.1</v>
      </c>
      <c r="J42" s="224">
        <v>0.24659999999999996</v>
      </c>
      <c r="K42" s="101">
        <f>'ER Sheet-AMS-II.G'!$E19</f>
        <v>0.40200000000000002</v>
      </c>
      <c r="L42" s="101">
        <f t="shared" si="3"/>
        <v>0.23898296836982968</v>
      </c>
      <c r="M42" s="98">
        <f t="shared" ref="M42" si="9">SUM(D42:F42)</f>
        <v>0</v>
      </c>
      <c r="N42" s="98">
        <v>1</v>
      </c>
      <c r="O42" s="98">
        <v>1</v>
      </c>
      <c r="P42" s="112">
        <v>0.81</v>
      </c>
      <c r="Q42" s="134">
        <v>1.5599999999999999E-2</v>
      </c>
      <c r="R42" s="112">
        <v>73.2</v>
      </c>
      <c r="S42" s="101">
        <v>1</v>
      </c>
      <c r="T42" s="101">
        <v>0.95</v>
      </c>
      <c r="U42" s="98">
        <v>1</v>
      </c>
      <c r="V42" s="98">
        <v>1</v>
      </c>
      <c r="W42" s="98">
        <v>0</v>
      </c>
      <c r="X42" s="98">
        <v>0</v>
      </c>
      <c r="Y42" s="98">
        <v>1</v>
      </c>
      <c r="Z42" s="98">
        <v>0</v>
      </c>
      <c r="AA42" s="98">
        <v>0</v>
      </c>
      <c r="AB42" s="98">
        <v>0</v>
      </c>
      <c r="AC42" s="98">
        <v>0</v>
      </c>
      <c r="AD42" s="98">
        <v>0</v>
      </c>
      <c r="AE42" s="78">
        <f>SUM(U42:AD42)</f>
        <v>3</v>
      </c>
      <c r="AF42" s="51"/>
      <c r="AG42" s="51"/>
    </row>
    <row r="43" spans="1:33" x14ac:dyDescent="0.2">
      <c r="A43" s="91"/>
      <c r="B43" s="66"/>
      <c r="C43" s="66" t="s">
        <v>35</v>
      </c>
      <c r="D43" s="64">
        <v>639</v>
      </c>
      <c r="E43" s="64">
        <v>14</v>
      </c>
      <c r="F43" s="82">
        <v>5</v>
      </c>
      <c r="G43" s="83">
        <f t="shared" si="2"/>
        <v>69.088720959811965</v>
      </c>
      <c r="H43" s="83"/>
      <c r="I43" s="84">
        <v>0.1</v>
      </c>
      <c r="J43" s="225">
        <v>0.24659999999999996</v>
      </c>
      <c r="K43" s="85">
        <f>'ER Sheet-AMS-II.G'!$E20</f>
        <v>0.20100000000000001</v>
      </c>
      <c r="L43" s="85">
        <f t="shared" si="3"/>
        <v>0.11949148418491484</v>
      </c>
      <c r="M43" s="82">
        <f>SUM(D43:F43)</f>
        <v>658</v>
      </c>
      <c r="N43" s="82">
        <v>1</v>
      </c>
      <c r="O43" s="82">
        <v>1</v>
      </c>
      <c r="P43" s="85">
        <v>0.81</v>
      </c>
      <c r="Q43" s="131">
        <v>1.5599999999999999E-2</v>
      </c>
      <c r="R43" s="85">
        <v>73.2</v>
      </c>
      <c r="S43" s="85">
        <v>1</v>
      </c>
      <c r="T43" s="85">
        <v>0.95</v>
      </c>
      <c r="U43" s="64"/>
      <c r="V43" s="64"/>
      <c r="W43" s="64"/>
      <c r="X43" s="64"/>
      <c r="Y43" s="64"/>
      <c r="Z43" s="64"/>
      <c r="AA43" s="64"/>
      <c r="AB43" s="64"/>
      <c r="AC43" s="64"/>
      <c r="AD43" s="64"/>
      <c r="AE43" s="102"/>
      <c r="AF43" s="51"/>
      <c r="AG43" s="51"/>
    </row>
    <row r="44" spans="1:33" x14ac:dyDescent="0.2">
      <c r="A44" s="75">
        <v>22</v>
      </c>
      <c r="B44" s="96" t="s">
        <v>124</v>
      </c>
      <c r="C44" s="97" t="s">
        <v>36</v>
      </c>
      <c r="D44" s="98">
        <v>0</v>
      </c>
      <c r="E44" s="98"/>
      <c r="F44" s="107"/>
      <c r="G44" s="67">
        <f t="shared" si="2"/>
        <v>0</v>
      </c>
      <c r="H44" s="67"/>
      <c r="I44" s="110">
        <v>0.1</v>
      </c>
      <c r="J44" s="89">
        <v>0.24659999999999996</v>
      </c>
      <c r="K44" s="112">
        <f>'ER Sheet-AMS-II.G'!$E19</f>
        <v>0.40200000000000002</v>
      </c>
      <c r="L44" s="112">
        <f t="shared" si="3"/>
        <v>0.23898296836982968</v>
      </c>
      <c r="M44" s="107">
        <f t="shared" ref="M44:M47" si="10">SUM(D44:F44)</f>
        <v>0</v>
      </c>
      <c r="N44" s="107">
        <v>1</v>
      </c>
      <c r="O44" s="107">
        <v>1</v>
      </c>
      <c r="P44" s="112">
        <v>0.81</v>
      </c>
      <c r="Q44" s="130">
        <v>1.5599999999999999E-2</v>
      </c>
      <c r="R44" s="112">
        <v>73.2</v>
      </c>
      <c r="S44" s="112">
        <v>1</v>
      </c>
      <c r="T44" s="68">
        <v>0.95</v>
      </c>
      <c r="U44" s="98">
        <v>0</v>
      </c>
      <c r="V44" s="98">
        <v>1</v>
      </c>
      <c r="W44" s="98">
        <v>2</v>
      </c>
      <c r="X44" s="98">
        <v>0</v>
      </c>
      <c r="Y44" s="98">
        <v>0</v>
      </c>
      <c r="Z44" s="98">
        <v>0</v>
      </c>
      <c r="AA44" s="98">
        <v>0</v>
      </c>
      <c r="AB44" s="98">
        <v>0</v>
      </c>
      <c r="AC44" s="98">
        <v>0</v>
      </c>
      <c r="AD44" s="98">
        <v>0</v>
      </c>
      <c r="AE44" s="78">
        <f>SUM(U44:AD44)</f>
        <v>3</v>
      </c>
      <c r="AF44" s="51"/>
      <c r="AG44" s="51"/>
    </row>
    <row r="45" spans="1:33" x14ac:dyDescent="0.2">
      <c r="A45" s="91"/>
      <c r="B45" s="66"/>
      <c r="C45" s="66" t="s">
        <v>35</v>
      </c>
      <c r="D45" s="64">
        <v>315</v>
      </c>
      <c r="E45" s="64">
        <v>11</v>
      </c>
      <c r="F45" s="82">
        <v>4</v>
      </c>
      <c r="G45" s="83">
        <f t="shared" si="2"/>
        <v>34.649358536075908</v>
      </c>
      <c r="H45" s="83"/>
      <c r="I45" s="84">
        <v>0.1</v>
      </c>
      <c r="J45" s="89">
        <v>0.24659999999999996</v>
      </c>
      <c r="K45" s="85">
        <f>'ER Sheet-AMS-II.G'!$E20</f>
        <v>0.20100000000000001</v>
      </c>
      <c r="L45" s="85">
        <f t="shared" si="3"/>
        <v>0.11949148418491484</v>
      </c>
      <c r="M45" s="82">
        <f t="shared" si="10"/>
        <v>330</v>
      </c>
      <c r="N45" s="82">
        <v>1</v>
      </c>
      <c r="O45" s="82">
        <v>1</v>
      </c>
      <c r="P45" s="85">
        <v>0.81</v>
      </c>
      <c r="Q45" s="131">
        <v>1.5599999999999999E-2</v>
      </c>
      <c r="R45" s="85">
        <v>73.2</v>
      </c>
      <c r="S45" s="85">
        <v>1</v>
      </c>
      <c r="T45" s="85">
        <v>0.95</v>
      </c>
      <c r="U45" s="64"/>
      <c r="V45" s="64"/>
      <c r="W45" s="64"/>
      <c r="X45" s="64"/>
      <c r="Y45" s="64"/>
      <c r="Z45" s="64"/>
      <c r="AA45" s="64"/>
      <c r="AB45" s="64"/>
      <c r="AC45" s="64"/>
      <c r="AD45" s="64"/>
      <c r="AE45" s="102"/>
      <c r="AF45" s="51"/>
      <c r="AG45" s="51"/>
    </row>
    <row r="46" spans="1:33" x14ac:dyDescent="0.2">
      <c r="A46" s="75">
        <v>23</v>
      </c>
      <c r="B46" s="96" t="s">
        <v>125</v>
      </c>
      <c r="C46" s="97" t="s">
        <v>36</v>
      </c>
      <c r="D46" s="98">
        <v>185</v>
      </c>
      <c r="E46" s="98"/>
      <c r="F46" s="98"/>
      <c r="G46" s="67">
        <f t="shared" si="2"/>
        <v>38.849280782873002</v>
      </c>
      <c r="H46" s="99"/>
      <c r="I46" s="100">
        <v>0.1</v>
      </c>
      <c r="J46" s="224">
        <v>0.24659999999999996</v>
      </c>
      <c r="K46" s="101">
        <f>'ER Sheet-AMS-II.G'!$E19</f>
        <v>0.40200000000000002</v>
      </c>
      <c r="L46" s="101">
        <f t="shared" si="3"/>
        <v>0.23898296836982968</v>
      </c>
      <c r="M46" s="98">
        <f>SUM(D46:F46)</f>
        <v>185</v>
      </c>
      <c r="N46" s="98">
        <v>1</v>
      </c>
      <c r="O46" s="98">
        <v>1</v>
      </c>
      <c r="P46" s="112">
        <v>0.81</v>
      </c>
      <c r="Q46" s="134">
        <v>1.5599999999999999E-2</v>
      </c>
      <c r="R46" s="112">
        <v>73.2</v>
      </c>
      <c r="S46" s="101">
        <v>1</v>
      </c>
      <c r="T46" s="101">
        <v>0.95</v>
      </c>
      <c r="U46" s="98">
        <v>0</v>
      </c>
      <c r="V46" s="98">
        <v>2</v>
      </c>
      <c r="W46" s="98">
        <v>0</v>
      </c>
      <c r="X46" s="98">
        <v>0</v>
      </c>
      <c r="Y46" s="98">
        <v>2</v>
      </c>
      <c r="Z46" s="98">
        <v>0</v>
      </c>
      <c r="AA46" s="98">
        <v>1</v>
      </c>
      <c r="AB46" s="98">
        <v>0</v>
      </c>
      <c r="AC46" s="98">
        <v>0</v>
      </c>
      <c r="AD46" s="98">
        <v>0</v>
      </c>
      <c r="AE46" s="78">
        <f>SUM(U46:AD46)</f>
        <v>5</v>
      </c>
      <c r="AF46" s="51"/>
      <c r="AG46" s="51"/>
    </row>
    <row r="47" spans="1:33" x14ac:dyDescent="0.2">
      <c r="A47" s="79"/>
      <c r="B47" s="81"/>
      <c r="C47" s="81" t="s">
        <v>35</v>
      </c>
      <c r="D47" s="82">
        <v>0</v>
      </c>
      <c r="E47" s="82">
        <v>18</v>
      </c>
      <c r="F47" s="82">
        <v>8</v>
      </c>
      <c r="G47" s="83">
        <f t="shared" si="2"/>
        <v>2.7299494604181023</v>
      </c>
      <c r="H47" s="83"/>
      <c r="I47" s="84">
        <v>0.1</v>
      </c>
      <c r="J47" s="225">
        <v>0.24659999999999996</v>
      </c>
      <c r="K47" s="85">
        <f>'ER Sheet-AMS-II.G'!$E20</f>
        <v>0.20100000000000001</v>
      </c>
      <c r="L47" s="85">
        <f t="shared" si="3"/>
        <v>0.11949148418491484</v>
      </c>
      <c r="M47" s="82">
        <f t="shared" si="10"/>
        <v>26</v>
      </c>
      <c r="N47" s="82">
        <v>1</v>
      </c>
      <c r="O47" s="82">
        <v>1</v>
      </c>
      <c r="P47" s="85">
        <v>0.81</v>
      </c>
      <c r="Q47" s="131">
        <v>1.5599999999999999E-2</v>
      </c>
      <c r="R47" s="85">
        <v>73.2</v>
      </c>
      <c r="S47" s="85">
        <v>1</v>
      </c>
      <c r="T47" s="85">
        <v>0.95</v>
      </c>
      <c r="U47" s="82"/>
      <c r="V47" s="82"/>
      <c r="W47" s="82"/>
      <c r="X47" s="82"/>
      <c r="Y47" s="82"/>
      <c r="Z47" s="82"/>
      <c r="AA47" s="82"/>
      <c r="AB47" s="82"/>
      <c r="AC47" s="82"/>
      <c r="AD47" s="82"/>
      <c r="AE47" s="103"/>
      <c r="AF47" s="51"/>
      <c r="AG47" s="51"/>
    </row>
    <row r="48" spans="1:33" x14ac:dyDescent="0.2">
      <c r="A48" s="91">
        <v>24</v>
      </c>
      <c r="B48" s="65" t="s">
        <v>126</v>
      </c>
      <c r="C48" s="66" t="s">
        <v>36</v>
      </c>
      <c r="D48" s="64">
        <v>267</v>
      </c>
      <c r="E48" s="64"/>
      <c r="F48" s="98"/>
      <c r="G48" s="67">
        <f t="shared" si="2"/>
        <v>56.068961994741031</v>
      </c>
      <c r="H48" s="99"/>
      <c r="I48" s="100">
        <v>0.1</v>
      </c>
      <c r="J48" s="224">
        <v>0.24659999999999996</v>
      </c>
      <c r="K48" s="101">
        <f>'ER Sheet-AMS-II.G'!$E19</f>
        <v>0.40200000000000002</v>
      </c>
      <c r="L48" s="134">
        <f t="shared" si="3"/>
        <v>0.23898296836982968</v>
      </c>
      <c r="M48" s="98">
        <f>SUM(D48:F48)</f>
        <v>267</v>
      </c>
      <c r="N48" s="98">
        <v>1</v>
      </c>
      <c r="O48" s="98">
        <v>1</v>
      </c>
      <c r="P48" s="112">
        <v>0.81</v>
      </c>
      <c r="Q48" s="134">
        <v>1.5599999999999999E-2</v>
      </c>
      <c r="R48" s="112">
        <v>73.2</v>
      </c>
      <c r="S48" s="101">
        <v>1</v>
      </c>
      <c r="T48" s="101">
        <v>0.95</v>
      </c>
      <c r="U48" s="64">
        <v>0</v>
      </c>
      <c r="V48" s="64">
        <v>2</v>
      </c>
      <c r="W48" s="64">
        <v>0</v>
      </c>
      <c r="X48" s="64">
        <v>0</v>
      </c>
      <c r="Y48" s="64">
        <v>3</v>
      </c>
      <c r="Z48" s="64">
        <v>0</v>
      </c>
      <c r="AA48" s="64">
        <v>0</v>
      </c>
      <c r="AB48" s="64">
        <v>0</v>
      </c>
      <c r="AC48" s="64">
        <v>0</v>
      </c>
      <c r="AD48" s="64">
        <v>0</v>
      </c>
      <c r="AE48" s="78">
        <f>SUM(U48:AD48)</f>
        <v>5</v>
      </c>
      <c r="AF48" s="51"/>
      <c r="AG48" s="51"/>
    </row>
    <row r="49" spans="1:33" x14ac:dyDescent="0.2">
      <c r="A49" s="79"/>
      <c r="B49" s="81"/>
      <c r="C49" s="81" t="s">
        <v>35</v>
      </c>
      <c r="D49" s="82">
        <v>72</v>
      </c>
      <c r="E49" s="82">
        <v>17</v>
      </c>
      <c r="F49" s="82">
        <v>14</v>
      </c>
      <c r="G49" s="83">
        <f t="shared" si="2"/>
        <v>10.814799785502482</v>
      </c>
      <c r="H49" s="83"/>
      <c r="I49" s="84">
        <v>0.1</v>
      </c>
      <c r="J49" s="225">
        <v>0.24659999999999996</v>
      </c>
      <c r="K49" s="85">
        <f>'ER Sheet-AMS-II.G'!$E20</f>
        <v>0.20100000000000001</v>
      </c>
      <c r="L49" s="131">
        <f t="shared" si="3"/>
        <v>0.11949148418491484</v>
      </c>
      <c r="M49" s="82">
        <f>SUM(D49:F49)</f>
        <v>103</v>
      </c>
      <c r="N49" s="82">
        <v>1</v>
      </c>
      <c r="O49" s="82">
        <v>1</v>
      </c>
      <c r="P49" s="85">
        <v>0.81</v>
      </c>
      <c r="Q49" s="131">
        <v>1.5599999999999999E-2</v>
      </c>
      <c r="R49" s="85">
        <v>73.2</v>
      </c>
      <c r="S49" s="85">
        <v>1</v>
      </c>
      <c r="T49" s="85">
        <v>0.95</v>
      </c>
      <c r="U49" s="82"/>
      <c r="V49" s="82"/>
      <c r="W49" s="82"/>
      <c r="X49" s="82"/>
      <c r="Y49" s="82"/>
      <c r="Z49" s="82"/>
      <c r="AA49" s="82"/>
      <c r="AB49" s="82"/>
      <c r="AC49" s="82"/>
      <c r="AD49" s="82"/>
      <c r="AE49" s="103"/>
      <c r="AF49" s="51"/>
      <c r="AG49" s="51"/>
    </row>
    <row r="50" spans="1:33" x14ac:dyDescent="0.2">
      <c r="A50" s="107"/>
      <c r="B50" s="108"/>
      <c r="C50" s="108"/>
      <c r="D50" s="107"/>
      <c r="E50" s="107"/>
      <c r="F50" s="107"/>
      <c r="G50" s="109"/>
      <c r="H50" s="109"/>
      <c r="I50" s="110"/>
      <c r="J50" s="111"/>
      <c r="K50" s="112"/>
      <c r="L50" s="107"/>
      <c r="M50" s="107"/>
      <c r="N50" s="107"/>
      <c r="O50" s="107"/>
      <c r="P50" s="107"/>
      <c r="Q50" s="107"/>
      <c r="R50" s="112"/>
      <c r="S50" s="112"/>
      <c r="T50" s="112"/>
      <c r="U50" s="107"/>
      <c r="V50" s="107"/>
      <c r="W50" s="107"/>
      <c r="X50" s="107"/>
      <c r="Y50" s="107"/>
      <c r="Z50" s="107"/>
      <c r="AA50" s="107"/>
      <c r="AB50" s="107"/>
      <c r="AC50" s="107"/>
      <c r="AD50" s="107"/>
      <c r="AE50" s="107"/>
      <c r="AF50" s="51"/>
      <c r="AG50" s="51"/>
    </row>
    <row r="51" spans="1:33" x14ac:dyDescent="0.2">
      <c r="A51" s="95"/>
      <c r="B51" s="51"/>
      <c r="C51" s="51" t="s">
        <v>137</v>
      </c>
      <c r="D51" s="95" t="s">
        <v>140</v>
      </c>
      <c r="E51" s="95" t="s">
        <v>141</v>
      </c>
      <c r="F51" s="95" t="s">
        <v>142</v>
      </c>
      <c r="G51" s="95" t="s">
        <v>185</v>
      </c>
      <c r="H51" s="95"/>
      <c r="I51" s="51"/>
      <c r="J51" s="51"/>
      <c r="K51" s="51"/>
      <c r="L51" s="51"/>
      <c r="M51" s="51"/>
      <c r="N51" s="51"/>
      <c r="O51" s="51"/>
      <c r="P51" s="51"/>
      <c r="Q51" s="51"/>
      <c r="R51" s="51"/>
      <c r="S51" s="51"/>
      <c r="T51" s="51"/>
      <c r="U51" s="95"/>
      <c r="V51" s="95"/>
      <c r="W51" s="95"/>
      <c r="X51" s="95"/>
      <c r="Y51" s="95"/>
      <c r="Z51" s="95"/>
      <c r="AA51" s="95"/>
      <c r="AB51" s="95"/>
      <c r="AC51" s="95"/>
      <c r="AD51" s="95"/>
      <c r="AE51" s="95"/>
      <c r="AF51" s="51"/>
      <c r="AG51" s="51"/>
    </row>
    <row r="52" spans="1:33" x14ac:dyDescent="0.2">
      <c r="A52" s="95"/>
      <c r="B52" s="70" t="s">
        <v>135</v>
      </c>
      <c r="C52" s="70">
        <v>24</v>
      </c>
      <c r="D52" s="70">
        <f>SUM(D2:D49)</f>
        <v>17365</v>
      </c>
      <c r="E52" s="70">
        <f>SUM(E2:E49)</f>
        <v>559</v>
      </c>
      <c r="F52" s="70">
        <f>SUM(F2:F49)</f>
        <v>216</v>
      </c>
      <c r="G52" s="71">
        <f>SUM(G2:G49)</f>
        <v>2246.0134195309083</v>
      </c>
      <c r="H52" s="71"/>
      <c r="I52" s="51"/>
      <c r="J52" s="51"/>
      <c r="K52" s="51"/>
      <c r="L52" s="213"/>
      <c r="M52" s="51"/>
      <c r="N52" s="51"/>
      <c r="O52" s="51"/>
      <c r="P52" s="51"/>
      <c r="Q52" s="51"/>
      <c r="R52" s="51"/>
      <c r="S52" s="51"/>
      <c r="T52" s="51"/>
      <c r="U52" s="72">
        <f t="shared" ref="U52:AC52" si="11">SUM(U2:U49)</f>
        <v>5</v>
      </c>
      <c r="V52" s="72">
        <f t="shared" si="11"/>
        <v>25</v>
      </c>
      <c r="W52" s="72">
        <f t="shared" si="11"/>
        <v>22</v>
      </c>
      <c r="X52" s="72">
        <f t="shared" si="11"/>
        <v>12</v>
      </c>
      <c r="Y52" s="72">
        <f t="shared" si="11"/>
        <v>10</v>
      </c>
      <c r="Z52" s="72">
        <f t="shared" si="11"/>
        <v>2</v>
      </c>
      <c r="AA52" s="72">
        <f t="shared" si="11"/>
        <v>2</v>
      </c>
      <c r="AB52" s="72">
        <f t="shared" si="11"/>
        <v>2</v>
      </c>
      <c r="AC52" s="72">
        <f t="shared" si="11"/>
        <v>1</v>
      </c>
      <c r="AD52" s="72">
        <f>SUM(AD2:AD49)</f>
        <v>0</v>
      </c>
      <c r="AE52" s="72">
        <f>SUM(AE2:AE49)</f>
        <v>81</v>
      </c>
      <c r="AF52" s="51"/>
      <c r="AG52" s="51"/>
    </row>
    <row r="53" spans="1:33" x14ac:dyDescent="0.2">
      <c r="A53" s="95"/>
      <c r="B53" s="51"/>
      <c r="C53" s="51"/>
      <c r="D53" s="51"/>
      <c r="E53" s="51"/>
      <c r="F53" s="70"/>
      <c r="I53" s="71"/>
      <c r="J53" s="51"/>
      <c r="K53" s="51"/>
      <c r="L53" s="51"/>
      <c r="M53" s="51"/>
      <c r="N53" s="51"/>
      <c r="O53" s="51"/>
      <c r="P53" s="51"/>
      <c r="Q53" s="51"/>
      <c r="R53" s="51"/>
      <c r="S53" s="51"/>
      <c r="T53" s="51"/>
      <c r="U53" s="51"/>
      <c r="V53" s="51"/>
      <c r="W53" s="51"/>
      <c r="X53" s="51"/>
      <c r="Y53" s="51"/>
      <c r="Z53" s="51"/>
      <c r="AA53" s="51"/>
      <c r="AB53" s="51"/>
      <c r="AC53" s="51"/>
      <c r="AD53" s="51"/>
      <c r="AE53" s="72"/>
      <c r="AF53" s="51"/>
      <c r="AG53" s="51"/>
    </row>
    <row r="54" spans="1:33" x14ac:dyDescent="0.2">
      <c r="A54" s="95"/>
      <c r="B54" s="51"/>
      <c r="C54" s="51"/>
      <c r="D54" s="51"/>
      <c r="E54" s="51"/>
      <c r="F54" s="70"/>
      <c r="I54" s="71"/>
      <c r="J54" s="51"/>
      <c r="K54" s="51"/>
      <c r="L54" s="51"/>
      <c r="M54" s="51"/>
      <c r="N54" s="51"/>
      <c r="O54" s="51"/>
      <c r="P54" s="51"/>
      <c r="Q54" s="51"/>
      <c r="R54" s="51"/>
      <c r="S54" s="51"/>
      <c r="T54" s="51"/>
      <c r="U54" s="51"/>
      <c r="V54" s="51"/>
      <c r="W54" s="51"/>
      <c r="X54" s="51"/>
      <c r="Y54" s="51"/>
      <c r="Z54" s="51"/>
      <c r="AA54" s="51"/>
      <c r="AB54" s="51"/>
      <c r="AC54" s="51"/>
      <c r="AD54" s="51"/>
      <c r="AE54" s="72"/>
      <c r="AF54" s="51"/>
      <c r="AG54" s="51"/>
    </row>
    <row r="55" spans="1:33" ht="64" x14ac:dyDescent="0.2">
      <c r="A55" s="95"/>
      <c r="B55" s="51"/>
      <c r="C55" s="51"/>
      <c r="D55" s="113" t="s">
        <v>138</v>
      </c>
      <c r="E55" s="113" t="s">
        <v>139</v>
      </c>
      <c r="F55" s="113" t="s">
        <v>143</v>
      </c>
      <c r="G55" s="51" t="s">
        <v>185</v>
      </c>
      <c r="H55" s="51"/>
      <c r="I55" s="51"/>
      <c r="J55" s="51"/>
      <c r="K55" s="51"/>
      <c r="L55" s="51"/>
      <c r="M55" s="51"/>
      <c r="N55" s="51"/>
      <c r="O55" s="51"/>
      <c r="P55" s="51"/>
      <c r="Q55" s="51"/>
      <c r="R55" s="51"/>
      <c r="S55" s="51"/>
      <c r="T55" s="51"/>
      <c r="U55" s="51"/>
      <c r="V55" s="51"/>
      <c r="W55" s="51"/>
      <c r="X55" s="51"/>
      <c r="Y55" s="51"/>
      <c r="Z55" s="51"/>
      <c r="AA55" s="51"/>
      <c r="AB55" s="113" t="s">
        <v>153</v>
      </c>
      <c r="AC55" s="51"/>
      <c r="AD55" s="51"/>
      <c r="AE55" s="137" t="s">
        <v>152</v>
      </c>
      <c r="AF55" s="51"/>
      <c r="AG55" s="51"/>
    </row>
    <row r="56" spans="1:33" x14ac:dyDescent="0.2">
      <c r="A56" s="95"/>
      <c r="B56" s="70" t="s">
        <v>136</v>
      </c>
      <c r="C56" s="51"/>
      <c r="D56" s="73">
        <f>D52/C52</f>
        <v>723.54166666666663</v>
      </c>
      <c r="E56" s="115">
        <f>SUM(E52+F52)/C52</f>
        <v>32.291666666666664</v>
      </c>
      <c r="F56" s="114">
        <f>SUM(D56:E56)</f>
        <v>755.83333333333326</v>
      </c>
      <c r="G56" s="216">
        <f>G52/C52</f>
        <v>93.583892480454509</v>
      </c>
      <c r="H56" s="114"/>
      <c r="I56" s="73"/>
      <c r="J56" s="51"/>
      <c r="K56" s="51"/>
      <c r="L56" s="51"/>
      <c r="M56" s="51"/>
      <c r="N56" s="51"/>
      <c r="O56" s="51"/>
      <c r="P56" s="51"/>
      <c r="Q56" s="51"/>
      <c r="R56" s="51"/>
      <c r="S56" s="51"/>
      <c r="T56" s="51"/>
      <c r="U56" s="51"/>
      <c r="V56" s="51"/>
      <c r="W56" s="51"/>
      <c r="X56" s="51"/>
      <c r="Y56" s="51"/>
      <c r="Z56" s="51"/>
      <c r="AA56" s="51"/>
      <c r="AB56" s="70">
        <f>(U52*30+V52*50+W52*100+X52*150+Y52*200+Z52*250+AA52*300+AB52*350+AC52*400)/AE52</f>
        <v>118.51851851851852</v>
      </c>
      <c r="AC56" s="51"/>
      <c r="AD56" s="51"/>
      <c r="AE56" s="135">
        <f>AE52/C52</f>
        <v>3.375</v>
      </c>
      <c r="AF56" s="136"/>
      <c r="AG56" s="51"/>
    </row>
    <row r="57" spans="1:33" x14ac:dyDescent="0.2">
      <c r="A57" s="95"/>
      <c r="B57" s="51"/>
      <c r="C57" s="51"/>
      <c r="D57" s="72"/>
      <c r="E57" s="72"/>
      <c r="F57" s="114"/>
      <c r="G57" s="114"/>
      <c r="H57" s="114"/>
      <c r="I57" s="73"/>
      <c r="J57" s="51"/>
      <c r="K57" s="51"/>
      <c r="L57" s="51"/>
      <c r="M57" s="51"/>
      <c r="N57" s="51"/>
      <c r="O57" s="51"/>
      <c r="P57" s="51"/>
      <c r="Q57" s="51"/>
      <c r="R57" s="51"/>
      <c r="S57" s="51"/>
      <c r="T57" s="51"/>
      <c r="U57" s="51"/>
      <c r="V57" s="51"/>
      <c r="W57" s="51"/>
      <c r="X57" s="51"/>
      <c r="Y57" s="51"/>
      <c r="Z57" s="51"/>
      <c r="AA57" s="51"/>
      <c r="AB57" s="51"/>
      <c r="AC57" s="51"/>
      <c r="AD57" s="51"/>
      <c r="AE57" s="135"/>
      <c r="AF57" s="136"/>
      <c r="AG57" s="51"/>
    </row>
    <row r="58" spans="1:33" x14ac:dyDescent="0.2">
      <c r="A58" s="95"/>
      <c r="B58" s="51"/>
      <c r="C58" s="51"/>
      <c r="D58" s="72"/>
      <c r="E58" s="72"/>
      <c r="F58" s="114"/>
      <c r="G58" s="114"/>
      <c r="H58" s="114"/>
      <c r="I58" s="73"/>
      <c r="J58" s="51"/>
      <c r="K58" s="51"/>
      <c r="L58" s="51"/>
      <c r="M58" s="51"/>
      <c r="N58" s="51"/>
      <c r="O58" s="51"/>
      <c r="P58" s="51"/>
      <c r="Q58" s="51"/>
      <c r="R58" s="51"/>
      <c r="S58" s="51"/>
      <c r="T58" s="51"/>
      <c r="U58" s="51"/>
      <c r="V58" s="51"/>
      <c r="W58" s="51"/>
      <c r="X58" s="51"/>
      <c r="Y58" s="51"/>
      <c r="Z58" s="51"/>
      <c r="AA58" s="51"/>
      <c r="AB58" s="51"/>
      <c r="AC58" s="51"/>
      <c r="AD58" s="51"/>
      <c r="AE58" s="135"/>
      <c r="AF58" s="136"/>
      <c r="AG58" s="51"/>
    </row>
    <row r="59" spans="1:33" x14ac:dyDescent="0.2">
      <c r="A59" s="95"/>
      <c r="B59" s="51"/>
      <c r="C59" s="51"/>
      <c r="D59" s="51"/>
      <c r="E59" s="51"/>
      <c r="F59" s="70"/>
      <c r="G59" s="70"/>
      <c r="H59" s="70"/>
      <c r="I59" s="70"/>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x14ac:dyDescent="0.2">
      <c r="B60" t="s">
        <v>127</v>
      </c>
      <c r="C60">
        <v>1</v>
      </c>
    </row>
    <row r="61" spans="1:33" x14ac:dyDescent="0.2">
      <c r="B61" t="s">
        <v>128</v>
      </c>
      <c r="C61">
        <v>7</v>
      </c>
    </row>
    <row r="62" spans="1:33" x14ac:dyDescent="0.2">
      <c r="B62" s="51" t="s">
        <v>129</v>
      </c>
      <c r="C62" s="51">
        <v>16</v>
      </c>
    </row>
    <row r="63" spans="1:33" x14ac:dyDescent="0.2">
      <c r="E63" t="s">
        <v>132</v>
      </c>
    </row>
    <row r="64" spans="1:33" x14ac:dyDescent="0.2">
      <c r="B64" t="s">
        <v>130</v>
      </c>
      <c r="C64">
        <f>C60+C62</f>
        <v>17</v>
      </c>
      <c r="E64" s="105">
        <f>C64/C66</f>
        <v>0.42499999999999999</v>
      </c>
    </row>
    <row r="65" spans="2:5" x14ac:dyDescent="0.2">
      <c r="B65" t="s">
        <v>131</v>
      </c>
      <c r="C65">
        <f>C61+C62</f>
        <v>23</v>
      </c>
      <c r="E65" s="105">
        <f>C65/C66</f>
        <v>0.57499999999999996</v>
      </c>
    </row>
    <row r="66" spans="2:5" x14ac:dyDescent="0.2">
      <c r="B66" t="s">
        <v>133</v>
      </c>
      <c r="C66">
        <f>SUM(C64:C65)</f>
        <v>40</v>
      </c>
      <c r="E66" s="106">
        <f>(E64+E65)</f>
        <v>1</v>
      </c>
    </row>
  </sheetData>
  <autoFilter ref="A1:AG49"/>
  <customSheetViews>
    <customSheetView guid="{E90D0B41-FF19-3F43-81B3-613F329C069A}" scale="92" showAutoFilter="1" topLeftCell="A20">
      <selection activeCell="G51" sqref="G51"/>
      <pageMargins left="0.75" right="0.75" top="1" bottom="1" header="0.5" footer="0.5"/>
      <pageSetup paperSize="9" orientation="portrait" horizontalDpi="4294967292" verticalDpi="4294967292"/>
      <autoFilter ref="A1:AG49"/>
    </customSheetView>
  </customSheetViews>
  <dataValidations xWindow="408" yWindow="695" count="2">
    <dataValidation type="list" allowBlank="1" showInputMessage="1" showErrorMessage="1" sqref="J1">
      <formula1>thermalefficiency</formula1>
    </dataValidation>
    <dataValidation type="list" allowBlank="1" showInputMessage="1" showErrorMessage="1" prompt="Please select thermal efficiency of year y taking into account efficiency drop" sqref="J2:J49">
      <formula1>thermalefficiency</formula1>
    </dataValidation>
  </dataValidations>
  <pageMargins left="0.75" right="0.75" top="1" bottom="1" header="0.5" footer="0.5"/>
  <pageSetup paperSize="9"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tabSelected="1" topLeftCell="A10" zoomScale="114" workbookViewId="0">
      <selection activeCell="F16" sqref="F16"/>
    </sheetView>
  </sheetViews>
  <sheetFormatPr baseColWidth="10" defaultColWidth="8.83203125" defaultRowHeight="15" x14ac:dyDescent="0.2"/>
  <cols>
    <col min="1" max="1" width="31.33203125" style="9" customWidth="1"/>
    <col min="2" max="4" width="20" style="9" customWidth="1"/>
    <col min="5" max="5" width="25.33203125" style="4" customWidth="1"/>
    <col min="6" max="6" width="28.5" style="4" customWidth="1"/>
    <col min="7" max="7" width="96" style="4" customWidth="1"/>
    <col min="8" max="8" width="69.1640625" style="7" bestFit="1" customWidth="1"/>
    <col min="9" max="9" width="17" style="7" customWidth="1"/>
    <col min="10" max="10" width="15.5" style="7" customWidth="1"/>
    <col min="11" max="11" width="14.83203125" style="7" customWidth="1"/>
    <col min="12" max="12" width="15.6640625" style="8" customWidth="1"/>
    <col min="13" max="13" width="14.83203125" style="7" customWidth="1"/>
    <col min="14" max="15" width="17.5" style="7" customWidth="1"/>
    <col min="16" max="16" width="14.6640625" style="8" customWidth="1"/>
    <col min="17" max="17" width="18.33203125" style="4" customWidth="1"/>
    <col min="18" max="18" width="18.1640625" style="7" customWidth="1"/>
    <col min="19" max="19" width="12.83203125" style="8" bestFit="1" customWidth="1"/>
    <col min="20" max="20" width="12.83203125" style="8" customWidth="1"/>
    <col min="21" max="21" width="11.83203125" style="8" customWidth="1"/>
    <col min="22" max="22" width="13.6640625" style="8" customWidth="1"/>
    <col min="23" max="24" width="12.1640625" style="7" customWidth="1"/>
    <col min="25" max="25" width="19.6640625" style="8" customWidth="1"/>
    <col min="26" max="26" width="16.5" style="7" customWidth="1"/>
    <col min="27" max="16384" width="8.83203125" style="9"/>
  </cols>
  <sheetData>
    <row r="1" spans="1:26" s="3" customFormat="1" ht="24" customHeight="1" x14ac:dyDescent="0.2">
      <c r="A1" s="244" t="s">
        <v>15</v>
      </c>
      <c r="B1" s="245"/>
      <c r="C1" s="245"/>
      <c r="D1" s="245"/>
      <c r="E1" s="245"/>
      <c r="F1" s="245"/>
      <c r="G1" s="245"/>
      <c r="H1" s="74"/>
      <c r="I1" s="1"/>
      <c r="J1" s="1"/>
      <c r="K1" s="1"/>
      <c r="L1" s="2"/>
      <c r="M1" s="1"/>
      <c r="N1" s="1"/>
      <c r="O1" s="1"/>
      <c r="P1" s="2"/>
      <c r="Q1" s="1"/>
      <c r="R1" s="1"/>
      <c r="S1" s="2"/>
      <c r="T1" s="2"/>
      <c r="U1" s="2"/>
      <c r="V1" s="2"/>
      <c r="W1" s="1"/>
      <c r="X1" s="1"/>
      <c r="Y1" s="2"/>
      <c r="Z1" s="1"/>
    </row>
    <row r="2" spans="1:26" s="6" customFormat="1" ht="15" customHeight="1" x14ac:dyDescent="0.2">
      <c r="A2" s="246"/>
      <c r="B2" s="247"/>
      <c r="C2" s="247"/>
      <c r="D2" s="247"/>
      <c r="E2" s="247"/>
      <c r="F2" s="247"/>
      <c r="G2" s="247"/>
      <c r="H2" s="74"/>
      <c r="I2" s="4"/>
      <c r="J2" s="4"/>
      <c r="K2" s="4"/>
      <c r="L2" s="5"/>
      <c r="M2" s="4"/>
      <c r="N2" s="4"/>
      <c r="O2" s="4"/>
      <c r="P2" s="5"/>
      <c r="Q2" s="4"/>
      <c r="R2" s="4"/>
      <c r="S2" s="5"/>
      <c r="T2" s="5"/>
      <c r="U2" s="5"/>
      <c r="V2" s="5"/>
      <c r="W2" s="4"/>
      <c r="X2" s="4"/>
      <c r="Y2" s="5"/>
      <c r="Z2" s="4"/>
    </row>
    <row r="3" spans="1:26" s="10" customFormat="1" ht="38" customHeight="1" x14ac:dyDescent="0.2">
      <c r="A3" s="125" t="s">
        <v>0</v>
      </c>
      <c r="B3" s="116" t="s">
        <v>1</v>
      </c>
      <c r="C3" s="116"/>
      <c r="D3" s="116"/>
      <c r="E3" s="126"/>
      <c r="F3" s="127"/>
      <c r="G3" s="127"/>
      <c r="I3" s="33"/>
      <c r="L3" s="11"/>
      <c r="S3" s="11"/>
      <c r="T3" s="11"/>
      <c r="U3" s="11"/>
      <c r="V3" s="11"/>
      <c r="Y3" s="11"/>
    </row>
    <row r="4" spans="1:26" ht="25" x14ac:dyDescent="0.2">
      <c r="A4" s="128" t="s">
        <v>2</v>
      </c>
      <c r="B4" s="116" t="s">
        <v>1</v>
      </c>
      <c r="C4" s="116"/>
      <c r="D4" s="116"/>
      <c r="E4" s="128" t="s">
        <v>78</v>
      </c>
      <c r="F4" s="129"/>
      <c r="G4" s="129"/>
      <c r="I4" s="34"/>
      <c r="Y4"/>
      <c r="Z4"/>
    </row>
    <row r="5" spans="1:26" ht="21" x14ac:dyDescent="0.25">
      <c r="A5" s="15"/>
      <c r="B5" s="16"/>
      <c r="C5" s="16"/>
      <c r="D5" s="16"/>
      <c r="E5" s="15"/>
      <c r="F5" s="7"/>
      <c r="G5" s="7"/>
      <c r="P5" s="12"/>
      <c r="Q5" s="13"/>
      <c r="R5" s="14"/>
      <c r="S5"/>
      <c r="T5"/>
      <c r="Y5"/>
      <c r="Z5"/>
    </row>
    <row r="6" spans="1:26" ht="22" thickBot="1" x14ac:dyDescent="0.3">
      <c r="A6" s="15"/>
      <c r="B6" s="16"/>
      <c r="C6" s="16"/>
      <c r="D6" s="16"/>
      <c r="E6" s="15"/>
      <c r="F6" s="7"/>
      <c r="G6" s="7"/>
      <c r="L6"/>
      <c r="M6"/>
      <c r="N6"/>
      <c r="O6"/>
      <c r="P6"/>
      <c r="Q6"/>
      <c r="R6" s="14"/>
      <c r="S6"/>
      <c r="T6"/>
      <c r="Y6"/>
      <c r="Z6"/>
    </row>
    <row r="7" spans="1:26" ht="20" thickBot="1" x14ac:dyDescent="0.3">
      <c r="A7" s="241" t="s">
        <v>3</v>
      </c>
      <c r="B7" s="242"/>
      <c r="C7" s="242"/>
      <c r="D7" s="242"/>
      <c r="E7" s="242"/>
      <c r="F7" s="242"/>
      <c r="G7" s="243"/>
      <c r="H7" s="19"/>
      <c r="I7"/>
      <c r="L7"/>
      <c r="M7"/>
      <c r="N7"/>
      <c r="O7"/>
      <c r="P7"/>
      <c r="Q7"/>
      <c r="S7"/>
      <c r="T7"/>
    </row>
    <row r="8" spans="1:26" s="21" customFormat="1" ht="20" thickBot="1" x14ac:dyDescent="0.3">
      <c r="A8" s="122" t="s">
        <v>4</v>
      </c>
      <c r="B8" s="18" t="s">
        <v>5</v>
      </c>
      <c r="C8" s="18"/>
      <c r="D8" s="18"/>
      <c r="E8" s="123" t="s">
        <v>6</v>
      </c>
      <c r="F8" s="123" t="s">
        <v>7</v>
      </c>
      <c r="G8" s="17" t="s">
        <v>8</v>
      </c>
      <c r="I8" s="18"/>
      <c r="J8" s="19"/>
      <c r="K8" s="19"/>
      <c r="L8"/>
      <c r="M8"/>
      <c r="N8"/>
      <c r="O8"/>
      <c r="P8"/>
      <c r="Q8"/>
      <c r="R8" s="19"/>
      <c r="S8" s="20"/>
      <c r="T8" s="20"/>
      <c r="U8" s="20"/>
      <c r="V8" s="20"/>
      <c r="W8" s="19"/>
      <c r="X8" s="19"/>
      <c r="Y8" s="20"/>
      <c r="Z8" s="19"/>
    </row>
    <row r="9" spans="1:26" ht="19" x14ac:dyDescent="0.2">
      <c r="A9" s="186" t="s">
        <v>9</v>
      </c>
      <c r="B9" s="132" t="s">
        <v>33</v>
      </c>
      <c r="C9" s="132"/>
      <c r="D9" s="132"/>
      <c r="E9" s="132">
        <v>1.5599999999999999E-2</v>
      </c>
      <c r="F9" s="132" t="s">
        <v>227</v>
      </c>
      <c r="G9" s="187" t="s">
        <v>65</v>
      </c>
      <c r="I9" s="22"/>
      <c r="L9"/>
      <c r="M9"/>
      <c r="N9"/>
      <c r="O9"/>
      <c r="P9"/>
      <c r="Q9"/>
      <c r="R9" s="23"/>
    </row>
    <row r="10" spans="1:26" ht="19" x14ac:dyDescent="0.25">
      <c r="A10" s="186" t="s">
        <v>10</v>
      </c>
      <c r="B10" s="132" t="s">
        <v>33</v>
      </c>
      <c r="C10" s="132"/>
      <c r="D10" s="132"/>
      <c r="E10" s="132">
        <v>73.2</v>
      </c>
      <c r="F10" s="132" t="s">
        <v>11</v>
      </c>
      <c r="G10" s="188" t="s">
        <v>213</v>
      </c>
      <c r="I10" s="22"/>
      <c r="L10"/>
      <c r="M10"/>
      <c r="N10"/>
      <c r="O10"/>
      <c r="P10"/>
      <c r="Q10"/>
      <c r="R10" s="24"/>
    </row>
    <row r="11" spans="1:26" ht="19" x14ac:dyDescent="0.2">
      <c r="A11" s="186" t="s">
        <v>12</v>
      </c>
      <c r="B11" s="132" t="s">
        <v>145</v>
      </c>
      <c r="C11" s="132"/>
      <c r="D11" s="132"/>
      <c r="E11" s="237">
        <v>0.81</v>
      </c>
      <c r="F11" s="132" t="s">
        <v>13</v>
      </c>
      <c r="G11" s="189" t="s">
        <v>66</v>
      </c>
      <c r="I11" s="25"/>
      <c r="L11"/>
      <c r="M11"/>
      <c r="N11"/>
      <c r="O11"/>
      <c r="P11"/>
      <c r="Q11"/>
      <c r="R11" s="26"/>
    </row>
    <row r="12" spans="1:26" ht="19" x14ac:dyDescent="0.2">
      <c r="A12" s="186" t="s">
        <v>156</v>
      </c>
      <c r="B12" s="190" t="s">
        <v>33</v>
      </c>
      <c r="C12" s="190"/>
      <c r="D12" s="190"/>
      <c r="E12" s="191">
        <v>0.1</v>
      </c>
      <c r="F12" s="132" t="s">
        <v>34</v>
      </c>
      <c r="G12" s="188" t="s">
        <v>215</v>
      </c>
      <c r="I12" s="4"/>
      <c r="L12"/>
      <c r="M12"/>
      <c r="N12"/>
      <c r="O12"/>
      <c r="P12"/>
      <c r="Q12"/>
      <c r="R12" s="26"/>
    </row>
    <row r="13" spans="1:26" ht="38" x14ac:dyDescent="0.2">
      <c r="A13" s="186"/>
      <c r="B13" s="190" t="s">
        <v>145</v>
      </c>
      <c r="C13" s="190"/>
      <c r="D13" s="190"/>
      <c r="E13" s="191" t="s">
        <v>79</v>
      </c>
      <c r="F13" s="132" t="s">
        <v>80</v>
      </c>
      <c r="G13" s="192" t="s">
        <v>155</v>
      </c>
      <c r="I13" s="4"/>
      <c r="L13"/>
      <c r="M13"/>
      <c r="N13"/>
      <c r="O13"/>
      <c r="P13"/>
      <c r="Q13"/>
      <c r="R13" s="26"/>
    </row>
    <row r="14" spans="1:26" ht="38" x14ac:dyDescent="0.25">
      <c r="A14" s="186" t="s">
        <v>157</v>
      </c>
      <c r="B14" s="190" t="s">
        <v>145</v>
      </c>
      <c r="C14" s="190"/>
      <c r="D14" s="190"/>
      <c r="E14" s="191" t="s">
        <v>144</v>
      </c>
      <c r="F14" s="132" t="s">
        <v>80</v>
      </c>
      <c r="G14" s="193" t="s">
        <v>154</v>
      </c>
      <c r="I14" s="4"/>
      <c r="L14"/>
      <c r="M14"/>
      <c r="N14"/>
      <c r="O14"/>
      <c r="P14"/>
      <c r="Q14"/>
      <c r="R14" s="26"/>
    </row>
    <row r="15" spans="1:26" ht="38" x14ac:dyDescent="0.2">
      <c r="A15" s="194" t="s">
        <v>14</v>
      </c>
      <c r="B15" s="190" t="s">
        <v>33</v>
      </c>
      <c r="C15" s="190"/>
      <c r="D15" s="190"/>
      <c r="E15" s="191">
        <v>0.27800000000000002</v>
      </c>
      <c r="F15" s="132" t="s">
        <v>34</v>
      </c>
      <c r="G15" s="117" t="s">
        <v>204</v>
      </c>
      <c r="I15" s="25"/>
      <c r="L15"/>
      <c r="M15"/>
      <c r="N15"/>
      <c r="O15"/>
      <c r="P15"/>
      <c r="Q15"/>
      <c r="R15" s="26"/>
    </row>
    <row r="16" spans="1:26" ht="37" customHeight="1" x14ac:dyDescent="0.2">
      <c r="A16" s="240" t="s">
        <v>77</v>
      </c>
      <c r="B16" s="190" t="s">
        <v>57</v>
      </c>
      <c r="C16" s="190"/>
      <c r="D16" s="190"/>
      <c r="E16" s="195">
        <f>E19*(1-(E12/E15))</f>
        <v>0.25739568345323743</v>
      </c>
      <c r="F16" s="192" t="s">
        <v>228</v>
      </c>
      <c r="G16" s="238" t="s">
        <v>209</v>
      </c>
      <c r="I16" s="25"/>
      <c r="L16"/>
      <c r="M16"/>
      <c r="N16"/>
      <c r="O16"/>
      <c r="P16"/>
      <c r="Q16"/>
      <c r="R16" s="27"/>
    </row>
    <row r="17" spans="1:26" ht="42" customHeight="1" x14ac:dyDescent="0.2">
      <c r="A17" s="240"/>
      <c r="B17" s="190" t="s">
        <v>58</v>
      </c>
      <c r="C17" s="190"/>
      <c r="D17" s="190"/>
      <c r="E17" s="196">
        <f>E20*(1-(E12/E15))</f>
        <v>0.12869784172661872</v>
      </c>
      <c r="F17" s="192" t="s">
        <v>228</v>
      </c>
      <c r="G17" s="239"/>
      <c r="I17" s="25"/>
      <c r="L17"/>
      <c r="M17"/>
      <c r="N17"/>
      <c r="O17"/>
      <c r="P17"/>
      <c r="Q17"/>
      <c r="R17" s="27"/>
    </row>
    <row r="18" spans="1:26" ht="42" customHeight="1" x14ac:dyDescent="0.2">
      <c r="A18" s="197" t="s">
        <v>81</v>
      </c>
      <c r="B18" s="190" t="s">
        <v>146</v>
      </c>
      <c r="C18" s="190"/>
      <c r="D18" s="190"/>
      <c r="E18" s="196">
        <v>100</v>
      </c>
      <c r="F18" s="192" t="s">
        <v>82</v>
      </c>
      <c r="G18" s="118" t="s">
        <v>83</v>
      </c>
      <c r="I18" s="25"/>
      <c r="L18"/>
      <c r="M18"/>
      <c r="N18"/>
      <c r="O18"/>
      <c r="P18"/>
      <c r="Q18"/>
      <c r="R18" s="27"/>
    </row>
    <row r="19" spans="1:26" s="4" customFormat="1" ht="19" x14ac:dyDescent="0.2">
      <c r="A19" s="119" t="s">
        <v>158</v>
      </c>
      <c r="B19" s="190" t="s">
        <v>33</v>
      </c>
      <c r="C19" s="190"/>
      <c r="D19" s="190"/>
      <c r="E19" s="195">
        <v>0.40200000000000002</v>
      </c>
      <c r="F19" s="192" t="s">
        <v>40</v>
      </c>
      <c r="G19" s="188" t="s">
        <v>214</v>
      </c>
      <c r="I19" s="28"/>
      <c r="L19" s="5"/>
      <c r="R19" s="29"/>
      <c r="S19" s="5"/>
      <c r="T19" s="5"/>
      <c r="U19" s="5"/>
      <c r="V19" s="5"/>
      <c r="Y19" s="5"/>
    </row>
    <row r="20" spans="1:26" s="6" customFormat="1" ht="19" x14ac:dyDescent="0.2">
      <c r="A20" s="198" t="s">
        <v>159</v>
      </c>
      <c r="B20" s="199" t="s">
        <v>33</v>
      </c>
      <c r="C20" s="199"/>
      <c r="D20" s="199"/>
      <c r="E20" s="200">
        <v>0.20100000000000001</v>
      </c>
      <c r="F20" s="201" t="s">
        <v>40</v>
      </c>
      <c r="G20" s="188" t="s">
        <v>214</v>
      </c>
      <c r="I20" s="25"/>
      <c r="L20" s="5"/>
      <c r="M20" s="4"/>
      <c r="N20" s="4"/>
      <c r="O20" s="4"/>
      <c r="R20" s="29"/>
      <c r="S20" s="5"/>
      <c r="T20" s="5"/>
      <c r="U20" s="5"/>
      <c r="V20" s="5"/>
      <c r="W20" s="4"/>
      <c r="X20" s="4"/>
      <c r="Y20" s="30"/>
      <c r="Z20" s="4"/>
    </row>
    <row r="21" spans="1:26" ht="19" x14ac:dyDescent="0.2">
      <c r="A21" s="132" t="s">
        <v>147</v>
      </c>
      <c r="B21" s="132" t="s">
        <v>146</v>
      </c>
      <c r="C21" s="132"/>
      <c r="D21" s="132"/>
      <c r="E21" s="132">
        <v>0.95</v>
      </c>
      <c r="F21" s="132" t="s">
        <v>80</v>
      </c>
      <c r="G21" s="132" t="s">
        <v>148</v>
      </c>
      <c r="H21" s="9"/>
      <c r="I21" s="9"/>
    </row>
    <row r="22" spans="1:26" ht="19" x14ac:dyDescent="0.25">
      <c r="A22" s="202" t="s">
        <v>172</v>
      </c>
      <c r="B22" s="202" t="s">
        <v>146</v>
      </c>
      <c r="C22" s="202"/>
      <c r="D22" s="202"/>
      <c r="E22" s="132" t="s">
        <v>173</v>
      </c>
      <c r="F22" s="132" t="s">
        <v>174</v>
      </c>
      <c r="G22" s="132" t="s">
        <v>175</v>
      </c>
      <c r="J22" s="31"/>
      <c r="K22" s="31"/>
      <c r="P22" s="32"/>
    </row>
    <row r="23" spans="1:26" ht="19" x14ac:dyDescent="0.25">
      <c r="A23" s="202" t="s">
        <v>177</v>
      </c>
      <c r="B23" s="202" t="s">
        <v>146</v>
      </c>
      <c r="C23" s="202"/>
      <c r="D23" s="202"/>
      <c r="E23" s="132">
        <v>10</v>
      </c>
      <c r="F23" s="132" t="s">
        <v>178</v>
      </c>
      <c r="G23" s="132" t="s">
        <v>179</v>
      </c>
    </row>
    <row r="25" spans="1:26" ht="16" x14ac:dyDescent="0.2">
      <c r="J25"/>
    </row>
    <row r="27" spans="1:26" ht="16" thickBot="1" x14ac:dyDescent="0.25"/>
    <row r="28" spans="1:26" ht="64" x14ac:dyDescent="0.2">
      <c r="A28" s="248" t="s">
        <v>17</v>
      </c>
      <c r="B28" s="203" t="s">
        <v>224</v>
      </c>
      <c r="C28" s="203" t="s">
        <v>180</v>
      </c>
      <c r="D28" s="203" t="s">
        <v>181</v>
      </c>
      <c r="E28" s="209" t="s">
        <v>182</v>
      </c>
    </row>
    <row r="29" spans="1:26" ht="16" x14ac:dyDescent="0.2">
      <c r="A29" s="249"/>
      <c r="B29" s="204"/>
      <c r="C29" s="204"/>
      <c r="D29" s="204"/>
      <c r="E29" s="206"/>
    </row>
    <row r="30" spans="1:26" ht="17" thickBot="1" x14ac:dyDescent="0.25">
      <c r="A30" s="250"/>
      <c r="B30" s="205"/>
      <c r="C30" s="205"/>
      <c r="D30" s="205"/>
      <c r="E30" s="207"/>
    </row>
    <row r="31" spans="1:26" ht="17" thickBot="1" x14ac:dyDescent="0.25">
      <c r="A31" s="38" t="s">
        <v>201</v>
      </c>
      <c r="B31" s="210">
        <f>($E15-0.2)/10</f>
        <v>7.8000000000000014E-3</v>
      </c>
      <c r="C31" s="211">
        <f>E15</f>
        <v>0.27800000000000002</v>
      </c>
      <c r="D31" s="211">
        <f>$E$19*(1-$E$12/C31)</f>
        <v>0.25739568345323743</v>
      </c>
      <c r="E31" s="208">
        <f>$E$20*(1-$E$12/C31)</f>
        <v>0.12869784172661872</v>
      </c>
    </row>
    <row r="32" spans="1:26" ht="17" thickBot="1" x14ac:dyDescent="0.25">
      <c r="A32" s="38" t="s">
        <v>220</v>
      </c>
      <c r="B32" s="210">
        <f>(E15-0.2)/10</f>
        <v>7.8000000000000014E-3</v>
      </c>
      <c r="C32" s="211">
        <f t="shared" ref="C32:C35" si="0">C31-B31</f>
        <v>0.2702</v>
      </c>
      <c r="D32" s="211">
        <f>$E$19*(1-$E$12/C32)</f>
        <v>0.25322131754256105</v>
      </c>
      <c r="E32" s="208">
        <f>$E$20*(1-$E$12/C32)</f>
        <v>0.12661065877128053</v>
      </c>
    </row>
    <row r="33" spans="1:7" ht="17" thickBot="1" x14ac:dyDescent="0.25">
      <c r="A33" s="38" t="s">
        <v>221</v>
      </c>
      <c r="B33" s="210">
        <v>8.0000000000000002E-3</v>
      </c>
      <c r="C33" s="211">
        <f t="shared" si="0"/>
        <v>0.26239999999999997</v>
      </c>
      <c r="D33" s="211">
        <f t="shared" ref="D33:D35" si="1">$E$19*(1-$E$12/C33)</f>
        <v>0.24879878048780488</v>
      </c>
      <c r="E33" s="208">
        <f t="shared" ref="E33:E34" si="2">$E$20*(1-$E$12/C33)</f>
        <v>0.12439939024390244</v>
      </c>
    </row>
    <row r="34" spans="1:7" ht="17" thickBot="1" x14ac:dyDescent="0.25">
      <c r="A34" s="38" t="s">
        <v>222</v>
      </c>
      <c r="B34" s="210">
        <f>($E15-0.2)/10</f>
        <v>7.8000000000000014E-3</v>
      </c>
      <c r="C34" s="211">
        <f t="shared" si="0"/>
        <v>0.25439999999999996</v>
      </c>
      <c r="D34" s="211">
        <f t="shared" si="1"/>
        <v>0.2439811320754717</v>
      </c>
      <c r="E34" s="208">
        <f t="shared" si="2"/>
        <v>0.12199056603773585</v>
      </c>
      <c r="G34" s="212"/>
    </row>
    <row r="35" spans="1:7" ht="17" thickBot="1" x14ac:dyDescent="0.25">
      <c r="A35" s="38" t="s">
        <v>223</v>
      </c>
      <c r="B35" s="210">
        <f>($E15-0.2)/10</f>
        <v>7.8000000000000014E-3</v>
      </c>
      <c r="C35" s="211">
        <f t="shared" si="0"/>
        <v>0.24659999999999996</v>
      </c>
      <c r="D35" s="211">
        <f t="shared" si="1"/>
        <v>0.23898296836982968</v>
      </c>
      <c r="E35" s="208">
        <f>$E$20*(1-$E$12/C35)</f>
        <v>0.11949148418491484</v>
      </c>
    </row>
    <row r="38" spans="1:7" x14ac:dyDescent="0.2">
      <c r="A38" s="9" t="s">
        <v>192</v>
      </c>
    </row>
    <row r="39" spans="1:7" x14ac:dyDescent="0.2">
      <c r="A39" s="9" t="s">
        <v>186</v>
      </c>
      <c r="B39" s="215">
        <f>C31</f>
        <v>0.27800000000000002</v>
      </c>
      <c r="C39" s="9" t="s">
        <v>205</v>
      </c>
    </row>
    <row r="40" spans="1:7" x14ac:dyDescent="0.2">
      <c r="A40" s="9" t="s">
        <v>187</v>
      </c>
      <c r="B40" s="214">
        <f>C32</f>
        <v>0.2702</v>
      </c>
    </row>
    <row r="41" spans="1:7" x14ac:dyDescent="0.2">
      <c r="A41" s="9" t="s">
        <v>188</v>
      </c>
      <c r="B41" s="214">
        <f>C33</f>
        <v>0.26239999999999997</v>
      </c>
    </row>
    <row r="42" spans="1:7" x14ac:dyDescent="0.2">
      <c r="A42" s="9" t="s">
        <v>189</v>
      </c>
      <c r="B42" s="214">
        <f>C34</f>
        <v>0.25439999999999996</v>
      </c>
    </row>
    <row r="43" spans="1:7" x14ac:dyDescent="0.2">
      <c r="A43" s="9" t="s">
        <v>190</v>
      </c>
      <c r="B43" s="214">
        <f>C35</f>
        <v>0.24659999999999996</v>
      </c>
    </row>
  </sheetData>
  <customSheetViews>
    <customSheetView guid="{E90D0B41-FF19-3F43-81B3-613F329C069A}" scale="114" topLeftCell="A10">
      <selection activeCell="F16" sqref="F16"/>
      <pageMargins left="0.75" right="0.75" top="1" bottom="1" header="0.5" footer="0.5"/>
      <pageSetup paperSize="9" orientation="portrait" horizontalDpi="4294967292" verticalDpi="4294967292"/>
    </customSheetView>
    <customSheetView guid="{DB707371-2EAA-AE43-8585-E0879052307B}" topLeftCell="A15">
      <selection activeCell="A28" sqref="A28"/>
      <pageMargins left="0.7" right="0.7" top="0.75" bottom="0.75" header="0.3" footer="0.3"/>
    </customSheetView>
  </customSheetViews>
  <mergeCells count="5">
    <mergeCell ref="G16:G17"/>
    <mergeCell ref="A16:A17"/>
    <mergeCell ref="A7:G7"/>
    <mergeCell ref="A1:G2"/>
    <mergeCell ref="A28:A30"/>
  </mergeCells>
  <pageMargins left="0.75" right="0.75" top="1" bottom="1" header="0.5" footer="0.5"/>
  <pageSetup paperSize="9"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zoomScale="99" workbookViewId="0">
      <selection activeCell="E9" sqref="E9"/>
    </sheetView>
  </sheetViews>
  <sheetFormatPr baseColWidth="10" defaultColWidth="8.83203125" defaultRowHeight="16" outlineLevelRow="1" x14ac:dyDescent="0.2"/>
  <cols>
    <col min="1" max="1" width="49.6640625" customWidth="1"/>
    <col min="2" max="2" width="23.33203125" customWidth="1"/>
    <col min="3" max="3" width="18" customWidth="1"/>
    <col min="5" max="5" width="43.83203125" customWidth="1"/>
    <col min="6" max="6" width="11.83203125" bestFit="1" customWidth="1"/>
  </cols>
  <sheetData>
    <row r="1" spans="1:3" outlineLevel="1" x14ac:dyDescent="0.2">
      <c r="A1" s="251" t="s">
        <v>17</v>
      </c>
      <c r="B1" s="39" t="s">
        <v>18</v>
      </c>
    </row>
    <row r="2" spans="1:3" outlineLevel="1" x14ac:dyDescent="0.2">
      <c r="A2" s="252"/>
      <c r="B2" s="40" t="s">
        <v>19</v>
      </c>
    </row>
    <row r="3" spans="1:3" ht="19" outlineLevel="1" thickBot="1" x14ac:dyDescent="0.25">
      <c r="A3" s="253"/>
      <c r="B3" s="41" t="s">
        <v>24</v>
      </c>
    </row>
    <row r="4" spans="1:3" ht="17" outlineLevel="1" thickBot="1" x14ac:dyDescent="0.25">
      <c r="A4" s="38" t="s">
        <v>201</v>
      </c>
      <c r="B4" s="35">
        <f>B28*B21</f>
        <v>10079.41701014618</v>
      </c>
    </row>
    <row r="5" spans="1:3" ht="17" thickBot="1" x14ac:dyDescent="0.25">
      <c r="A5" s="38" t="s">
        <v>216</v>
      </c>
      <c r="B5" s="35">
        <f>SUM($B$28:$B$29)*$B22</f>
        <v>14873.928077161087</v>
      </c>
    </row>
    <row r="6" spans="1:3" ht="17" outlineLevel="1" thickBot="1" x14ac:dyDescent="0.25">
      <c r="A6" s="38" t="s">
        <v>217</v>
      </c>
      <c r="B6" s="35">
        <f>SUM($B$28:$B$30)*$B23</f>
        <v>24356.922253981811</v>
      </c>
    </row>
    <row r="7" spans="1:3" ht="17" outlineLevel="1" thickBot="1" x14ac:dyDescent="0.25">
      <c r="A7" s="38" t="s">
        <v>218</v>
      </c>
      <c r="B7" s="35">
        <f>SUM($B$28:$B$31)*$B24</f>
        <v>33439.397231968433</v>
      </c>
    </row>
    <row r="8" spans="1:3" ht="17" outlineLevel="1" thickBot="1" x14ac:dyDescent="0.25">
      <c r="A8" s="38" t="s">
        <v>219</v>
      </c>
      <c r="B8" s="35">
        <f>SUM($B$28:$B$32)*$B25</f>
        <v>42112.751616204529</v>
      </c>
    </row>
    <row r="9" spans="1:3" outlineLevel="1" x14ac:dyDescent="0.2">
      <c r="A9" s="42" t="s">
        <v>20</v>
      </c>
      <c r="B9" s="254">
        <f>SUM(B4:B8)</f>
        <v>124862.41618946203</v>
      </c>
    </row>
    <row r="10" spans="1:3" ht="19" outlineLevel="1" thickBot="1" x14ac:dyDescent="0.25">
      <c r="A10" s="43" t="s">
        <v>25</v>
      </c>
      <c r="B10" s="255"/>
    </row>
    <row r="11" spans="1:3" ht="17" outlineLevel="1" thickBot="1" x14ac:dyDescent="0.25">
      <c r="A11" s="36" t="s">
        <v>21</v>
      </c>
      <c r="B11" s="37">
        <v>5</v>
      </c>
    </row>
    <row r="12" spans="1:3" outlineLevel="1" x14ac:dyDescent="0.2">
      <c r="A12" s="44" t="s">
        <v>22</v>
      </c>
      <c r="B12" s="256">
        <f>B9/B11</f>
        <v>24972.483237892407</v>
      </c>
      <c r="C12" s="223">
        <f>ROUNDDOWN(B12,0)</f>
        <v>24972</v>
      </c>
    </row>
    <row r="13" spans="1:3" ht="17" outlineLevel="1" thickBot="1" x14ac:dyDescent="0.25">
      <c r="A13" s="45" t="s">
        <v>23</v>
      </c>
      <c r="B13" s="257"/>
      <c r="C13" s="223" t="s">
        <v>34</v>
      </c>
    </row>
    <row r="17" spans="1:3" x14ac:dyDescent="0.2">
      <c r="A17" s="258" t="s">
        <v>42</v>
      </c>
      <c r="B17" s="258"/>
    </row>
    <row r="18" spans="1:3" x14ac:dyDescent="0.2">
      <c r="A18" t="s">
        <v>45</v>
      </c>
      <c r="B18" s="59">
        <f>'PA year 1'!D56</f>
        <v>723.54166666666663</v>
      </c>
    </row>
    <row r="19" spans="1:3" x14ac:dyDescent="0.2">
      <c r="A19" t="s">
        <v>44</v>
      </c>
      <c r="B19" s="59">
        <f>'PA year 1'!E56</f>
        <v>32.291666666666664</v>
      </c>
    </row>
    <row r="20" spans="1:3" x14ac:dyDescent="0.2">
      <c r="A20" t="s">
        <v>43</v>
      </c>
      <c r="B20">
        <f>'PA year 1'!AE56</f>
        <v>3.375</v>
      </c>
    </row>
    <row r="21" spans="1:3" x14ac:dyDescent="0.2">
      <c r="A21" t="s">
        <v>194</v>
      </c>
      <c r="B21" s="217">
        <f>'PA year 1'!G56</f>
        <v>100.7941701014618</v>
      </c>
      <c r="C21" t="s">
        <v>34</v>
      </c>
    </row>
    <row r="22" spans="1:3" x14ac:dyDescent="0.2">
      <c r="A22" t="s">
        <v>195</v>
      </c>
      <c r="B22" s="217">
        <f>'PA year 2'!G56</f>
        <v>99.159520514407248</v>
      </c>
      <c r="C22" t="s">
        <v>34</v>
      </c>
    </row>
    <row r="23" spans="1:3" x14ac:dyDescent="0.2">
      <c r="A23" t="s">
        <v>196</v>
      </c>
      <c r="B23" s="217">
        <f>'PA year 3'!G56</f>
        <v>97.427689015927243</v>
      </c>
      <c r="C23" t="s">
        <v>34</v>
      </c>
    </row>
    <row r="24" spans="1:3" x14ac:dyDescent="0.2">
      <c r="A24" t="s">
        <v>197</v>
      </c>
      <c r="B24" s="217">
        <f>'PA year 4'!G56</f>
        <v>95.541134948481229</v>
      </c>
      <c r="C24" t="s">
        <v>34</v>
      </c>
    </row>
    <row r="25" spans="1:3" x14ac:dyDescent="0.2">
      <c r="A25" t="s">
        <v>198</v>
      </c>
      <c r="B25" s="217">
        <f>'PA year 5'!G56</f>
        <v>93.583892480454509</v>
      </c>
      <c r="C25" t="s">
        <v>34</v>
      </c>
    </row>
    <row r="26" spans="1:3" x14ac:dyDescent="0.2">
      <c r="A26" t="s">
        <v>199</v>
      </c>
      <c r="B26" s="217" t="e">
        <f>#REF!</f>
        <v>#REF!</v>
      </c>
      <c r="C26" t="s">
        <v>34</v>
      </c>
    </row>
    <row r="27" spans="1:3" x14ac:dyDescent="0.2">
      <c r="A27" t="s">
        <v>200</v>
      </c>
      <c r="B27" s="217" t="e">
        <f>#REF!</f>
        <v>#REF!</v>
      </c>
      <c r="C27" t="s">
        <v>34</v>
      </c>
    </row>
    <row r="28" spans="1:3" x14ac:dyDescent="0.2">
      <c r="A28" t="s">
        <v>46</v>
      </c>
      <c r="B28">
        <v>100</v>
      </c>
      <c r="C28" t="s">
        <v>202</v>
      </c>
    </row>
    <row r="29" spans="1:3" x14ac:dyDescent="0.2">
      <c r="A29" t="s">
        <v>47</v>
      </c>
      <c r="B29" s="59">
        <v>50</v>
      </c>
      <c r="C29" t="s">
        <v>202</v>
      </c>
    </row>
    <row r="30" spans="1:3" x14ac:dyDescent="0.2">
      <c r="A30" t="s">
        <v>48</v>
      </c>
      <c r="B30">
        <v>100</v>
      </c>
      <c r="C30" t="s">
        <v>202</v>
      </c>
    </row>
    <row r="31" spans="1:3" x14ac:dyDescent="0.2">
      <c r="A31" t="s">
        <v>49</v>
      </c>
      <c r="B31">
        <v>100</v>
      </c>
      <c r="C31" t="s">
        <v>202</v>
      </c>
    </row>
    <row r="32" spans="1:3" x14ac:dyDescent="0.2">
      <c r="A32" t="s">
        <v>50</v>
      </c>
      <c r="B32">
        <v>100</v>
      </c>
      <c r="C32" t="s">
        <v>202</v>
      </c>
    </row>
    <row r="35" spans="1:1" ht="133" x14ac:dyDescent="0.25">
      <c r="A35" s="138" t="s">
        <v>193</v>
      </c>
    </row>
  </sheetData>
  <customSheetViews>
    <customSheetView guid="{E90D0B41-FF19-3F43-81B3-613F329C069A}" scale="99">
      <selection activeCell="E9" sqref="E9"/>
      <pageMargins left="0.75" right="0.75" top="1" bottom="1" header="0.5" footer="0.5"/>
      <pageSetup paperSize="9" orientation="portrait" horizontalDpi="4294967292" verticalDpi="4294967292"/>
    </customSheetView>
  </customSheetViews>
  <mergeCells count="4">
    <mergeCell ref="A1:A3"/>
    <mergeCell ref="B9:B10"/>
    <mergeCell ref="B12:B13"/>
    <mergeCell ref="A17:B17"/>
  </mergeCells>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7"/>
  <sheetViews>
    <sheetView topLeftCell="A19" workbookViewId="0">
      <selection activeCell="E23" sqref="E23"/>
    </sheetView>
  </sheetViews>
  <sheetFormatPr baseColWidth="10" defaultColWidth="8.83203125" defaultRowHeight="14" x14ac:dyDescent="0.15"/>
  <cols>
    <col min="1" max="1" width="8.83203125" style="46"/>
    <col min="2" max="2" width="50.83203125" style="46" customWidth="1"/>
    <col min="3" max="3" width="21.83203125" style="46" customWidth="1"/>
    <col min="4" max="4" width="20.33203125" style="46" customWidth="1"/>
    <col min="5" max="5" width="29" style="46" customWidth="1"/>
    <col min="6" max="6" width="24.83203125" style="46" customWidth="1"/>
    <col min="7" max="7" width="11.5" style="46" customWidth="1"/>
    <col min="8" max="9" width="15.1640625" style="46" customWidth="1"/>
    <col min="10" max="10" width="16.1640625" style="46" customWidth="1"/>
    <col min="11" max="11" width="17.83203125" style="46" customWidth="1"/>
    <col min="12" max="16384" width="8.83203125" style="46"/>
  </cols>
  <sheetData>
    <row r="1" spans="2:10" ht="13" customHeight="1" thickBot="1" x14ac:dyDescent="0.2"/>
    <row r="2" spans="2:10" ht="17" thickBot="1" x14ac:dyDescent="0.25">
      <c r="B2" s="47" t="s">
        <v>28</v>
      </c>
      <c r="C2" s="49" t="s">
        <v>30</v>
      </c>
      <c r="D2" s="150"/>
      <c r="E2" s="150" t="s">
        <v>29</v>
      </c>
      <c r="F2" s="259" t="s">
        <v>32</v>
      </c>
      <c r="G2" s="260"/>
      <c r="H2" s="260"/>
      <c r="I2" s="260"/>
      <c r="J2" s="261"/>
    </row>
    <row r="3" spans="2:10" ht="18" customHeight="1" x14ac:dyDescent="0.15">
      <c r="B3" s="262" t="s">
        <v>16</v>
      </c>
      <c r="C3" s="265" t="s">
        <v>27</v>
      </c>
      <c r="D3" s="155"/>
      <c r="E3" s="268" t="s">
        <v>41</v>
      </c>
      <c r="F3" s="284" t="s">
        <v>161</v>
      </c>
      <c r="G3" s="284"/>
      <c r="H3" s="284"/>
      <c r="I3" s="284"/>
      <c r="J3" s="285"/>
    </row>
    <row r="4" spans="2:10" ht="17" customHeight="1" x14ac:dyDescent="0.15">
      <c r="B4" s="263"/>
      <c r="C4" s="266"/>
      <c r="D4" s="155"/>
      <c r="E4" s="269"/>
      <c r="F4" s="286"/>
      <c r="G4" s="286"/>
      <c r="H4" s="286"/>
      <c r="I4" s="286"/>
      <c r="J4" s="287"/>
    </row>
    <row r="5" spans="2:10" ht="62" customHeight="1" thickBot="1" x14ac:dyDescent="0.2">
      <c r="B5" s="264"/>
      <c r="C5" s="267"/>
      <c r="D5" s="155"/>
      <c r="E5" s="268"/>
      <c r="F5" s="288"/>
      <c r="G5" s="288"/>
      <c r="H5" s="288"/>
      <c r="I5" s="288"/>
      <c r="J5" s="289"/>
    </row>
    <row r="6" spans="2:10" ht="17" customHeight="1" x14ac:dyDescent="0.15"/>
    <row r="7" spans="2:10" ht="17" customHeight="1" thickBot="1" x14ac:dyDescent="0.2"/>
    <row r="8" spans="2:10" ht="17" customHeight="1" thickBot="1" x14ac:dyDescent="0.25">
      <c r="B8" s="47" t="s">
        <v>28</v>
      </c>
      <c r="C8" s="49" t="s">
        <v>30</v>
      </c>
      <c r="D8" s="48"/>
      <c r="E8" s="48" t="s">
        <v>29</v>
      </c>
      <c r="F8" s="259" t="s">
        <v>32</v>
      </c>
      <c r="G8" s="260"/>
      <c r="H8" s="260"/>
      <c r="I8" s="260"/>
      <c r="J8" s="261"/>
    </row>
    <row r="9" spans="2:10" ht="17" customHeight="1" x14ac:dyDescent="0.15">
      <c r="B9" s="270" t="s">
        <v>16</v>
      </c>
      <c r="C9" s="273" t="s">
        <v>26</v>
      </c>
      <c r="D9" s="156"/>
      <c r="E9" s="276" t="s">
        <v>31</v>
      </c>
      <c r="F9" s="290" t="s">
        <v>165</v>
      </c>
      <c r="G9" s="284"/>
      <c r="H9" s="284"/>
      <c r="I9" s="284"/>
      <c r="J9" s="285"/>
    </row>
    <row r="10" spans="2:10" ht="17" customHeight="1" x14ac:dyDescent="0.15">
      <c r="B10" s="271"/>
      <c r="C10" s="274"/>
      <c r="D10" s="157"/>
      <c r="E10" s="277"/>
      <c r="F10" s="291"/>
      <c r="G10" s="292"/>
      <c r="H10" s="292"/>
      <c r="I10" s="292"/>
      <c r="J10" s="293"/>
    </row>
    <row r="11" spans="2:10" ht="17" customHeight="1" thickBot="1" x14ac:dyDescent="0.2">
      <c r="B11" s="272"/>
      <c r="C11" s="275"/>
      <c r="D11" s="158"/>
      <c r="E11" s="278"/>
      <c r="F11" s="294"/>
      <c r="G11" s="295"/>
      <c r="H11" s="295"/>
      <c r="I11" s="295"/>
      <c r="J11" s="296"/>
    </row>
    <row r="12" spans="2:10" ht="17" customHeight="1" x14ac:dyDescent="0.15"/>
    <row r="13" spans="2:10" ht="15" customHeight="1" x14ac:dyDescent="0.15"/>
    <row r="14" spans="2:10" ht="19" x14ac:dyDescent="0.15">
      <c r="B14" s="230" t="s">
        <v>208</v>
      </c>
      <c r="C14" s="139" t="s">
        <v>33</v>
      </c>
      <c r="D14" s="139"/>
      <c r="E14" s="121">
        <f>'ER Sheet-AMS-II.G'!E19</f>
        <v>0.40200000000000002</v>
      </c>
      <c r="F14" s="50" t="s">
        <v>40</v>
      </c>
    </row>
    <row r="15" spans="2:10" ht="19" x14ac:dyDescent="0.15">
      <c r="B15" s="229" t="s">
        <v>207</v>
      </c>
      <c r="C15" s="139" t="s">
        <v>33</v>
      </c>
      <c r="D15" s="139"/>
      <c r="E15" s="121">
        <f>'ER Sheet-AMS-II.G'!E20</f>
        <v>0.20100000000000001</v>
      </c>
      <c r="F15" s="60" t="s">
        <v>40</v>
      </c>
    </row>
    <row r="16" spans="2:10" ht="19" x14ac:dyDescent="0.25">
      <c r="B16" s="141"/>
      <c r="C16" s="141"/>
      <c r="D16" s="141"/>
      <c r="E16" s="141"/>
      <c r="F16" s="142"/>
    </row>
    <row r="17" spans="2:18" ht="19" x14ac:dyDescent="0.25">
      <c r="B17" s="141"/>
      <c r="C17" s="141"/>
      <c r="D17" s="141"/>
      <c r="E17" s="141"/>
      <c r="F17" s="142"/>
    </row>
    <row r="18" spans="2:18" ht="19" x14ac:dyDescent="0.15">
      <c r="B18" s="282" t="s">
        <v>160</v>
      </c>
      <c r="C18" s="120" t="s">
        <v>57</v>
      </c>
      <c r="D18" s="120"/>
      <c r="E18" s="124">
        <f>'ER Sheet-AMS-II.G'!E16</f>
        <v>0.25739568345323743</v>
      </c>
      <c r="F18" s="50" t="s">
        <v>40</v>
      </c>
    </row>
    <row r="19" spans="2:18" ht="19" x14ac:dyDescent="0.15">
      <c r="B19" s="283"/>
      <c r="C19" s="120" t="s">
        <v>58</v>
      </c>
      <c r="D19" s="120"/>
      <c r="E19" s="124">
        <f>'ER Sheet-AMS-II.G'!E17</f>
        <v>0.12869784172661872</v>
      </c>
      <c r="F19" s="60" t="s">
        <v>40</v>
      </c>
    </row>
    <row r="20" spans="2:18" ht="19" x14ac:dyDescent="0.25">
      <c r="B20" s="141"/>
      <c r="C20" s="141"/>
      <c r="D20" s="141"/>
      <c r="E20" s="141"/>
      <c r="F20" s="142"/>
    </row>
    <row r="21" spans="2:18" ht="19" x14ac:dyDescent="0.25">
      <c r="B21" s="141"/>
      <c r="C21" s="141"/>
      <c r="D21" s="141"/>
      <c r="E21" s="147"/>
      <c r="F21" s="141"/>
    </row>
    <row r="22" spans="2:18" ht="19" x14ac:dyDescent="0.25">
      <c r="B22" s="141"/>
      <c r="C22" s="141"/>
      <c r="D22" s="141"/>
      <c r="E22" s="147"/>
      <c r="F22" s="141"/>
    </row>
    <row r="23" spans="2:18" ht="19" x14ac:dyDescent="0.25">
      <c r="B23" s="143" t="s">
        <v>210</v>
      </c>
      <c r="C23" s="146" t="s">
        <v>57</v>
      </c>
      <c r="D23" s="146"/>
      <c r="E23" s="148">
        <f>E18*('PDD table CERs'!B18+'PDD table CERs'!B19)</f>
        <v>194.54823741007195</v>
      </c>
      <c r="F23" s="144" t="s">
        <v>68</v>
      </c>
      <c r="G23" s="169"/>
    </row>
    <row r="24" spans="2:18" ht="19" x14ac:dyDescent="0.25">
      <c r="B24" s="145"/>
      <c r="C24" s="146" t="s">
        <v>67</v>
      </c>
      <c r="D24" s="146"/>
      <c r="E24" s="148">
        <f>E19*('PDD table CERs'!B18+'PDD table CERs'!B19)</f>
        <v>97.274118705035974</v>
      </c>
      <c r="F24" s="144" t="s">
        <v>68</v>
      </c>
      <c r="G24" s="170"/>
    </row>
    <row r="27" spans="2:18" ht="19" x14ac:dyDescent="0.25">
      <c r="B27" s="141"/>
      <c r="C27" s="141"/>
      <c r="D27" s="279" t="s">
        <v>57</v>
      </c>
      <c r="E27" s="280"/>
      <c r="F27" s="280"/>
      <c r="G27" s="281"/>
      <c r="I27" s="279" t="s">
        <v>67</v>
      </c>
      <c r="J27" s="280"/>
      <c r="K27" s="280"/>
      <c r="L27" s="281"/>
      <c r="O27" s="279" t="s">
        <v>162</v>
      </c>
      <c r="P27" s="280"/>
      <c r="Q27" s="280"/>
      <c r="R27" s="281"/>
    </row>
    <row r="28" spans="2:18" ht="19" x14ac:dyDescent="0.25">
      <c r="B28" s="141" t="s">
        <v>73</v>
      </c>
      <c r="C28" s="141"/>
      <c r="D28" s="159">
        <v>4</v>
      </c>
      <c r="E28" s="160">
        <v>3</v>
      </c>
      <c r="F28" s="160">
        <v>2</v>
      </c>
      <c r="G28" s="161">
        <v>1</v>
      </c>
      <c r="I28" s="168">
        <v>4</v>
      </c>
      <c r="J28" s="160">
        <v>3</v>
      </c>
      <c r="K28" s="160">
        <v>2</v>
      </c>
      <c r="L28" s="161">
        <v>1</v>
      </c>
      <c r="O28" s="171">
        <v>4</v>
      </c>
      <c r="P28" s="172">
        <v>3</v>
      </c>
      <c r="Q28" s="172">
        <v>2</v>
      </c>
      <c r="R28" s="173">
        <v>1</v>
      </c>
    </row>
    <row r="29" spans="2:18" ht="38" x14ac:dyDescent="0.25">
      <c r="B29" s="149" t="s">
        <v>211</v>
      </c>
      <c r="C29" s="149" t="s">
        <v>74</v>
      </c>
      <c r="D29" s="162">
        <f>E23/4</f>
        <v>48.637059352517987</v>
      </c>
      <c r="E29" s="163">
        <f>E23/E28</f>
        <v>64.849412470023978</v>
      </c>
      <c r="F29" s="163">
        <f>E23/F28</f>
        <v>97.274118705035974</v>
      </c>
      <c r="G29" s="164">
        <f>E23/G28</f>
        <v>194.54823741007195</v>
      </c>
      <c r="I29" s="162">
        <f>E24/I28</f>
        <v>24.318529676258994</v>
      </c>
      <c r="J29" s="163">
        <f>E24/$J28</f>
        <v>32.424706235011989</v>
      </c>
      <c r="K29" s="163">
        <f>E24/K28</f>
        <v>48.637059352517987</v>
      </c>
      <c r="L29" s="164">
        <f>E24/L28</f>
        <v>97.274118705035974</v>
      </c>
      <c r="O29" s="171"/>
      <c r="P29" s="172"/>
      <c r="Q29" s="172"/>
      <c r="R29" s="173"/>
    </row>
    <row r="30" spans="2:18" ht="19" x14ac:dyDescent="0.25">
      <c r="B30" s="141" t="s">
        <v>69</v>
      </c>
      <c r="C30" s="141" t="s">
        <v>70</v>
      </c>
      <c r="D30" s="231">
        <f>'ER Sheet-AMS-II.G'!E9</f>
        <v>1.5599999999999999E-2</v>
      </c>
      <c r="E30" s="232">
        <f>'ER Sheet-AMS-II.G'!E9</f>
        <v>1.5599999999999999E-2</v>
      </c>
      <c r="F30" s="232">
        <f>'ER Sheet-AMS-II.G'!E9</f>
        <v>1.5599999999999999E-2</v>
      </c>
      <c r="G30" s="233">
        <f>'ER Sheet-AMS-II.G'!E9</f>
        <v>1.5599999999999999E-2</v>
      </c>
      <c r="I30" s="231">
        <f>'ER Sheet-AMS-II.G'!E9</f>
        <v>1.5599999999999999E-2</v>
      </c>
      <c r="J30" s="232">
        <f>'ER Sheet-AMS-II.G'!E9</f>
        <v>1.5599999999999999E-2</v>
      </c>
      <c r="K30" s="232">
        <f>'ER Sheet-AMS-II.G'!E9</f>
        <v>1.5599999999999999E-2</v>
      </c>
      <c r="L30" s="233">
        <f>'ER Sheet-AMS-II.G'!E9</f>
        <v>1.5599999999999999E-2</v>
      </c>
      <c r="O30" s="171"/>
      <c r="P30" s="172"/>
      <c r="Q30" s="172"/>
      <c r="R30" s="173"/>
    </row>
    <row r="31" spans="2:18" ht="19" x14ac:dyDescent="0.25">
      <c r="B31" s="141" t="s">
        <v>212</v>
      </c>
      <c r="C31" s="141" t="s">
        <v>71</v>
      </c>
      <c r="D31" s="162">
        <f>D29*D30</f>
        <v>0.75873812589928058</v>
      </c>
      <c r="E31" s="163">
        <f>E29*E30</f>
        <v>1.011650834532374</v>
      </c>
      <c r="F31" s="163">
        <f t="shared" ref="F31:G31" si="0">F29*F30</f>
        <v>1.5174762517985612</v>
      </c>
      <c r="G31" s="164">
        <f t="shared" si="0"/>
        <v>3.0349525035971223</v>
      </c>
      <c r="I31" s="162">
        <f>I29*I30</f>
        <v>0.37936906294964029</v>
      </c>
      <c r="J31" s="163">
        <f>J29*J30</f>
        <v>0.50582541726618702</v>
      </c>
      <c r="K31" s="163">
        <f>K29*K30</f>
        <v>0.75873812589928058</v>
      </c>
      <c r="L31" s="164">
        <f>L29*L30</f>
        <v>1.5174762517985612</v>
      </c>
      <c r="O31" s="171"/>
      <c r="P31" s="172"/>
      <c r="Q31" s="172"/>
      <c r="R31" s="173"/>
    </row>
    <row r="32" spans="2:18" ht="19" x14ac:dyDescent="0.25">
      <c r="B32" s="141" t="s">
        <v>76</v>
      </c>
      <c r="C32" s="141" t="s">
        <v>75</v>
      </c>
      <c r="D32" s="162">
        <v>0.27777770000000002</v>
      </c>
      <c r="E32" s="163">
        <v>0.27777770000000002</v>
      </c>
      <c r="F32" s="163">
        <v>0.27777770000000002</v>
      </c>
      <c r="G32" s="164">
        <v>0.27777770000000002</v>
      </c>
      <c r="I32" s="162">
        <v>0.27777776999999998</v>
      </c>
      <c r="J32" s="163">
        <v>0.27777776999999998</v>
      </c>
      <c r="K32" s="163">
        <v>0.27777776999999998</v>
      </c>
      <c r="L32" s="164">
        <v>0.27777776999999998</v>
      </c>
      <c r="O32" s="171"/>
      <c r="P32" s="172"/>
      <c r="Q32" s="172"/>
      <c r="R32" s="173"/>
    </row>
    <row r="33" spans="2:18" ht="19" x14ac:dyDescent="0.25">
      <c r="B33" s="151" t="s">
        <v>84</v>
      </c>
      <c r="C33" s="151" t="s">
        <v>72</v>
      </c>
      <c r="D33" s="167">
        <f>D31*D32</f>
        <v>0.2107605315146126</v>
      </c>
      <c r="E33" s="165">
        <f>E31*E32</f>
        <v>0.28101404201948343</v>
      </c>
      <c r="F33" s="165">
        <f t="shared" ref="F33:G33" si="1">F31*F32</f>
        <v>0.42152106302922521</v>
      </c>
      <c r="G33" s="166">
        <f t="shared" si="1"/>
        <v>0.84304212605845041</v>
      </c>
      <c r="H33" s="154"/>
      <c r="I33" s="167">
        <f>I31*I32</f>
        <v>0.10538029231314069</v>
      </c>
      <c r="J33" s="165">
        <f>J31*J32</f>
        <v>0.14050705641752093</v>
      </c>
      <c r="K33" s="165">
        <f t="shared" ref="K33:L33" si="2">K31*K32</f>
        <v>0.21076058462628139</v>
      </c>
      <c r="L33" s="166">
        <f t="shared" si="2"/>
        <v>0.42152116925256278</v>
      </c>
      <c r="M33" s="140"/>
      <c r="N33" s="140"/>
      <c r="O33" s="174">
        <f>AVERAGE(D33,I33)</f>
        <v>0.15807041191387666</v>
      </c>
      <c r="P33" s="165">
        <f>AVERAGE(E33,J33)</f>
        <v>0.21076054921850218</v>
      </c>
      <c r="Q33" s="165">
        <f>AVERAGE(F33,K33)</f>
        <v>0.31614082382775333</v>
      </c>
      <c r="R33" s="166">
        <f>AVERAGE(G33,L33)</f>
        <v>0.63228164765550665</v>
      </c>
    </row>
    <row r="34" spans="2:18" ht="19" x14ac:dyDescent="0.25">
      <c r="B34" s="153" t="s">
        <v>163</v>
      </c>
      <c r="C34" s="152"/>
      <c r="D34" s="175" t="s">
        <v>164</v>
      </c>
      <c r="E34" s="234" t="s">
        <v>164</v>
      </c>
      <c r="F34" s="235" t="s">
        <v>164</v>
      </c>
      <c r="G34" s="236" t="s">
        <v>164</v>
      </c>
      <c r="H34" s="152"/>
      <c r="I34" s="175" t="s">
        <v>164</v>
      </c>
      <c r="J34" s="176" t="s">
        <v>164</v>
      </c>
      <c r="K34" s="176" t="s">
        <v>164</v>
      </c>
      <c r="L34" s="236" t="s">
        <v>164</v>
      </c>
      <c r="M34" s="152"/>
      <c r="N34" s="152"/>
      <c r="O34" s="180" t="s">
        <v>164</v>
      </c>
      <c r="P34" s="176" t="s">
        <v>164</v>
      </c>
      <c r="Q34" s="234" t="s">
        <v>164</v>
      </c>
      <c r="R34" s="236" t="s">
        <v>164</v>
      </c>
    </row>
    <row r="35" spans="2:18" ht="19" x14ac:dyDescent="0.25">
      <c r="B35" s="151" t="s">
        <v>166</v>
      </c>
      <c r="D35" s="177" t="s">
        <v>164</v>
      </c>
      <c r="E35" s="178" t="s">
        <v>164</v>
      </c>
      <c r="F35" s="178" t="s">
        <v>164</v>
      </c>
      <c r="G35" s="179" t="s">
        <v>164</v>
      </c>
      <c r="I35" s="177" t="s">
        <v>164</v>
      </c>
      <c r="J35" s="178" t="s">
        <v>164</v>
      </c>
      <c r="K35" s="178" t="s">
        <v>164</v>
      </c>
      <c r="L35" s="179" t="s">
        <v>164</v>
      </c>
      <c r="O35" s="181" t="s">
        <v>164</v>
      </c>
      <c r="P35" s="178" t="s">
        <v>164</v>
      </c>
      <c r="Q35" s="178" t="s">
        <v>164</v>
      </c>
      <c r="R35" s="179" t="s">
        <v>164</v>
      </c>
    </row>
    <row r="36" spans="2:18" ht="19" x14ac:dyDescent="0.25">
      <c r="B36" s="151"/>
      <c r="C36" s="151"/>
      <c r="D36" s="151"/>
    </row>
    <row r="37" spans="2:18" ht="171" x14ac:dyDescent="0.25">
      <c r="B37" s="138" t="s">
        <v>171</v>
      </c>
    </row>
  </sheetData>
  <customSheetViews>
    <customSheetView guid="{E90D0B41-FF19-3F43-81B3-613F329C069A}" topLeftCell="A19">
      <selection activeCell="E23" sqref="E23"/>
      <pageMargins left="0.75" right="0.75" top="1" bottom="1" header="0.5" footer="0.5"/>
    </customSheetView>
  </customSheetViews>
  <mergeCells count="16">
    <mergeCell ref="O27:R27"/>
    <mergeCell ref="B18:B19"/>
    <mergeCell ref="F3:J5"/>
    <mergeCell ref="F9:J9"/>
    <mergeCell ref="F10:J10"/>
    <mergeCell ref="F11:J11"/>
    <mergeCell ref="I27:L27"/>
    <mergeCell ref="D27:G27"/>
    <mergeCell ref="F8:J8"/>
    <mergeCell ref="F2:J2"/>
    <mergeCell ref="B3:B5"/>
    <mergeCell ref="C3:C5"/>
    <mergeCell ref="E3:E5"/>
    <mergeCell ref="B9:B11"/>
    <mergeCell ref="C9:C11"/>
    <mergeCell ref="E9:E1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7"/>
  <sheetViews>
    <sheetView workbookViewId="0">
      <selection activeCell="C12" sqref="C12"/>
    </sheetView>
  </sheetViews>
  <sheetFormatPr baseColWidth="10" defaultRowHeight="16" x14ac:dyDescent="0.2"/>
  <cols>
    <col min="1" max="1" width="25.1640625" customWidth="1"/>
    <col min="2" max="2" width="39.33203125" customWidth="1"/>
    <col min="3" max="3" width="19.6640625" customWidth="1"/>
  </cols>
  <sheetData>
    <row r="4" spans="1:3" ht="17" thickBot="1" x14ac:dyDescent="0.25"/>
    <row r="5" spans="1:3" ht="18" x14ac:dyDescent="0.2">
      <c r="A5" s="52" t="s">
        <v>51</v>
      </c>
      <c r="B5" s="53" t="s">
        <v>52</v>
      </c>
      <c r="C5" s="54">
        <v>180</v>
      </c>
    </row>
    <row r="6" spans="1:3" x14ac:dyDescent="0.2">
      <c r="A6" s="55" t="s">
        <v>53</v>
      </c>
      <c r="B6" s="56" t="s">
        <v>54</v>
      </c>
      <c r="C6" s="57">
        <v>4.333333E-3</v>
      </c>
    </row>
    <row r="7" spans="1:3" x14ac:dyDescent="0.2">
      <c r="A7" s="55" t="s">
        <v>55</v>
      </c>
      <c r="B7" s="56" t="s">
        <v>56</v>
      </c>
      <c r="C7" s="57">
        <f>C5/C6</f>
        <v>41538.464733728055</v>
      </c>
    </row>
    <row r="8" spans="1:3" ht="17" thickBot="1" x14ac:dyDescent="0.25">
      <c r="A8" s="58" t="s">
        <v>59</v>
      </c>
      <c r="B8" s="56"/>
      <c r="C8" s="182">
        <f>'SSC threshold'!C7/'ER Sheet-AMS-II.G'!E16</f>
        <v>161379.80317480571</v>
      </c>
    </row>
    <row r="9" spans="1:3" ht="17" thickBot="1" x14ac:dyDescent="0.25">
      <c r="A9" s="58" t="s">
        <v>60</v>
      </c>
      <c r="B9" s="183"/>
      <c r="C9" s="184">
        <f>C7/'ER Sheet-AMS-II.G'!E17</f>
        <v>322759.60634961142</v>
      </c>
    </row>
    <row r="11" spans="1:3" x14ac:dyDescent="0.2">
      <c r="A11" t="s">
        <v>61</v>
      </c>
      <c r="C11" s="106">
        <f>'PA year 1'!E64</f>
        <v>0.42499999999999999</v>
      </c>
    </row>
    <row r="12" spans="1:3" x14ac:dyDescent="0.2">
      <c r="A12" t="s">
        <v>62</v>
      </c>
      <c r="C12" s="106">
        <f>'PA year 1'!E65</f>
        <v>0.57499999999999996</v>
      </c>
    </row>
    <row r="15" spans="1:3" x14ac:dyDescent="0.2">
      <c r="A15" t="s">
        <v>63</v>
      </c>
      <c r="C15">
        <f>(C8/('PDD table CERs'!B18+'PDD table CERs'!B19))</f>
        <v>213.51241875387748</v>
      </c>
    </row>
    <row r="16" spans="1:3" x14ac:dyDescent="0.2">
      <c r="A16" t="s">
        <v>64</v>
      </c>
      <c r="C16">
        <f>('SSC threshold'!C9/('PDD table CERs'!B18+'PDD table CERs'!B19))</f>
        <v>427.02483750775497</v>
      </c>
    </row>
    <row r="17" spans="1:3" ht="36" customHeight="1" x14ac:dyDescent="0.2">
      <c r="A17" s="297" t="s">
        <v>134</v>
      </c>
      <c r="B17" s="297"/>
      <c r="C17">
        <f>(C15*C11)+(C16*C12)</f>
        <v>336.28205953735699</v>
      </c>
    </row>
  </sheetData>
  <customSheetViews>
    <customSheetView guid="{E90D0B41-FF19-3F43-81B3-613F329C069A}">
      <selection activeCell="C12" sqref="C12"/>
      <pageMargins left="0.7" right="0.7" top="0.75" bottom="0.75" header="0.3" footer="0.3"/>
    </customSheetView>
  </customSheetViews>
  <mergeCells count="1">
    <mergeCell ref="A17:B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opLeftCell="C1" zoomScale="92" workbookViewId="0">
      <selection activeCell="O1" sqref="O1:O1048576"/>
    </sheetView>
  </sheetViews>
  <sheetFormatPr baseColWidth="10" defaultRowHeight="16" x14ac:dyDescent="0.2"/>
  <cols>
    <col min="1" max="1" width="4.83203125" style="26" customWidth="1"/>
    <col min="2" max="2" width="42.6640625" customWidth="1"/>
    <col min="3" max="3" width="14.1640625" customWidth="1"/>
    <col min="4" max="4" width="8.83203125" customWidth="1"/>
    <col min="7" max="7" width="14.5" customWidth="1"/>
    <col min="12" max="12" width="12.6640625" bestFit="1" customWidth="1"/>
    <col min="31" max="31" width="12.5" customWidth="1"/>
  </cols>
  <sheetData>
    <row r="1" spans="1:33" ht="62" customHeight="1" x14ac:dyDescent="0.25">
      <c r="A1" s="104"/>
      <c r="B1" s="61" t="s">
        <v>85</v>
      </c>
      <c r="C1" s="61" t="s">
        <v>86</v>
      </c>
      <c r="D1" s="62" t="s">
        <v>37</v>
      </c>
      <c r="E1" s="62" t="s">
        <v>38</v>
      </c>
      <c r="F1" s="62" t="s">
        <v>39</v>
      </c>
      <c r="G1" s="62" t="s">
        <v>183</v>
      </c>
      <c r="H1" s="62" t="s">
        <v>184</v>
      </c>
      <c r="I1" s="62" t="s">
        <v>118</v>
      </c>
      <c r="J1" s="62" t="s">
        <v>191</v>
      </c>
      <c r="K1" s="226" t="s">
        <v>176</v>
      </c>
      <c r="L1" s="227" t="s">
        <v>87</v>
      </c>
      <c r="M1" s="228" t="s">
        <v>225</v>
      </c>
      <c r="N1" s="228"/>
      <c r="O1" s="228" t="s">
        <v>226</v>
      </c>
      <c r="P1" s="228" t="s">
        <v>89</v>
      </c>
      <c r="Q1" s="227" t="s">
        <v>90</v>
      </c>
      <c r="R1" s="227" t="s">
        <v>149</v>
      </c>
      <c r="S1" s="63" t="s">
        <v>151</v>
      </c>
      <c r="T1" s="63" t="s">
        <v>150</v>
      </c>
      <c r="U1" s="63" t="s">
        <v>91</v>
      </c>
      <c r="V1" s="63" t="s">
        <v>92</v>
      </c>
      <c r="W1" s="63" t="s">
        <v>93</v>
      </c>
      <c r="X1" s="63" t="s">
        <v>94</v>
      </c>
      <c r="Y1" s="63" t="s">
        <v>95</v>
      </c>
      <c r="Z1" s="63" t="s">
        <v>96</v>
      </c>
      <c r="AA1" s="63" t="s">
        <v>97</v>
      </c>
      <c r="AB1" s="63" t="s">
        <v>98</v>
      </c>
      <c r="AC1" s="63" t="s">
        <v>99</v>
      </c>
      <c r="AD1" s="63" t="s">
        <v>206</v>
      </c>
      <c r="AE1" s="63" t="s">
        <v>119</v>
      </c>
      <c r="AF1" s="51"/>
      <c r="AG1" s="51"/>
    </row>
    <row r="2" spans="1:33" x14ac:dyDescent="0.2">
      <c r="A2" s="75">
        <v>1</v>
      </c>
      <c r="B2" s="65" t="s">
        <v>100</v>
      </c>
      <c r="C2" s="66" t="s">
        <v>36</v>
      </c>
      <c r="D2" s="64">
        <v>129</v>
      </c>
      <c r="E2" s="64">
        <v>0</v>
      </c>
      <c r="F2" s="64">
        <v>0</v>
      </c>
      <c r="G2" s="67">
        <f>L2*M2*N2*O2*P2*Q2*R2*S2*T2</f>
        <v>29.176639767577559</v>
      </c>
      <c r="H2" s="67"/>
      <c r="I2" s="76">
        <v>0.1</v>
      </c>
      <c r="J2" s="224">
        <v>0.27800000000000002</v>
      </c>
      <c r="K2" s="68">
        <f>'ER Sheet-AMS-II.G'!$E19</f>
        <v>0.40200000000000002</v>
      </c>
      <c r="L2" s="101">
        <f>K2*(1-I2/J2)</f>
        <v>0.25739568345323743</v>
      </c>
      <c r="M2" s="98">
        <f>SUM(D2:F2)</f>
        <v>129</v>
      </c>
      <c r="N2" s="98">
        <v>1</v>
      </c>
      <c r="O2" s="98">
        <v>1</v>
      </c>
      <c r="P2" s="112">
        <v>0.81</v>
      </c>
      <c r="Q2" s="133">
        <v>1.5599999999999999E-2</v>
      </c>
      <c r="R2" s="112">
        <v>73.2</v>
      </c>
      <c r="S2" s="112">
        <v>1</v>
      </c>
      <c r="T2" s="112">
        <v>0.95</v>
      </c>
      <c r="U2" s="77">
        <v>0</v>
      </c>
      <c r="V2" s="77">
        <v>0</v>
      </c>
      <c r="W2" s="77">
        <v>1</v>
      </c>
      <c r="X2" s="77">
        <v>1</v>
      </c>
      <c r="Y2" s="77">
        <v>0</v>
      </c>
      <c r="Z2" s="77">
        <v>0</v>
      </c>
      <c r="AA2" s="77">
        <v>0</v>
      </c>
      <c r="AB2" s="77">
        <v>0</v>
      </c>
      <c r="AC2" s="77">
        <v>0</v>
      </c>
      <c r="AD2" s="77">
        <v>0</v>
      </c>
      <c r="AE2" s="78">
        <f>SUM(U2:AD2)</f>
        <v>2</v>
      </c>
      <c r="AF2" s="51"/>
      <c r="AG2" s="51"/>
    </row>
    <row r="3" spans="1:33" x14ac:dyDescent="0.2">
      <c r="A3" s="79"/>
      <c r="B3" s="80"/>
      <c r="C3" s="81" t="s">
        <v>35</v>
      </c>
      <c r="D3" s="82">
        <v>10</v>
      </c>
      <c r="E3" s="82">
        <v>12</v>
      </c>
      <c r="F3" s="82">
        <v>3</v>
      </c>
      <c r="G3" s="83">
        <f>L3*M3*N3*O3*P3*Q3*R3*S3*T3</f>
        <v>2.8271937759280581</v>
      </c>
      <c r="H3" s="83"/>
      <c r="I3" s="84">
        <v>0.1</v>
      </c>
      <c r="J3" s="225">
        <v>0.27800000000000002</v>
      </c>
      <c r="K3" s="85">
        <f>'ER Sheet-AMS-II.G'!$E20</f>
        <v>0.20100000000000001</v>
      </c>
      <c r="L3" s="85">
        <f>K3*(1-I3/J3)</f>
        <v>0.12869784172661872</v>
      </c>
      <c r="M3" s="82">
        <f>SUM(D3:F3)</f>
        <v>25</v>
      </c>
      <c r="N3" s="82">
        <v>1</v>
      </c>
      <c r="O3" s="82">
        <v>1</v>
      </c>
      <c r="P3" s="85">
        <v>0.81</v>
      </c>
      <c r="Q3" s="131">
        <v>1.5599999999999999E-2</v>
      </c>
      <c r="R3" s="85">
        <v>73.2</v>
      </c>
      <c r="S3" s="85">
        <v>1</v>
      </c>
      <c r="T3" s="85">
        <v>0.95</v>
      </c>
      <c r="U3" s="86"/>
      <c r="V3" s="86"/>
      <c r="W3" s="86"/>
      <c r="X3" s="86"/>
      <c r="Y3" s="86"/>
      <c r="Z3" s="86"/>
      <c r="AA3" s="86"/>
      <c r="AB3" s="86"/>
      <c r="AC3" s="86"/>
      <c r="AD3" s="86"/>
      <c r="AE3" s="87" t="s">
        <v>34</v>
      </c>
      <c r="AF3" s="51"/>
      <c r="AG3" s="51"/>
    </row>
    <row r="4" spans="1:33" x14ac:dyDescent="0.2">
      <c r="A4" s="88">
        <v>2</v>
      </c>
      <c r="B4" s="65" t="s">
        <v>101</v>
      </c>
      <c r="C4" s="66" t="s">
        <v>36</v>
      </c>
      <c r="D4" s="64">
        <v>86</v>
      </c>
      <c r="E4" s="64"/>
      <c r="F4" s="107"/>
      <c r="G4" s="67">
        <f t="shared" ref="G4:G49" si="0">L4*M4*N4*O4*P4*Q4*R4*S4*T4</f>
        <v>19.451093178385037</v>
      </c>
      <c r="H4" s="109"/>
      <c r="I4" s="110">
        <v>0.1</v>
      </c>
      <c r="J4" s="224">
        <v>0.27800000000000002</v>
      </c>
      <c r="K4" s="112">
        <f>'ER Sheet-AMS-II.G'!$E19</f>
        <v>0.40200000000000002</v>
      </c>
      <c r="L4" s="112">
        <f>K4*(1-I4/J4)</f>
        <v>0.25739568345323743</v>
      </c>
      <c r="M4" s="107">
        <f t="shared" ref="M4:M10" si="1">SUM(D4:F4)</f>
        <v>86</v>
      </c>
      <c r="N4" s="107">
        <v>1</v>
      </c>
      <c r="O4" s="107">
        <v>1</v>
      </c>
      <c r="P4" s="112">
        <v>0.81</v>
      </c>
      <c r="Q4" s="133">
        <v>1.5599999999999999E-2</v>
      </c>
      <c r="R4" s="112">
        <v>73.2</v>
      </c>
      <c r="S4" s="112">
        <v>1</v>
      </c>
      <c r="T4" s="112">
        <v>0.95</v>
      </c>
      <c r="U4" s="69">
        <v>0</v>
      </c>
      <c r="V4" s="69">
        <v>1</v>
      </c>
      <c r="W4" s="69">
        <v>1</v>
      </c>
      <c r="X4" s="69">
        <v>0</v>
      </c>
      <c r="Y4" s="69">
        <v>1</v>
      </c>
      <c r="Z4" s="69">
        <v>0</v>
      </c>
      <c r="AA4" s="69">
        <v>0</v>
      </c>
      <c r="AB4" s="69">
        <v>0</v>
      </c>
      <c r="AC4" s="69">
        <v>0</v>
      </c>
      <c r="AD4" s="69">
        <v>0</v>
      </c>
      <c r="AE4" s="78">
        <f>SUM(U4:AD4)</f>
        <v>3</v>
      </c>
      <c r="AF4" s="51"/>
      <c r="AG4" s="51"/>
    </row>
    <row r="5" spans="1:33" x14ac:dyDescent="0.2">
      <c r="A5" s="90"/>
      <c r="B5" s="81"/>
      <c r="C5" s="81" t="s">
        <v>35</v>
      </c>
      <c r="D5" s="82">
        <v>348</v>
      </c>
      <c r="E5" s="82">
        <v>21</v>
      </c>
      <c r="F5" s="82">
        <v>9</v>
      </c>
      <c r="G5" s="83">
        <f t="shared" si="0"/>
        <v>42.747169892032232</v>
      </c>
      <c r="H5" s="83"/>
      <c r="I5" s="84">
        <v>0.1</v>
      </c>
      <c r="J5" s="225">
        <v>0.27800000000000002</v>
      </c>
      <c r="K5" s="85">
        <f>'ER Sheet-AMS-II.G'!$E20</f>
        <v>0.20100000000000001</v>
      </c>
      <c r="L5" s="85">
        <f>K5*(1-I5/J5)</f>
        <v>0.12869784172661872</v>
      </c>
      <c r="M5" s="82">
        <f t="shared" si="1"/>
        <v>378</v>
      </c>
      <c r="N5" s="82">
        <v>1</v>
      </c>
      <c r="O5" s="82">
        <v>1</v>
      </c>
      <c r="P5" s="85">
        <v>0.81</v>
      </c>
      <c r="Q5" s="131">
        <v>1.5599999999999999E-2</v>
      </c>
      <c r="R5" s="85">
        <v>73.2</v>
      </c>
      <c r="S5" s="85">
        <v>1</v>
      </c>
      <c r="T5" s="85">
        <v>0.95</v>
      </c>
      <c r="U5" s="86"/>
      <c r="V5" s="86"/>
      <c r="W5" s="86"/>
      <c r="X5" s="86"/>
      <c r="Y5" s="86"/>
      <c r="Z5" s="86"/>
      <c r="AA5" s="86"/>
      <c r="AB5" s="86"/>
      <c r="AC5" s="86"/>
      <c r="AD5" s="86"/>
      <c r="AE5" s="87" t="s">
        <v>34</v>
      </c>
      <c r="AF5" s="51"/>
      <c r="AG5" s="51"/>
    </row>
    <row r="6" spans="1:33" x14ac:dyDescent="0.2">
      <c r="A6" s="91">
        <v>3</v>
      </c>
      <c r="B6" s="65" t="s">
        <v>102</v>
      </c>
      <c r="C6" s="66" t="s">
        <v>36</v>
      </c>
      <c r="D6" s="64">
        <v>150</v>
      </c>
      <c r="E6" s="64"/>
      <c r="F6" s="98"/>
      <c r="G6" s="67">
        <f t="shared" si="0"/>
        <v>33.926325311136686</v>
      </c>
      <c r="H6" s="99"/>
      <c r="I6" s="100">
        <v>0.1</v>
      </c>
      <c r="J6" s="224">
        <v>0.27800000000000002</v>
      </c>
      <c r="K6" s="101">
        <f>'ER Sheet-AMS-II.G'!$E19</f>
        <v>0.40200000000000002</v>
      </c>
      <c r="L6" s="101">
        <f t="shared" ref="L6:L49" si="2">K6*(1-I6/J6)</f>
        <v>0.25739568345323743</v>
      </c>
      <c r="M6" s="98">
        <f>SUM(D6:F6)</f>
        <v>150</v>
      </c>
      <c r="N6" s="98">
        <v>1</v>
      </c>
      <c r="O6" s="98">
        <v>1</v>
      </c>
      <c r="P6" s="112">
        <v>0.81</v>
      </c>
      <c r="Q6" s="134">
        <v>1.5599999999999999E-2</v>
      </c>
      <c r="R6" s="112">
        <v>73.2</v>
      </c>
      <c r="S6" s="101">
        <v>1</v>
      </c>
      <c r="T6" s="101">
        <v>0.95</v>
      </c>
      <c r="U6" s="69">
        <v>0</v>
      </c>
      <c r="V6" s="69">
        <v>1</v>
      </c>
      <c r="W6" s="69">
        <v>2</v>
      </c>
      <c r="X6" s="69">
        <v>0</v>
      </c>
      <c r="Y6" s="69">
        <v>0</v>
      </c>
      <c r="Z6" s="69">
        <v>0</v>
      </c>
      <c r="AA6" s="69">
        <v>0</v>
      </c>
      <c r="AB6" s="69">
        <v>0</v>
      </c>
      <c r="AC6" s="69">
        <v>0</v>
      </c>
      <c r="AD6" s="69">
        <v>0</v>
      </c>
      <c r="AE6" s="78">
        <f>SUM(U6:AD6)</f>
        <v>3</v>
      </c>
      <c r="AF6" s="51"/>
      <c r="AG6" s="51"/>
    </row>
    <row r="7" spans="1:33" x14ac:dyDescent="0.2">
      <c r="A7" s="79"/>
      <c r="B7" s="81"/>
      <c r="C7" s="81" t="s">
        <v>35</v>
      </c>
      <c r="D7" s="82">
        <v>200</v>
      </c>
      <c r="E7" s="82">
        <v>10</v>
      </c>
      <c r="F7" s="82">
        <v>7</v>
      </c>
      <c r="G7" s="83">
        <f t="shared" si="0"/>
        <v>24.540041975055541</v>
      </c>
      <c r="H7" s="83"/>
      <c r="I7" s="84">
        <v>0.1</v>
      </c>
      <c r="J7" s="225">
        <v>0.27800000000000002</v>
      </c>
      <c r="K7" s="85">
        <f>'ER Sheet-AMS-II.G'!$E20</f>
        <v>0.20100000000000001</v>
      </c>
      <c r="L7" s="85">
        <f>K7*(1-I7/J7)</f>
        <v>0.12869784172661872</v>
      </c>
      <c r="M7" s="82">
        <f t="shared" si="1"/>
        <v>217</v>
      </c>
      <c r="N7" s="82">
        <v>1</v>
      </c>
      <c r="O7" s="82">
        <v>1</v>
      </c>
      <c r="P7" s="85">
        <v>0.81</v>
      </c>
      <c r="Q7" s="131">
        <v>1.5599999999999999E-2</v>
      </c>
      <c r="R7" s="85">
        <v>73.2</v>
      </c>
      <c r="S7" s="85">
        <v>1</v>
      </c>
      <c r="T7" s="85">
        <v>0.95</v>
      </c>
      <c r="U7" s="86"/>
      <c r="V7" s="86"/>
      <c r="W7" s="86"/>
      <c r="X7" s="86"/>
      <c r="Y7" s="86"/>
      <c r="Z7" s="86"/>
      <c r="AA7" s="86"/>
      <c r="AB7" s="86"/>
      <c r="AC7" s="86"/>
      <c r="AD7" s="86"/>
      <c r="AE7" s="87" t="s">
        <v>34</v>
      </c>
      <c r="AF7" s="51"/>
      <c r="AG7" s="51"/>
    </row>
    <row r="8" spans="1:33" x14ac:dyDescent="0.2">
      <c r="A8" s="91">
        <v>4</v>
      </c>
      <c r="B8" s="65" t="s">
        <v>103</v>
      </c>
      <c r="C8" s="66" t="s">
        <v>36</v>
      </c>
      <c r="D8" s="64">
        <v>0</v>
      </c>
      <c r="E8" s="98"/>
      <c r="F8" s="98"/>
      <c r="G8" s="67">
        <f t="shared" si="0"/>
        <v>0</v>
      </c>
      <c r="H8" s="99"/>
      <c r="I8" s="100">
        <v>0.1</v>
      </c>
      <c r="J8" s="224">
        <v>0.27800000000000002</v>
      </c>
      <c r="K8" s="101">
        <f>'ER Sheet-AMS-II.G'!$E19</f>
        <v>0.40200000000000002</v>
      </c>
      <c r="L8" s="101">
        <f t="shared" si="2"/>
        <v>0.25739568345323743</v>
      </c>
      <c r="M8" s="98">
        <f>SUM(D8:F8)</f>
        <v>0</v>
      </c>
      <c r="N8" s="98">
        <v>1</v>
      </c>
      <c r="O8" s="98">
        <v>1</v>
      </c>
      <c r="P8" s="112">
        <v>0.81</v>
      </c>
      <c r="Q8" s="134">
        <v>1.5599999999999999E-2</v>
      </c>
      <c r="R8" s="112">
        <v>73.2</v>
      </c>
      <c r="S8" s="101">
        <v>1</v>
      </c>
      <c r="T8" s="101">
        <v>0.95</v>
      </c>
      <c r="U8" s="69">
        <v>0</v>
      </c>
      <c r="V8" s="69">
        <v>2</v>
      </c>
      <c r="W8" s="69">
        <v>0</v>
      </c>
      <c r="X8" s="69">
        <v>1</v>
      </c>
      <c r="Y8" s="69">
        <v>1</v>
      </c>
      <c r="Z8" s="69">
        <v>0</v>
      </c>
      <c r="AA8" s="69">
        <v>0</v>
      </c>
      <c r="AB8" s="69">
        <v>0</v>
      </c>
      <c r="AC8" s="69">
        <v>0</v>
      </c>
      <c r="AD8" s="69">
        <v>0</v>
      </c>
      <c r="AE8" s="78">
        <f>SUM(U8:AD8)</f>
        <v>4</v>
      </c>
      <c r="AF8" s="51"/>
      <c r="AG8" s="51"/>
    </row>
    <row r="9" spans="1:33" x14ac:dyDescent="0.2">
      <c r="A9" s="79"/>
      <c r="B9" s="81"/>
      <c r="C9" s="81" t="s">
        <v>35</v>
      </c>
      <c r="D9" s="82">
        <v>852</v>
      </c>
      <c r="E9" s="82">
        <v>22</v>
      </c>
      <c r="F9" s="82">
        <v>6</v>
      </c>
      <c r="G9" s="83">
        <f t="shared" si="0"/>
        <v>99.517220912667653</v>
      </c>
      <c r="H9" s="83"/>
      <c r="I9" s="84">
        <v>0.1</v>
      </c>
      <c r="J9" s="225">
        <v>0.27800000000000002</v>
      </c>
      <c r="K9" s="85">
        <f>'ER Sheet-AMS-II.G'!$E20</f>
        <v>0.20100000000000001</v>
      </c>
      <c r="L9" s="85">
        <f t="shared" si="2"/>
        <v>0.12869784172661872</v>
      </c>
      <c r="M9" s="82">
        <f t="shared" si="1"/>
        <v>880</v>
      </c>
      <c r="N9" s="82">
        <v>1</v>
      </c>
      <c r="O9" s="82">
        <v>1</v>
      </c>
      <c r="P9" s="85">
        <v>0.81</v>
      </c>
      <c r="Q9" s="131">
        <v>1.5599999999999999E-2</v>
      </c>
      <c r="R9" s="85">
        <v>73.2</v>
      </c>
      <c r="S9" s="85">
        <v>1</v>
      </c>
      <c r="T9" s="85">
        <v>0.95</v>
      </c>
      <c r="U9" s="86"/>
      <c r="V9" s="86"/>
      <c r="W9" s="86"/>
      <c r="X9" s="86"/>
      <c r="Y9" s="86"/>
      <c r="Z9" s="86"/>
      <c r="AA9" s="86"/>
      <c r="AB9" s="86"/>
      <c r="AC9" s="86"/>
      <c r="AD9" s="86"/>
      <c r="AE9" s="87" t="s">
        <v>34</v>
      </c>
      <c r="AF9" s="51"/>
      <c r="AG9" s="51"/>
    </row>
    <row r="10" spans="1:33" x14ac:dyDescent="0.2">
      <c r="A10" s="91">
        <v>5</v>
      </c>
      <c r="B10" s="65" t="s">
        <v>104</v>
      </c>
      <c r="C10" s="66" t="s">
        <v>36</v>
      </c>
      <c r="D10" s="64">
        <v>80</v>
      </c>
      <c r="E10" s="98"/>
      <c r="F10" s="98"/>
      <c r="G10" s="67">
        <f t="shared" si="0"/>
        <v>18.094040165939568</v>
      </c>
      <c r="H10" s="99"/>
      <c r="I10" s="76">
        <v>0.1</v>
      </c>
      <c r="J10" s="224">
        <v>0.27800000000000002</v>
      </c>
      <c r="K10" s="101">
        <f>'ER Sheet-AMS-II.G'!$E19</f>
        <v>0.40200000000000002</v>
      </c>
      <c r="L10" s="101">
        <f t="shared" si="2"/>
        <v>0.25739568345323743</v>
      </c>
      <c r="M10" s="98">
        <f t="shared" si="1"/>
        <v>80</v>
      </c>
      <c r="N10" s="98">
        <v>1</v>
      </c>
      <c r="O10" s="98">
        <v>1</v>
      </c>
      <c r="P10" s="112">
        <v>0.81</v>
      </c>
      <c r="Q10" s="134">
        <v>1.5599999999999999E-2</v>
      </c>
      <c r="R10" s="112">
        <v>73.2</v>
      </c>
      <c r="S10" s="101">
        <v>1</v>
      </c>
      <c r="T10" s="101">
        <v>0.95</v>
      </c>
      <c r="U10" s="69">
        <v>1</v>
      </c>
      <c r="V10" s="69">
        <v>0</v>
      </c>
      <c r="W10" s="69">
        <v>1</v>
      </c>
      <c r="X10" s="69">
        <v>0</v>
      </c>
      <c r="Y10" s="69">
        <v>1</v>
      </c>
      <c r="Z10" s="69">
        <v>0</v>
      </c>
      <c r="AA10" s="69">
        <v>0</v>
      </c>
      <c r="AB10" s="69">
        <v>0</v>
      </c>
      <c r="AC10" s="69">
        <v>0</v>
      </c>
      <c r="AD10" s="69">
        <v>0</v>
      </c>
      <c r="AE10" s="78">
        <f>SUM(U10:AD10)</f>
        <v>3</v>
      </c>
      <c r="AF10" s="51"/>
      <c r="AG10" s="51"/>
    </row>
    <row r="11" spans="1:33" x14ac:dyDescent="0.2">
      <c r="A11" s="79"/>
      <c r="B11" s="80"/>
      <c r="C11" s="81" t="s">
        <v>35</v>
      </c>
      <c r="D11" s="82">
        <v>420</v>
      </c>
      <c r="E11" s="82">
        <v>37</v>
      </c>
      <c r="F11" s="82">
        <v>6</v>
      </c>
      <c r="G11" s="83">
        <f t="shared" si="0"/>
        <v>52.35962873018763</v>
      </c>
      <c r="H11" s="83"/>
      <c r="I11" s="84">
        <v>0.1</v>
      </c>
      <c r="J11" s="225">
        <v>0.27800000000000002</v>
      </c>
      <c r="K11" s="85">
        <f>'ER Sheet-AMS-II.G'!$E20</f>
        <v>0.20100000000000001</v>
      </c>
      <c r="L11" s="85">
        <f t="shared" si="2"/>
        <v>0.12869784172661872</v>
      </c>
      <c r="M11" s="82">
        <f>SUM(D11:F11)</f>
        <v>463</v>
      </c>
      <c r="N11" s="82">
        <v>1</v>
      </c>
      <c r="O11" s="82">
        <v>1</v>
      </c>
      <c r="P11" s="85">
        <v>0.81</v>
      </c>
      <c r="Q11" s="131">
        <v>1.5599999999999999E-2</v>
      </c>
      <c r="R11" s="85">
        <v>73.2</v>
      </c>
      <c r="S11" s="85">
        <v>1</v>
      </c>
      <c r="T11" s="85">
        <v>0.95</v>
      </c>
      <c r="U11" s="86"/>
      <c r="V11" s="86"/>
      <c r="W11" s="86"/>
      <c r="X11" s="86"/>
      <c r="Y11" s="86"/>
      <c r="Z11" s="86"/>
      <c r="AA11" s="86"/>
      <c r="AB11" s="86"/>
      <c r="AC11" s="86"/>
      <c r="AD11" s="86"/>
      <c r="AE11" s="87" t="s">
        <v>34</v>
      </c>
      <c r="AF11" s="51"/>
      <c r="AG11" s="51"/>
    </row>
    <row r="12" spans="1:33" x14ac:dyDescent="0.2">
      <c r="A12" s="91">
        <v>6</v>
      </c>
      <c r="B12" s="65" t="s">
        <v>105</v>
      </c>
      <c r="C12" s="66" t="s">
        <v>36</v>
      </c>
      <c r="D12" s="64">
        <v>381</v>
      </c>
      <c r="E12" s="64"/>
      <c r="F12" s="107"/>
      <c r="G12" s="67">
        <f t="shared" si="0"/>
        <v>86.172866290287203</v>
      </c>
      <c r="H12" s="109"/>
      <c r="I12" s="110">
        <v>0.1</v>
      </c>
      <c r="J12" s="224">
        <v>0.27800000000000002</v>
      </c>
      <c r="K12" s="112">
        <f>'ER Sheet-AMS-II.G'!$E19</f>
        <v>0.40200000000000002</v>
      </c>
      <c r="L12" s="112">
        <f t="shared" si="2"/>
        <v>0.25739568345323743</v>
      </c>
      <c r="M12" s="107">
        <f>SUM(D12:F12)</f>
        <v>381</v>
      </c>
      <c r="N12" s="107">
        <v>1</v>
      </c>
      <c r="O12" s="107">
        <v>1</v>
      </c>
      <c r="P12" s="112">
        <v>0.81</v>
      </c>
      <c r="Q12" s="133">
        <v>1.5599999999999999E-2</v>
      </c>
      <c r="R12" s="112">
        <v>73.2</v>
      </c>
      <c r="S12" s="112">
        <v>1</v>
      </c>
      <c r="T12" s="112">
        <v>0.95</v>
      </c>
      <c r="U12" s="69">
        <v>0</v>
      </c>
      <c r="V12" s="69">
        <v>1</v>
      </c>
      <c r="W12" s="69">
        <v>1</v>
      </c>
      <c r="X12" s="69">
        <v>1</v>
      </c>
      <c r="Y12" s="69">
        <v>0</v>
      </c>
      <c r="Z12" s="69">
        <v>0</v>
      </c>
      <c r="AA12" s="69">
        <v>0</v>
      </c>
      <c r="AB12" s="69">
        <v>0</v>
      </c>
      <c r="AC12" s="69">
        <v>0</v>
      </c>
      <c r="AD12" s="69">
        <v>0</v>
      </c>
      <c r="AE12" s="78">
        <f>SUM(U12:AD12)</f>
        <v>3</v>
      </c>
      <c r="AF12" s="51"/>
      <c r="AG12" s="51"/>
    </row>
    <row r="13" spans="1:33" x14ac:dyDescent="0.2">
      <c r="A13" s="79"/>
      <c r="B13" s="80"/>
      <c r="C13" s="81" t="s">
        <v>35</v>
      </c>
      <c r="D13" s="82">
        <v>240</v>
      </c>
      <c r="E13" s="82">
        <v>21</v>
      </c>
      <c r="F13" s="82">
        <v>8</v>
      </c>
      <c r="G13" s="83">
        <f t="shared" si="0"/>
        <v>30.4206050289859</v>
      </c>
      <c r="H13" s="83"/>
      <c r="I13" s="84">
        <v>0.1</v>
      </c>
      <c r="J13" s="225">
        <v>0.27800000000000002</v>
      </c>
      <c r="K13" s="85">
        <f>'ER Sheet-AMS-II.G'!$E20</f>
        <v>0.20100000000000001</v>
      </c>
      <c r="L13" s="85">
        <f t="shared" si="2"/>
        <v>0.12869784172661872</v>
      </c>
      <c r="M13" s="82">
        <f t="shared" ref="M13" si="3">SUM(D13:F13)</f>
        <v>269</v>
      </c>
      <c r="N13" s="82">
        <v>1</v>
      </c>
      <c r="O13" s="82">
        <v>1</v>
      </c>
      <c r="P13" s="85">
        <v>0.81</v>
      </c>
      <c r="Q13" s="131">
        <v>1.5599999999999999E-2</v>
      </c>
      <c r="R13" s="85">
        <v>73.2</v>
      </c>
      <c r="S13" s="85">
        <v>1</v>
      </c>
      <c r="T13" s="85">
        <v>0.95</v>
      </c>
      <c r="U13" s="86"/>
      <c r="V13" s="86"/>
      <c r="W13" s="86"/>
      <c r="X13" s="86"/>
      <c r="Y13" s="86"/>
      <c r="Z13" s="86"/>
      <c r="AA13" s="86"/>
      <c r="AB13" s="86"/>
      <c r="AC13" s="86"/>
      <c r="AD13" s="86"/>
      <c r="AE13" s="87" t="s">
        <v>34</v>
      </c>
      <c r="AF13" s="51"/>
      <c r="AG13" s="51"/>
    </row>
    <row r="14" spans="1:33" x14ac:dyDescent="0.2">
      <c r="A14" s="91">
        <v>7</v>
      </c>
      <c r="B14" s="65" t="s">
        <v>106</v>
      </c>
      <c r="C14" s="66" t="s">
        <v>36</v>
      </c>
      <c r="D14" s="64">
        <v>49</v>
      </c>
      <c r="E14" s="64"/>
      <c r="F14" s="98"/>
      <c r="G14" s="67">
        <f t="shared" si="0"/>
        <v>11.082599601637986</v>
      </c>
      <c r="H14" s="99"/>
      <c r="I14" s="100">
        <v>0.1</v>
      </c>
      <c r="J14" s="224">
        <v>0.27800000000000002</v>
      </c>
      <c r="K14" s="101">
        <f>'ER Sheet-AMS-II.G'!$E19</f>
        <v>0.40200000000000002</v>
      </c>
      <c r="L14" s="101">
        <f t="shared" si="2"/>
        <v>0.25739568345323743</v>
      </c>
      <c r="M14" s="98">
        <f>SUM(D14:F14)</f>
        <v>49</v>
      </c>
      <c r="N14" s="98">
        <v>1</v>
      </c>
      <c r="O14" s="98">
        <v>1</v>
      </c>
      <c r="P14" s="112">
        <v>0.81</v>
      </c>
      <c r="Q14" s="134">
        <v>1.5599999999999999E-2</v>
      </c>
      <c r="R14" s="112">
        <v>73.2</v>
      </c>
      <c r="S14" s="101">
        <v>1</v>
      </c>
      <c r="T14" s="101">
        <v>0.95</v>
      </c>
      <c r="U14" s="69">
        <v>0</v>
      </c>
      <c r="V14" s="69">
        <v>1</v>
      </c>
      <c r="W14" s="69">
        <v>1</v>
      </c>
      <c r="X14" s="69">
        <v>1</v>
      </c>
      <c r="Y14" s="69">
        <v>0</v>
      </c>
      <c r="Z14" s="69">
        <v>0</v>
      </c>
      <c r="AA14" s="69">
        <v>0</v>
      </c>
      <c r="AB14" s="69">
        <v>0</v>
      </c>
      <c r="AC14" s="69">
        <v>0</v>
      </c>
      <c r="AD14" s="69">
        <v>0</v>
      </c>
      <c r="AE14" s="78">
        <f>SUM(U14:AD14)</f>
        <v>3</v>
      </c>
      <c r="AF14" s="51"/>
      <c r="AG14" s="51"/>
    </row>
    <row r="15" spans="1:33" x14ac:dyDescent="0.2">
      <c r="A15" s="79"/>
      <c r="B15" s="80"/>
      <c r="C15" s="81" t="s">
        <v>35</v>
      </c>
      <c r="D15" s="82">
        <v>97</v>
      </c>
      <c r="E15" s="82">
        <v>18</v>
      </c>
      <c r="F15" s="82">
        <v>7</v>
      </c>
      <c r="G15" s="83">
        <f t="shared" si="0"/>
        <v>13.796705626528922</v>
      </c>
      <c r="H15" s="83"/>
      <c r="I15" s="84">
        <v>0.1</v>
      </c>
      <c r="J15" s="225">
        <v>0.27800000000000002</v>
      </c>
      <c r="K15" s="85">
        <f>'ER Sheet-AMS-II.G'!$E20</f>
        <v>0.20100000000000001</v>
      </c>
      <c r="L15" s="85">
        <f t="shared" si="2"/>
        <v>0.12869784172661872</v>
      </c>
      <c r="M15" s="82">
        <f t="shared" ref="M15:M18" si="4">SUM(D15:F15)</f>
        <v>122</v>
      </c>
      <c r="N15" s="82">
        <v>1</v>
      </c>
      <c r="O15" s="82">
        <v>1</v>
      </c>
      <c r="P15" s="85">
        <v>0.81</v>
      </c>
      <c r="Q15" s="131">
        <v>1.5599999999999999E-2</v>
      </c>
      <c r="R15" s="85">
        <v>73.2</v>
      </c>
      <c r="S15" s="85">
        <v>1</v>
      </c>
      <c r="T15" s="85">
        <v>0.95</v>
      </c>
      <c r="U15" s="86"/>
      <c r="V15" s="86"/>
      <c r="W15" s="86"/>
      <c r="X15" s="86"/>
      <c r="Y15" s="86"/>
      <c r="Z15" s="86"/>
      <c r="AA15" s="86"/>
      <c r="AB15" s="86"/>
      <c r="AC15" s="86"/>
      <c r="AD15" s="86"/>
      <c r="AE15" s="87" t="s">
        <v>34</v>
      </c>
      <c r="AF15" s="51"/>
      <c r="AG15" s="51"/>
    </row>
    <row r="16" spans="1:33" x14ac:dyDescent="0.2">
      <c r="A16" s="91">
        <v>8</v>
      </c>
      <c r="B16" s="65" t="s">
        <v>107</v>
      </c>
      <c r="C16" s="66" t="s">
        <v>108</v>
      </c>
      <c r="D16" s="64">
        <v>280</v>
      </c>
      <c r="E16" s="64"/>
      <c r="F16" s="98"/>
      <c r="G16" s="67">
        <f t="shared" si="0"/>
        <v>63.329140580788483</v>
      </c>
      <c r="H16" s="99"/>
      <c r="I16" s="100">
        <v>0.1</v>
      </c>
      <c r="J16" s="89">
        <v>0.27800000000000002</v>
      </c>
      <c r="K16" s="101">
        <f>'ER Sheet-AMS-II.G'!$E19</f>
        <v>0.40200000000000002</v>
      </c>
      <c r="L16" s="101">
        <f t="shared" si="2"/>
        <v>0.25739568345323743</v>
      </c>
      <c r="M16" s="98">
        <f t="shared" si="4"/>
        <v>280</v>
      </c>
      <c r="N16" s="98">
        <v>1</v>
      </c>
      <c r="O16" s="98">
        <v>1</v>
      </c>
      <c r="P16" s="112">
        <v>0.81</v>
      </c>
      <c r="Q16" s="134">
        <v>1.5599999999999999E-2</v>
      </c>
      <c r="R16" s="112">
        <v>73.2</v>
      </c>
      <c r="S16" s="101">
        <v>1</v>
      </c>
      <c r="T16" s="101">
        <v>0.95</v>
      </c>
      <c r="U16" s="69">
        <v>1</v>
      </c>
      <c r="V16" s="69">
        <v>1</v>
      </c>
      <c r="W16" s="69">
        <v>2</v>
      </c>
      <c r="X16" s="69">
        <v>0</v>
      </c>
      <c r="Y16" s="69">
        <v>0</v>
      </c>
      <c r="Z16" s="69">
        <v>0</v>
      </c>
      <c r="AA16" s="69">
        <v>0</v>
      </c>
      <c r="AB16" s="69">
        <v>0</v>
      </c>
      <c r="AC16" s="69">
        <v>0</v>
      </c>
      <c r="AD16" s="69">
        <v>0</v>
      </c>
      <c r="AE16" s="78">
        <f>SUM(U16:AD16)</f>
        <v>4</v>
      </c>
      <c r="AF16" s="51"/>
      <c r="AG16" s="51"/>
    </row>
    <row r="17" spans="1:33" x14ac:dyDescent="0.2">
      <c r="A17" s="79"/>
      <c r="B17" s="80"/>
      <c r="C17" s="81" t="s">
        <v>35</v>
      </c>
      <c r="D17" s="82">
        <v>568</v>
      </c>
      <c r="E17" s="82">
        <v>19</v>
      </c>
      <c r="F17" s="82">
        <v>6</v>
      </c>
      <c r="G17" s="83">
        <f t="shared" si="0"/>
        <v>67.061036365013535</v>
      </c>
      <c r="H17" s="83"/>
      <c r="I17" s="84">
        <v>0.1</v>
      </c>
      <c r="J17" s="89">
        <v>0.27800000000000002</v>
      </c>
      <c r="K17" s="85">
        <f>'ER Sheet-AMS-II.G'!$E20</f>
        <v>0.20100000000000001</v>
      </c>
      <c r="L17" s="85">
        <f t="shared" si="2"/>
        <v>0.12869784172661872</v>
      </c>
      <c r="M17" s="82">
        <f>SUM(D17:F17)</f>
        <v>593</v>
      </c>
      <c r="N17" s="82">
        <v>1</v>
      </c>
      <c r="O17" s="82">
        <v>1</v>
      </c>
      <c r="P17" s="85">
        <v>0.81</v>
      </c>
      <c r="Q17" s="131">
        <v>1.5599999999999999E-2</v>
      </c>
      <c r="R17" s="85">
        <v>73.2</v>
      </c>
      <c r="S17" s="85">
        <v>1</v>
      </c>
      <c r="T17" s="85">
        <v>0.95</v>
      </c>
      <c r="U17" s="86"/>
      <c r="V17" s="86"/>
      <c r="W17" s="86"/>
      <c r="X17" s="86"/>
      <c r="Y17" s="86"/>
      <c r="Z17" s="86"/>
      <c r="AA17" s="86"/>
      <c r="AB17" s="86"/>
      <c r="AC17" s="86"/>
      <c r="AD17" s="86"/>
      <c r="AE17" s="87" t="s">
        <v>34</v>
      </c>
      <c r="AF17" s="51"/>
      <c r="AG17" s="51"/>
    </row>
    <row r="18" spans="1:33" x14ac:dyDescent="0.2">
      <c r="A18" s="91">
        <v>9</v>
      </c>
      <c r="B18" s="65" t="s">
        <v>109</v>
      </c>
      <c r="C18" s="66" t="s">
        <v>36</v>
      </c>
      <c r="D18" s="64">
        <v>600</v>
      </c>
      <c r="E18" s="64"/>
      <c r="F18" s="64"/>
      <c r="G18" s="67">
        <f t="shared" si="0"/>
        <v>135.70530124454675</v>
      </c>
      <c r="H18" s="67"/>
      <c r="I18" s="76">
        <v>0.1</v>
      </c>
      <c r="J18" s="224">
        <v>0.27800000000000002</v>
      </c>
      <c r="K18" s="112">
        <f>'ER Sheet-AMS-II.G'!$E19</f>
        <v>0.40200000000000002</v>
      </c>
      <c r="L18" s="112">
        <f t="shared" si="2"/>
        <v>0.25739568345323743</v>
      </c>
      <c r="M18" s="107">
        <f t="shared" si="4"/>
        <v>600</v>
      </c>
      <c r="N18" s="107">
        <v>1</v>
      </c>
      <c r="O18" s="107">
        <v>1</v>
      </c>
      <c r="P18" s="112">
        <v>0.81</v>
      </c>
      <c r="Q18" s="133">
        <v>1.5599999999999999E-2</v>
      </c>
      <c r="R18" s="112">
        <v>73.2</v>
      </c>
      <c r="S18" s="112">
        <v>1</v>
      </c>
      <c r="T18" s="112">
        <v>0.95</v>
      </c>
      <c r="U18" s="69">
        <v>0</v>
      </c>
      <c r="V18" s="69">
        <v>1</v>
      </c>
      <c r="W18" s="69">
        <v>0</v>
      </c>
      <c r="X18" s="69">
        <v>0</v>
      </c>
      <c r="Y18" s="69">
        <v>0</v>
      </c>
      <c r="Z18" s="69">
        <v>1</v>
      </c>
      <c r="AA18" s="69">
        <v>0</v>
      </c>
      <c r="AB18" s="69">
        <v>1</v>
      </c>
      <c r="AC18" s="69">
        <v>0</v>
      </c>
      <c r="AD18" s="69">
        <v>0</v>
      </c>
      <c r="AE18" s="78">
        <f>SUM(U18:AD18)</f>
        <v>3</v>
      </c>
      <c r="AF18" s="51"/>
      <c r="AG18" s="51"/>
    </row>
    <row r="19" spans="1:33" x14ac:dyDescent="0.2">
      <c r="A19" s="79"/>
      <c r="B19" s="80"/>
      <c r="C19" s="81" t="s">
        <v>35</v>
      </c>
      <c r="D19" s="82">
        <v>900</v>
      </c>
      <c r="E19" s="82">
        <v>62</v>
      </c>
      <c r="F19" s="82">
        <v>31</v>
      </c>
      <c r="G19" s="83">
        <f t="shared" si="0"/>
        <v>112.29613677986245</v>
      </c>
      <c r="H19" s="83"/>
      <c r="I19" s="84">
        <v>0.1</v>
      </c>
      <c r="J19" s="225">
        <v>0.27800000000000002</v>
      </c>
      <c r="K19" s="85">
        <f>'ER Sheet-AMS-II.G'!$E20</f>
        <v>0.20100000000000001</v>
      </c>
      <c r="L19" s="85">
        <f t="shared" si="2"/>
        <v>0.12869784172661872</v>
      </c>
      <c r="M19" s="82">
        <f>SUM(D19:F19)</f>
        <v>993</v>
      </c>
      <c r="N19" s="82">
        <v>1</v>
      </c>
      <c r="O19" s="82">
        <v>1</v>
      </c>
      <c r="P19" s="85">
        <v>0.81</v>
      </c>
      <c r="Q19" s="131">
        <v>1.5599999999999999E-2</v>
      </c>
      <c r="R19" s="85">
        <v>73.2</v>
      </c>
      <c r="S19" s="85">
        <v>1</v>
      </c>
      <c r="T19" s="85">
        <v>0.95</v>
      </c>
      <c r="U19" s="86"/>
      <c r="V19" s="86"/>
      <c r="W19" s="86"/>
      <c r="X19" s="86"/>
      <c r="Y19" s="86"/>
      <c r="Z19" s="86"/>
      <c r="AA19" s="86"/>
      <c r="AB19" s="86"/>
      <c r="AC19" s="86"/>
      <c r="AD19" s="86"/>
      <c r="AE19" s="87" t="s">
        <v>34</v>
      </c>
      <c r="AF19" s="51"/>
      <c r="AG19" s="51"/>
    </row>
    <row r="20" spans="1:33" x14ac:dyDescent="0.2">
      <c r="A20" s="91">
        <v>10</v>
      </c>
      <c r="B20" s="65" t="s">
        <v>110</v>
      </c>
      <c r="C20" s="66" t="s">
        <v>36</v>
      </c>
      <c r="D20" s="64">
        <v>65</v>
      </c>
      <c r="E20" s="64"/>
      <c r="F20" s="64"/>
      <c r="G20" s="67">
        <f t="shared" si="0"/>
        <v>14.7014076348259</v>
      </c>
      <c r="H20" s="67"/>
      <c r="I20" s="110">
        <v>0.1</v>
      </c>
      <c r="J20" s="89">
        <v>0.27800000000000002</v>
      </c>
      <c r="K20" s="112">
        <f>'ER Sheet-AMS-II.G'!$E19</f>
        <v>0.40200000000000002</v>
      </c>
      <c r="L20" s="112">
        <f t="shared" si="2"/>
        <v>0.25739568345323743</v>
      </c>
      <c r="M20" s="107">
        <f>SUM(D20:F20)</f>
        <v>65</v>
      </c>
      <c r="N20" s="107">
        <v>1</v>
      </c>
      <c r="O20" s="107">
        <v>1</v>
      </c>
      <c r="P20" s="112">
        <v>0.81</v>
      </c>
      <c r="Q20" s="133">
        <v>1.5599999999999999E-2</v>
      </c>
      <c r="R20" s="112">
        <v>73.2</v>
      </c>
      <c r="S20" s="112">
        <v>1</v>
      </c>
      <c r="T20" s="112">
        <v>0.95</v>
      </c>
      <c r="U20" s="69">
        <v>0</v>
      </c>
      <c r="V20" s="69">
        <v>1</v>
      </c>
      <c r="W20" s="69">
        <v>2</v>
      </c>
      <c r="X20" s="69">
        <v>1</v>
      </c>
      <c r="Y20" s="69">
        <v>0</v>
      </c>
      <c r="Z20" s="69">
        <v>0</v>
      </c>
      <c r="AA20" s="69">
        <v>0</v>
      </c>
      <c r="AB20" s="69">
        <v>0</v>
      </c>
      <c r="AC20" s="69">
        <v>0</v>
      </c>
      <c r="AD20" s="69">
        <v>0</v>
      </c>
      <c r="AE20" s="78">
        <f>SUM(U20:AD20)</f>
        <v>4</v>
      </c>
      <c r="AF20" s="51"/>
      <c r="AG20" s="51"/>
    </row>
    <row r="21" spans="1:33" x14ac:dyDescent="0.2">
      <c r="A21" s="79"/>
      <c r="B21" s="80"/>
      <c r="C21" s="81" t="s">
        <v>35</v>
      </c>
      <c r="D21" s="82">
        <v>449</v>
      </c>
      <c r="E21" s="82">
        <v>14</v>
      </c>
      <c r="F21" s="82">
        <v>3</v>
      </c>
      <c r="G21" s="83">
        <f t="shared" si="0"/>
        <v>52.698891983298999</v>
      </c>
      <c r="H21" s="83"/>
      <c r="I21" s="84">
        <v>0.1</v>
      </c>
      <c r="J21" s="89">
        <v>0.27800000000000002</v>
      </c>
      <c r="K21" s="85">
        <f>'ER Sheet-AMS-II.G'!$E20</f>
        <v>0.20100000000000001</v>
      </c>
      <c r="L21" s="85">
        <f t="shared" si="2"/>
        <v>0.12869784172661872</v>
      </c>
      <c r="M21" s="82">
        <f t="shared" ref="M21:M26" si="5">SUM(D21:F21)</f>
        <v>466</v>
      </c>
      <c r="N21" s="82">
        <v>1</v>
      </c>
      <c r="O21" s="82">
        <v>1</v>
      </c>
      <c r="P21" s="85">
        <v>0.81</v>
      </c>
      <c r="Q21" s="131">
        <v>1.5599999999999999E-2</v>
      </c>
      <c r="R21" s="85">
        <v>73.2</v>
      </c>
      <c r="S21" s="85">
        <v>1</v>
      </c>
      <c r="T21" s="85">
        <v>0.95</v>
      </c>
      <c r="U21" s="86"/>
      <c r="V21" s="86"/>
      <c r="W21" s="86"/>
      <c r="X21" s="86"/>
      <c r="Y21" s="86"/>
      <c r="Z21" s="86"/>
      <c r="AA21" s="86"/>
      <c r="AB21" s="86"/>
      <c r="AC21" s="86"/>
      <c r="AD21" s="86"/>
      <c r="AE21" s="87" t="s">
        <v>34</v>
      </c>
      <c r="AF21" s="51"/>
      <c r="AG21" s="51"/>
    </row>
    <row r="22" spans="1:33" x14ac:dyDescent="0.2">
      <c r="A22" s="91">
        <v>11</v>
      </c>
      <c r="B22" s="65" t="s">
        <v>111</v>
      </c>
      <c r="C22" s="66" t="s">
        <v>36</v>
      </c>
      <c r="D22" s="64">
        <v>0</v>
      </c>
      <c r="E22" s="64"/>
      <c r="F22" s="98"/>
      <c r="G22" s="67">
        <f t="shared" si="0"/>
        <v>0</v>
      </c>
      <c r="H22" s="99"/>
      <c r="I22" s="100">
        <v>0.1</v>
      </c>
      <c r="J22" s="224">
        <v>0.27800000000000002</v>
      </c>
      <c r="K22" s="101">
        <f>'ER Sheet-AMS-II.G'!$E19</f>
        <v>0.40200000000000002</v>
      </c>
      <c r="L22" s="101">
        <f t="shared" si="2"/>
        <v>0.25739568345323743</v>
      </c>
      <c r="M22" s="98">
        <f t="shared" si="5"/>
        <v>0</v>
      </c>
      <c r="N22" s="98">
        <v>1</v>
      </c>
      <c r="O22" s="98">
        <v>1</v>
      </c>
      <c r="P22" s="112">
        <v>0.81</v>
      </c>
      <c r="Q22" s="134">
        <v>1.5599999999999999E-2</v>
      </c>
      <c r="R22" s="112">
        <v>73.2</v>
      </c>
      <c r="S22" s="101">
        <v>1</v>
      </c>
      <c r="T22" s="101">
        <v>0.95</v>
      </c>
      <c r="U22" s="69">
        <v>0</v>
      </c>
      <c r="V22" s="69">
        <v>1</v>
      </c>
      <c r="W22" s="69">
        <v>1</v>
      </c>
      <c r="X22" s="69">
        <v>0</v>
      </c>
      <c r="Y22" s="69">
        <v>0</v>
      </c>
      <c r="Z22" s="69">
        <v>0</v>
      </c>
      <c r="AA22" s="69">
        <v>0</v>
      </c>
      <c r="AB22" s="69">
        <v>0</v>
      </c>
      <c r="AC22" s="69">
        <v>0</v>
      </c>
      <c r="AD22" s="69">
        <v>0</v>
      </c>
      <c r="AE22" s="78">
        <f>SUM(U22:AD22)</f>
        <v>2</v>
      </c>
      <c r="AF22" s="51"/>
      <c r="AG22" s="51"/>
    </row>
    <row r="23" spans="1:33" x14ac:dyDescent="0.2">
      <c r="A23" s="79"/>
      <c r="B23" s="80"/>
      <c r="C23" s="81" t="s">
        <v>35</v>
      </c>
      <c r="D23" s="82">
        <v>215</v>
      </c>
      <c r="E23" s="82">
        <v>10</v>
      </c>
      <c r="F23" s="82">
        <v>2</v>
      </c>
      <c r="G23" s="83">
        <f t="shared" si="0"/>
        <v>25.670919485426765</v>
      </c>
      <c r="H23" s="83"/>
      <c r="I23" s="84">
        <v>0.1</v>
      </c>
      <c r="J23" s="225">
        <v>0.27800000000000002</v>
      </c>
      <c r="K23" s="85">
        <f>'ER Sheet-AMS-II.G'!$E20</f>
        <v>0.20100000000000001</v>
      </c>
      <c r="L23" s="85">
        <f t="shared" si="2"/>
        <v>0.12869784172661872</v>
      </c>
      <c r="M23" s="82">
        <f>SUM(D23:F23)</f>
        <v>227</v>
      </c>
      <c r="N23" s="82">
        <v>1</v>
      </c>
      <c r="O23" s="82">
        <v>1</v>
      </c>
      <c r="P23" s="85">
        <v>0.81</v>
      </c>
      <c r="Q23" s="131">
        <v>1.5599999999999999E-2</v>
      </c>
      <c r="R23" s="85">
        <v>73.2</v>
      </c>
      <c r="S23" s="85">
        <v>1</v>
      </c>
      <c r="T23" s="85">
        <v>0.95</v>
      </c>
      <c r="U23" s="86"/>
      <c r="V23" s="86"/>
      <c r="W23" s="86"/>
      <c r="X23" s="86"/>
      <c r="Y23" s="86"/>
      <c r="Z23" s="86"/>
      <c r="AA23" s="86"/>
      <c r="AB23" s="86"/>
      <c r="AC23" s="86"/>
      <c r="AD23" s="86"/>
      <c r="AE23" s="87" t="s">
        <v>34</v>
      </c>
      <c r="AF23" s="51"/>
      <c r="AG23" s="51"/>
    </row>
    <row r="24" spans="1:33" x14ac:dyDescent="0.2">
      <c r="A24" s="91">
        <v>12</v>
      </c>
      <c r="B24" s="65" t="s">
        <v>112</v>
      </c>
      <c r="C24" s="66" t="s">
        <v>36</v>
      </c>
      <c r="D24" s="64">
        <v>100</v>
      </c>
      <c r="E24" s="64"/>
      <c r="F24" s="98"/>
      <c r="G24" s="67">
        <f t="shared" si="0"/>
        <v>22.617550207424465</v>
      </c>
      <c r="H24" s="99"/>
      <c r="I24" s="100">
        <v>0.1</v>
      </c>
      <c r="J24" s="89">
        <v>0.27800000000000002</v>
      </c>
      <c r="K24" s="101">
        <f>'ER Sheet-AMS-II.G'!$E19</f>
        <v>0.40200000000000002</v>
      </c>
      <c r="L24" s="101">
        <f t="shared" si="2"/>
        <v>0.25739568345323743</v>
      </c>
      <c r="M24" s="98">
        <f t="shared" si="5"/>
        <v>100</v>
      </c>
      <c r="N24" s="98">
        <v>1</v>
      </c>
      <c r="O24" s="98">
        <v>1</v>
      </c>
      <c r="P24" s="112">
        <v>0.81</v>
      </c>
      <c r="Q24" s="134">
        <v>1.5599999999999999E-2</v>
      </c>
      <c r="R24" s="112">
        <v>73.2</v>
      </c>
      <c r="S24" s="101">
        <v>1</v>
      </c>
      <c r="T24" s="101">
        <v>0.95</v>
      </c>
      <c r="U24" s="69">
        <v>1</v>
      </c>
      <c r="V24" s="69">
        <v>2</v>
      </c>
      <c r="W24" s="69">
        <v>0</v>
      </c>
      <c r="X24" s="69">
        <v>1</v>
      </c>
      <c r="Y24" s="69">
        <v>0</v>
      </c>
      <c r="Z24" s="69">
        <v>0</v>
      </c>
      <c r="AA24" s="69">
        <v>0</v>
      </c>
      <c r="AB24" s="69">
        <v>0</v>
      </c>
      <c r="AC24" s="69">
        <v>1</v>
      </c>
      <c r="AD24" s="69">
        <v>0</v>
      </c>
      <c r="AE24" s="78">
        <f>SUM(U24:AD24)</f>
        <v>5</v>
      </c>
      <c r="AF24" s="51"/>
      <c r="AG24" s="51"/>
    </row>
    <row r="25" spans="1:33" x14ac:dyDescent="0.2">
      <c r="A25" s="79"/>
      <c r="B25" s="80"/>
      <c r="C25" s="81" t="s">
        <v>35</v>
      </c>
      <c r="D25" s="82">
        <v>3120</v>
      </c>
      <c r="E25" s="82">
        <v>86</v>
      </c>
      <c r="F25" s="82">
        <v>34</v>
      </c>
      <c r="G25" s="83">
        <f t="shared" si="0"/>
        <v>366.40431336027626</v>
      </c>
      <c r="H25" s="83"/>
      <c r="I25" s="84">
        <v>0.1</v>
      </c>
      <c r="J25" s="89">
        <v>0.27800000000000002</v>
      </c>
      <c r="K25" s="85">
        <f>'ER Sheet-AMS-II.G'!$E20</f>
        <v>0.20100000000000001</v>
      </c>
      <c r="L25" s="85">
        <f t="shared" si="2"/>
        <v>0.12869784172661872</v>
      </c>
      <c r="M25" s="82">
        <f>SUM(D25:F25)</f>
        <v>3240</v>
      </c>
      <c r="N25" s="82">
        <v>1</v>
      </c>
      <c r="O25" s="82">
        <v>1</v>
      </c>
      <c r="P25" s="85">
        <v>0.81</v>
      </c>
      <c r="Q25" s="131">
        <v>1.5599999999999999E-2</v>
      </c>
      <c r="R25" s="85">
        <v>73.2</v>
      </c>
      <c r="S25" s="85">
        <v>1</v>
      </c>
      <c r="T25" s="85">
        <v>0.95</v>
      </c>
      <c r="U25" s="86"/>
      <c r="V25" s="86"/>
      <c r="W25" s="86"/>
      <c r="X25" s="86"/>
      <c r="Y25" s="86"/>
      <c r="Z25" s="86"/>
      <c r="AA25" s="86"/>
      <c r="AB25" s="86"/>
      <c r="AC25" s="86"/>
      <c r="AD25" s="86"/>
      <c r="AE25" s="87" t="s">
        <v>34</v>
      </c>
      <c r="AF25" s="51"/>
      <c r="AG25" s="51"/>
    </row>
    <row r="26" spans="1:33" x14ac:dyDescent="0.2">
      <c r="A26" s="91">
        <v>13</v>
      </c>
      <c r="B26" s="65" t="s">
        <v>113</v>
      </c>
      <c r="C26" s="66" t="s">
        <v>36</v>
      </c>
      <c r="D26" s="64">
        <v>0</v>
      </c>
      <c r="E26" s="64"/>
      <c r="F26" s="98"/>
      <c r="G26" s="67">
        <f t="shared" si="0"/>
        <v>0</v>
      </c>
      <c r="H26" s="99"/>
      <c r="I26" s="76">
        <v>0.1</v>
      </c>
      <c r="J26" s="224">
        <v>0.27800000000000002</v>
      </c>
      <c r="K26" s="101">
        <f>'ER Sheet-AMS-II.G'!$E19</f>
        <v>0.40200000000000002</v>
      </c>
      <c r="L26" s="101">
        <f t="shared" si="2"/>
        <v>0.25739568345323743</v>
      </c>
      <c r="M26" s="98">
        <f t="shared" si="5"/>
        <v>0</v>
      </c>
      <c r="N26" s="98">
        <v>1</v>
      </c>
      <c r="O26" s="98">
        <v>1</v>
      </c>
      <c r="P26" s="112">
        <v>0.81</v>
      </c>
      <c r="Q26" s="134">
        <v>1.5599999999999999E-2</v>
      </c>
      <c r="R26" s="112">
        <v>73.2</v>
      </c>
      <c r="S26" s="101">
        <v>1</v>
      </c>
      <c r="T26" s="101">
        <v>0.95</v>
      </c>
      <c r="U26" s="69">
        <v>1</v>
      </c>
      <c r="V26" s="69">
        <v>1</v>
      </c>
      <c r="W26" s="69">
        <v>0</v>
      </c>
      <c r="X26" s="69">
        <v>1</v>
      </c>
      <c r="Y26" s="69">
        <v>0</v>
      </c>
      <c r="Z26" s="69">
        <v>0</v>
      </c>
      <c r="AA26" s="69">
        <v>0</v>
      </c>
      <c r="AB26" s="69">
        <v>0</v>
      </c>
      <c r="AC26" s="69">
        <v>0</v>
      </c>
      <c r="AD26" s="69">
        <v>0</v>
      </c>
      <c r="AE26" s="78">
        <f>SUM(U26:AD26)</f>
        <v>3</v>
      </c>
      <c r="AF26" s="51"/>
      <c r="AG26" s="51"/>
    </row>
    <row r="27" spans="1:33" x14ac:dyDescent="0.2">
      <c r="A27" s="79"/>
      <c r="B27" s="80"/>
      <c r="C27" s="81" t="s">
        <v>35</v>
      </c>
      <c r="D27" s="82">
        <v>1130</v>
      </c>
      <c r="E27" s="82">
        <v>19</v>
      </c>
      <c r="F27" s="82">
        <v>4</v>
      </c>
      <c r="G27" s="83">
        <f t="shared" si="0"/>
        <v>130.39017694580204</v>
      </c>
      <c r="H27" s="83"/>
      <c r="I27" s="84">
        <v>0.1</v>
      </c>
      <c r="J27" s="225">
        <v>0.27800000000000002</v>
      </c>
      <c r="K27" s="85">
        <f>'ER Sheet-AMS-II.G'!$E20</f>
        <v>0.20100000000000001</v>
      </c>
      <c r="L27" s="85">
        <f t="shared" si="2"/>
        <v>0.12869784172661872</v>
      </c>
      <c r="M27" s="82">
        <f>SUM(D27:F27)</f>
        <v>1153</v>
      </c>
      <c r="N27" s="82">
        <v>1</v>
      </c>
      <c r="O27" s="82">
        <v>1</v>
      </c>
      <c r="P27" s="85">
        <v>0.81</v>
      </c>
      <c r="Q27" s="131">
        <v>1.5599999999999999E-2</v>
      </c>
      <c r="R27" s="85">
        <v>73.2</v>
      </c>
      <c r="S27" s="85">
        <v>1</v>
      </c>
      <c r="T27" s="85">
        <v>0.95</v>
      </c>
      <c r="U27" s="86"/>
      <c r="V27" s="86"/>
      <c r="W27" s="86"/>
      <c r="X27" s="86"/>
      <c r="Y27" s="86"/>
      <c r="Z27" s="86"/>
      <c r="AA27" s="86"/>
      <c r="AB27" s="86"/>
      <c r="AC27" s="86"/>
      <c r="AD27" s="86"/>
      <c r="AE27" s="87" t="s">
        <v>34</v>
      </c>
      <c r="AF27" s="51"/>
      <c r="AG27" s="51"/>
    </row>
    <row r="28" spans="1:33" x14ac:dyDescent="0.2">
      <c r="A28" s="91">
        <v>14</v>
      </c>
      <c r="B28" s="65" t="s">
        <v>114</v>
      </c>
      <c r="C28" s="66" t="s">
        <v>36</v>
      </c>
      <c r="D28" s="64">
        <v>150</v>
      </c>
      <c r="E28" s="64"/>
      <c r="F28" s="64"/>
      <c r="G28" s="67">
        <f t="shared" si="0"/>
        <v>33.926325311136686</v>
      </c>
      <c r="H28" s="67"/>
      <c r="I28" s="110">
        <v>0.1</v>
      </c>
      <c r="J28" s="89">
        <v>0.27800000000000002</v>
      </c>
      <c r="K28" s="68">
        <f>'ER Sheet-AMS-II.G'!$E19</f>
        <v>0.40200000000000002</v>
      </c>
      <c r="L28" s="112">
        <f t="shared" si="2"/>
        <v>0.25739568345323743</v>
      </c>
      <c r="M28" s="107">
        <f t="shared" ref="M28:M31" si="6">SUM(D28:F28)</f>
        <v>150</v>
      </c>
      <c r="N28" s="107">
        <v>1</v>
      </c>
      <c r="O28" s="107">
        <v>1</v>
      </c>
      <c r="P28" s="112">
        <v>0.81</v>
      </c>
      <c r="Q28" s="133">
        <v>1.5599999999999999E-2</v>
      </c>
      <c r="R28" s="112">
        <v>73.2</v>
      </c>
      <c r="S28" s="112">
        <v>1</v>
      </c>
      <c r="T28" s="112">
        <v>0.95</v>
      </c>
      <c r="U28" s="69">
        <v>0</v>
      </c>
      <c r="V28" s="69">
        <v>0</v>
      </c>
      <c r="W28" s="69">
        <v>0</v>
      </c>
      <c r="X28" s="69">
        <v>1</v>
      </c>
      <c r="Y28" s="69">
        <v>0</v>
      </c>
      <c r="Z28" s="69">
        <v>1</v>
      </c>
      <c r="AA28" s="69">
        <v>0</v>
      </c>
      <c r="AB28" s="69">
        <v>0</v>
      </c>
      <c r="AC28" s="69">
        <v>0</v>
      </c>
      <c r="AD28" s="69">
        <v>0</v>
      </c>
      <c r="AE28" s="78">
        <f>SUM(U28:AD28)</f>
        <v>2</v>
      </c>
      <c r="AF28" s="51"/>
      <c r="AG28" s="51"/>
    </row>
    <row r="29" spans="1:33" x14ac:dyDescent="0.2">
      <c r="A29" s="79"/>
      <c r="B29" s="80"/>
      <c r="C29" s="81" t="s">
        <v>35</v>
      </c>
      <c r="D29" s="82">
        <v>1014</v>
      </c>
      <c r="E29" s="82">
        <v>15</v>
      </c>
      <c r="F29" s="82">
        <v>12</v>
      </c>
      <c r="G29" s="83">
        <f t="shared" si="0"/>
        <v>117.72434882964433</v>
      </c>
      <c r="H29" s="83"/>
      <c r="I29" s="84">
        <v>0.1</v>
      </c>
      <c r="J29" s="89">
        <v>0.27800000000000002</v>
      </c>
      <c r="K29" s="85">
        <f>'ER Sheet-AMS-II.G'!$E20</f>
        <v>0.20100000000000001</v>
      </c>
      <c r="L29" s="85">
        <f t="shared" si="2"/>
        <v>0.12869784172661872</v>
      </c>
      <c r="M29" s="82">
        <f t="shared" si="6"/>
        <v>1041</v>
      </c>
      <c r="N29" s="82">
        <v>1</v>
      </c>
      <c r="O29" s="82">
        <v>1</v>
      </c>
      <c r="P29" s="85">
        <v>0.81</v>
      </c>
      <c r="Q29" s="131">
        <v>1.5599999999999999E-2</v>
      </c>
      <c r="R29" s="85">
        <v>73.2</v>
      </c>
      <c r="S29" s="85">
        <v>1</v>
      </c>
      <c r="T29" s="85">
        <v>0.95</v>
      </c>
      <c r="U29" s="86"/>
      <c r="V29" s="86"/>
      <c r="W29" s="86"/>
      <c r="X29" s="86"/>
      <c r="Y29" s="86"/>
      <c r="Z29" s="86"/>
      <c r="AA29" s="86"/>
      <c r="AB29" s="86"/>
      <c r="AC29" s="86"/>
      <c r="AD29" s="86"/>
      <c r="AE29" s="87" t="s">
        <v>34</v>
      </c>
      <c r="AF29" s="51"/>
      <c r="AG29" s="51"/>
    </row>
    <row r="30" spans="1:33" x14ac:dyDescent="0.2">
      <c r="A30" s="91">
        <v>15</v>
      </c>
      <c r="B30" s="65" t="s">
        <v>115</v>
      </c>
      <c r="C30" s="66" t="s">
        <v>36</v>
      </c>
      <c r="D30" s="64">
        <v>250</v>
      </c>
      <c r="E30" s="64"/>
      <c r="F30" s="98"/>
      <c r="G30" s="67">
        <f t="shared" si="0"/>
        <v>56.543875518561158</v>
      </c>
      <c r="H30" s="99"/>
      <c r="I30" s="100">
        <v>0.1</v>
      </c>
      <c r="J30" s="224">
        <v>0.27800000000000002</v>
      </c>
      <c r="K30" s="101">
        <f>'ER Sheet-AMS-II.G'!$E19</f>
        <v>0.40200000000000002</v>
      </c>
      <c r="L30" s="101">
        <f t="shared" si="2"/>
        <v>0.25739568345323743</v>
      </c>
      <c r="M30" s="98">
        <f>SUM(D30:F30)</f>
        <v>250</v>
      </c>
      <c r="N30" s="98">
        <v>1</v>
      </c>
      <c r="O30" s="98">
        <v>1</v>
      </c>
      <c r="P30" s="112">
        <v>0.81</v>
      </c>
      <c r="Q30" s="134">
        <v>1.5599999999999999E-2</v>
      </c>
      <c r="R30" s="112">
        <v>73.2</v>
      </c>
      <c r="S30" s="101">
        <v>1</v>
      </c>
      <c r="T30" s="101">
        <v>0.95</v>
      </c>
      <c r="U30" s="69">
        <v>0</v>
      </c>
      <c r="V30" s="69">
        <v>1</v>
      </c>
      <c r="W30" s="69">
        <v>2</v>
      </c>
      <c r="X30" s="69">
        <v>0</v>
      </c>
      <c r="Y30" s="69">
        <v>0</v>
      </c>
      <c r="Z30" s="69">
        <v>0</v>
      </c>
      <c r="AA30" s="69">
        <v>0</v>
      </c>
      <c r="AB30" s="69">
        <v>0</v>
      </c>
      <c r="AC30" s="69">
        <v>0</v>
      </c>
      <c r="AD30" s="69">
        <v>0</v>
      </c>
      <c r="AE30" s="78">
        <f>SUM(U30:AD30)</f>
        <v>3</v>
      </c>
      <c r="AF30" s="51"/>
      <c r="AG30" s="51"/>
    </row>
    <row r="31" spans="1:33" x14ac:dyDescent="0.2">
      <c r="A31" s="79"/>
      <c r="B31" s="80"/>
      <c r="C31" s="81" t="s">
        <v>35</v>
      </c>
      <c r="D31" s="82">
        <v>300</v>
      </c>
      <c r="E31" s="82">
        <v>30</v>
      </c>
      <c r="F31" s="82">
        <v>8</v>
      </c>
      <c r="G31" s="83">
        <f t="shared" si="0"/>
        <v>38.223659850547349</v>
      </c>
      <c r="H31" s="83"/>
      <c r="I31" s="84">
        <v>0.1</v>
      </c>
      <c r="J31" s="225">
        <v>0.27800000000000002</v>
      </c>
      <c r="K31" s="85">
        <f>'ER Sheet-AMS-II.G'!$E20</f>
        <v>0.20100000000000001</v>
      </c>
      <c r="L31" s="85">
        <f t="shared" si="2"/>
        <v>0.12869784172661872</v>
      </c>
      <c r="M31" s="82">
        <f t="shared" si="6"/>
        <v>338</v>
      </c>
      <c r="N31" s="82">
        <v>1</v>
      </c>
      <c r="O31" s="82">
        <v>1</v>
      </c>
      <c r="P31" s="85">
        <v>0.81</v>
      </c>
      <c r="Q31" s="131">
        <v>1.5599999999999999E-2</v>
      </c>
      <c r="R31" s="85">
        <v>73.2</v>
      </c>
      <c r="S31" s="85">
        <v>1</v>
      </c>
      <c r="T31" s="85">
        <v>0.95</v>
      </c>
      <c r="U31" s="86"/>
      <c r="V31" s="86"/>
      <c r="W31" s="86"/>
      <c r="X31" s="86"/>
      <c r="Y31" s="86"/>
      <c r="Z31" s="86"/>
      <c r="AA31" s="86"/>
      <c r="AB31" s="86"/>
      <c r="AC31" s="86"/>
      <c r="AD31" s="86"/>
      <c r="AE31" s="92"/>
      <c r="AF31" s="51"/>
      <c r="AG31" s="51"/>
    </row>
    <row r="32" spans="1:33" x14ac:dyDescent="0.2">
      <c r="A32" s="91">
        <v>16</v>
      </c>
      <c r="B32" s="65" t="s">
        <v>116</v>
      </c>
      <c r="C32" s="66" t="s">
        <v>36</v>
      </c>
      <c r="D32" s="64">
        <v>100</v>
      </c>
      <c r="E32" s="64"/>
      <c r="F32" s="98"/>
      <c r="G32" s="67">
        <f t="shared" si="0"/>
        <v>22.617550207424465</v>
      </c>
      <c r="H32" s="99"/>
      <c r="I32" s="100">
        <v>0.1</v>
      </c>
      <c r="J32" s="89">
        <v>0.27800000000000002</v>
      </c>
      <c r="K32" s="101">
        <f>'ER Sheet-AMS-II.G'!$E19</f>
        <v>0.40200000000000002</v>
      </c>
      <c r="L32" s="101">
        <f t="shared" si="2"/>
        <v>0.25739568345323743</v>
      </c>
      <c r="M32" s="98">
        <f>SUM(D32:F32)</f>
        <v>100</v>
      </c>
      <c r="N32" s="98">
        <v>1</v>
      </c>
      <c r="O32" s="98">
        <v>1</v>
      </c>
      <c r="P32" s="112">
        <v>0.81</v>
      </c>
      <c r="Q32" s="134">
        <v>1.5599999999999999E-2</v>
      </c>
      <c r="R32" s="112">
        <v>73.2</v>
      </c>
      <c r="S32" s="101">
        <v>1</v>
      </c>
      <c r="T32" s="101">
        <v>0.95</v>
      </c>
      <c r="U32" s="69">
        <v>0</v>
      </c>
      <c r="V32" s="69">
        <v>0</v>
      </c>
      <c r="W32" s="69">
        <v>2</v>
      </c>
      <c r="X32" s="69">
        <v>0</v>
      </c>
      <c r="Y32" s="69">
        <v>0</v>
      </c>
      <c r="Z32" s="69">
        <v>0</v>
      </c>
      <c r="AA32" s="69">
        <v>0</v>
      </c>
      <c r="AB32" s="69">
        <v>0</v>
      </c>
      <c r="AC32" s="69">
        <v>0</v>
      </c>
      <c r="AD32" s="69">
        <v>0</v>
      </c>
      <c r="AE32" s="78">
        <f>SUM(U32:AD32)</f>
        <v>2</v>
      </c>
      <c r="AF32" s="93" t="s">
        <v>34</v>
      </c>
      <c r="AG32" s="93" t="s">
        <v>34</v>
      </c>
    </row>
    <row r="33" spans="1:33" x14ac:dyDescent="0.2">
      <c r="A33" s="91"/>
      <c r="B33" s="65"/>
      <c r="C33" s="66" t="s">
        <v>35</v>
      </c>
      <c r="D33" s="64">
        <v>110</v>
      </c>
      <c r="E33" s="64">
        <v>14</v>
      </c>
      <c r="F33" s="82">
        <v>7</v>
      </c>
      <c r="G33" s="83">
        <f t="shared" si="0"/>
        <v>14.814495385863022</v>
      </c>
      <c r="H33" s="83"/>
      <c r="I33" s="84">
        <v>0.1</v>
      </c>
      <c r="J33" s="89">
        <v>0.27800000000000002</v>
      </c>
      <c r="K33" s="85">
        <f>'ER Sheet-AMS-II.G'!$E20</f>
        <v>0.20100000000000001</v>
      </c>
      <c r="L33" s="85">
        <f t="shared" si="2"/>
        <v>0.12869784172661872</v>
      </c>
      <c r="M33" s="82">
        <f t="shared" ref="M33:M39" si="7">SUM(D33:F33)</f>
        <v>131</v>
      </c>
      <c r="N33" s="82">
        <v>1</v>
      </c>
      <c r="O33" s="82">
        <v>1</v>
      </c>
      <c r="P33" s="85">
        <v>0.81</v>
      </c>
      <c r="Q33" s="131">
        <v>1.5599999999999999E-2</v>
      </c>
      <c r="R33" s="85">
        <v>73.2</v>
      </c>
      <c r="S33" s="85">
        <v>1</v>
      </c>
      <c r="T33" s="85">
        <v>0.95</v>
      </c>
      <c r="U33" s="69" t="s">
        <v>34</v>
      </c>
      <c r="V33" s="69" t="s">
        <v>34</v>
      </c>
      <c r="W33" s="69" t="s">
        <v>34</v>
      </c>
      <c r="X33" s="69" t="s">
        <v>34</v>
      </c>
      <c r="Y33" s="69" t="s">
        <v>34</v>
      </c>
      <c r="Z33" s="69" t="s">
        <v>34</v>
      </c>
      <c r="AA33" s="69" t="s">
        <v>34</v>
      </c>
      <c r="AB33" s="69" t="s">
        <v>34</v>
      </c>
      <c r="AC33" s="69" t="s">
        <v>34</v>
      </c>
      <c r="AD33" s="69"/>
      <c r="AE33" s="94" t="s">
        <v>34</v>
      </c>
      <c r="AF33" s="93" t="s">
        <v>34</v>
      </c>
      <c r="AG33" s="95" t="s">
        <v>34</v>
      </c>
    </row>
    <row r="34" spans="1:33" x14ac:dyDescent="0.2">
      <c r="A34" s="75">
        <v>17</v>
      </c>
      <c r="B34" s="96" t="s">
        <v>117</v>
      </c>
      <c r="C34" s="97" t="s">
        <v>36</v>
      </c>
      <c r="D34" s="98">
        <v>274</v>
      </c>
      <c r="E34" s="98"/>
      <c r="F34" s="98"/>
      <c r="G34" s="67">
        <f t="shared" si="0"/>
        <v>61.972087568343028</v>
      </c>
      <c r="H34" s="99"/>
      <c r="I34" s="76">
        <v>0.1</v>
      </c>
      <c r="J34" s="224">
        <v>0.27800000000000002</v>
      </c>
      <c r="K34" s="101">
        <f>'ER Sheet-AMS-II.G'!$E19</f>
        <v>0.40200000000000002</v>
      </c>
      <c r="L34" s="101">
        <f t="shared" si="2"/>
        <v>0.25739568345323743</v>
      </c>
      <c r="M34" s="98">
        <f t="shared" si="7"/>
        <v>274</v>
      </c>
      <c r="N34" s="98">
        <v>1</v>
      </c>
      <c r="O34" s="98">
        <v>1</v>
      </c>
      <c r="P34" s="112">
        <v>0.81</v>
      </c>
      <c r="Q34" s="134">
        <v>1.5599999999999999E-2</v>
      </c>
      <c r="R34" s="112">
        <v>73.2</v>
      </c>
      <c r="S34" s="101">
        <v>1</v>
      </c>
      <c r="T34" s="101">
        <v>0.95</v>
      </c>
      <c r="U34" s="77">
        <v>0</v>
      </c>
      <c r="V34" s="77">
        <v>0</v>
      </c>
      <c r="W34" s="77">
        <v>2</v>
      </c>
      <c r="X34" s="77">
        <v>1</v>
      </c>
      <c r="Y34" s="77">
        <v>0</v>
      </c>
      <c r="Z34" s="77">
        <v>0</v>
      </c>
      <c r="AA34" s="77">
        <v>0</v>
      </c>
      <c r="AB34" s="77">
        <v>0</v>
      </c>
      <c r="AC34" s="77">
        <v>0</v>
      </c>
      <c r="AD34" s="77">
        <v>0</v>
      </c>
      <c r="AE34" s="78">
        <f>SUM(U34:AD34)</f>
        <v>3</v>
      </c>
      <c r="AF34" s="93" t="s">
        <v>34</v>
      </c>
      <c r="AG34" s="93" t="s">
        <v>34</v>
      </c>
    </row>
    <row r="35" spans="1:33" x14ac:dyDescent="0.2">
      <c r="A35" s="79"/>
      <c r="B35" s="80"/>
      <c r="C35" s="81" t="s">
        <v>35</v>
      </c>
      <c r="D35" s="82">
        <v>208</v>
      </c>
      <c r="E35" s="82">
        <v>15</v>
      </c>
      <c r="F35" s="82">
        <v>4</v>
      </c>
      <c r="G35" s="83">
        <f t="shared" si="0"/>
        <v>25.670919485426765</v>
      </c>
      <c r="H35" s="83"/>
      <c r="I35" s="84">
        <v>0.1</v>
      </c>
      <c r="J35" s="225">
        <v>0.27800000000000002</v>
      </c>
      <c r="K35" s="85">
        <f>'ER Sheet-AMS-II.G'!$E20</f>
        <v>0.20100000000000001</v>
      </c>
      <c r="L35" s="85">
        <f t="shared" si="2"/>
        <v>0.12869784172661872</v>
      </c>
      <c r="M35" s="82">
        <f>SUM(D35:F35)</f>
        <v>227</v>
      </c>
      <c r="N35" s="82">
        <v>1</v>
      </c>
      <c r="O35" s="82">
        <v>1</v>
      </c>
      <c r="P35" s="85">
        <v>0.81</v>
      </c>
      <c r="Q35" s="131">
        <v>1.5599999999999999E-2</v>
      </c>
      <c r="R35" s="85">
        <v>73.2</v>
      </c>
      <c r="S35" s="85">
        <v>1</v>
      </c>
      <c r="T35" s="85">
        <v>0.95</v>
      </c>
      <c r="U35" s="86"/>
      <c r="V35" s="86"/>
      <c r="W35" s="86"/>
      <c r="X35" s="86"/>
      <c r="Y35" s="86"/>
      <c r="Z35" s="86"/>
      <c r="AA35" s="86"/>
      <c r="AB35" s="86"/>
      <c r="AC35" s="86"/>
      <c r="AD35" s="86"/>
      <c r="AE35" s="92"/>
      <c r="AF35" s="93"/>
      <c r="AG35" s="95"/>
    </row>
    <row r="36" spans="1:33" x14ac:dyDescent="0.2">
      <c r="A36" s="91">
        <v>18</v>
      </c>
      <c r="B36" s="65" t="s">
        <v>120</v>
      </c>
      <c r="C36" s="66" t="s">
        <v>36</v>
      </c>
      <c r="D36" s="64">
        <v>0</v>
      </c>
      <c r="E36" s="66"/>
      <c r="F36" s="97"/>
      <c r="G36" s="67">
        <f t="shared" si="0"/>
        <v>0</v>
      </c>
      <c r="H36" s="99"/>
      <c r="I36" s="110">
        <v>0.1</v>
      </c>
      <c r="J36" s="89">
        <v>0.27800000000000002</v>
      </c>
      <c r="K36" s="101">
        <f>'ER Sheet-AMS-II.G'!$E19</f>
        <v>0.40200000000000002</v>
      </c>
      <c r="L36" s="101">
        <f t="shared" si="2"/>
        <v>0.25739568345323743</v>
      </c>
      <c r="M36" s="98">
        <f t="shared" si="7"/>
        <v>0</v>
      </c>
      <c r="N36" s="98">
        <v>1</v>
      </c>
      <c r="O36" s="98">
        <v>1</v>
      </c>
      <c r="P36" s="112">
        <v>0.81</v>
      </c>
      <c r="Q36" s="134">
        <v>1.5599999999999999E-2</v>
      </c>
      <c r="R36" s="112">
        <v>73.2</v>
      </c>
      <c r="S36" s="101">
        <v>1</v>
      </c>
      <c r="T36" s="101">
        <v>0.95</v>
      </c>
      <c r="U36" s="64">
        <v>0</v>
      </c>
      <c r="V36" s="64">
        <v>2</v>
      </c>
      <c r="W36" s="64">
        <v>0</v>
      </c>
      <c r="X36" s="64">
        <v>1</v>
      </c>
      <c r="Y36" s="64">
        <v>0</v>
      </c>
      <c r="Z36" s="64">
        <v>0</v>
      </c>
      <c r="AA36" s="64">
        <v>0</v>
      </c>
      <c r="AB36" s="64">
        <v>1</v>
      </c>
      <c r="AC36" s="64">
        <v>0</v>
      </c>
      <c r="AD36" s="64">
        <v>0</v>
      </c>
      <c r="AE36" s="78">
        <f>SUM(U36:AD36)</f>
        <v>4</v>
      </c>
      <c r="AF36" s="93" t="s">
        <v>34</v>
      </c>
      <c r="AG36" s="51"/>
    </row>
    <row r="37" spans="1:33" x14ac:dyDescent="0.2">
      <c r="A37" s="91"/>
      <c r="B37" s="65"/>
      <c r="C37" s="66" t="s">
        <v>35</v>
      </c>
      <c r="D37" s="64">
        <v>1245</v>
      </c>
      <c r="E37" s="64">
        <v>32</v>
      </c>
      <c r="F37" s="82">
        <v>10</v>
      </c>
      <c r="G37" s="83">
        <f t="shared" si="0"/>
        <v>145.54393558477642</v>
      </c>
      <c r="H37" s="83"/>
      <c r="I37" s="84">
        <v>0.1</v>
      </c>
      <c r="J37" s="89">
        <v>0.27800000000000002</v>
      </c>
      <c r="K37" s="85">
        <f>'ER Sheet-AMS-II.G'!$E20</f>
        <v>0.20100000000000001</v>
      </c>
      <c r="L37" s="85">
        <f t="shared" si="2"/>
        <v>0.12869784172661872</v>
      </c>
      <c r="M37" s="82">
        <f>SUM(D37:F37)</f>
        <v>1287</v>
      </c>
      <c r="N37" s="82">
        <v>1</v>
      </c>
      <c r="O37" s="82">
        <v>1</v>
      </c>
      <c r="P37" s="85">
        <v>0.81</v>
      </c>
      <c r="Q37" s="131">
        <v>1.5599999999999999E-2</v>
      </c>
      <c r="R37" s="85">
        <v>73.2</v>
      </c>
      <c r="S37" s="85">
        <v>1</v>
      </c>
      <c r="T37" s="85">
        <v>0.95</v>
      </c>
      <c r="U37" s="64"/>
      <c r="V37" s="64"/>
      <c r="W37" s="64"/>
      <c r="X37" s="64"/>
      <c r="Y37" s="64"/>
      <c r="Z37" s="64"/>
      <c r="AA37" s="64"/>
      <c r="AB37" s="64"/>
      <c r="AC37" s="64"/>
      <c r="AD37" s="64"/>
      <c r="AE37" s="102"/>
      <c r="AF37" s="51"/>
      <c r="AG37" s="51"/>
    </row>
    <row r="38" spans="1:33" x14ac:dyDescent="0.2">
      <c r="A38" s="75">
        <v>19</v>
      </c>
      <c r="B38" s="96" t="s">
        <v>121</v>
      </c>
      <c r="C38" s="97" t="s">
        <v>36</v>
      </c>
      <c r="D38" s="98">
        <v>105</v>
      </c>
      <c r="E38" s="98"/>
      <c r="F38" s="107"/>
      <c r="G38" s="67">
        <f t="shared" si="0"/>
        <v>23.748427717795686</v>
      </c>
      <c r="H38" s="67"/>
      <c r="I38" s="100">
        <v>0.1</v>
      </c>
      <c r="J38" s="224">
        <v>0.27800000000000002</v>
      </c>
      <c r="K38" s="112">
        <f>'ER Sheet-AMS-II.G'!$E19</f>
        <v>0.40200000000000002</v>
      </c>
      <c r="L38" s="112">
        <f t="shared" si="2"/>
        <v>0.25739568345323743</v>
      </c>
      <c r="M38" s="107">
        <f t="shared" si="7"/>
        <v>105</v>
      </c>
      <c r="N38" s="107">
        <v>1</v>
      </c>
      <c r="O38" s="107">
        <v>1</v>
      </c>
      <c r="P38" s="112">
        <v>0.81</v>
      </c>
      <c r="Q38" s="133">
        <v>1.5599999999999999E-2</v>
      </c>
      <c r="R38" s="112">
        <v>73.2</v>
      </c>
      <c r="S38" s="112">
        <v>1</v>
      </c>
      <c r="T38" s="112">
        <v>0.95</v>
      </c>
      <c r="U38" s="98">
        <v>0</v>
      </c>
      <c r="V38" s="98">
        <v>2</v>
      </c>
      <c r="W38" s="98">
        <v>1</v>
      </c>
      <c r="X38" s="98">
        <v>2</v>
      </c>
      <c r="Y38" s="98">
        <v>0</v>
      </c>
      <c r="Z38" s="98">
        <v>0</v>
      </c>
      <c r="AA38" s="98">
        <v>1</v>
      </c>
      <c r="AB38" s="98">
        <v>0</v>
      </c>
      <c r="AC38" s="98">
        <v>0</v>
      </c>
      <c r="AD38" s="98">
        <v>0</v>
      </c>
      <c r="AE38" s="78">
        <f>SUM(U38:AD38)</f>
        <v>6</v>
      </c>
      <c r="AF38" s="51"/>
      <c r="AG38" s="51"/>
    </row>
    <row r="39" spans="1:33" x14ac:dyDescent="0.2">
      <c r="A39" s="79"/>
      <c r="B39" s="81"/>
      <c r="C39" s="81" t="s">
        <v>35</v>
      </c>
      <c r="D39" s="82">
        <v>989</v>
      </c>
      <c r="E39" s="82">
        <v>25</v>
      </c>
      <c r="F39" s="82">
        <v>13</v>
      </c>
      <c r="G39" s="83">
        <f t="shared" si="0"/>
        <v>116.14112031512461</v>
      </c>
      <c r="H39" s="83"/>
      <c r="I39" s="84">
        <v>0.1</v>
      </c>
      <c r="J39" s="225">
        <v>0.27800000000000002</v>
      </c>
      <c r="K39" s="85">
        <f>'ER Sheet-AMS-II.G'!$E20</f>
        <v>0.20100000000000001</v>
      </c>
      <c r="L39" s="85">
        <f t="shared" si="2"/>
        <v>0.12869784172661872</v>
      </c>
      <c r="M39" s="82">
        <f t="shared" si="7"/>
        <v>1027</v>
      </c>
      <c r="N39" s="82">
        <v>1</v>
      </c>
      <c r="O39" s="82">
        <v>1</v>
      </c>
      <c r="P39" s="85">
        <v>0.81</v>
      </c>
      <c r="Q39" s="131">
        <v>1.5599999999999999E-2</v>
      </c>
      <c r="R39" s="85">
        <v>73.2</v>
      </c>
      <c r="S39" s="85">
        <v>1</v>
      </c>
      <c r="T39" s="85">
        <v>0.95</v>
      </c>
      <c r="U39" s="82"/>
      <c r="V39" s="82"/>
      <c r="W39" s="82"/>
      <c r="X39" s="82"/>
      <c r="Y39" s="82"/>
      <c r="Z39" s="82"/>
      <c r="AA39" s="82"/>
      <c r="AB39" s="82"/>
      <c r="AC39" s="82"/>
      <c r="AD39" s="82"/>
      <c r="AE39" s="103"/>
      <c r="AF39" s="51"/>
      <c r="AG39" s="51"/>
    </row>
    <row r="40" spans="1:33" x14ac:dyDescent="0.2">
      <c r="A40" s="91">
        <v>20</v>
      </c>
      <c r="B40" s="65" t="s">
        <v>122</v>
      </c>
      <c r="C40" s="66" t="s">
        <v>36</v>
      </c>
      <c r="D40" s="64">
        <v>0</v>
      </c>
      <c r="E40" s="64"/>
      <c r="F40" s="98"/>
      <c r="G40" s="67">
        <f t="shared" si="0"/>
        <v>0</v>
      </c>
      <c r="H40" s="99"/>
      <c r="I40" s="100">
        <v>0.1</v>
      </c>
      <c r="J40" s="89">
        <v>0.27800000000000002</v>
      </c>
      <c r="K40" s="101">
        <f>'ER Sheet-AMS-II.G'!$E19</f>
        <v>0.40200000000000002</v>
      </c>
      <c r="L40" s="101">
        <f t="shared" si="2"/>
        <v>0.25739568345323743</v>
      </c>
      <c r="M40" s="98">
        <f>SUM(D40:F40)</f>
        <v>0</v>
      </c>
      <c r="N40" s="98">
        <v>1</v>
      </c>
      <c r="O40" s="98">
        <v>1</v>
      </c>
      <c r="P40" s="112">
        <v>0.81</v>
      </c>
      <c r="Q40" s="134">
        <v>1.5599999999999999E-2</v>
      </c>
      <c r="R40" s="112">
        <v>73.2</v>
      </c>
      <c r="S40" s="101">
        <v>1</v>
      </c>
      <c r="T40" s="101">
        <v>0.95</v>
      </c>
      <c r="U40" s="64">
        <v>0</v>
      </c>
      <c r="V40" s="64">
        <v>1</v>
      </c>
      <c r="W40" s="64">
        <v>1</v>
      </c>
      <c r="X40" s="64">
        <v>0</v>
      </c>
      <c r="Y40" s="64">
        <v>1</v>
      </c>
      <c r="Z40" s="64">
        <v>0</v>
      </c>
      <c r="AA40" s="64">
        <v>0</v>
      </c>
      <c r="AB40" s="64">
        <v>0</v>
      </c>
      <c r="AC40" s="64">
        <v>0</v>
      </c>
      <c r="AD40" s="64">
        <v>0</v>
      </c>
      <c r="AE40" s="78">
        <f>SUM(U40:AD40)</f>
        <v>3</v>
      </c>
      <c r="AF40" s="51"/>
      <c r="AG40" s="51"/>
    </row>
    <row r="41" spans="1:33" x14ac:dyDescent="0.2">
      <c r="A41" s="91"/>
      <c r="B41" s="66"/>
      <c r="C41" s="66" t="s">
        <v>35</v>
      </c>
      <c r="D41" s="64">
        <v>673</v>
      </c>
      <c r="E41" s="64">
        <v>17</v>
      </c>
      <c r="F41" s="82">
        <v>5</v>
      </c>
      <c r="G41" s="83">
        <f t="shared" si="0"/>
        <v>78.595986970800013</v>
      </c>
      <c r="H41" s="83"/>
      <c r="I41" s="84">
        <v>0.1</v>
      </c>
      <c r="J41" s="89">
        <v>0.27800000000000002</v>
      </c>
      <c r="K41" s="85">
        <f>'ER Sheet-AMS-II.G'!$E20</f>
        <v>0.20100000000000001</v>
      </c>
      <c r="L41" s="85">
        <f t="shared" si="2"/>
        <v>0.12869784172661872</v>
      </c>
      <c r="M41" s="82">
        <f>SUM(D41:F41)</f>
        <v>695</v>
      </c>
      <c r="N41" s="82">
        <v>1</v>
      </c>
      <c r="O41" s="82">
        <v>1</v>
      </c>
      <c r="P41" s="85">
        <v>0.81</v>
      </c>
      <c r="Q41" s="131">
        <v>1.5599999999999999E-2</v>
      </c>
      <c r="R41" s="85">
        <v>73.2</v>
      </c>
      <c r="S41" s="85">
        <v>1</v>
      </c>
      <c r="T41" s="85">
        <v>0.95</v>
      </c>
      <c r="U41" s="64"/>
      <c r="V41" s="64"/>
      <c r="W41" s="64"/>
      <c r="X41" s="64"/>
      <c r="Y41" s="64"/>
      <c r="Z41" s="64"/>
      <c r="AA41" s="64"/>
      <c r="AB41" s="64"/>
      <c r="AC41" s="64"/>
      <c r="AD41" s="64"/>
      <c r="AE41" s="102"/>
      <c r="AF41" s="51"/>
      <c r="AG41" s="51"/>
    </row>
    <row r="42" spans="1:33" x14ac:dyDescent="0.2">
      <c r="A42" s="75">
        <v>21</v>
      </c>
      <c r="B42" s="96" t="s">
        <v>123</v>
      </c>
      <c r="C42" s="97" t="s">
        <v>36</v>
      </c>
      <c r="D42" s="98">
        <v>0</v>
      </c>
      <c r="E42" s="98"/>
      <c r="F42" s="98"/>
      <c r="G42" s="67">
        <f t="shared" si="0"/>
        <v>0</v>
      </c>
      <c r="H42" s="99"/>
      <c r="I42" s="76">
        <v>0.1</v>
      </c>
      <c r="J42" s="224">
        <v>0.27800000000000002</v>
      </c>
      <c r="K42" s="101">
        <f>'ER Sheet-AMS-II.G'!$E19</f>
        <v>0.40200000000000002</v>
      </c>
      <c r="L42" s="101">
        <f t="shared" si="2"/>
        <v>0.25739568345323743</v>
      </c>
      <c r="M42" s="98">
        <f t="shared" ref="M42" si="8">SUM(D42:F42)</f>
        <v>0</v>
      </c>
      <c r="N42" s="98">
        <v>1</v>
      </c>
      <c r="O42" s="98">
        <v>1</v>
      </c>
      <c r="P42" s="112">
        <v>0.81</v>
      </c>
      <c r="Q42" s="134">
        <v>1.5599999999999999E-2</v>
      </c>
      <c r="R42" s="112">
        <v>73.2</v>
      </c>
      <c r="S42" s="101">
        <v>1</v>
      </c>
      <c r="T42" s="101">
        <v>0.95</v>
      </c>
      <c r="U42" s="98">
        <v>1</v>
      </c>
      <c r="V42" s="98">
        <v>1</v>
      </c>
      <c r="W42" s="98">
        <v>0</v>
      </c>
      <c r="X42" s="98">
        <v>0</v>
      </c>
      <c r="Y42" s="98">
        <v>1</v>
      </c>
      <c r="Z42" s="98">
        <v>0</v>
      </c>
      <c r="AA42" s="98">
        <v>0</v>
      </c>
      <c r="AB42" s="98">
        <v>0</v>
      </c>
      <c r="AC42" s="98">
        <v>0</v>
      </c>
      <c r="AD42" s="98">
        <v>0</v>
      </c>
      <c r="AE42" s="78">
        <f>SUM(U42:AD42)</f>
        <v>3</v>
      </c>
      <c r="AF42" s="51"/>
      <c r="AG42" s="51"/>
    </row>
    <row r="43" spans="1:33" x14ac:dyDescent="0.2">
      <c r="A43" s="91"/>
      <c r="B43" s="66"/>
      <c r="C43" s="66" t="s">
        <v>35</v>
      </c>
      <c r="D43" s="64">
        <v>639</v>
      </c>
      <c r="E43" s="64">
        <v>14</v>
      </c>
      <c r="F43" s="82">
        <v>5</v>
      </c>
      <c r="G43" s="83">
        <f t="shared" si="0"/>
        <v>74.411740182426485</v>
      </c>
      <c r="H43" s="83"/>
      <c r="I43" s="84">
        <v>0.1</v>
      </c>
      <c r="J43" s="225">
        <v>0.27800000000000002</v>
      </c>
      <c r="K43" s="85">
        <f>'ER Sheet-AMS-II.G'!$E20</f>
        <v>0.20100000000000001</v>
      </c>
      <c r="L43" s="85">
        <f t="shared" si="2"/>
        <v>0.12869784172661872</v>
      </c>
      <c r="M43" s="82">
        <f>SUM(D43:F43)</f>
        <v>658</v>
      </c>
      <c r="N43" s="82">
        <v>1</v>
      </c>
      <c r="O43" s="82">
        <v>1</v>
      </c>
      <c r="P43" s="85">
        <v>0.81</v>
      </c>
      <c r="Q43" s="131">
        <v>1.5599999999999999E-2</v>
      </c>
      <c r="R43" s="85">
        <v>73.2</v>
      </c>
      <c r="S43" s="85">
        <v>1</v>
      </c>
      <c r="T43" s="85">
        <v>0.95</v>
      </c>
      <c r="U43" s="64"/>
      <c r="V43" s="64"/>
      <c r="W43" s="64"/>
      <c r="X43" s="64"/>
      <c r="Y43" s="64"/>
      <c r="Z43" s="64"/>
      <c r="AA43" s="64"/>
      <c r="AB43" s="64"/>
      <c r="AC43" s="64"/>
      <c r="AD43" s="64"/>
      <c r="AE43" s="102"/>
      <c r="AF43" s="51"/>
      <c r="AG43" s="51"/>
    </row>
    <row r="44" spans="1:33" x14ac:dyDescent="0.2">
      <c r="A44" s="75">
        <v>22</v>
      </c>
      <c r="B44" s="96" t="s">
        <v>124</v>
      </c>
      <c r="C44" s="97" t="s">
        <v>36</v>
      </c>
      <c r="D44" s="98">
        <v>0</v>
      </c>
      <c r="E44" s="98"/>
      <c r="F44" s="107"/>
      <c r="G44" s="67">
        <f t="shared" si="0"/>
        <v>0</v>
      </c>
      <c r="H44" s="67"/>
      <c r="I44" s="110">
        <v>0.1</v>
      </c>
      <c r="J44" s="89">
        <v>0.27800000000000002</v>
      </c>
      <c r="K44" s="112">
        <f>'ER Sheet-AMS-II.G'!$E19</f>
        <v>0.40200000000000002</v>
      </c>
      <c r="L44" s="112">
        <f t="shared" si="2"/>
        <v>0.25739568345323743</v>
      </c>
      <c r="M44" s="107">
        <f t="shared" ref="M44:M47" si="9">SUM(D44:F44)</f>
        <v>0</v>
      </c>
      <c r="N44" s="107">
        <v>1</v>
      </c>
      <c r="O44" s="107">
        <v>1</v>
      </c>
      <c r="P44" s="112">
        <v>0.81</v>
      </c>
      <c r="Q44" s="130">
        <v>1.5599999999999999E-2</v>
      </c>
      <c r="R44" s="112">
        <v>73.2</v>
      </c>
      <c r="S44" s="112">
        <v>1</v>
      </c>
      <c r="T44" s="68">
        <v>0.95</v>
      </c>
      <c r="U44" s="98">
        <v>0</v>
      </c>
      <c r="V44" s="98">
        <v>1</v>
      </c>
      <c r="W44" s="98">
        <v>2</v>
      </c>
      <c r="X44" s="98">
        <v>0</v>
      </c>
      <c r="Y44" s="98">
        <v>0</v>
      </c>
      <c r="Z44" s="98">
        <v>0</v>
      </c>
      <c r="AA44" s="98">
        <v>0</v>
      </c>
      <c r="AB44" s="98">
        <v>0</v>
      </c>
      <c r="AC44" s="98">
        <v>0</v>
      </c>
      <c r="AD44" s="98">
        <v>0</v>
      </c>
      <c r="AE44" s="78">
        <f>SUM(U44:AD44)</f>
        <v>3</v>
      </c>
      <c r="AF44" s="51"/>
      <c r="AG44" s="51"/>
    </row>
    <row r="45" spans="1:33" x14ac:dyDescent="0.2">
      <c r="A45" s="91"/>
      <c r="B45" s="66"/>
      <c r="C45" s="66" t="s">
        <v>35</v>
      </c>
      <c r="D45" s="64">
        <v>315</v>
      </c>
      <c r="E45" s="64">
        <v>11</v>
      </c>
      <c r="F45" s="82">
        <v>4</v>
      </c>
      <c r="G45" s="83">
        <f t="shared" si="0"/>
        <v>37.31895784225037</v>
      </c>
      <c r="H45" s="83"/>
      <c r="I45" s="84">
        <v>0.1</v>
      </c>
      <c r="J45" s="89">
        <v>0.27800000000000002</v>
      </c>
      <c r="K45" s="85">
        <f>'ER Sheet-AMS-II.G'!$E20</f>
        <v>0.20100000000000001</v>
      </c>
      <c r="L45" s="85">
        <f t="shared" si="2"/>
        <v>0.12869784172661872</v>
      </c>
      <c r="M45" s="82">
        <f t="shared" si="9"/>
        <v>330</v>
      </c>
      <c r="N45" s="82">
        <v>1</v>
      </c>
      <c r="O45" s="82">
        <v>1</v>
      </c>
      <c r="P45" s="85">
        <v>0.81</v>
      </c>
      <c r="Q45" s="131">
        <v>1.5599999999999999E-2</v>
      </c>
      <c r="R45" s="85">
        <v>73.2</v>
      </c>
      <c r="S45" s="85">
        <v>1</v>
      </c>
      <c r="T45" s="85">
        <v>0.95</v>
      </c>
      <c r="U45" s="64"/>
      <c r="V45" s="64"/>
      <c r="W45" s="64"/>
      <c r="X45" s="64"/>
      <c r="Y45" s="64"/>
      <c r="Z45" s="64"/>
      <c r="AA45" s="64"/>
      <c r="AB45" s="64"/>
      <c r="AC45" s="64"/>
      <c r="AD45" s="64"/>
      <c r="AE45" s="102"/>
      <c r="AF45" s="51"/>
      <c r="AG45" s="51"/>
    </row>
    <row r="46" spans="1:33" x14ac:dyDescent="0.2">
      <c r="A46" s="75">
        <v>23</v>
      </c>
      <c r="B46" s="96" t="s">
        <v>125</v>
      </c>
      <c r="C46" s="97" t="s">
        <v>36</v>
      </c>
      <c r="D46" s="98">
        <v>185</v>
      </c>
      <c r="E46" s="98"/>
      <c r="F46" s="98"/>
      <c r="G46" s="67">
        <f t="shared" si="0"/>
        <v>41.84246788373526</v>
      </c>
      <c r="H46" s="99"/>
      <c r="I46" s="100">
        <v>0.1</v>
      </c>
      <c r="J46" s="224">
        <v>0.27800000000000002</v>
      </c>
      <c r="K46" s="101">
        <f>'ER Sheet-AMS-II.G'!$E19</f>
        <v>0.40200000000000002</v>
      </c>
      <c r="L46" s="101">
        <f t="shared" si="2"/>
        <v>0.25739568345323743</v>
      </c>
      <c r="M46" s="98">
        <f>SUM(D46:F46)</f>
        <v>185</v>
      </c>
      <c r="N46" s="98">
        <v>1</v>
      </c>
      <c r="O46" s="98">
        <v>1</v>
      </c>
      <c r="P46" s="112">
        <v>0.81</v>
      </c>
      <c r="Q46" s="134">
        <v>1.5599999999999999E-2</v>
      </c>
      <c r="R46" s="112">
        <v>73.2</v>
      </c>
      <c r="S46" s="101">
        <v>1</v>
      </c>
      <c r="T46" s="101">
        <v>0.95</v>
      </c>
      <c r="U46" s="98">
        <v>0</v>
      </c>
      <c r="V46" s="98">
        <v>2</v>
      </c>
      <c r="W46" s="98">
        <v>0</v>
      </c>
      <c r="X46" s="98">
        <v>0</v>
      </c>
      <c r="Y46" s="98">
        <v>2</v>
      </c>
      <c r="Z46" s="98">
        <v>0</v>
      </c>
      <c r="AA46" s="98">
        <v>1</v>
      </c>
      <c r="AB46" s="98">
        <v>0</v>
      </c>
      <c r="AC46" s="98">
        <v>0</v>
      </c>
      <c r="AD46" s="98">
        <v>0</v>
      </c>
      <c r="AE46" s="78">
        <f>SUM(U46:AD46)</f>
        <v>5</v>
      </c>
      <c r="AF46" s="51"/>
      <c r="AG46" s="51"/>
    </row>
    <row r="47" spans="1:33" x14ac:dyDescent="0.2">
      <c r="A47" s="79"/>
      <c r="B47" s="81"/>
      <c r="C47" s="81" t="s">
        <v>35</v>
      </c>
      <c r="D47" s="82">
        <v>0</v>
      </c>
      <c r="E47" s="82">
        <v>18</v>
      </c>
      <c r="F47" s="82">
        <v>8</v>
      </c>
      <c r="G47" s="83">
        <f t="shared" si="0"/>
        <v>2.9402815269651805</v>
      </c>
      <c r="H47" s="83"/>
      <c r="I47" s="84">
        <v>0.1</v>
      </c>
      <c r="J47" s="225">
        <v>0.27800000000000002</v>
      </c>
      <c r="K47" s="85">
        <f>'ER Sheet-AMS-II.G'!$E20</f>
        <v>0.20100000000000001</v>
      </c>
      <c r="L47" s="85">
        <f t="shared" si="2"/>
        <v>0.12869784172661872</v>
      </c>
      <c r="M47" s="82">
        <f t="shared" si="9"/>
        <v>26</v>
      </c>
      <c r="N47" s="82">
        <v>1</v>
      </c>
      <c r="O47" s="82">
        <v>1</v>
      </c>
      <c r="P47" s="85">
        <v>0.81</v>
      </c>
      <c r="Q47" s="131">
        <v>1.5599999999999999E-2</v>
      </c>
      <c r="R47" s="85">
        <v>73.2</v>
      </c>
      <c r="S47" s="85">
        <v>1</v>
      </c>
      <c r="T47" s="85">
        <v>0.95</v>
      </c>
      <c r="U47" s="82"/>
      <c r="V47" s="82"/>
      <c r="W47" s="82"/>
      <c r="X47" s="82"/>
      <c r="Y47" s="82"/>
      <c r="Z47" s="82"/>
      <c r="AA47" s="82"/>
      <c r="AB47" s="82"/>
      <c r="AC47" s="82"/>
      <c r="AD47" s="82"/>
      <c r="AE47" s="103"/>
      <c r="AF47" s="51"/>
      <c r="AG47" s="51"/>
    </row>
    <row r="48" spans="1:33" x14ac:dyDescent="0.2">
      <c r="A48" s="91">
        <v>24</v>
      </c>
      <c r="B48" s="65" t="s">
        <v>126</v>
      </c>
      <c r="C48" s="66" t="s">
        <v>36</v>
      </c>
      <c r="D48" s="64">
        <v>267</v>
      </c>
      <c r="E48" s="64"/>
      <c r="F48" s="98"/>
      <c r="G48" s="67">
        <f t="shared" si="0"/>
        <v>60.38885905382331</v>
      </c>
      <c r="H48" s="99"/>
      <c r="I48" s="100">
        <v>0.1</v>
      </c>
      <c r="J48" s="224">
        <v>0.27800000000000002</v>
      </c>
      <c r="K48" s="101">
        <f>'ER Sheet-AMS-II.G'!$E19</f>
        <v>0.40200000000000002</v>
      </c>
      <c r="L48" s="134">
        <f t="shared" si="2"/>
        <v>0.25739568345323743</v>
      </c>
      <c r="M48" s="98">
        <f>SUM(D48:F48)</f>
        <v>267</v>
      </c>
      <c r="N48" s="98">
        <v>1</v>
      </c>
      <c r="O48" s="98">
        <v>1</v>
      </c>
      <c r="P48" s="112">
        <v>0.81</v>
      </c>
      <c r="Q48" s="134">
        <v>1.5599999999999999E-2</v>
      </c>
      <c r="R48" s="112">
        <v>73.2</v>
      </c>
      <c r="S48" s="101">
        <v>1</v>
      </c>
      <c r="T48" s="101">
        <v>0.95</v>
      </c>
      <c r="U48" s="64">
        <v>0</v>
      </c>
      <c r="V48" s="64">
        <v>2</v>
      </c>
      <c r="W48" s="64">
        <v>0</v>
      </c>
      <c r="X48" s="64">
        <v>0</v>
      </c>
      <c r="Y48" s="64">
        <v>3</v>
      </c>
      <c r="Z48" s="64">
        <v>0</v>
      </c>
      <c r="AA48" s="64">
        <v>0</v>
      </c>
      <c r="AB48" s="64">
        <v>0</v>
      </c>
      <c r="AC48" s="64">
        <v>0</v>
      </c>
      <c r="AD48" s="64">
        <v>0</v>
      </c>
      <c r="AE48" s="78">
        <f>SUM(U48:AD48)</f>
        <v>5</v>
      </c>
      <c r="AF48" s="51"/>
      <c r="AG48" s="51"/>
    </row>
    <row r="49" spans="1:33" x14ac:dyDescent="0.2">
      <c r="A49" s="79"/>
      <c r="B49" s="81"/>
      <c r="C49" s="81" t="s">
        <v>35</v>
      </c>
      <c r="D49" s="82">
        <v>72</v>
      </c>
      <c r="E49" s="82">
        <v>17</v>
      </c>
      <c r="F49" s="82">
        <v>14</v>
      </c>
      <c r="G49" s="83">
        <f t="shared" si="0"/>
        <v>11.6480383568236</v>
      </c>
      <c r="H49" s="83"/>
      <c r="I49" s="84">
        <v>0.1</v>
      </c>
      <c r="J49" s="225">
        <v>0.27800000000000002</v>
      </c>
      <c r="K49" s="85">
        <f>'ER Sheet-AMS-II.G'!$E20</f>
        <v>0.20100000000000001</v>
      </c>
      <c r="L49" s="131">
        <f t="shared" si="2"/>
        <v>0.12869784172661872</v>
      </c>
      <c r="M49" s="82">
        <f>SUM(D49:F49)</f>
        <v>103</v>
      </c>
      <c r="N49" s="82">
        <v>1</v>
      </c>
      <c r="O49" s="82">
        <v>1</v>
      </c>
      <c r="P49" s="85">
        <v>0.81</v>
      </c>
      <c r="Q49" s="131">
        <v>1.5599999999999999E-2</v>
      </c>
      <c r="R49" s="85">
        <v>73.2</v>
      </c>
      <c r="S49" s="85">
        <v>1</v>
      </c>
      <c r="T49" s="85">
        <v>0.95</v>
      </c>
      <c r="U49" s="82"/>
      <c r="V49" s="82"/>
      <c r="W49" s="82"/>
      <c r="X49" s="82"/>
      <c r="Y49" s="82"/>
      <c r="Z49" s="82"/>
      <c r="AA49" s="82"/>
      <c r="AB49" s="82"/>
      <c r="AC49" s="82"/>
      <c r="AD49" s="82"/>
      <c r="AE49" s="103"/>
      <c r="AF49" s="51"/>
      <c r="AG49" s="51"/>
    </row>
    <row r="50" spans="1:33" x14ac:dyDescent="0.2">
      <c r="A50" s="107"/>
      <c r="B50" s="108"/>
      <c r="C50" s="108"/>
      <c r="D50" s="107"/>
      <c r="E50" s="107"/>
      <c r="F50" s="107"/>
      <c r="G50" s="109"/>
      <c r="H50" s="109"/>
      <c r="I50" s="110"/>
      <c r="J50" s="111"/>
      <c r="K50" s="112"/>
      <c r="L50" s="107"/>
      <c r="M50" s="107"/>
      <c r="N50" s="107"/>
      <c r="O50" s="107"/>
      <c r="P50" s="107"/>
      <c r="Q50" s="107"/>
      <c r="R50" s="112"/>
      <c r="S50" s="112"/>
      <c r="T50" s="112"/>
      <c r="U50" s="107"/>
      <c r="V50" s="107"/>
      <c r="W50" s="107"/>
      <c r="X50" s="107"/>
      <c r="Y50" s="107"/>
      <c r="Z50" s="107"/>
      <c r="AA50" s="107"/>
      <c r="AB50" s="107"/>
      <c r="AC50" s="107"/>
      <c r="AD50" s="107"/>
      <c r="AE50" s="107"/>
      <c r="AF50" s="51"/>
      <c r="AG50" s="51"/>
    </row>
    <row r="51" spans="1:33" x14ac:dyDescent="0.2">
      <c r="A51" s="95"/>
      <c r="B51" s="51"/>
      <c r="C51" s="51" t="s">
        <v>137</v>
      </c>
      <c r="D51" s="95" t="s">
        <v>140</v>
      </c>
      <c r="E51" s="95" t="s">
        <v>141</v>
      </c>
      <c r="F51" s="95" t="s">
        <v>142</v>
      </c>
      <c r="G51" s="95" t="s">
        <v>185</v>
      </c>
      <c r="H51" s="95"/>
      <c r="I51" s="51"/>
      <c r="J51" s="51"/>
      <c r="K51" s="51"/>
      <c r="L51" s="51"/>
      <c r="M51" s="51"/>
      <c r="N51" s="51"/>
      <c r="O51" s="51"/>
      <c r="P51" s="51"/>
      <c r="Q51" s="51"/>
      <c r="R51" s="51"/>
      <c r="S51" s="51"/>
      <c r="T51" s="51"/>
      <c r="U51" s="95"/>
      <c r="V51" s="95"/>
      <c r="W51" s="95"/>
      <c r="X51" s="95"/>
      <c r="Y51" s="95"/>
      <c r="Z51" s="95"/>
      <c r="AA51" s="95"/>
      <c r="AB51" s="95"/>
      <c r="AC51" s="95"/>
      <c r="AD51" s="95"/>
      <c r="AE51" s="95"/>
      <c r="AF51" s="51"/>
      <c r="AG51" s="51"/>
    </row>
    <row r="52" spans="1:33" x14ac:dyDescent="0.2">
      <c r="A52" s="95"/>
      <c r="B52" s="70" t="s">
        <v>135</v>
      </c>
      <c r="C52" s="70">
        <v>24</v>
      </c>
      <c r="D52" s="70">
        <f>SUM(D2:D49)</f>
        <v>17365</v>
      </c>
      <c r="E52" s="70">
        <f>SUM(E2:E49)</f>
        <v>559</v>
      </c>
      <c r="F52" s="70">
        <f>SUM(F2:F49)</f>
        <v>216</v>
      </c>
      <c r="G52" s="71">
        <f>SUM(G2:G49)</f>
        <v>2419.0600824350831</v>
      </c>
      <c r="H52" s="71"/>
      <c r="I52" s="51"/>
      <c r="J52" s="51"/>
      <c r="K52" s="51"/>
      <c r="L52" s="213"/>
      <c r="M52" s="51"/>
      <c r="N52" s="51"/>
      <c r="O52" s="51"/>
      <c r="P52" s="51"/>
      <c r="Q52" s="51"/>
      <c r="R52" s="51"/>
      <c r="S52" s="51"/>
      <c r="T52" s="51"/>
      <c r="U52" s="72">
        <f t="shared" ref="U52:AC52" si="10">SUM(U2:U49)</f>
        <v>5</v>
      </c>
      <c r="V52" s="72">
        <f t="shared" si="10"/>
        <v>25</v>
      </c>
      <c r="W52" s="72">
        <f t="shared" si="10"/>
        <v>22</v>
      </c>
      <c r="X52" s="72">
        <f t="shared" si="10"/>
        <v>12</v>
      </c>
      <c r="Y52" s="72">
        <f t="shared" si="10"/>
        <v>10</v>
      </c>
      <c r="Z52" s="72">
        <f t="shared" si="10"/>
        <v>2</v>
      </c>
      <c r="AA52" s="72">
        <f t="shared" si="10"/>
        <v>2</v>
      </c>
      <c r="AB52" s="72">
        <f t="shared" si="10"/>
        <v>2</v>
      </c>
      <c r="AC52" s="72">
        <f t="shared" si="10"/>
        <v>1</v>
      </c>
      <c r="AD52" s="72">
        <f>SUM(AD2:AD49)</f>
        <v>0</v>
      </c>
      <c r="AE52" s="72">
        <f>SUM(AE2:AE49)</f>
        <v>81</v>
      </c>
      <c r="AF52" s="51"/>
      <c r="AG52" s="51"/>
    </row>
    <row r="53" spans="1:33" x14ac:dyDescent="0.2">
      <c r="A53" s="95"/>
      <c r="B53" s="51"/>
      <c r="C53" s="51"/>
      <c r="D53" s="51"/>
      <c r="E53" s="51"/>
      <c r="F53" s="70"/>
      <c r="I53" s="71"/>
      <c r="J53" s="51"/>
      <c r="K53" s="51"/>
      <c r="L53" s="51"/>
      <c r="M53" s="51"/>
      <c r="N53" s="51"/>
      <c r="O53" s="51"/>
      <c r="P53" s="51"/>
      <c r="Q53" s="51"/>
      <c r="R53" s="51"/>
      <c r="S53" s="51"/>
      <c r="T53" s="51"/>
      <c r="U53" s="51"/>
      <c r="V53" s="51"/>
      <c r="W53" s="51"/>
      <c r="X53" s="51"/>
      <c r="Y53" s="51"/>
      <c r="Z53" s="51"/>
      <c r="AA53" s="51"/>
      <c r="AB53" s="51"/>
      <c r="AC53" s="51"/>
      <c r="AD53" s="51"/>
      <c r="AE53" s="72"/>
      <c r="AF53" s="51"/>
      <c r="AG53" s="51"/>
    </row>
    <row r="54" spans="1:33" x14ac:dyDescent="0.2">
      <c r="A54" s="95"/>
      <c r="B54" s="51"/>
      <c r="C54" s="51"/>
      <c r="D54" s="51"/>
      <c r="E54" s="51"/>
      <c r="F54" s="70"/>
      <c r="I54" s="71"/>
      <c r="J54" s="51"/>
      <c r="K54" s="51"/>
      <c r="L54" s="51"/>
      <c r="M54" s="51"/>
      <c r="N54" s="51"/>
      <c r="O54" s="51"/>
      <c r="P54" s="51"/>
      <c r="Q54" s="51"/>
      <c r="R54" s="51"/>
      <c r="S54" s="51"/>
      <c r="T54" s="51"/>
      <c r="U54" s="51"/>
      <c r="V54" s="51"/>
      <c r="W54" s="51"/>
      <c r="X54" s="51"/>
      <c r="Y54" s="51"/>
      <c r="Z54" s="51"/>
      <c r="AA54" s="51"/>
      <c r="AB54" s="51"/>
      <c r="AC54" s="51"/>
      <c r="AD54" s="51"/>
      <c r="AE54" s="72"/>
      <c r="AF54" s="51"/>
      <c r="AG54" s="51"/>
    </row>
    <row r="55" spans="1:33" ht="64" x14ac:dyDescent="0.2">
      <c r="A55" s="95"/>
      <c r="B55" s="51"/>
      <c r="C55" s="51"/>
      <c r="D55" s="113" t="s">
        <v>138</v>
      </c>
      <c r="E55" s="113" t="s">
        <v>139</v>
      </c>
      <c r="F55" s="113" t="s">
        <v>143</v>
      </c>
      <c r="G55" s="51" t="s">
        <v>185</v>
      </c>
      <c r="H55" s="51"/>
      <c r="I55" s="51"/>
      <c r="J55" s="51"/>
      <c r="K55" s="51"/>
      <c r="L55" s="51"/>
      <c r="M55" s="51"/>
      <c r="N55" s="51"/>
      <c r="O55" s="51"/>
      <c r="P55" s="51"/>
      <c r="Q55" s="51"/>
      <c r="R55" s="51"/>
      <c r="S55" s="51"/>
      <c r="T55" s="51"/>
      <c r="U55" s="51"/>
      <c r="V55" s="51"/>
      <c r="W55" s="51"/>
      <c r="X55" s="51"/>
      <c r="Y55" s="51"/>
      <c r="Z55" s="51"/>
      <c r="AA55" s="51"/>
      <c r="AB55" s="113" t="s">
        <v>153</v>
      </c>
      <c r="AC55" s="51"/>
      <c r="AD55" s="51"/>
      <c r="AE55" s="137" t="s">
        <v>152</v>
      </c>
      <c r="AF55" s="51"/>
      <c r="AG55" s="51"/>
    </row>
    <row r="56" spans="1:33" x14ac:dyDescent="0.2">
      <c r="A56" s="95"/>
      <c r="B56" s="70" t="s">
        <v>136</v>
      </c>
      <c r="C56" s="51"/>
      <c r="D56" s="73">
        <f>D52/C52</f>
        <v>723.54166666666663</v>
      </c>
      <c r="E56" s="115">
        <f>SUM(E52+F52)/C52</f>
        <v>32.291666666666664</v>
      </c>
      <c r="F56" s="114">
        <f>SUM(D56:E56)</f>
        <v>755.83333333333326</v>
      </c>
      <c r="G56" s="216">
        <f>G52/C52</f>
        <v>100.7941701014618</v>
      </c>
      <c r="H56" s="114"/>
      <c r="I56" s="73"/>
      <c r="J56" s="51"/>
      <c r="K56" s="51"/>
      <c r="L56" s="51"/>
      <c r="M56" s="51"/>
      <c r="N56" s="51"/>
      <c r="O56" s="51"/>
      <c r="P56" s="51"/>
      <c r="Q56" s="51"/>
      <c r="R56" s="51"/>
      <c r="S56" s="51"/>
      <c r="T56" s="51"/>
      <c r="U56" s="51"/>
      <c r="V56" s="51"/>
      <c r="W56" s="51"/>
      <c r="X56" s="51"/>
      <c r="Y56" s="51"/>
      <c r="Z56" s="51"/>
      <c r="AA56" s="51"/>
      <c r="AB56" s="70">
        <f>(U52*30+V52*50+W52*100+X52*150+Y52*200+Z52*250+AA52*300+AB52*350+AC52*400)/AE52</f>
        <v>118.51851851851852</v>
      </c>
      <c r="AC56" s="51"/>
      <c r="AD56" s="51"/>
      <c r="AE56" s="135">
        <f>AE52/C52</f>
        <v>3.375</v>
      </c>
      <c r="AF56" s="136"/>
      <c r="AG56" s="51"/>
    </row>
    <row r="57" spans="1:33" x14ac:dyDescent="0.2">
      <c r="A57" s="95"/>
      <c r="B57" s="51"/>
      <c r="C57" s="51"/>
      <c r="D57" s="72"/>
      <c r="E57" s="72"/>
      <c r="F57" s="114"/>
      <c r="G57" s="114"/>
      <c r="H57" s="114"/>
      <c r="I57" s="73"/>
      <c r="J57" s="51"/>
      <c r="K57" s="51"/>
      <c r="L57" s="51"/>
      <c r="M57" s="51"/>
      <c r="N57" s="51"/>
      <c r="O57" s="51"/>
      <c r="P57" s="51"/>
      <c r="Q57" s="51"/>
      <c r="R57" s="51"/>
      <c r="S57" s="51"/>
      <c r="T57" s="51"/>
      <c r="U57" s="51"/>
      <c r="V57" s="51"/>
      <c r="W57" s="51"/>
      <c r="X57" s="51"/>
      <c r="Y57" s="51"/>
      <c r="Z57" s="51"/>
      <c r="AA57" s="51"/>
      <c r="AB57" s="51"/>
      <c r="AC57" s="51"/>
      <c r="AD57" s="51"/>
      <c r="AE57" s="135"/>
      <c r="AF57" s="136"/>
      <c r="AG57" s="51"/>
    </row>
    <row r="58" spans="1:33" x14ac:dyDescent="0.2">
      <c r="A58" s="95"/>
      <c r="B58" s="51"/>
      <c r="C58" s="51"/>
      <c r="D58" s="72"/>
      <c r="E58" s="72"/>
      <c r="F58" s="114"/>
      <c r="G58" s="114"/>
      <c r="H58" s="114"/>
      <c r="I58" s="73"/>
      <c r="J58" s="51"/>
      <c r="K58" s="51"/>
      <c r="L58" s="51"/>
      <c r="M58" s="51"/>
      <c r="N58" s="51"/>
      <c r="O58" s="51"/>
      <c r="P58" s="51"/>
      <c r="Q58" s="51"/>
      <c r="R58" s="51"/>
      <c r="S58" s="51"/>
      <c r="T58" s="51"/>
      <c r="U58" s="51"/>
      <c r="V58" s="51"/>
      <c r="W58" s="51"/>
      <c r="X58" s="51"/>
      <c r="Y58" s="51"/>
      <c r="Z58" s="51"/>
      <c r="AA58" s="51"/>
      <c r="AB58" s="51"/>
      <c r="AC58" s="51"/>
      <c r="AD58" s="51"/>
      <c r="AE58" s="135"/>
      <c r="AF58" s="136"/>
      <c r="AG58" s="51"/>
    </row>
    <row r="59" spans="1:33" x14ac:dyDescent="0.2">
      <c r="A59" s="95"/>
      <c r="B59" s="51"/>
      <c r="C59" s="51"/>
      <c r="D59" s="51"/>
      <c r="E59" s="51"/>
      <c r="F59" s="70"/>
      <c r="G59" s="70"/>
      <c r="H59" s="70"/>
      <c r="I59" s="70"/>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x14ac:dyDescent="0.2">
      <c r="B60" t="s">
        <v>127</v>
      </c>
      <c r="C60">
        <v>1</v>
      </c>
    </row>
    <row r="61" spans="1:33" x14ac:dyDescent="0.2">
      <c r="B61" t="s">
        <v>128</v>
      </c>
      <c r="C61">
        <v>7</v>
      </c>
    </row>
    <row r="62" spans="1:33" x14ac:dyDescent="0.2">
      <c r="B62" s="51" t="s">
        <v>129</v>
      </c>
      <c r="C62" s="51">
        <v>16</v>
      </c>
    </row>
    <row r="63" spans="1:33" x14ac:dyDescent="0.2">
      <c r="E63" t="s">
        <v>132</v>
      </c>
    </row>
    <row r="64" spans="1:33" x14ac:dyDescent="0.2">
      <c r="B64" t="s">
        <v>130</v>
      </c>
      <c r="C64">
        <f>C60+C62</f>
        <v>17</v>
      </c>
      <c r="E64" s="105">
        <f>C64/C66</f>
        <v>0.42499999999999999</v>
      </c>
    </row>
    <row r="65" spans="2:5" x14ac:dyDescent="0.2">
      <c r="B65" t="s">
        <v>131</v>
      </c>
      <c r="C65">
        <f>C61+C62</f>
        <v>23</v>
      </c>
      <c r="E65" s="105">
        <f>C65/C66</f>
        <v>0.57499999999999996</v>
      </c>
    </row>
    <row r="66" spans="2:5" x14ac:dyDescent="0.2">
      <c r="B66" t="s">
        <v>133</v>
      </c>
      <c r="C66">
        <f>SUM(C64:C65)</f>
        <v>40</v>
      </c>
      <c r="E66" s="106">
        <f>(E64+E65)</f>
        <v>1</v>
      </c>
    </row>
  </sheetData>
  <autoFilter ref="A1:AG49"/>
  <customSheetViews>
    <customSheetView guid="{E90D0B41-FF19-3F43-81B3-613F329C069A}" scale="92" showAutoFilter="1" topLeftCell="C1">
      <selection activeCell="O1" sqref="O1:O1048576"/>
      <pageMargins left="0.75" right="0.75" top="1" bottom="1" header="0.5" footer="0.5"/>
      <pageSetup paperSize="9" orientation="portrait" horizontalDpi="4294967292" verticalDpi="4294967292"/>
      <autoFilter ref="A1:AG49"/>
    </customSheetView>
  </customSheetViews>
  <dataValidations disablePrompts="1" xWindow="765" yWindow="331" count="2">
    <dataValidation type="list" allowBlank="1" showInputMessage="1" showErrorMessage="1" sqref="J1">
      <formula1>thermalefficiency</formula1>
    </dataValidation>
    <dataValidation type="list" allowBlank="1" showInputMessage="1" showErrorMessage="1" prompt="Please select thermal efficiency of year y taking into account efficiency drop" sqref="J2:J49">
      <formula1>thermalefficiency</formula1>
    </dataValidation>
  </dataValidations>
  <pageMargins left="0.75" right="0.75" top="1" bottom="1" header="0.5" footer="0.5"/>
  <pageSetup paperSize="9" orientation="portrait" horizontalDpi="4294967292" verticalDpi="429496729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opLeftCell="B28" zoomScale="92" workbookViewId="0">
      <selection activeCell="G50" sqref="G50"/>
    </sheetView>
  </sheetViews>
  <sheetFormatPr baseColWidth="10" defaultRowHeight="16" x14ac:dyDescent="0.2"/>
  <cols>
    <col min="1" max="1" width="4.83203125" style="26" customWidth="1"/>
    <col min="2" max="2" width="42.6640625" customWidth="1"/>
    <col min="3" max="3" width="14.1640625" customWidth="1"/>
    <col min="4" max="4" width="8.83203125" customWidth="1"/>
    <col min="7" max="7" width="14.5" customWidth="1"/>
    <col min="12" max="12" width="12.6640625" bestFit="1" customWidth="1"/>
    <col min="31" max="31" width="12.5" customWidth="1"/>
  </cols>
  <sheetData>
    <row r="1" spans="1:33" ht="62" customHeight="1" x14ac:dyDescent="0.25">
      <c r="A1" s="104"/>
      <c r="B1" s="61" t="s">
        <v>85</v>
      </c>
      <c r="C1" s="61" t="s">
        <v>86</v>
      </c>
      <c r="D1" s="62" t="s">
        <v>37</v>
      </c>
      <c r="E1" s="62" t="s">
        <v>38</v>
      </c>
      <c r="F1" s="62" t="s">
        <v>39</v>
      </c>
      <c r="G1" s="62" t="s">
        <v>183</v>
      </c>
      <c r="H1" s="62" t="s">
        <v>184</v>
      </c>
      <c r="I1" s="62" t="s">
        <v>118</v>
      </c>
      <c r="J1" s="62" t="s">
        <v>191</v>
      </c>
      <c r="K1" s="226" t="s">
        <v>176</v>
      </c>
      <c r="L1" s="227" t="s">
        <v>87</v>
      </c>
      <c r="M1" s="228" t="s">
        <v>88</v>
      </c>
      <c r="N1" s="228"/>
      <c r="O1" s="228" t="s">
        <v>226</v>
      </c>
      <c r="P1" s="228" t="s">
        <v>89</v>
      </c>
      <c r="Q1" s="227" t="s">
        <v>90</v>
      </c>
      <c r="R1" s="227" t="s">
        <v>149</v>
      </c>
      <c r="S1" s="63" t="s">
        <v>151</v>
      </c>
      <c r="T1" s="63" t="s">
        <v>150</v>
      </c>
      <c r="U1" s="63" t="s">
        <v>91</v>
      </c>
      <c r="V1" s="63" t="s">
        <v>92</v>
      </c>
      <c r="W1" s="63" t="s">
        <v>93</v>
      </c>
      <c r="X1" s="63" t="s">
        <v>94</v>
      </c>
      <c r="Y1" s="63" t="s">
        <v>95</v>
      </c>
      <c r="Z1" s="63" t="s">
        <v>96</v>
      </c>
      <c r="AA1" s="63" t="s">
        <v>97</v>
      </c>
      <c r="AB1" s="63" t="s">
        <v>98</v>
      </c>
      <c r="AC1" s="63" t="s">
        <v>99</v>
      </c>
      <c r="AD1" s="63" t="s">
        <v>206</v>
      </c>
      <c r="AE1" s="63" t="s">
        <v>119</v>
      </c>
      <c r="AF1" s="51"/>
      <c r="AG1" s="51"/>
    </row>
    <row r="2" spans="1:33" x14ac:dyDescent="0.2">
      <c r="A2" s="75">
        <v>1</v>
      </c>
      <c r="B2" s="65" t="s">
        <v>100</v>
      </c>
      <c r="C2" s="66" t="s">
        <v>36</v>
      </c>
      <c r="D2" s="64">
        <v>129</v>
      </c>
      <c r="E2" s="64">
        <v>0</v>
      </c>
      <c r="F2" s="64">
        <v>0</v>
      </c>
      <c r="G2" s="67">
        <f>L2*M2*N2*O2*P2*Q2*R2*S2*T2</f>
        <v>28.703461784171367</v>
      </c>
      <c r="H2" s="67"/>
      <c r="I2" s="76">
        <v>0.1</v>
      </c>
      <c r="J2" s="224">
        <v>0.2702</v>
      </c>
      <c r="K2" s="68">
        <f>'ER Sheet-AMS-II.G'!$E19</f>
        <v>0.40200000000000002</v>
      </c>
      <c r="L2" s="101">
        <f>K2*(1-I2/J2)</f>
        <v>0.25322131754256105</v>
      </c>
      <c r="M2" s="98">
        <f>SUM(D2:F2)</f>
        <v>129</v>
      </c>
      <c r="N2" s="98">
        <v>1</v>
      </c>
      <c r="O2" s="98">
        <v>1</v>
      </c>
      <c r="P2" s="112">
        <v>0.81</v>
      </c>
      <c r="Q2" s="133">
        <v>1.5599999999999999E-2</v>
      </c>
      <c r="R2" s="112">
        <v>73.2</v>
      </c>
      <c r="S2" s="112">
        <v>1</v>
      </c>
      <c r="T2" s="112">
        <v>0.95</v>
      </c>
      <c r="U2" s="77">
        <v>0</v>
      </c>
      <c r="V2" s="77">
        <v>0</v>
      </c>
      <c r="W2" s="77">
        <v>1</v>
      </c>
      <c r="X2" s="77">
        <v>1</v>
      </c>
      <c r="Y2" s="77">
        <v>0</v>
      </c>
      <c r="Z2" s="77">
        <v>0</v>
      </c>
      <c r="AA2" s="77">
        <v>0</v>
      </c>
      <c r="AB2" s="77">
        <v>0</v>
      </c>
      <c r="AC2" s="77">
        <v>0</v>
      </c>
      <c r="AD2" s="77">
        <v>0</v>
      </c>
      <c r="AE2" s="78">
        <f>SUM(U2:AD2)</f>
        <v>2</v>
      </c>
      <c r="AF2" s="51"/>
      <c r="AG2" s="51"/>
    </row>
    <row r="3" spans="1:33" x14ac:dyDescent="0.2">
      <c r="A3" s="79"/>
      <c r="B3" s="80"/>
      <c r="C3" s="81" t="s">
        <v>35</v>
      </c>
      <c r="D3" s="82">
        <v>10</v>
      </c>
      <c r="E3" s="82">
        <v>12</v>
      </c>
      <c r="F3" s="82">
        <v>3</v>
      </c>
      <c r="G3" s="83">
        <f t="shared" ref="G3:G49" si="0">L3*M3*N3*O3*P3*Q3*R3*S3*T3</f>
        <v>2.7813431961406363</v>
      </c>
      <c r="H3" s="83"/>
      <c r="I3" s="84">
        <v>0.1</v>
      </c>
      <c r="J3" s="225">
        <v>0.2702</v>
      </c>
      <c r="K3" s="85">
        <f>'ER Sheet-AMS-II.G'!$E20</f>
        <v>0.20100000000000001</v>
      </c>
      <c r="L3" s="85">
        <f>K3*(1-I3/J3)</f>
        <v>0.12661065877128053</v>
      </c>
      <c r="M3" s="82">
        <f>SUM(D3:F3)</f>
        <v>25</v>
      </c>
      <c r="N3" s="82">
        <v>1</v>
      </c>
      <c r="O3" s="82">
        <v>1</v>
      </c>
      <c r="P3" s="85">
        <v>0.81</v>
      </c>
      <c r="Q3" s="131">
        <v>1.5599999999999999E-2</v>
      </c>
      <c r="R3" s="85">
        <v>73.2</v>
      </c>
      <c r="S3" s="85">
        <v>1</v>
      </c>
      <c r="T3" s="85">
        <v>0.95</v>
      </c>
      <c r="U3" s="86"/>
      <c r="V3" s="86"/>
      <c r="W3" s="86"/>
      <c r="X3" s="86"/>
      <c r="Y3" s="86"/>
      <c r="Z3" s="86"/>
      <c r="AA3" s="86"/>
      <c r="AB3" s="86"/>
      <c r="AC3" s="86"/>
      <c r="AD3" s="86"/>
      <c r="AE3" s="87" t="s">
        <v>34</v>
      </c>
      <c r="AF3" s="51"/>
      <c r="AG3" s="51"/>
    </row>
    <row r="4" spans="1:33" x14ac:dyDescent="0.2">
      <c r="A4" s="88">
        <v>2</v>
      </c>
      <c r="B4" s="65" t="s">
        <v>101</v>
      </c>
      <c r="C4" s="66" t="s">
        <v>36</v>
      </c>
      <c r="D4" s="64">
        <v>86</v>
      </c>
      <c r="E4" s="64"/>
      <c r="F4" s="107"/>
      <c r="G4" s="67">
        <f t="shared" si="0"/>
        <v>19.135641189447576</v>
      </c>
      <c r="H4" s="109"/>
      <c r="I4" s="110">
        <v>0.1</v>
      </c>
      <c r="J4" s="89">
        <v>0.2702</v>
      </c>
      <c r="K4" s="112">
        <f>'ER Sheet-AMS-II.G'!$E19</f>
        <v>0.40200000000000002</v>
      </c>
      <c r="L4" s="112">
        <f>K4*(1-I4/J4)</f>
        <v>0.25322131754256105</v>
      </c>
      <c r="M4" s="107">
        <f t="shared" ref="M4:M10" si="1">SUM(D4:F4)</f>
        <v>86</v>
      </c>
      <c r="N4" s="107">
        <v>1</v>
      </c>
      <c r="O4" s="107">
        <v>1</v>
      </c>
      <c r="P4" s="112">
        <v>0.81</v>
      </c>
      <c r="Q4" s="133">
        <v>1.5599999999999999E-2</v>
      </c>
      <c r="R4" s="112">
        <v>73.2</v>
      </c>
      <c r="S4" s="112">
        <v>1</v>
      </c>
      <c r="T4" s="112">
        <v>0.95</v>
      </c>
      <c r="U4" s="69">
        <v>0</v>
      </c>
      <c r="V4" s="69">
        <v>1</v>
      </c>
      <c r="W4" s="69">
        <v>1</v>
      </c>
      <c r="X4" s="69">
        <v>0</v>
      </c>
      <c r="Y4" s="69">
        <v>1</v>
      </c>
      <c r="Z4" s="69">
        <v>0</v>
      </c>
      <c r="AA4" s="69">
        <v>0</v>
      </c>
      <c r="AB4" s="69">
        <v>0</v>
      </c>
      <c r="AC4" s="69">
        <v>0</v>
      </c>
      <c r="AD4" s="69">
        <v>0</v>
      </c>
      <c r="AE4" s="78">
        <f>SUM(U4:AD4)</f>
        <v>3</v>
      </c>
      <c r="AF4" s="51"/>
      <c r="AG4" s="51"/>
    </row>
    <row r="5" spans="1:33" x14ac:dyDescent="0.2">
      <c r="A5" s="90"/>
      <c r="B5" s="81"/>
      <c r="C5" s="81" t="s">
        <v>35</v>
      </c>
      <c r="D5" s="82">
        <v>348</v>
      </c>
      <c r="E5" s="82">
        <v>21</v>
      </c>
      <c r="F5" s="82">
        <v>9</v>
      </c>
      <c r="G5" s="83">
        <f t="shared" si="0"/>
        <v>42.05390912564642</v>
      </c>
      <c r="H5" s="83"/>
      <c r="I5" s="84">
        <v>0.1</v>
      </c>
      <c r="J5" s="89">
        <v>0.2702</v>
      </c>
      <c r="K5" s="85">
        <f>'ER Sheet-AMS-II.G'!$E20</f>
        <v>0.20100000000000001</v>
      </c>
      <c r="L5" s="85">
        <f>K5*(1-I5/J5)</f>
        <v>0.12661065877128053</v>
      </c>
      <c r="M5" s="82">
        <f t="shared" si="1"/>
        <v>378</v>
      </c>
      <c r="N5" s="82">
        <v>1</v>
      </c>
      <c r="O5" s="82">
        <v>1</v>
      </c>
      <c r="P5" s="85">
        <v>0.81</v>
      </c>
      <c r="Q5" s="131">
        <v>1.5599999999999999E-2</v>
      </c>
      <c r="R5" s="85">
        <v>73.2</v>
      </c>
      <c r="S5" s="85">
        <v>1</v>
      </c>
      <c r="T5" s="85">
        <v>0.95</v>
      </c>
      <c r="U5" s="86"/>
      <c r="V5" s="86"/>
      <c r="W5" s="86"/>
      <c r="X5" s="86"/>
      <c r="Y5" s="86"/>
      <c r="Z5" s="86"/>
      <c r="AA5" s="86"/>
      <c r="AB5" s="86"/>
      <c r="AC5" s="86"/>
      <c r="AD5" s="86"/>
      <c r="AE5" s="87" t="s">
        <v>34</v>
      </c>
      <c r="AF5" s="51"/>
      <c r="AG5" s="51"/>
    </row>
    <row r="6" spans="1:33" x14ac:dyDescent="0.2">
      <c r="A6" s="91">
        <v>3</v>
      </c>
      <c r="B6" s="65" t="s">
        <v>102</v>
      </c>
      <c r="C6" s="66" t="s">
        <v>36</v>
      </c>
      <c r="D6" s="64">
        <v>150</v>
      </c>
      <c r="E6" s="64"/>
      <c r="F6" s="98"/>
      <c r="G6" s="67">
        <f t="shared" si="0"/>
        <v>33.376118353687637</v>
      </c>
      <c r="H6" s="99"/>
      <c r="I6" s="100">
        <v>0.1</v>
      </c>
      <c r="J6" s="224">
        <v>0.2702</v>
      </c>
      <c r="K6" s="101">
        <f>'ER Sheet-AMS-II.G'!$E19</f>
        <v>0.40200000000000002</v>
      </c>
      <c r="L6" s="101">
        <f t="shared" ref="L6:L49" si="2">K6*(1-I6/J6)</f>
        <v>0.25322131754256105</v>
      </c>
      <c r="M6" s="98">
        <f>SUM(D6:F6)</f>
        <v>150</v>
      </c>
      <c r="N6" s="98">
        <v>1</v>
      </c>
      <c r="O6" s="98">
        <v>1</v>
      </c>
      <c r="P6" s="112">
        <v>0.81</v>
      </c>
      <c r="Q6" s="134">
        <v>1.5599999999999999E-2</v>
      </c>
      <c r="R6" s="112">
        <v>73.2</v>
      </c>
      <c r="S6" s="101">
        <v>1</v>
      </c>
      <c r="T6" s="101">
        <v>0.95</v>
      </c>
      <c r="U6" s="69">
        <v>0</v>
      </c>
      <c r="V6" s="69">
        <v>1</v>
      </c>
      <c r="W6" s="69">
        <v>2</v>
      </c>
      <c r="X6" s="69">
        <v>0</v>
      </c>
      <c r="Y6" s="69">
        <v>0</v>
      </c>
      <c r="Z6" s="69">
        <v>0</v>
      </c>
      <c r="AA6" s="69">
        <v>0</v>
      </c>
      <c r="AB6" s="69">
        <v>0</v>
      </c>
      <c r="AC6" s="69">
        <v>0</v>
      </c>
      <c r="AD6" s="69">
        <v>0</v>
      </c>
      <c r="AE6" s="78">
        <f>SUM(U6:AD6)</f>
        <v>3</v>
      </c>
      <c r="AF6" s="51"/>
      <c r="AG6" s="51"/>
    </row>
    <row r="7" spans="1:33" x14ac:dyDescent="0.2">
      <c r="A7" s="79"/>
      <c r="B7" s="81"/>
      <c r="C7" s="81" t="s">
        <v>35</v>
      </c>
      <c r="D7" s="82">
        <v>200</v>
      </c>
      <c r="E7" s="82">
        <v>10</v>
      </c>
      <c r="F7" s="82">
        <v>7</v>
      </c>
      <c r="G7" s="83">
        <f t="shared" si="0"/>
        <v>24.142058942500725</v>
      </c>
      <c r="H7" s="83"/>
      <c r="I7" s="84">
        <v>0.1</v>
      </c>
      <c r="J7" s="225">
        <v>0.2702</v>
      </c>
      <c r="K7" s="85">
        <f>'ER Sheet-AMS-II.G'!$E20</f>
        <v>0.20100000000000001</v>
      </c>
      <c r="L7" s="85">
        <f>K7*(1-I7/J7)</f>
        <v>0.12661065877128053</v>
      </c>
      <c r="M7" s="82">
        <f t="shared" si="1"/>
        <v>217</v>
      </c>
      <c r="N7" s="82">
        <v>1</v>
      </c>
      <c r="O7" s="82">
        <v>1</v>
      </c>
      <c r="P7" s="85">
        <v>0.81</v>
      </c>
      <c r="Q7" s="131">
        <v>1.5599999999999999E-2</v>
      </c>
      <c r="R7" s="85">
        <v>73.2</v>
      </c>
      <c r="S7" s="85">
        <v>1</v>
      </c>
      <c r="T7" s="85">
        <v>0.95</v>
      </c>
      <c r="U7" s="86"/>
      <c r="V7" s="86"/>
      <c r="W7" s="86"/>
      <c r="X7" s="86"/>
      <c r="Y7" s="86"/>
      <c r="Z7" s="86"/>
      <c r="AA7" s="86"/>
      <c r="AB7" s="86"/>
      <c r="AC7" s="86"/>
      <c r="AD7" s="86"/>
      <c r="AE7" s="87" t="s">
        <v>34</v>
      </c>
      <c r="AF7" s="51"/>
      <c r="AG7" s="51"/>
    </row>
    <row r="8" spans="1:33" x14ac:dyDescent="0.2">
      <c r="A8" s="91">
        <v>4</v>
      </c>
      <c r="B8" s="65" t="s">
        <v>103</v>
      </c>
      <c r="C8" s="66" t="s">
        <v>36</v>
      </c>
      <c r="D8" s="64">
        <v>0</v>
      </c>
      <c r="E8" s="98"/>
      <c r="F8" s="98"/>
      <c r="G8" s="67">
        <f t="shared" si="0"/>
        <v>0</v>
      </c>
      <c r="H8" s="99"/>
      <c r="I8" s="100">
        <v>0.1</v>
      </c>
      <c r="J8" s="89">
        <v>0.2702</v>
      </c>
      <c r="K8" s="101">
        <f>'ER Sheet-AMS-II.G'!$E19</f>
        <v>0.40200000000000002</v>
      </c>
      <c r="L8" s="101">
        <f t="shared" si="2"/>
        <v>0.25322131754256105</v>
      </c>
      <c r="M8" s="98">
        <f>SUM(D8:F8)</f>
        <v>0</v>
      </c>
      <c r="N8" s="98">
        <v>1</v>
      </c>
      <c r="O8" s="98">
        <v>1</v>
      </c>
      <c r="P8" s="112">
        <v>0.81</v>
      </c>
      <c r="Q8" s="134">
        <v>1.5599999999999999E-2</v>
      </c>
      <c r="R8" s="112">
        <v>73.2</v>
      </c>
      <c r="S8" s="101">
        <v>1</v>
      </c>
      <c r="T8" s="101">
        <v>0.95</v>
      </c>
      <c r="U8" s="69">
        <v>0</v>
      </c>
      <c r="V8" s="69">
        <v>2</v>
      </c>
      <c r="W8" s="69">
        <v>0</v>
      </c>
      <c r="X8" s="69">
        <v>1</v>
      </c>
      <c r="Y8" s="69">
        <v>1</v>
      </c>
      <c r="Z8" s="69">
        <v>0</v>
      </c>
      <c r="AA8" s="69">
        <v>0</v>
      </c>
      <c r="AB8" s="69">
        <v>0</v>
      </c>
      <c r="AC8" s="69">
        <v>0</v>
      </c>
      <c r="AD8" s="69">
        <v>0</v>
      </c>
      <c r="AE8" s="78">
        <f>SUM(U8:AD8)</f>
        <v>4</v>
      </c>
      <c r="AF8" s="51"/>
      <c r="AG8" s="51"/>
    </row>
    <row r="9" spans="1:33" x14ac:dyDescent="0.2">
      <c r="A9" s="79"/>
      <c r="B9" s="81"/>
      <c r="C9" s="81" t="s">
        <v>35</v>
      </c>
      <c r="D9" s="82">
        <v>852</v>
      </c>
      <c r="E9" s="82">
        <v>22</v>
      </c>
      <c r="F9" s="82">
        <v>6</v>
      </c>
      <c r="G9" s="83">
        <f t="shared" si="0"/>
        <v>97.903280504150416</v>
      </c>
      <c r="H9" s="83"/>
      <c r="I9" s="84">
        <v>0.1</v>
      </c>
      <c r="J9" s="89">
        <v>0.2702</v>
      </c>
      <c r="K9" s="85">
        <f>'ER Sheet-AMS-II.G'!$E20</f>
        <v>0.20100000000000001</v>
      </c>
      <c r="L9" s="85">
        <f t="shared" si="2"/>
        <v>0.12661065877128053</v>
      </c>
      <c r="M9" s="82">
        <f t="shared" si="1"/>
        <v>880</v>
      </c>
      <c r="N9" s="82">
        <v>1</v>
      </c>
      <c r="O9" s="82">
        <v>1</v>
      </c>
      <c r="P9" s="85">
        <v>0.81</v>
      </c>
      <c r="Q9" s="131">
        <v>1.5599999999999999E-2</v>
      </c>
      <c r="R9" s="85">
        <v>73.2</v>
      </c>
      <c r="S9" s="85">
        <v>1</v>
      </c>
      <c r="T9" s="85">
        <v>0.95</v>
      </c>
      <c r="U9" s="86"/>
      <c r="V9" s="86"/>
      <c r="W9" s="86"/>
      <c r="X9" s="86"/>
      <c r="Y9" s="86"/>
      <c r="Z9" s="86"/>
      <c r="AA9" s="86"/>
      <c r="AB9" s="86"/>
      <c r="AC9" s="86"/>
      <c r="AD9" s="86"/>
      <c r="AE9" s="87" t="s">
        <v>34</v>
      </c>
      <c r="AF9" s="51"/>
      <c r="AG9" s="51"/>
    </row>
    <row r="10" spans="1:33" x14ac:dyDescent="0.2">
      <c r="A10" s="91">
        <v>5</v>
      </c>
      <c r="B10" s="65" t="s">
        <v>104</v>
      </c>
      <c r="C10" s="66" t="s">
        <v>36</v>
      </c>
      <c r="D10" s="64">
        <v>80</v>
      </c>
      <c r="E10" s="98"/>
      <c r="F10" s="98"/>
      <c r="G10" s="67">
        <f t="shared" si="0"/>
        <v>17.800596455300074</v>
      </c>
      <c r="H10" s="99"/>
      <c r="I10" s="76">
        <v>0.1</v>
      </c>
      <c r="J10" s="224">
        <v>0.2702</v>
      </c>
      <c r="K10" s="101">
        <f>'ER Sheet-AMS-II.G'!$E19</f>
        <v>0.40200000000000002</v>
      </c>
      <c r="L10" s="101">
        <f t="shared" si="2"/>
        <v>0.25322131754256105</v>
      </c>
      <c r="M10" s="98">
        <f t="shared" si="1"/>
        <v>80</v>
      </c>
      <c r="N10" s="98">
        <v>1</v>
      </c>
      <c r="O10" s="98">
        <v>1</v>
      </c>
      <c r="P10" s="112">
        <v>0.81</v>
      </c>
      <c r="Q10" s="134">
        <v>1.5599999999999999E-2</v>
      </c>
      <c r="R10" s="112">
        <v>73.2</v>
      </c>
      <c r="S10" s="101">
        <v>1</v>
      </c>
      <c r="T10" s="101">
        <v>0.95</v>
      </c>
      <c r="U10" s="69">
        <v>1</v>
      </c>
      <c r="V10" s="69">
        <v>0</v>
      </c>
      <c r="W10" s="69">
        <v>1</v>
      </c>
      <c r="X10" s="69">
        <v>0</v>
      </c>
      <c r="Y10" s="69">
        <v>1</v>
      </c>
      <c r="Z10" s="69">
        <v>0</v>
      </c>
      <c r="AA10" s="69">
        <v>0</v>
      </c>
      <c r="AB10" s="69">
        <v>0</v>
      </c>
      <c r="AC10" s="69">
        <v>0</v>
      </c>
      <c r="AD10" s="69">
        <v>0</v>
      </c>
      <c r="AE10" s="78">
        <f>SUM(U10:AD10)</f>
        <v>3</v>
      </c>
      <c r="AF10" s="51"/>
      <c r="AG10" s="51"/>
    </row>
    <row r="11" spans="1:33" x14ac:dyDescent="0.2">
      <c r="A11" s="79"/>
      <c r="B11" s="80"/>
      <c r="C11" s="81" t="s">
        <v>35</v>
      </c>
      <c r="D11" s="82">
        <v>420</v>
      </c>
      <c r="E11" s="82">
        <v>37</v>
      </c>
      <c r="F11" s="82">
        <v>6</v>
      </c>
      <c r="G11" s="83">
        <f t="shared" si="0"/>
        <v>51.510475992524583</v>
      </c>
      <c r="H11" s="83"/>
      <c r="I11" s="84">
        <v>0.1</v>
      </c>
      <c r="J11" s="225">
        <v>0.2702</v>
      </c>
      <c r="K11" s="85">
        <f>'ER Sheet-AMS-II.G'!$E20</f>
        <v>0.20100000000000001</v>
      </c>
      <c r="L11" s="85">
        <f t="shared" si="2"/>
        <v>0.12661065877128053</v>
      </c>
      <c r="M11" s="82">
        <f>SUM(D11:F11)</f>
        <v>463</v>
      </c>
      <c r="N11" s="82">
        <v>1</v>
      </c>
      <c r="O11" s="82">
        <v>1</v>
      </c>
      <c r="P11" s="85">
        <v>0.81</v>
      </c>
      <c r="Q11" s="131">
        <v>1.5599999999999999E-2</v>
      </c>
      <c r="R11" s="85">
        <v>73.2</v>
      </c>
      <c r="S11" s="85">
        <v>1</v>
      </c>
      <c r="T11" s="85">
        <v>0.95</v>
      </c>
      <c r="U11" s="86"/>
      <c r="V11" s="86"/>
      <c r="W11" s="86"/>
      <c r="X11" s="86"/>
      <c r="Y11" s="86"/>
      <c r="Z11" s="86"/>
      <c r="AA11" s="86"/>
      <c r="AB11" s="86"/>
      <c r="AC11" s="86"/>
      <c r="AD11" s="86"/>
      <c r="AE11" s="87" t="s">
        <v>34</v>
      </c>
      <c r="AF11" s="51"/>
      <c r="AG11" s="51"/>
    </row>
    <row r="12" spans="1:33" x14ac:dyDescent="0.2">
      <c r="A12" s="91">
        <v>6</v>
      </c>
      <c r="B12" s="65" t="s">
        <v>105</v>
      </c>
      <c r="C12" s="66" t="s">
        <v>36</v>
      </c>
      <c r="D12" s="64">
        <v>381</v>
      </c>
      <c r="E12" s="64"/>
      <c r="F12" s="107"/>
      <c r="G12" s="67">
        <f t="shared" si="0"/>
        <v>84.775340618366613</v>
      </c>
      <c r="H12" s="109"/>
      <c r="I12" s="110">
        <v>0.1</v>
      </c>
      <c r="J12" s="89">
        <v>0.2702</v>
      </c>
      <c r="K12" s="112">
        <f>'ER Sheet-AMS-II.G'!$E19</f>
        <v>0.40200000000000002</v>
      </c>
      <c r="L12" s="112">
        <f t="shared" si="2"/>
        <v>0.25322131754256105</v>
      </c>
      <c r="M12" s="107">
        <f>SUM(D12:F12)</f>
        <v>381</v>
      </c>
      <c r="N12" s="107">
        <v>1</v>
      </c>
      <c r="O12" s="107">
        <v>1</v>
      </c>
      <c r="P12" s="112">
        <v>0.81</v>
      </c>
      <c r="Q12" s="133">
        <v>1.5599999999999999E-2</v>
      </c>
      <c r="R12" s="112">
        <v>73.2</v>
      </c>
      <c r="S12" s="112">
        <v>1</v>
      </c>
      <c r="T12" s="112">
        <v>0.95</v>
      </c>
      <c r="U12" s="69">
        <v>0</v>
      </c>
      <c r="V12" s="69">
        <v>1</v>
      </c>
      <c r="W12" s="69">
        <v>1</v>
      </c>
      <c r="X12" s="69">
        <v>1</v>
      </c>
      <c r="Y12" s="69">
        <v>0</v>
      </c>
      <c r="Z12" s="69">
        <v>0</v>
      </c>
      <c r="AA12" s="69">
        <v>0</v>
      </c>
      <c r="AB12" s="69">
        <v>0</v>
      </c>
      <c r="AC12" s="69">
        <v>0</v>
      </c>
      <c r="AD12" s="69">
        <v>0</v>
      </c>
      <c r="AE12" s="78">
        <f>SUM(U12:AD12)</f>
        <v>3</v>
      </c>
      <c r="AF12" s="51"/>
      <c r="AG12" s="51"/>
    </row>
    <row r="13" spans="1:33" x14ac:dyDescent="0.2">
      <c r="A13" s="79"/>
      <c r="B13" s="80"/>
      <c r="C13" s="81" t="s">
        <v>35</v>
      </c>
      <c r="D13" s="82">
        <v>240</v>
      </c>
      <c r="E13" s="82">
        <v>21</v>
      </c>
      <c r="F13" s="82">
        <v>8</v>
      </c>
      <c r="G13" s="83">
        <f t="shared" si="0"/>
        <v>29.927252790473251</v>
      </c>
      <c r="H13" s="83"/>
      <c r="I13" s="84">
        <v>0.1</v>
      </c>
      <c r="J13" s="89">
        <v>0.2702</v>
      </c>
      <c r="K13" s="85">
        <f>'ER Sheet-AMS-II.G'!$E20</f>
        <v>0.20100000000000001</v>
      </c>
      <c r="L13" s="85">
        <f t="shared" si="2"/>
        <v>0.12661065877128053</v>
      </c>
      <c r="M13" s="82">
        <f t="shared" ref="M13" si="3">SUM(D13:F13)</f>
        <v>269</v>
      </c>
      <c r="N13" s="82">
        <v>1</v>
      </c>
      <c r="O13" s="82">
        <v>1</v>
      </c>
      <c r="P13" s="85">
        <v>0.81</v>
      </c>
      <c r="Q13" s="131">
        <v>1.5599999999999999E-2</v>
      </c>
      <c r="R13" s="85">
        <v>73.2</v>
      </c>
      <c r="S13" s="85">
        <v>1</v>
      </c>
      <c r="T13" s="85">
        <v>0.95</v>
      </c>
      <c r="U13" s="86"/>
      <c r="V13" s="86"/>
      <c r="W13" s="86"/>
      <c r="X13" s="86"/>
      <c r="Y13" s="86"/>
      <c r="Z13" s="86"/>
      <c r="AA13" s="86"/>
      <c r="AB13" s="86"/>
      <c r="AC13" s="86"/>
      <c r="AD13" s="86"/>
      <c r="AE13" s="87" t="s">
        <v>34</v>
      </c>
      <c r="AF13" s="51"/>
      <c r="AG13" s="51"/>
    </row>
    <row r="14" spans="1:33" x14ac:dyDescent="0.2">
      <c r="A14" s="91">
        <v>7</v>
      </c>
      <c r="B14" s="65" t="s">
        <v>106</v>
      </c>
      <c r="C14" s="66" t="s">
        <v>36</v>
      </c>
      <c r="D14" s="64">
        <v>49</v>
      </c>
      <c r="E14" s="64"/>
      <c r="F14" s="98"/>
      <c r="G14" s="67">
        <f t="shared" si="0"/>
        <v>10.902865328871295</v>
      </c>
      <c r="H14" s="99"/>
      <c r="I14" s="100">
        <v>0.1</v>
      </c>
      <c r="J14" s="224">
        <v>0.2702</v>
      </c>
      <c r="K14" s="101">
        <f>'ER Sheet-AMS-II.G'!$E19</f>
        <v>0.40200000000000002</v>
      </c>
      <c r="L14" s="101">
        <f t="shared" si="2"/>
        <v>0.25322131754256105</v>
      </c>
      <c r="M14" s="98">
        <f>SUM(D14:F14)</f>
        <v>49</v>
      </c>
      <c r="N14" s="98">
        <v>1</v>
      </c>
      <c r="O14" s="98">
        <v>1</v>
      </c>
      <c r="P14" s="112">
        <v>0.81</v>
      </c>
      <c r="Q14" s="134">
        <v>1.5599999999999999E-2</v>
      </c>
      <c r="R14" s="112">
        <v>73.2</v>
      </c>
      <c r="S14" s="101">
        <v>1</v>
      </c>
      <c r="T14" s="101">
        <v>0.95</v>
      </c>
      <c r="U14" s="69">
        <v>0</v>
      </c>
      <c r="V14" s="69">
        <v>1</v>
      </c>
      <c r="W14" s="69">
        <v>1</v>
      </c>
      <c r="X14" s="69">
        <v>1</v>
      </c>
      <c r="Y14" s="69">
        <v>0</v>
      </c>
      <c r="Z14" s="69">
        <v>0</v>
      </c>
      <c r="AA14" s="69">
        <v>0</v>
      </c>
      <c r="AB14" s="69">
        <v>0</v>
      </c>
      <c r="AC14" s="69">
        <v>0</v>
      </c>
      <c r="AD14" s="69">
        <v>0</v>
      </c>
      <c r="AE14" s="78">
        <f>SUM(U14:AD14)</f>
        <v>3</v>
      </c>
      <c r="AF14" s="51"/>
      <c r="AG14" s="51"/>
    </row>
    <row r="15" spans="1:33" x14ac:dyDescent="0.2">
      <c r="A15" s="79"/>
      <c r="B15" s="80"/>
      <c r="C15" s="81" t="s">
        <v>35</v>
      </c>
      <c r="D15" s="82">
        <v>97</v>
      </c>
      <c r="E15" s="82">
        <v>18</v>
      </c>
      <c r="F15" s="82">
        <v>7</v>
      </c>
      <c r="G15" s="83">
        <f t="shared" si="0"/>
        <v>13.572954797166306</v>
      </c>
      <c r="H15" s="83"/>
      <c r="I15" s="84">
        <v>0.1</v>
      </c>
      <c r="J15" s="225">
        <v>0.2702</v>
      </c>
      <c r="K15" s="85">
        <f>'ER Sheet-AMS-II.G'!$E20</f>
        <v>0.20100000000000001</v>
      </c>
      <c r="L15" s="85">
        <f t="shared" si="2"/>
        <v>0.12661065877128053</v>
      </c>
      <c r="M15" s="82">
        <f t="shared" ref="M15:M18" si="4">SUM(D15:F15)</f>
        <v>122</v>
      </c>
      <c r="N15" s="82">
        <v>1</v>
      </c>
      <c r="O15" s="82">
        <v>1</v>
      </c>
      <c r="P15" s="85">
        <v>0.81</v>
      </c>
      <c r="Q15" s="131">
        <v>1.5599999999999999E-2</v>
      </c>
      <c r="R15" s="85">
        <v>73.2</v>
      </c>
      <c r="S15" s="85">
        <v>1</v>
      </c>
      <c r="T15" s="85">
        <v>0.95</v>
      </c>
      <c r="U15" s="86"/>
      <c r="V15" s="86"/>
      <c r="W15" s="86"/>
      <c r="X15" s="86"/>
      <c r="Y15" s="86"/>
      <c r="Z15" s="86"/>
      <c r="AA15" s="86"/>
      <c r="AB15" s="86"/>
      <c r="AC15" s="86"/>
      <c r="AD15" s="86"/>
      <c r="AE15" s="87" t="s">
        <v>34</v>
      </c>
      <c r="AF15" s="51"/>
      <c r="AG15" s="51"/>
    </row>
    <row r="16" spans="1:33" x14ac:dyDescent="0.2">
      <c r="A16" s="91">
        <v>8</v>
      </c>
      <c r="B16" s="65" t="s">
        <v>107</v>
      </c>
      <c r="C16" s="66" t="s">
        <v>108</v>
      </c>
      <c r="D16" s="64">
        <v>280</v>
      </c>
      <c r="E16" s="64"/>
      <c r="F16" s="98"/>
      <c r="G16" s="67">
        <f t="shared" si="0"/>
        <v>62.302087593550262</v>
      </c>
      <c r="H16" s="99"/>
      <c r="I16" s="100">
        <v>0.1</v>
      </c>
      <c r="J16" s="89">
        <v>0.2702</v>
      </c>
      <c r="K16" s="101">
        <f>'ER Sheet-AMS-II.G'!$E19</f>
        <v>0.40200000000000002</v>
      </c>
      <c r="L16" s="101">
        <f t="shared" si="2"/>
        <v>0.25322131754256105</v>
      </c>
      <c r="M16" s="98">
        <f t="shared" si="4"/>
        <v>280</v>
      </c>
      <c r="N16" s="98">
        <v>1</v>
      </c>
      <c r="O16" s="98">
        <v>1</v>
      </c>
      <c r="P16" s="112">
        <v>0.81</v>
      </c>
      <c r="Q16" s="134">
        <v>1.5599999999999999E-2</v>
      </c>
      <c r="R16" s="112">
        <v>73.2</v>
      </c>
      <c r="S16" s="101">
        <v>1</v>
      </c>
      <c r="T16" s="101">
        <v>0.95</v>
      </c>
      <c r="U16" s="69">
        <v>1</v>
      </c>
      <c r="V16" s="69">
        <v>1</v>
      </c>
      <c r="W16" s="69">
        <v>2</v>
      </c>
      <c r="X16" s="69">
        <v>0</v>
      </c>
      <c r="Y16" s="69">
        <v>0</v>
      </c>
      <c r="Z16" s="69">
        <v>0</v>
      </c>
      <c r="AA16" s="69">
        <v>0</v>
      </c>
      <c r="AB16" s="69">
        <v>0</v>
      </c>
      <c r="AC16" s="69">
        <v>0</v>
      </c>
      <c r="AD16" s="69">
        <v>0</v>
      </c>
      <c r="AE16" s="78">
        <f>SUM(U16:AD16)</f>
        <v>4</v>
      </c>
      <c r="AF16" s="51"/>
      <c r="AG16" s="51"/>
    </row>
    <row r="17" spans="1:33" x14ac:dyDescent="0.2">
      <c r="A17" s="79"/>
      <c r="B17" s="80"/>
      <c r="C17" s="81" t="s">
        <v>35</v>
      </c>
      <c r="D17" s="82">
        <v>568</v>
      </c>
      <c r="E17" s="82">
        <v>19</v>
      </c>
      <c r="F17" s="82">
        <v>6</v>
      </c>
      <c r="G17" s="83">
        <f t="shared" si="0"/>
        <v>65.973460612455909</v>
      </c>
      <c r="H17" s="83"/>
      <c r="I17" s="84">
        <v>0.1</v>
      </c>
      <c r="J17" s="89">
        <v>0.2702</v>
      </c>
      <c r="K17" s="85">
        <f>'ER Sheet-AMS-II.G'!$E20</f>
        <v>0.20100000000000001</v>
      </c>
      <c r="L17" s="85">
        <f t="shared" si="2"/>
        <v>0.12661065877128053</v>
      </c>
      <c r="M17" s="82">
        <f>SUM(D17:F17)</f>
        <v>593</v>
      </c>
      <c r="N17" s="82">
        <v>1</v>
      </c>
      <c r="O17" s="82">
        <v>1</v>
      </c>
      <c r="P17" s="85">
        <v>0.81</v>
      </c>
      <c r="Q17" s="131">
        <v>1.5599999999999999E-2</v>
      </c>
      <c r="R17" s="85">
        <v>73.2</v>
      </c>
      <c r="S17" s="85">
        <v>1</v>
      </c>
      <c r="T17" s="85">
        <v>0.95</v>
      </c>
      <c r="U17" s="86"/>
      <c r="V17" s="86"/>
      <c r="W17" s="86"/>
      <c r="X17" s="86"/>
      <c r="Y17" s="86"/>
      <c r="Z17" s="86"/>
      <c r="AA17" s="86"/>
      <c r="AB17" s="86"/>
      <c r="AC17" s="86"/>
      <c r="AD17" s="86"/>
      <c r="AE17" s="87" t="s">
        <v>34</v>
      </c>
      <c r="AF17" s="51"/>
      <c r="AG17" s="51"/>
    </row>
    <row r="18" spans="1:33" x14ac:dyDescent="0.2">
      <c r="A18" s="91">
        <v>9</v>
      </c>
      <c r="B18" s="65" t="s">
        <v>109</v>
      </c>
      <c r="C18" s="66" t="s">
        <v>36</v>
      </c>
      <c r="D18" s="64">
        <v>600</v>
      </c>
      <c r="E18" s="64"/>
      <c r="F18" s="64"/>
      <c r="G18" s="67">
        <f t="shared" si="0"/>
        <v>133.50447341475055</v>
      </c>
      <c r="H18" s="67"/>
      <c r="I18" s="76">
        <v>0.1</v>
      </c>
      <c r="J18" s="224">
        <v>0.2702</v>
      </c>
      <c r="K18" s="112">
        <f>'ER Sheet-AMS-II.G'!$E19</f>
        <v>0.40200000000000002</v>
      </c>
      <c r="L18" s="112">
        <f t="shared" si="2"/>
        <v>0.25322131754256105</v>
      </c>
      <c r="M18" s="107">
        <f t="shared" si="4"/>
        <v>600</v>
      </c>
      <c r="N18" s="107">
        <v>1</v>
      </c>
      <c r="O18" s="107">
        <v>1</v>
      </c>
      <c r="P18" s="112">
        <v>0.81</v>
      </c>
      <c r="Q18" s="133">
        <v>1.5599999999999999E-2</v>
      </c>
      <c r="R18" s="112">
        <v>73.2</v>
      </c>
      <c r="S18" s="112">
        <v>1</v>
      </c>
      <c r="T18" s="112">
        <v>0.95</v>
      </c>
      <c r="U18" s="69">
        <v>0</v>
      </c>
      <c r="V18" s="69">
        <v>1</v>
      </c>
      <c r="W18" s="69">
        <v>0</v>
      </c>
      <c r="X18" s="69">
        <v>0</v>
      </c>
      <c r="Y18" s="69">
        <v>0</v>
      </c>
      <c r="Z18" s="69">
        <v>1</v>
      </c>
      <c r="AA18" s="69">
        <v>0</v>
      </c>
      <c r="AB18" s="69">
        <v>1</v>
      </c>
      <c r="AC18" s="69">
        <v>0</v>
      </c>
      <c r="AD18" s="69">
        <v>0</v>
      </c>
      <c r="AE18" s="78">
        <f>SUM(U18:AD18)</f>
        <v>3</v>
      </c>
      <c r="AF18" s="51"/>
      <c r="AG18" s="51"/>
    </row>
    <row r="19" spans="1:33" x14ac:dyDescent="0.2">
      <c r="A19" s="79"/>
      <c r="B19" s="80"/>
      <c r="C19" s="81" t="s">
        <v>35</v>
      </c>
      <c r="D19" s="82">
        <v>900</v>
      </c>
      <c r="E19" s="82">
        <v>62</v>
      </c>
      <c r="F19" s="82">
        <v>31</v>
      </c>
      <c r="G19" s="83">
        <f t="shared" si="0"/>
        <v>110.47495175070608</v>
      </c>
      <c r="H19" s="83"/>
      <c r="I19" s="84">
        <v>0.1</v>
      </c>
      <c r="J19" s="225">
        <v>0.2702</v>
      </c>
      <c r="K19" s="85">
        <f>'ER Sheet-AMS-II.G'!$E20</f>
        <v>0.20100000000000001</v>
      </c>
      <c r="L19" s="85">
        <f t="shared" si="2"/>
        <v>0.12661065877128053</v>
      </c>
      <c r="M19" s="82">
        <f>SUM(D19:F19)</f>
        <v>993</v>
      </c>
      <c r="N19" s="82">
        <v>1</v>
      </c>
      <c r="O19" s="82">
        <v>1</v>
      </c>
      <c r="P19" s="85">
        <v>0.81</v>
      </c>
      <c r="Q19" s="131">
        <v>1.5599999999999999E-2</v>
      </c>
      <c r="R19" s="85">
        <v>73.2</v>
      </c>
      <c r="S19" s="85">
        <v>1</v>
      </c>
      <c r="T19" s="85">
        <v>0.95</v>
      </c>
      <c r="U19" s="86"/>
      <c r="V19" s="86"/>
      <c r="W19" s="86"/>
      <c r="X19" s="86"/>
      <c r="Y19" s="86"/>
      <c r="Z19" s="86"/>
      <c r="AA19" s="86"/>
      <c r="AB19" s="86"/>
      <c r="AC19" s="86"/>
      <c r="AD19" s="86"/>
      <c r="AE19" s="87" t="s">
        <v>34</v>
      </c>
      <c r="AF19" s="51"/>
      <c r="AG19" s="51"/>
    </row>
    <row r="20" spans="1:33" x14ac:dyDescent="0.2">
      <c r="A20" s="91">
        <v>10</v>
      </c>
      <c r="B20" s="65" t="s">
        <v>110</v>
      </c>
      <c r="C20" s="66" t="s">
        <v>36</v>
      </c>
      <c r="D20" s="64">
        <v>65</v>
      </c>
      <c r="E20" s="64"/>
      <c r="F20" s="64"/>
      <c r="G20" s="67">
        <f t="shared" si="0"/>
        <v>14.46298461993131</v>
      </c>
      <c r="H20" s="67"/>
      <c r="I20" s="110">
        <v>0.1</v>
      </c>
      <c r="J20" s="89">
        <v>0.2702</v>
      </c>
      <c r="K20" s="112">
        <f>'ER Sheet-AMS-II.G'!$E19</f>
        <v>0.40200000000000002</v>
      </c>
      <c r="L20" s="112">
        <f t="shared" si="2"/>
        <v>0.25322131754256105</v>
      </c>
      <c r="M20" s="107">
        <f>SUM(D20:F20)</f>
        <v>65</v>
      </c>
      <c r="N20" s="107">
        <v>1</v>
      </c>
      <c r="O20" s="107">
        <v>1</v>
      </c>
      <c r="P20" s="112">
        <v>0.81</v>
      </c>
      <c r="Q20" s="133">
        <v>1.5599999999999999E-2</v>
      </c>
      <c r="R20" s="112">
        <v>73.2</v>
      </c>
      <c r="S20" s="112">
        <v>1</v>
      </c>
      <c r="T20" s="112">
        <v>0.95</v>
      </c>
      <c r="U20" s="69">
        <v>0</v>
      </c>
      <c r="V20" s="69">
        <v>1</v>
      </c>
      <c r="W20" s="69">
        <v>2</v>
      </c>
      <c r="X20" s="69">
        <v>1</v>
      </c>
      <c r="Y20" s="69">
        <v>0</v>
      </c>
      <c r="Z20" s="69">
        <v>0</v>
      </c>
      <c r="AA20" s="69">
        <v>0</v>
      </c>
      <c r="AB20" s="69">
        <v>0</v>
      </c>
      <c r="AC20" s="69">
        <v>0</v>
      </c>
      <c r="AD20" s="69">
        <v>0</v>
      </c>
      <c r="AE20" s="78">
        <f>SUM(U20:AD20)</f>
        <v>4</v>
      </c>
      <c r="AF20" s="51"/>
      <c r="AG20" s="51"/>
    </row>
    <row r="21" spans="1:33" x14ac:dyDescent="0.2">
      <c r="A21" s="79"/>
      <c r="B21" s="80"/>
      <c r="C21" s="81" t="s">
        <v>35</v>
      </c>
      <c r="D21" s="82">
        <v>449</v>
      </c>
      <c r="E21" s="82">
        <v>14</v>
      </c>
      <c r="F21" s="82">
        <v>3</v>
      </c>
      <c r="G21" s="83">
        <f t="shared" si="0"/>
        <v>51.844237176061462</v>
      </c>
      <c r="H21" s="83"/>
      <c r="I21" s="84">
        <v>0.1</v>
      </c>
      <c r="J21" s="89">
        <v>0.2702</v>
      </c>
      <c r="K21" s="85">
        <f>'ER Sheet-AMS-II.G'!$E20</f>
        <v>0.20100000000000001</v>
      </c>
      <c r="L21" s="85">
        <f t="shared" si="2"/>
        <v>0.12661065877128053</v>
      </c>
      <c r="M21" s="82">
        <f t="shared" ref="M21:M26" si="5">SUM(D21:F21)</f>
        <v>466</v>
      </c>
      <c r="N21" s="82">
        <v>1</v>
      </c>
      <c r="O21" s="82">
        <v>1</v>
      </c>
      <c r="P21" s="85">
        <v>0.81</v>
      </c>
      <c r="Q21" s="131">
        <v>1.5599999999999999E-2</v>
      </c>
      <c r="R21" s="85">
        <v>73.2</v>
      </c>
      <c r="S21" s="85">
        <v>1</v>
      </c>
      <c r="T21" s="85">
        <v>0.95</v>
      </c>
      <c r="U21" s="86"/>
      <c r="V21" s="86"/>
      <c r="W21" s="86"/>
      <c r="X21" s="86"/>
      <c r="Y21" s="86"/>
      <c r="Z21" s="86"/>
      <c r="AA21" s="86"/>
      <c r="AB21" s="86"/>
      <c r="AC21" s="86"/>
      <c r="AD21" s="86"/>
      <c r="AE21" s="87" t="s">
        <v>34</v>
      </c>
      <c r="AF21" s="51"/>
      <c r="AG21" s="51"/>
    </row>
    <row r="22" spans="1:33" x14ac:dyDescent="0.2">
      <c r="A22" s="91">
        <v>11</v>
      </c>
      <c r="B22" s="65" t="s">
        <v>111</v>
      </c>
      <c r="C22" s="66" t="s">
        <v>36</v>
      </c>
      <c r="D22" s="64">
        <v>0</v>
      </c>
      <c r="E22" s="64"/>
      <c r="F22" s="98"/>
      <c r="G22" s="67">
        <f t="shared" si="0"/>
        <v>0</v>
      </c>
      <c r="H22" s="99"/>
      <c r="I22" s="100">
        <v>0.1</v>
      </c>
      <c r="J22" s="224">
        <v>0.2702</v>
      </c>
      <c r="K22" s="101">
        <f>'ER Sheet-AMS-II.G'!$E19</f>
        <v>0.40200000000000002</v>
      </c>
      <c r="L22" s="101">
        <f t="shared" si="2"/>
        <v>0.25322131754256105</v>
      </c>
      <c r="M22" s="98">
        <f t="shared" si="5"/>
        <v>0</v>
      </c>
      <c r="N22" s="98">
        <v>1</v>
      </c>
      <c r="O22" s="98">
        <v>1</v>
      </c>
      <c r="P22" s="112">
        <v>0.81</v>
      </c>
      <c r="Q22" s="134">
        <v>1.5599999999999999E-2</v>
      </c>
      <c r="R22" s="112">
        <v>73.2</v>
      </c>
      <c r="S22" s="101">
        <v>1</v>
      </c>
      <c r="T22" s="101">
        <v>0.95</v>
      </c>
      <c r="U22" s="69">
        <v>0</v>
      </c>
      <c r="V22" s="69">
        <v>1</v>
      </c>
      <c r="W22" s="69">
        <v>1</v>
      </c>
      <c r="X22" s="69">
        <v>0</v>
      </c>
      <c r="Y22" s="69">
        <v>0</v>
      </c>
      <c r="Z22" s="69">
        <v>0</v>
      </c>
      <c r="AA22" s="69">
        <v>0</v>
      </c>
      <c r="AB22" s="69">
        <v>0</v>
      </c>
      <c r="AC22" s="69">
        <v>0</v>
      </c>
      <c r="AD22" s="69">
        <v>0</v>
      </c>
      <c r="AE22" s="78">
        <f>SUM(U22:AD22)</f>
        <v>2</v>
      </c>
      <c r="AF22" s="51"/>
      <c r="AG22" s="51"/>
    </row>
    <row r="23" spans="1:33" x14ac:dyDescent="0.2">
      <c r="A23" s="79"/>
      <c r="B23" s="80"/>
      <c r="C23" s="81" t="s">
        <v>35</v>
      </c>
      <c r="D23" s="82">
        <v>215</v>
      </c>
      <c r="E23" s="82">
        <v>10</v>
      </c>
      <c r="F23" s="82">
        <v>2</v>
      </c>
      <c r="G23" s="83">
        <f t="shared" si="0"/>
        <v>25.254596220956977</v>
      </c>
      <c r="H23" s="83"/>
      <c r="I23" s="84">
        <v>0.1</v>
      </c>
      <c r="J23" s="225">
        <v>0.2702</v>
      </c>
      <c r="K23" s="85">
        <f>'ER Sheet-AMS-II.G'!$E20</f>
        <v>0.20100000000000001</v>
      </c>
      <c r="L23" s="85">
        <f t="shared" si="2"/>
        <v>0.12661065877128053</v>
      </c>
      <c r="M23" s="82">
        <f>SUM(D23:F23)</f>
        <v>227</v>
      </c>
      <c r="N23" s="82">
        <v>1</v>
      </c>
      <c r="O23" s="82">
        <v>1</v>
      </c>
      <c r="P23" s="85">
        <v>0.81</v>
      </c>
      <c r="Q23" s="131">
        <v>1.5599999999999999E-2</v>
      </c>
      <c r="R23" s="85">
        <v>73.2</v>
      </c>
      <c r="S23" s="85">
        <v>1</v>
      </c>
      <c r="T23" s="85">
        <v>0.95</v>
      </c>
      <c r="U23" s="86"/>
      <c r="V23" s="86"/>
      <c r="W23" s="86"/>
      <c r="X23" s="86"/>
      <c r="Y23" s="86"/>
      <c r="Z23" s="86"/>
      <c r="AA23" s="86"/>
      <c r="AB23" s="86"/>
      <c r="AC23" s="86"/>
      <c r="AD23" s="86"/>
      <c r="AE23" s="87" t="s">
        <v>34</v>
      </c>
      <c r="AF23" s="51"/>
      <c r="AG23" s="51"/>
    </row>
    <row r="24" spans="1:33" x14ac:dyDescent="0.2">
      <c r="A24" s="91">
        <v>12</v>
      </c>
      <c r="B24" s="65" t="s">
        <v>112</v>
      </c>
      <c r="C24" s="66" t="s">
        <v>36</v>
      </c>
      <c r="D24" s="64">
        <v>100</v>
      </c>
      <c r="E24" s="64"/>
      <c r="F24" s="98"/>
      <c r="G24" s="67">
        <f t="shared" si="0"/>
        <v>22.25074556912509</v>
      </c>
      <c r="H24" s="99"/>
      <c r="I24" s="100">
        <v>0.1</v>
      </c>
      <c r="J24" s="89">
        <v>0.2702</v>
      </c>
      <c r="K24" s="101">
        <f>'ER Sheet-AMS-II.G'!$E19</f>
        <v>0.40200000000000002</v>
      </c>
      <c r="L24" s="101">
        <f t="shared" si="2"/>
        <v>0.25322131754256105</v>
      </c>
      <c r="M24" s="98">
        <f t="shared" si="5"/>
        <v>100</v>
      </c>
      <c r="N24" s="98">
        <v>1</v>
      </c>
      <c r="O24" s="98">
        <v>1</v>
      </c>
      <c r="P24" s="112">
        <v>0.81</v>
      </c>
      <c r="Q24" s="134">
        <v>1.5599999999999999E-2</v>
      </c>
      <c r="R24" s="112">
        <v>73.2</v>
      </c>
      <c r="S24" s="101">
        <v>1</v>
      </c>
      <c r="T24" s="101">
        <v>0.95</v>
      </c>
      <c r="U24" s="69">
        <v>1</v>
      </c>
      <c r="V24" s="69">
        <v>2</v>
      </c>
      <c r="W24" s="69">
        <v>0</v>
      </c>
      <c r="X24" s="69">
        <v>1</v>
      </c>
      <c r="Y24" s="69">
        <v>0</v>
      </c>
      <c r="Z24" s="69">
        <v>0</v>
      </c>
      <c r="AA24" s="69">
        <v>0</v>
      </c>
      <c r="AB24" s="69">
        <v>0</v>
      </c>
      <c r="AC24" s="69">
        <v>1</v>
      </c>
      <c r="AD24" s="69">
        <v>0</v>
      </c>
      <c r="AE24" s="78">
        <f>SUM(U24:AD24)</f>
        <v>5</v>
      </c>
      <c r="AF24" s="51"/>
      <c r="AG24" s="51"/>
    </row>
    <row r="25" spans="1:33" x14ac:dyDescent="0.2">
      <c r="A25" s="79"/>
      <c r="B25" s="80"/>
      <c r="C25" s="81" t="s">
        <v>35</v>
      </c>
      <c r="D25" s="82">
        <v>3120</v>
      </c>
      <c r="E25" s="82">
        <v>86</v>
      </c>
      <c r="F25" s="82">
        <v>34</v>
      </c>
      <c r="G25" s="83">
        <f t="shared" si="0"/>
        <v>360.46207821982654</v>
      </c>
      <c r="H25" s="83"/>
      <c r="I25" s="84">
        <v>0.1</v>
      </c>
      <c r="J25" s="89">
        <v>0.2702</v>
      </c>
      <c r="K25" s="85">
        <f>'ER Sheet-AMS-II.G'!$E20</f>
        <v>0.20100000000000001</v>
      </c>
      <c r="L25" s="85">
        <f t="shared" si="2"/>
        <v>0.12661065877128053</v>
      </c>
      <c r="M25" s="82">
        <f>SUM(D25:F25)</f>
        <v>3240</v>
      </c>
      <c r="N25" s="82">
        <v>1</v>
      </c>
      <c r="O25" s="82">
        <v>1</v>
      </c>
      <c r="P25" s="85">
        <v>0.81</v>
      </c>
      <c r="Q25" s="131">
        <v>1.5599999999999999E-2</v>
      </c>
      <c r="R25" s="85">
        <v>73.2</v>
      </c>
      <c r="S25" s="85">
        <v>1</v>
      </c>
      <c r="T25" s="85">
        <v>0.95</v>
      </c>
      <c r="U25" s="86"/>
      <c r="V25" s="86"/>
      <c r="W25" s="86"/>
      <c r="X25" s="86"/>
      <c r="Y25" s="86"/>
      <c r="Z25" s="86"/>
      <c r="AA25" s="86"/>
      <c r="AB25" s="86"/>
      <c r="AC25" s="86"/>
      <c r="AD25" s="86"/>
      <c r="AE25" s="87" t="s">
        <v>34</v>
      </c>
      <c r="AF25" s="51"/>
      <c r="AG25" s="51"/>
    </row>
    <row r="26" spans="1:33" x14ac:dyDescent="0.2">
      <c r="A26" s="91">
        <v>13</v>
      </c>
      <c r="B26" s="65" t="s">
        <v>113</v>
      </c>
      <c r="C26" s="66" t="s">
        <v>36</v>
      </c>
      <c r="D26" s="64">
        <v>0</v>
      </c>
      <c r="E26" s="64"/>
      <c r="F26" s="98"/>
      <c r="G26" s="67">
        <f t="shared" si="0"/>
        <v>0</v>
      </c>
      <c r="H26" s="99"/>
      <c r="I26" s="76">
        <v>0.1</v>
      </c>
      <c r="J26" s="224">
        <v>0.2702</v>
      </c>
      <c r="K26" s="101">
        <f>'ER Sheet-AMS-II.G'!$E19</f>
        <v>0.40200000000000002</v>
      </c>
      <c r="L26" s="101">
        <f t="shared" si="2"/>
        <v>0.25322131754256105</v>
      </c>
      <c r="M26" s="98">
        <f t="shared" si="5"/>
        <v>0</v>
      </c>
      <c r="N26" s="98">
        <v>1</v>
      </c>
      <c r="O26" s="98">
        <v>1</v>
      </c>
      <c r="P26" s="112">
        <v>0.81</v>
      </c>
      <c r="Q26" s="134">
        <v>1.5599999999999999E-2</v>
      </c>
      <c r="R26" s="112">
        <v>73.2</v>
      </c>
      <c r="S26" s="101">
        <v>1</v>
      </c>
      <c r="T26" s="101">
        <v>0.95</v>
      </c>
      <c r="U26" s="69">
        <v>1</v>
      </c>
      <c r="V26" s="69">
        <v>1</v>
      </c>
      <c r="W26" s="69">
        <v>0</v>
      </c>
      <c r="X26" s="69">
        <v>1</v>
      </c>
      <c r="Y26" s="69">
        <v>0</v>
      </c>
      <c r="Z26" s="69">
        <v>0</v>
      </c>
      <c r="AA26" s="69">
        <v>0</v>
      </c>
      <c r="AB26" s="69">
        <v>0</v>
      </c>
      <c r="AC26" s="69">
        <v>0</v>
      </c>
      <c r="AD26" s="69">
        <v>0</v>
      </c>
      <c r="AE26" s="78">
        <f>SUM(U26:AD26)</f>
        <v>3</v>
      </c>
      <c r="AF26" s="51"/>
      <c r="AG26" s="51"/>
    </row>
    <row r="27" spans="1:33" x14ac:dyDescent="0.2">
      <c r="A27" s="79"/>
      <c r="B27" s="80"/>
      <c r="C27" s="81" t="s">
        <v>35</v>
      </c>
      <c r="D27" s="82">
        <v>1130</v>
      </c>
      <c r="E27" s="82">
        <v>19</v>
      </c>
      <c r="F27" s="82">
        <v>4</v>
      </c>
      <c r="G27" s="83">
        <f t="shared" si="0"/>
        <v>128.27554820600616</v>
      </c>
      <c r="H27" s="83"/>
      <c r="I27" s="84">
        <v>0.1</v>
      </c>
      <c r="J27" s="225">
        <v>0.2702</v>
      </c>
      <c r="K27" s="85">
        <f>'ER Sheet-AMS-II.G'!$E20</f>
        <v>0.20100000000000001</v>
      </c>
      <c r="L27" s="85">
        <f t="shared" si="2"/>
        <v>0.12661065877128053</v>
      </c>
      <c r="M27" s="82">
        <f>SUM(D27:F27)</f>
        <v>1153</v>
      </c>
      <c r="N27" s="82">
        <v>1</v>
      </c>
      <c r="O27" s="82">
        <v>1</v>
      </c>
      <c r="P27" s="85">
        <v>0.81</v>
      </c>
      <c r="Q27" s="131">
        <v>1.5599999999999999E-2</v>
      </c>
      <c r="R27" s="85">
        <v>73.2</v>
      </c>
      <c r="S27" s="85">
        <v>1</v>
      </c>
      <c r="T27" s="85">
        <v>0.95</v>
      </c>
      <c r="U27" s="86"/>
      <c r="V27" s="86"/>
      <c r="W27" s="86"/>
      <c r="X27" s="86"/>
      <c r="Y27" s="86"/>
      <c r="Z27" s="86"/>
      <c r="AA27" s="86"/>
      <c r="AB27" s="86"/>
      <c r="AC27" s="86"/>
      <c r="AD27" s="86"/>
      <c r="AE27" s="87" t="s">
        <v>34</v>
      </c>
      <c r="AF27" s="51"/>
      <c r="AG27" s="51"/>
    </row>
    <row r="28" spans="1:33" x14ac:dyDescent="0.2">
      <c r="A28" s="91">
        <v>14</v>
      </c>
      <c r="B28" s="65" t="s">
        <v>114</v>
      </c>
      <c r="C28" s="66" t="s">
        <v>36</v>
      </c>
      <c r="D28" s="64">
        <v>150</v>
      </c>
      <c r="E28" s="64"/>
      <c r="F28" s="64"/>
      <c r="G28" s="67">
        <f t="shared" si="0"/>
        <v>33.376118353687637</v>
      </c>
      <c r="H28" s="67"/>
      <c r="I28" s="110">
        <v>0.1</v>
      </c>
      <c r="J28" s="89">
        <v>0.2702</v>
      </c>
      <c r="K28" s="68">
        <f>'ER Sheet-AMS-II.G'!$E19</f>
        <v>0.40200000000000002</v>
      </c>
      <c r="L28" s="112">
        <f t="shared" si="2"/>
        <v>0.25322131754256105</v>
      </c>
      <c r="M28" s="107">
        <f t="shared" ref="M28:M31" si="6">SUM(D28:F28)</f>
        <v>150</v>
      </c>
      <c r="N28" s="107">
        <v>1</v>
      </c>
      <c r="O28" s="107">
        <v>1</v>
      </c>
      <c r="P28" s="112">
        <v>0.81</v>
      </c>
      <c r="Q28" s="133">
        <v>1.5599999999999999E-2</v>
      </c>
      <c r="R28" s="112">
        <v>73.2</v>
      </c>
      <c r="S28" s="112">
        <v>1</v>
      </c>
      <c r="T28" s="112">
        <v>0.95</v>
      </c>
      <c r="U28" s="69">
        <v>0</v>
      </c>
      <c r="V28" s="69">
        <v>0</v>
      </c>
      <c r="W28" s="69">
        <v>0</v>
      </c>
      <c r="X28" s="69">
        <v>1</v>
      </c>
      <c r="Y28" s="69">
        <v>0</v>
      </c>
      <c r="Z28" s="69">
        <v>1</v>
      </c>
      <c r="AA28" s="69">
        <v>0</v>
      </c>
      <c r="AB28" s="69">
        <v>0</v>
      </c>
      <c r="AC28" s="69">
        <v>0</v>
      </c>
      <c r="AD28" s="69">
        <v>0</v>
      </c>
      <c r="AE28" s="78">
        <f>SUM(U28:AD28)</f>
        <v>2</v>
      </c>
      <c r="AF28" s="51"/>
      <c r="AG28" s="51"/>
    </row>
    <row r="29" spans="1:33" x14ac:dyDescent="0.2">
      <c r="A29" s="79"/>
      <c r="B29" s="80"/>
      <c r="C29" s="81" t="s">
        <v>35</v>
      </c>
      <c r="D29" s="82">
        <v>1014</v>
      </c>
      <c r="E29" s="82">
        <v>15</v>
      </c>
      <c r="F29" s="82">
        <v>12</v>
      </c>
      <c r="G29" s="83">
        <f t="shared" si="0"/>
        <v>115.8151306872961</v>
      </c>
      <c r="H29" s="83"/>
      <c r="I29" s="84">
        <v>0.1</v>
      </c>
      <c r="J29" s="89">
        <v>0.2702</v>
      </c>
      <c r="K29" s="85">
        <f>'ER Sheet-AMS-II.G'!$E20</f>
        <v>0.20100000000000001</v>
      </c>
      <c r="L29" s="85">
        <f t="shared" si="2"/>
        <v>0.12661065877128053</v>
      </c>
      <c r="M29" s="82">
        <f t="shared" si="6"/>
        <v>1041</v>
      </c>
      <c r="N29" s="82">
        <v>1</v>
      </c>
      <c r="O29" s="82">
        <v>1</v>
      </c>
      <c r="P29" s="85">
        <v>0.81</v>
      </c>
      <c r="Q29" s="131">
        <v>1.5599999999999999E-2</v>
      </c>
      <c r="R29" s="85">
        <v>73.2</v>
      </c>
      <c r="S29" s="85">
        <v>1</v>
      </c>
      <c r="T29" s="85">
        <v>0.95</v>
      </c>
      <c r="U29" s="86"/>
      <c r="V29" s="86"/>
      <c r="W29" s="86"/>
      <c r="X29" s="86"/>
      <c r="Y29" s="86"/>
      <c r="Z29" s="86"/>
      <c r="AA29" s="86"/>
      <c r="AB29" s="86"/>
      <c r="AC29" s="86"/>
      <c r="AD29" s="86"/>
      <c r="AE29" s="87" t="s">
        <v>34</v>
      </c>
      <c r="AF29" s="51"/>
      <c r="AG29" s="51"/>
    </row>
    <row r="30" spans="1:33" x14ac:dyDescent="0.2">
      <c r="A30" s="91">
        <v>15</v>
      </c>
      <c r="B30" s="65" t="s">
        <v>115</v>
      </c>
      <c r="C30" s="66" t="s">
        <v>36</v>
      </c>
      <c r="D30" s="64">
        <v>250</v>
      </c>
      <c r="E30" s="64"/>
      <c r="F30" s="98"/>
      <c r="G30" s="67">
        <f t="shared" si="0"/>
        <v>55.626863922812724</v>
      </c>
      <c r="H30" s="99"/>
      <c r="I30" s="100">
        <v>0.1</v>
      </c>
      <c r="J30" s="224">
        <v>0.2702</v>
      </c>
      <c r="K30" s="101">
        <f>'ER Sheet-AMS-II.G'!$E19</f>
        <v>0.40200000000000002</v>
      </c>
      <c r="L30" s="101">
        <f t="shared" si="2"/>
        <v>0.25322131754256105</v>
      </c>
      <c r="M30" s="98">
        <f>SUM(D30:F30)</f>
        <v>250</v>
      </c>
      <c r="N30" s="98">
        <v>1</v>
      </c>
      <c r="O30" s="98">
        <v>1</v>
      </c>
      <c r="P30" s="112">
        <v>0.81</v>
      </c>
      <c r="Q30" s="134">
        <v>1.5599999999999999E-2</v>
      </c>
      <c r="R30" s="112">
        <v>73.2</v>
      </c>
      <c r="S30" s="101">
        <v>1</v>
      </c>
      <c r="T30" s="101">
        <v>0.95</v>
      </c>
      <c r="U30" s="69">
        <v>0</v>
      </c>
      <c r="V30" s="69">
        <v>1</v>
      </c>
      <c r="W30" s="69">
        <v>2</v>
      </c>
      <c r="X30" s="69">
        <v>0</v>
      </c>
      <c r="Y30" s="69">
        <v>0</v>
      </c>
      <c r="Z30" s="69">
        <v>0</v>
      </c>
      <c r="AA30" s="69">
        <v>0</v>
      </c>
      <c r="AB30" s="69">
        <v>0</v>
      </c>
      <c r="AC30" s="69">
        <v>0</v>
      </c>
      <c r="AD30" s="69">
        <v>0</v>
      </c>
      <c r="AE30" s="78">
        <f>SUM(U30:AD30)</f>
        <v>3</v>
      </c>
      <c r="AF30" s="51"/>
      <c r="AG30" s="51"/>
    </row>
    <row r="31" spans="1:33" x14ac:dyDescent="0.2">
      <c r="A31" s="79"/>
      <c r="B31" s="80"/>
      <c r="C31" s="81" t="s">
        <v>35</v>
      </c>
      <c r="D31" s="82">
        <v>300</v>
      </c>
      <c r="E31" s="82">
        <v>30</v>
      </c>
      <c r="F31" s="82">
        <v>8</v>
      </c>
      <c r="G31" s="83">
        <f t="shared" si="0"/>
        <v>37.603760011821407</v>
      </c>
      <c r="H31" s="83"/>
      <c r="I31" s="84">
        <v>0.1</v>
      </c>
      <c r="J31" s="225">
        <v>0.2702</v>
      </c>
      <c r="K31" s="85">
        <f>'ER Sheet-AMS-II.G'!$E20</f>
        <v>0.20100000000000001</v>
      </c>
      <c r="L31" s="85">
        <f t="shared" si="2"/>
        <v>0.12661065877128053</v>
      </c>
      <c r="M31" s="82">
        <f t="shared" si="6"/>
        <v>338</v>
      </c>
      <c r="N31" s="82">
        <v>1</v>
      </c>
      <c r="O31" s="82">
        <v>1</v>
      </c>
      <c r="P31" s="85">
        <v>0.81</v>
      </c>
      <c r="Q31" s="131">
        <v>1.5599999999999999E-2</v>
      </c>
      <c r="R31" s="85">
        <v>73.2</v>
      </c>
      <c r="S31" s="85">
        <v>1</v>
      </c>
      <c r="T31" s="85">
        <v>0.95</v>
      </c>
      <c r="U31" s="86"/>
      <c r="V31" s="86"/>
      <c r="W31" s="86"/>
      <c r="X31" s="86"/>
      <c r="Y31" s="86"/>
      <c r="Z31" s="86"/>
      <c r="AA31" s="86"/>
      <c r="AB31" s="86"/>
      <c r="AC31" s="86"/>
      <c r="AD31" s="86"/>
      <c r="AE31" s="92"/>
      <c r="AF31" s="51"/>
      <c r="AG31" s="51"/>
    </row>
    <row r="32" spans="1:33" x14ac:dyDescent="0.2">
      <c r="A32" s="91">
        <v>16</v>
      </c>
      <c r="B32" s="65" t="s">
        <v>116</v>
      </c>
      <c r="C32" s="66" t="s">
        <v>36</v>
      </c>
      <c r="D32" s="64">
        <v>100</v>
      </c>
      <c r="E32" s="64"/>
      <c r="F32" s="98"/>
      <c r="G32" s="67">
        <f t="shared" si="0"/>
        <v>22.25074556912509</v>
      </c>
      <c r="H32" s="99"/>
      <c r="I32" s="100">
        <v>0.1</v>
      </c>
      <c r="J32" s="89">
        <v>0.2702</v>
      </c>
      <c r="K32" s="101">
        <f>'ER Sheet-AMS-II.G'!$E19</f>
        <v>0.40200000000000002</v>
      </c>
      <c r="L32" s="101">
        <f t="shared" si="2"/>
        <v>0.25322131754256105</v>
      </c>
      <c r="M32" s="98">
        <f>SUM(D32:F32)</f>
        <v>100</v>
      </c>
      <c r="N32" s="98">
        <v>1</v>
      </c>
      <c r="O32" s="98">
        <v>1</v>
      </c>
      <c r="P32" s="112">
        <v>0.81</v>
      </c>
      <c r="Q32" s="134">
        <v>1.5599999999999999E-2</v>
      </c>
      <c r="R32" s="112">
        <v>73.2</v>
      </c>
      <c r="S32" s="101">
        <v>1</v>
      </c>
      <c r="T32" s="101">
        <v>0.95</v>
      </c>
      <c r="U32" s="69">
        <v>0</v>
      </c>
      <c r="V32" s="69">
        <v>0</v>
      </c>
      <c r="W32" s="69">
        <v>2</v>
      </c>
      <c r="X32" s="69">
        <v>0</v>
      </c>
      <c r="Y32" s="69">
        <v>0</v>
      </c>
      <c r="Z32" s="69">
        <v>0</v>
      </c>
      <c r="AA32" s="69">
        <v>0</v>
      </c>
      <c r="AB32" s="69">
        <v>0</v>
      </c>
      <c r="AC32" s="69">
        <v>0</v>
      </c>
      <c r="AD32" s="69">
        <v>0</v>
      </c>
      <c r="AE32" s="78">
        <f>SUM(U32:AD32)</f>
        <v>2</v>
      </c>
      <c r="AF32" s="93" t="s">
        <v>34</v>
      </c>
      <c r="AG32" s="93" t="s">
        <v>34</v>
      </c>
    </row>
    <row r="33" spans="1:33" x14ac:dyDescent="0.2">
      <c r="A33" s="91"/>
      <c r="B33" s="65"/>
      <c r="C33" s="66" t="s">
        <v>35</v>
      </c>
      <c r="D33" s="64">
        <v>110</v>
      </c>
      <c r="E33" s="64">
        <v>14</v>
      </c>
      <c r="F33" s="82">
        <v>7</v>
      </c>
      <c r="G33" s="83">
        <f t="shared" si="0"/>
        <v>14.574238347776934</v>
      </c>
      <c r="H33" s="83"/>
      <c r="I33" s="84">
        <v>0.1</v>
      </c>
      <c r="J33" s="89">
        <v>0.2702</v>
      </c>
      <c r="K33" s="85">
        <f>'ER Sheet-AMS-II.G'!$E20</f>
        <v>0.20100000000000001</v>
      </c>
      <c r="L33" s="85">
        <f t="shared" si="2"/>
        <v>0.12661065877128053</v>
      </c>
      <c r="M33" s="82">
        <f t="shared" ref="M33:M39" si="7">SUM(D33:F33)</f>
        <v>131</v>
      </c>
      <c r="N33" s="82">
        <v>1</v>
      </c>
      <c r="O33" s="82">
        <v>1</v>
      </c>
      <c r="P33" s="85">
        <v>0.81</v>
      </c>
      <c r="Q33" s="131">
        <v>1.5599999999999999E-2</v>
      </c>
      <c r="R33" s="85">
        <v>73.2</v>
      </c>
      <c r="S33" s="85">
        <v>1</v>
      </c>
      <c r="T33" s="85">
        <v>0.95</v>
      </c>
      <c r="U33" s="69" t="s">
        <v>34</v>
      </c>
      <c r="V33" s="69" t="s">
        <v>34</v>
      </c>
      <c r="W33" s="69" t="s">
        <v>34</v>
      </c>
      <c r="X33" s="69" t="s">
        <v>34</v>
      </c>
      <c r="Y33" s="69" t="s">
        <v>34</v>
      </c>
      <c r="Z33" s="69" t="s">
        <v>34</v>
      </c>
      <c r="AA33" s="69" t="s">
        <v>34</v>
      </c>
      <c r="AB33" s="69" t="s">
        <v>34</v>
      </c>
      <c r="AC33" s="69" t="s">
        <v>34</v>
      </c>
      <c r="AD33" s="69"/>
      <c r="AE33" s="94" t="s">
        <v>34</v>
      </c>
      <c r="AF33" s="93" t="s">
        <v>34</v>
      </c>
      <c r="AG33" s="95" t="s">
        <v>34</v>
      </c>
    </row>
    <row r="34" spans="1:33" x14ac:dyDescent="0.2">
      <c r="A34" s="75">
        <v>17</v>
      </c>
      <c r="B34" s="96" t="s">
        <v>117</v>
      </c>
      <c r="C34" s="97" t="s">
        <v>36</v>
      </c>
      <c r="D34" s="98">
        <v>274</v>
      </c>
      <c r="E34" s="98"/>
      <c r="F34" s="98"/>
      <c r="G34" s="67">
        <f t="shared" si="0"/>
        <v>60.967042859402753</v>
      </c>
      <c r="H34" s="99"/>
      <c r="I34" s="76">
        <v>0.1</v>
      </c>
      <c r="J34" s="224">
        <v>0.2702</v>
      </c>
      <c r="K34" s="101">
        <f>'ER Sheet-AMS-II.G'!$E19</f>
        <v>0.40200000000000002</v>
      </c>
      <c r="L34" s="101">
        <f t="shared" si="2"/>
        <v>0.25322131754256105</v>
      </c>
      <c r="M34" s="98">
        <f t="shared" si="7"/>
        <v>274</v>
      </c>
      <c r="N34" s="98">
        <v>1</v>
      </c>
      <c r="O34" s="98">
        <v>1</v>
      </c>
      <c r="P34" s="112">
        <v>0.81</v>
      </c>
      <c r="Q34" s="134">
        <v>1.5599999999999999E-2</v>
      </c>
      <c r="R34" s="112">
        <v>73.2</v>
      </c>
      <c r="S34" s="101">
        <v>1</v>
      </c>
      <c r="T34" s="101">
        <v>0.95</v>
      </c>
      <c r="U34" s="77">
        <v>0</v>
      </c>
      <c r="V34" s="77">
        <v>0</v>
      </c>
      <c r="W34" s="77">
        <v>2</v>
      </c>
      <c r="X34" s="77">
        <v>1</v>
      </c>
      <c r="Y34" s="77">
        <v>0</v>
      </c>
      <c r="Z34" s="77">
        <v>0</v>
      </c>
      <c r="AA34" s="77">
        <v>0</v>
      </c>
      <c r="AB34" s="77">
        <v>0</v>
      </c>
      <c r="AC34" s="77">
        <v>0</v>
      </c>
      <c r="AD34" s="77">
        <v>0</v>
      </c>
      <c r="AE34" s="78">
        <f>SUM(U34:AD34)</f>
        <v>3</v>
      </c>
      <c r="AF34" s="93" t="s">
        <v>34</v>
      </c>
      <c r="AG34" s="93" t="s">
        <v>34</v>
      </c>
    </row>
    <row r="35" spans="1:33" x14ac:dyDescent="0.2">
      <c r="A35" s="79"/>
      <c r="B35" s="80"/>
      <c r="C35" s="81" t="s">
        <v>35</v>
      </c>
      <c r="D35" s="82">
        <v>208</v>
      </c>
      <c r="E35" s="82">
        <v>15</v>
      </c>
      <c r="F35" s="82">
        <v>4</v>
      </c>
      <c r="G35" s="83">
        <f t="shared" si="0"/>
        <v>25.254596220956977</v>
      </c>
      <c r="H35" s="83"/>
      <c r="I35" s="84">
        <v>0.1</v>
      </c>
      <c r="J35" s="225">
        <v>0.2702</v>
      </c>
      <c r="K35" s="85">
        <f>'ER Sheet-AMS-II.G'!$E20</f>
        <v>0.20100000000000001</v>
      </c>
      <c r="L35" s="85">
        <f t="shared" si="2"/>
        <v>0.12661065877128053</v>
      </c>
      <c r="M35" s="82">
        <f>SUM(D35:F35)</f>
        <v>227</v>
      </c>
      <c r="N35" s="82">
        <v>1</v>
      </c>
      <c r="O35" s="82">
        <v>1</v>
      </c>
      <c r="P35" s="85">
        <v>0.81</v>
      </c>
      <c r="Q35" s="131">
        <v>1.5599999999999999E-2</v>
      </c>
      <c r="R35" s="85">
        <v>73.2</v>
      </c>
      <c r="S35" s="85">
        <v>1</v>
      </c>
      <c r="T35" s="85">
        <v>0.95</v>
      </c>
      <c r="U35" s="86"/>
      <c r="V35" s="86"/>
      <c r="W35" s="86"/>
      <c r="X35" s="86"/>
      <c r="Y35" s="86"/>
      <c r="Z35" s="86"/>
      <c r="AA35" s="86"/>
      <c r="AB35" s="86"/>
      <c r="AC35" s="86"/>
      <c r="AD35" s="86"/>
      <c r="AE35" s="92"/>
      <c r="AF35" s="93"/>
      <c r="AG35" s="95"/>
    </row>
    <row r="36" spans="1:33" x14ac:dyDescent="0.2">
      <c r="A36" s="91">
        <v>18</v>
      </c>
      <c r="B36" s="65" t="s">
        <v>120</v>
      </c>
      <c r="C36" s="66" t="s">
        <v>36</v>
      </c>
      <c r="D36" s="64">
        <v>0</v>
      </c>
      <c r="E36" s="66"/>
      <c r="F36" s="97"/>
      <c r="G36" s="67">
        <f t="shared" si="0"/>
        <v>0</v>
      </c>
      <c r="H36" s="99"/>
      <c r="I36" s="110">
        <v>0.1</v>
      </c>
      <c r="J36" s="89">
        <v>0.2702</v>
      </c>
      <c r="K36" s="101">
        <f>'ER Sheet-AMS-II.G'!$E19</f>
        <v>0.40200000000000002</v>
      </c>
      <c r="L36" s="101">
        <f t="shared" si="2"/>
        <v>0.25322131754256105</v>
      </c>
      <c r="M36" s="98">
        <f t="shared" si="7"/>
        <v>0</v>
      </c>
      <c r="N36" s="98">
        <v>1</v>
      </c>
      <c r="O36" s="98">
        <v>1</v>
      </c>
      <c r="P36" s="112">
        <v>0.81</v>
      </c>
      <c r="Q36" s="134">
        <v>1.5599999999999999E-2</v>
      </c>
      <c r="R36" s="112">
        <v>73.2</v>
      </c>
      <c r="S36" s="101">
        <v>1</v>
      </c>
      <c r="T36" s="101">
        <v>0.95</v>
      </c>
      <c r="U36" s="64">
        <v>0</v>
      </c>
      <c r="V36" s="64">
        <v>2</v>
      </c>
      <c r="W36" s="64">
        <v>0</v>
      </c>
      <c r="X36" s="64">
        <v>1</v>
      </c>
      <c r="Y36" s="64">
        <v>0</v>
      </c>
      <c r="Z36" s="64">
        <v>0</v>
      </c>
      <c r="AA36" s="64">
        <v>0</v>
      </c>
      <c r="AB36" s="64">
        <v>1</v>
      </c>
      <c r="AC36" s="64">
        <v>0</v>
      </c>
      <c r="AD36" s="64">
        <v>0</v>
      </c>
      <c r="AE36" s="78">
        <f>SUM(U36:AD36)</f>
        <v>4</v>
      </c>
      <c r="AF36" s="93" t="s">
        <v>34</v>
      </c>
      <c r="AG36" s="51"/>
    </row>
    <row r="37" spans="1:33" x14ac:dyDescent="0.2">
      <c r="A37" s="91"/>
      <c r="B37" s="65"/>
      <c r="C37" s="66" t="s">
        <v>35</v>
      </c>
      <c r="D37" s="64">
        <v>1245</v>
      </c>
      <c r="E37" s="64">
        <v>32</v>
      </c>
      <c r="F37" s="82">
        <v>10</v>
      </c>
      <c r="G37" s="83">
        <f t="shared" si="0"/>
        <v>143.18354773732</v>
      </c>
      <c r="H37" s="83"/>
      <c r="I37" s="84">
        <v>0.1</v>
      </c>
      <c r="J37" s="89">
        <v>0.2702</v>
      </c>
      <c r="K37" s="85">
        <f>'ER Sheet-AMS-II.G'!$E20</f>
        <v>0.20100000000000001</v>
      </c>
      <c r="L37" s="85">
        <f t="shared" si="2"/>
        <v>0.12661065877128053</v>
      </c>
      <c r="M37" s="82">
        <f>SUM(D37:F37)</f>
        <v>1287</v>
      </c>
      <c r="N37" s="82">
        <v>1</v>
      </c>
      <c r="O37" s="82">
        <v>1</v>
      </c>
      <c r="P37" s="85">
        <v>0.81</v>
      </c>
      <c r="Q37" s="131">
        <v>1.5599999999999999E-2</v>
      </c>
      <c r="R37" s="85">
        <v>73.2</v>
      </c>
      <c r="S37" s="85">
        <v>1</v>
      </c>
      <c r="T37" s="85">
        <v>0.95</v>
      </c>
      <c r="U37" s="64"/>
      <c r="V37" s="64"/>
      <c r="W37" s="64"/>
      <c r="X37" s="64"/>
      <c r="Y37" s="64"/>
      <c r="Z37" s="64"/>
      <c r="AA37" s="64"/>
      <c r="AB37" s="64"/>
      <c r="AC37" s="64"/>
      <c r="AD37" s="64"/>
      <c r="AE37" s="102"/>
      <c r="AF37" s="51"/>
      <c r="AG37" s="51"/>
    </row>
    <row r="38" spans="1:33" x14ac:dyDescent="0.2">
      <c r="A38" s="75">
        <v>19</v>
      </c>
      <c r="B38" s="96" t="s">
        <v>121</v>
      </c>
      <c r="C38" s="97" t="s">
        <v>36</v>
      </c>
      <c r="D38" s="98">
        <v>105</v>
      </c>
      <c r="E38" s="98"/>
      <c r="F38" s="107"/>
      <c r="G38" s="67">
        <f t="shared" si="0"/>
        <v>23.363282847581345</v>
      </c>
      <c r="H38" s="67"/>
      <c r="I38" s="100">
        <v>0.1</v>
      </c>
      <c r="J38" s="224">
        <v>0.2702</v>
      </c>
      <c r="K38" s="112">
        <f>'ER Sheet-AMS-II.G'!$E19</f>
        <v>0.40200000000000002</v>
      </c>
      <c r="L38" s="112">
        <f t="shared" si="2"/>
        <v>0.25322131754256105</v>
      </c>
      <c r="M38" s="107">
        <f t="shared" si="7"/>
        <v>105</v>
      </c>
      <c r="N38" s="107">
        <v>1</v>
      </c>
      <c r="O38" s="107">
        <v>1</v>
      </c>
      <c r="P38" s="112">
        <v>0.81</v>
      </c>
      <c r="Q38" s="133">
        <v>1.5599999999999999E-2</v>
      </c>
      <c r="R38" s="112">
        <v>73.2</v>
      </c>
      <c r="S38" s="112">
        <v>1</v>
      </c>
      <c r="T38" s="112">
        <v>0.95</v>
      </c>
      <c r="U38" s="98">
        <v>0</v>
      </c>
      <c r="V38" s="98">
        <v>2</v>
      </c>
      <c r="W38" s="98">
        <v>1</v>
      </c>
      <c r="X38" s="98">
        <v>2</v>
      </c>
      <c r="Y38" s="98">
        <v>0</v>
      </c>
      <c r="Z38" s="98">
        <v>0</v>
      </c>
      <c r="AA38" s="98">
        <v>1</v>
      </c>
      <c r="AB38" s="98">
        <v>0</v>
      </c>
      <c r="AC38" s="98">
        <v>0</v>
      </c>
      <c r="AD38" s="98">
        <v>0</v>
      </c>
      <c r="AE38" s="78">
        <f>SUM(U38:AD38)</f>
        <v>6</v>
      </c>
      <c r="AF38" s="51"/>
      <c r="AG38" s="51"/>
    </row>
    <row r="39" spans="1:33" x14ac:dyDescent="0.2">
      <c r="A39" s="79"/>
      <c r="B39" s="81"/>
      <c r="C39" s="81" t="s">
        <v>35</v>
      </c>
      <c r="D39" s="82">
        <v>989</v>
      </c>
      <c r="E39" s="82">
        <v>25</v>
      </c>
      <c r="F39" s="82">
        <v>13</v>
      </c>
      <c r="G39" s="83">
        <f t="shared" si="0"/>
        <v>114.25757849745736</v>
      </c>
      <c r="H39" s="83"/>
      <c r="I39" s="84">
        <v>0.1</v>
      </c>
      <c r="J39" s="225">
        <v>0.2702</v>
      </c>
      <c r="K39" s="85">
        <f>'ER Sheet-AMS-II.G'!$E20</f>
        <v>0.20100000000000001</v>
      </c>
      <c r="L39" s="85">
        <f t="shared" si="2"/>
        <v>0.12661065877128053</v>
      </c>
      <c r="M39" s="82">
        <f t="shared" si="7"/>
        <v>1027</v>
      </c>
      <c r="N39" s="82">
        <v>1</v>
      </c>
      <c r="O39" s="82">
        <v>1</v>
      </c>
      <c r="P39" s="85">
        <v>0.81</v>
      </c>
      <c r="Q39" s="131">
        <v>1.5599999999999999E-2</v>
      </c>
      <c r="R39" s="85">
        <v>73.2</v>
      </c>
      <c r="S39" s="85">
        <v>1</v>
      </c>
      <c r="T39" s="85">
        <v>0.95</v>
      </c>
      <c r="U39" s="82"/>
      <c r="V39" s="82"/>
      <c r="W39" s="82"/>
      <c r="X39" s="82"/>
      <c r="Y39" s="82"/>
      <c r="Z39" s="82"/>
      <c r="AA39" s="82"/>
      <c r="AB39" s="82"/>
      <c r="AC39" s="82"/>
      <c r="AD39" s="82"/>
      <c r="AE39" s="103"/>
      <c r="AF39" s="51"/>
      <c r="AG39" s="51"/>
    </row>
    <row r="40" spans="1:33" x14ac:dyDescent="0.2">
      <c r="A40" s="91">
        <v>20</v>
      </c>
      <c r="B40" s="65" t="s">
        <v>122</v>
      </c>
      <c r="C40" s="66" t="s">
        <v>36</v>
      </c>
      <c r="D40" s="64">
        <v>0</v>
      </c>
      <c r="E40" s="64"/>
      <c r="F40" s="98"/>
      <c r="G40" s="67">
        <f t="shared" si="0"/>
        <v>0</v>
      </c>
      <c r="H40" s="99"/>
      <c r="I40" s="100">
        <v>0.1</v>
      </c>
      <c r="J40" s="89">
        <v>0.2702</v>
      </c>
      <c r="K40" s="101">
        <f>'ER Sheet-AMS-II.G'!$E19</f>
        <v>0.40200000000000002</v>
      </c>
      <c r="L40" s="101">
        <f t="shared" si="2"/>
        <v>0.25322131754256105</v>
      </c>
      <c r="M40" s="98">
        <f>SUM(D40:F40)</f>
        <v>0</v>
      </c>
      <c r="N40" s="98">
        <v>1</v>
      </c>
      <c r="O40" s="98">
        <v>1</v>
      </c>
      <c r="P40" s="112">
        <v>0.81</v>
      </c>
      <c r="Q40" s="134">
        <v>1.5599999999999999E-2</v>
      </c>
      <c r="R40" s="112">
        <v>73.2</v>
      </c>
      <c r="S40" s="101">
        <v>1</v>
      </c>
      <c r="T40" s="101">
        <v>0.95</v>
      </c>
      <c r="U40" s="64">
        <v>0</v>
      </c>
      <c r="V40" s="64">
        <v>1</v>
      </c>
      <c r="W40" s="64">
        <v>1</v>
      </c>
      <c r="X40" s="64">
        <v>0</v>
      </c>
      <c r="Y40" s="64">
        <v>1</v>
      </c>
      <c r="Z40" s="64">
        <v>0</v>
      </c>
      <c r="AA40" s="64">
        <v>0</v>
      </c>
      <c r="AB40" s="64">
        <v>0</v>
      </c>
      <c r="AC40" s="64">
        <v>0</v>
      </c>
      <c r="AD40" s="64">
        <v>0</v>
      </c>
      <c r="AE40" s="78">
        <f>SUM(U40:AD40)</f>
        <v>3</v>
      </c>
      <c r="AF40" s="51"/>
      <c r="AG40" s="51"/>
    </row>
    <row r="41" spans="1:33" x14ac:dyDescent="0.2">
      <c r="A41" s="91"/>
      <c r="B41" s="66"/>
      <c r="C41" s="66" t="s">
        <v>35</v>
      </c>
      <c r="D41" s="64">
        <v>673</v>
      </c>
      <c r="E41" s="64">
        <v>17</v>
      </c>
      <c r="F41" s="82">
        <v>5</v>
      </c>
      <c r="G41" s="83">
        <f t="shared" si="0"/>
        <v>77.321340852709696</v>
      </c>
      <c r="H41" s="83"/>
      <c r="I41" s="84">
        <v>0.1</v>
      </c>
      <c r="J41" s="89">
        <v>0.2702</v>
      </c>
      <c r="K41" s="85">
        <f>'ER Sheet-AMS-II.G'!$E20</f>
        <v>0.20100000000000001</v>
      </c>
      <c r="L41" s="85">
        <f t="shared" si="2"/>
        <v>0.12661065877128053</v>
      </c>
      <c r="M41" s="82">
        <f>SUM(D41:F41)</f>
        <v>695</v>
      </c>
      <c r="N41" s="82">
        <v>1</v>
      </c>
      <c r="O41" s="82">
        <v>1</v>
      </c>
      <c r="P41" s="85">
        <v>0.81</v>
      </c>
      <c r="Q41" s="131">
        <v>1.5599999999999999E-2</v>
      </c>
      <c r="R41" s="85">
        <v>73.2</v>
      </c>
      <c r="S41" s="85">
        <v>1</v>
      </c>
      <c r="T41" s="85">
        <v>0.95</v>
      </c>
      <c r="U41" s="64"/>
      <c r="V41" s="64"/>
      <c r="W41" s="64"/>
      <c r="X41" s="64"/>
      <c r="Y41" s="64"/>
      <c r="Z41" s="64"/>
      <c r="AA41" s="64"/>
      <c r="AB41" s="64"/>
      <c r="AC41" s="64"/>
      <c r="AD41" s="64"/>
      <c r="AE41" s="102"/>
      <c r="AF41" s="51"/>
      <c r="AG41" s="51"/>
    </row>
    <row r="42" spans="1:33" x14ac:dyDescent="0.2">
      <c r="A42" s="75">
        <v>21</v>
      </c>
      <c r="B42" s="96" t="s">
        <v>123</v>
      </c>
      <c r="C42" s="97" t="s">
        <v>36</v>
      </c>
      <c r="D42" s="98">
        <v>0</v>
      </c>
      <c r="E42" s="98"/>
      <c r="F42" s="98"/>
      <c r="G42" s="67">
        <f t="shared" si="0"/>
        <v>0</v>
      </c>
      <c r="H42" s="99"/>
      <c r="I42" s="76">
        <v>0.1</v>
      </c>
      <c r="J42" s="224">
        <v>0.2702</v>
      </c>
      <c r="K42" s="101">
        <f>'ER Sheet-AMS-II.G'!$E19</f>
        <v>0.40200000000000002</v>
      </c>
      <c r="L42" s="101">
        <f t="shared" si="2"/>
        <v>0.25322131754256105</v>
      </c>
      <c r="M42" s="98">
        <f t="shared" ref="M42" si="8">SUM(D42:F42)</f>
        <v>0</v>
      </c>
      <c r="N42" s="98">
        <v>1</v>
      </c>
      <c r="O42" s="98">
        <v>1</v>
      </c>
      <c r="P42" s="112">
        <v>0.81</v>
      </c>
      <c r="Q42" s="134">
        <v>1.5599999999999999E-2</v>
      </c>
      <c r="R42" s="112">
        <v>73.2</v>
      </c>
      <c r="S42" s="101">
        <v>1</v>
      </c>
      <c r="T42" s="101">
        <v>0.95</v>
      </c>
      <c r="U42" s="98">
        <v>1</v>
      </c>
      <c r="V42" s="98">
        <v>1</v>
      </c>
      <c r="W42" s="98">
        <v>0</v>
      </c>
      <c r="X42" s="98">
        <v>0</v>
      </c>
      <c r="Y42" s="98">
        <v>1</v>
      </c>
      <c r="Z42" s="98">
        <v>0</v>
      </c>
      <c r="AA42" s="98">
        <v>0</v>
      </c>
      <c r="AB42" s="98">
        <v>0</v>
      </c>
      <c r="AC42" s="98">
        <v>0</v>
      </c>
      <c r="AD42" s="98">
        <v>0</v>
      </c>
      <c r="AE42" s="78">
        <f>SUM(U42:AD42)</f>
        <v>3</v>
      </c>
      <c r="AF42" s="51"/>
      <c r="AG42" s="51"/>
    </row>
    <row r="43" spans="1:33" x14ac:dyDescent="0.2">
      <c r="A43" s="91"/>
      <c r="B43" s="66"/>
      <c r="C43" s="66" t="s">
        <v>35</v>
      </c>
      <c r="D43" s="64">
        <v>639</v>
      </c>
      <c r="E43" s="64">
        <v>14</v>
      </c>
      <c r="F43" s="82">
        <v>5</v>
      </c>
      <c r="G43" s="83">
        <f t="shared" si="0"/>
        <v>73.204952922421569</v>
      </c>
      <c r="H43" s="83"/>
      <c r="I43" s="84">
        <v>0.1</v>
      </c>
      <c r="J43" s="225">
        <v>0.2702</v>
      </c>
      <c r="K43" s="85">
        <f>'ER Sheet-AMS-II.G'!$E20</f>
        <v>0.20100000000000001</v>
      </c>
      <c r="L43" s="85">
        <f t="shared" si="2"/>
        <v>0.12661065877128053</v>
      </c>
      <c r="M43" s="82">
        <f>SUM(D43:F43)</f>
        <v>658</v>
      </c>
      <c r="N43" s="82">
        <v>1</v>
      </c>
      <c r="O43" s="82">
        <v>1</v>
      </c>
      <c r="P43" s="85">
        <v>0.81</v>
      </c>
      <c r="Q43" s="131">
        <v>1.5599999999999999E-2</v>
      </c>
      <c r="R43" s="85">
        <v>73.2</v>
      </c>
      <c r="S43" s="85">
        <v>1</v>
      </c>
      <c r="T43" s="85">
        <v>0.95</v>
      </c>
      <c r="U43" s="64"/>
      <c r="V43" s="64"/>
      <c r="W43" s="64"/>
      <c r="X43" s="64"/>
      <c r="Y43" s="64"/>
      <c r="Z43" s="64"/>
      <c r="AA43" s="64"/>
      <c r="AB43" s="64"/>
      <c r="AC43" s="64"/>
      <c r="AD43" s="64"/>
      <c r="AE43" s="102"/>
      <c r="AF43" s="51"/>
      <c r="AG43" s="51"/>
    </row>
    <row r="44" spans="1:33" x14ac:dyDescent="0.2">
      <c r="A44" s="75">
        <v>22</v>
      </c>
      <c r="B44" s="96" t="s">
        <v>124</v>
      </c>
      <c r="C44" s="97" t="s">
        <v>36</v>
      </c>
      <c r="D44" s="98">
        <v>0</v>
      </c>
      <c r="E44" s="98"/>
      <c r="F44" s="107"/>
      <c r="G44" s="67">
        <f t="shared" si="0"/>
        <v>0</v>
      </c>
      <c r="H44" s="67"/>
      <c r="I44" s="110">
        <v>0.1</v>
      </c>
      <c r="J44" s="89">
        <v>0.2702</v>
      </c>
      <c r="K44" s="112">
        <f>'ER Sheet-AMS-II.G'!$E19</f>
        <v>0.40200000000000002</v>
      </c>
      <c r="L44" s="112">
        <f t="shared" si="2"/>
        <v>0.25322131754256105</v>
      </c>
      <c r="M44" s="107">
        <f t="shared" ref="M44:M47" si="9">SUM(D44:F44)</f>
        <v>0</v>
      </c>
      <c r="N44" s="107">
        <v>1</v>
      </c>
      <c r="O44" s="107">
        <v>1</v>
      </c>
      <c r="P44" s="112">
        <v>0.81</v>
      </c>
      <c r="Q44" s="130">
        <v>1.5599999999999999E-2</v>
      </c>
      <c r="R44" s="112">
        <v>73.2</v>
      </c>
      <c r="S44" s="112">
        <v>1</v>
      </c>
      <c r="T44" s="68">
        <v>0.95</v>
      </c>
      <c r="U44" s="98">
        <v>0</v>
      </c>
      <c r="V44" s="98">
        <v>1</v>
      </c>
      <c r="W44" s="98">
        <v>2</v>
      </c>
      <c r="X44" s="98">
        <v>0</v>
      </c>
      <c r="Y44" s="98">
        <v>0</v>
      </c>
      <c r="Z44" s="98">
        <v>0</v>
      </c>
      <c r="AA44" s="98">
        <v>0</v>
      </c>
      <c r="AB44" s="98">
        <v>0</v>
      </c>
      <c r="AC44" s="98">
        <v>0</v>
      </c>
      <c r="AD44" s="98">
        <v>0</v>
      </c>
      <c r="AE44" s="78">
        <f>SUM(U44:AD44)</f>
        <v>3</v>
      </c>
      <c r="AF44" s="51"/>
      <c r="AG44" s="51"/>
    </row>
    <row r="45" spans="1:33" x14ac:dyDescent="0.2">
      <c r="A45" s="91"/>
      <c r="B45" s="66"/>
      <c r="C45" s="66" t="s">
        <v>35</v>
      </c>
      <c r="D45" s="64">
        <v>315</v>
      </c>
      <c r="E45" s="64">
        <v>11</v>
      </c>
      <c r="F45" s="82">
        <v>4</v>
      </c>
      <c r="G45" s="83">
        <f t="shared" si="0"/>
        <v>36.713730189056399</v>
      </c>
      <c r="H45" s="83"/>
      <c r="I45" s="84">
        <v>0.1</v>
      </c>
      <c r="J45" s="89">
        <v>0.2702</v>
      </c>
      <c r="K45" s="85">
        <f>'ER Sheet-AMS-II.G'!$E20</f>
        <v>0.20100000000000001</v>
      </c>
      <c r="L45" s="85">
        <f t="shared" si="2"/>
        <v>0.12661065877128053</v>
      </c>
      <c r="M45" s="82">
        <f t="shared" si="9"/>
        <v>330</v>
      </c>
      <c r="N45" s="82">
        <v>1</v>
      </c>
      <c r="O45" s="82">
        <v>1</v>
      </c>
      <c r="P45" s="85">
        <v>0.81</v>
      </c>
      <c r="Q45" s="131">
        <v>1.5599999999999999E-2</v>
      </c>
      <c r="R45" s="85">
        <v>73.2</v>
      </c>
      <c r="S45" s="85">
        <v>1</v>
      </c>
      <c r="T45" s="85">
        <v>0.95</v>
      </c>
      <c r="U45" s="64"/>
      <c r="V45" s="64"/>
      <c r="W45" s="64"/>
      <c r="X45" s="64"/>
      <c r="Y45" s="64"/>
      <c r="Z45" s="64"/>
      <c r="AA45" s="64"/>
      <c r="AB45" s="64"/>
      <c r="AC45" s="64"/>
      <c r="AD45" s="64"/>
      <c r="AE45" s="102"/>
      <c r="AF45" s="51"/>
      <c r="AG45" s="51"/>
    </row>
    <row r="46" spans="1:33" x14ac:dyDescent="0.2">
      <c r="A46" s="75">
        <v>23</v>
      </c>
      <c r="B46" s="96" t="s">
        <v>125</v>
      </c>
      <c r="C46" s="97" t="s">
        <v>36</v>
      </c>
      <c r="D46" s="98">
        <v>185</v>
      </c>
      <c r="E46" s="98"/>
      <c r="F46" s="98"/>
      <c r="G46" s="67">
        <f t="shared" si="0"/>
        <v>41.163879302881419</v>
      </c>
      <c r="H46" s="99"/>
      <c r="I46" s="100">
        <v>0.1</v>
      </c>
      <c r="J46" s="224">
        <v>0.2702</v>
      </c>
      <c r="K46" s="101">
        <f>'ER Sheet-AMS-II.G'!$E19</f>
        <v>0.40200000000000002</v>
      </c>
      <c r="L46" s="101">
        <f t="shared" si="2"/>
        <v>0.25322131754256105</v>
      </c>
      <c r="M46" s="98">
        <f>SUM(D46:F46)</f>
        <v>185</v>
      </c>
      <c r="N46" s="98">
        <v>1</v>
      </c>
      <c r="O46" s="98">
        <v>1</v>
      </c>
      <c r="P46" s="112">
        <v>0.81</v>
      </c>
      <c r="Q46" s="134">
        <v>1.5599999999999999E-2</v>
      </c>
      <c r="R46" s="112">
        <v>73.2</v>
      </c>
      <c r="S46" s="101">
        <v>1</v>
      </c>
      <c r="T46" s="101">
        <v>0.95</v>
      </c>
      <c r="U46" s="98">
        <v>0</v>
      </c>
      <c r="V46" s="98">
        <v>2</v>
      </c>
      <c r="W46" s="98">
        <v>0</v>
      </c>
      <c r="X46" s="98">
        <v>0</v>
      </c>
      <c r="Y46" s="98">
        <v>2</v>
      </c>
      <c r="Z46" s="98">
        <v>0</v>
      </c>
      <c r="AA46" s="98">
        <v>1</v>
      </c>
      <c r="AB46" s="98">
        <v>0</v>
      </c>
      <c r="AC46" s="98">
        <v>0</v>
      </c>
      <c r="AD46" s="98">
        <v>0</v>
      </c>
      <c r="AE46" s="78">
        <f>SUM(U46:AD46)</f>
        <v>5</v>
      </c>
      <c r="AF46" s="51"/>
      <c r="AG46" s="51"/>
    </row>
    <row r="47" spans="1:33" x14ac:dyDescent="0.2">
      <c r="A47" s="79"/>
      <c r="B47" s="81"/>
      <c r="C47" s="81" t="s">
        <v>35</v>
      </c>
      <c r="D47" s="82">
        <v>0</v>
      </c>
      <c r="E47" s="82">
        <v>18</v>
      </c>
      <c r="F47" s="82">
        <v>8</v>
      </c>
      <c r="G47" s="83">
        <f t="shared" si="0"/>
        <v>2.8925969239862623</v>
      </c>
      <c r="H47" s="83"/>
      <c r="I47" s="84">
        <v>0.1</v>
      </c>
      <c r="J47" s="225">
        <v>0.2702</v>
      </c>
      <c r="K47" s="85">
        <f>'ER Sheet-AMS-II.G'!$E20</f>
        <v>0.20100000000000001</v>
      </c>
      <c r="L47" s="85">
        <f t="shared" si="2"/>
        <v>0.12661065877128053</v>
      </c>
      <c r="M47" s="82">
        <f t="shared" si="9"/>
        <v>26</v>
      </c>
      <c r="N47" s="82">
        <v>1</v>
      </c>
      <c r="O47" s="82">
        <v>1</v>
      </c>
      <c r="P47" s="85">
        <v>0.81</v>
      </c>
      <c r="Q47" s="131">
        <v>1.5599999999999999E-2</v>
      </c>
      <c r="R47" s="85">
        <v>73.2</v>
      </c>
      <c r="S47" s="85">
        <v>1</v>
      </c>
      <c r="T47" s="85">
        <v>0.95</v>
      </c>
      <c r="U47" s="82"/>
      <c r="V47" s="82"/>
      <c r="W47" s="82"/>
      <c r="X47" s="82"/>
      <c r="Y47" s="82"/>
      <c r="Z47" s="82"/>
      <c r="AA47" s="82"/>
      <c r="AB47" s="82"/>
      <c r="AC47" s="82"/>
      <c r="AD47" s="82"/>
      <c r="AE47" s="103"/>
      <c r="AF47" s="51"/>
      <c r="AG47" s="51"/>
    </row>
    <row r="48" spans="1:33" x14ac:dyDescent="0.2">
      <c r="A48" s="91">
        <v>24</v>
      </c>
      <c r="B48" s="65" t="s">
        <v>126</v>
      </c>
      <c r="C48" s="66" t="s">
        <v>36</v>
      </c>
      <c r="D48" s="64">
        <v>267</v>
      </c>
      <c r="E48" s="64"/>
      <c r="F48" s="98"/>
      <c r="G48" s="67">
        <f t="shared" si="0"/>
        <v>59.409490669563993</v>
      </c>
      <c r="H48" s="99"/>
      <c r="I48" s="100">
        <v>0.1</v>
      </c>
      <c r="J48" s="224">
        <v>0.2702</v>
      </c>
      <c r="K48" s="101">
        <f>'ER Sheet-AMS-II.G'!$E19</f>
        <v>0.40200000000000002</v>
      </c>
      <c r="L48" s="134">
        <f t="shared" si="2"/>
        <v>0.25322131754256105</v>
      </c>
      <c r="M48" s="98">
        <f>SUM(D48:F48)</f>
        <v>267</v>
      </c>
      <c r="N48" s="98">
        <v>1</v>
      </c>
      <c r="O48" s="98">
        <v>1</v>
      </c>
      <c r="P48" s="112">
        <v>0.81</v>
      </c>
      <c r="Q48" s="134">
        <v>1.5599999999999999E-2</v>
      </c>
      <c r="R48" s="112">
        <v>73.2</v>
      </c>
      <c r="S48" s="101">
        <v>1</v>
      </c>
      <c r="T48" s="101">
        <v>0.95</v>
      </c>
      <c r="U48" s="64">
        <v>0</v>
      </c>
      <c r="V48" s="64">
        <v>2</v>
      </c>
      <c r="W48" s="64">
        <v>0</v>
      </c>
      <c r="X48" s="64">
        <v>0</v>
      </c>
      <c r="Y48" s="64">
        <v>3</v>
      </c>
      <c r="Z48" s="64">
        <v>0</v>
      </c>
      <c r="AA48" s="64">
        <v>0</v>
      </c>
      <c r="AB48" s="64">
        <v>0</v>
      </c>
      <c r="AC48" s="64">
        <v>0</v>
      </c>
      <c r="AD48" s="64">
        <v>0</v>
      </c>
      <c r="AE48" s="78">
        <f>SUM(U48:AD48)</f>
        <v>5</v>
      </c>
      <c r="AF48" s="51"/>
      <c r="AG48" s="51"/>
    </row>
    <row r="49" spans="1:33" x14ac:dyDescent="0.2">
      <c r="A49" s="79"/>
      <c r="B49" s="81"/>
      <c r="C49" s="81" t="s">
        <v>35</v>
      </c>
      <c r="D49" s="82">
        <v>72</v>
      </c>
      <c r="E49" s="82">
        <v>17</v>
      </c>
      <c r="F49" s="82">
        <v>14</v>
      </c>
      <c r="G49" s="83">
        <f t="shared" si="0"/>
        <v>11.459133968099422</v>
      </c>
      <c r="H49" s="83"/>
      <c r="I49" s="84">
        <v>0.1</v>
      </c>
      <c r="J49" s="225">
        <v>0.2702</v>
      </c>
      <c r="K49" s="85">
        <f>'ER Sheet-AMS-II.G'!$E20</f>
        <v>0.20100000000000001</v>
      </c>
      <c r="L49" s="131">
        <f t="shared" si="2"/>
        <v>0.12661065877128053</v>
      </c>
      <c r="M49" s="82">
        <f>SUM(D49:F49)</f>
        <v>103</v>
      </c>
      <c r="N49" s="82">
        <v>1</v>
      </c>
      <c r="O49" s="82">
        <v>1</v>
      </c>
      <c r="P49" s="85">
        <v>0.81</v>
      </c>
      <c r="Q49" s="131">
        <v>1.5599999999999999E-2</v>
      </c>
      <c r="R49" s="85">
        <v>73.2</v>
      </c>
      <c r="S49" s="85">
        <v>1</v>
      </c>
      <c r="T49" s="85">
        <v>0.95</v>
      </c>
      <c r="U49" s="82"/>
      <c r="V49" s="82"/>
      <c r="W49" s="82"/>
      <c r="X49" s="82"/>
      <c r="Y49" s="82"/>
      <c r="Z49" s="82"/>
      <c r="AA49" s="82"/>
      <c r="AB49" s="82"/>
      <c r="AC49" s="82"/>
      <c r="AD49" s="82"/>
      <c r="AE49" s="103"/>
      <c r="AF49" s="51"/>
      <c r="AG49" s="51"/>
    </row>
    <row r="50" spans="1:33" x14ac:dyDescent="0.2">
      <c r="A50" s="107"/>
      <c r="B50" s="108"/>
      <c r="C50" s="108"/>
      <c r="D50" s="107"/>
      <c r="E50" s="107"/>
      <c r="F50" s="107"/>
      <c r="G50" s="109"/>
      <c r="H50" s="109"/>
      <c r="I50" s="110"/>
      <c r="J50" s="111"/>
      <c r="K50" s="112"/>
      <c r="L50" s="107"/>
      <c r="M50" s="107"/>
      <c r="N50" s="107"/>
      <c r="O50" s="107"/>
      <c r="P50" s="107"/>
      <c r="Q50" s="107"/>
      <c r="R50" s="112"/>
      <c r="S50" s="112"/>
      <c r="T50" s="112"/>
      <c r="U50" s="107"/>
      <c r="V50" s="107"/>
      <c r="W50" s="107"/>
      <c r="X50" s="107"/>
      <c r="Y50" s="107"/>
      <c r="Z50" s="107"/>
      <c r="AA50" s="107"/>
      <c r="AB50" s="107"/>
      <c r="AC50" s="107"/>
      <c r="AD50" s="107"/>
      <c r="AE50" s="107"/>
      <c r="AF50" s="51"/>
      <c r="AG50" s="51"/>
    </row>
    <row r="51" spans="1:33" x14ac:dyDescent="0.2">
      <c r="A51" s="95"/>
      <c r="B51" s="51"/>
      <c r="C51" s="51" t="s">
        <v>137</v>
      </c>
      <c r="D51" s="95" t="s">
        <v>140</v>
      </c>
      <c r="E51" s="95" t="s">
        <v>141</v>
      </c>
      <c r="F51" s="95" t="s">
        <v>142</v>
      </c>
      <c r="G51" s="95" t="s">
        <v>185</v>
      </c>
      <c r="H51" s="95"/>
      <c r="I51" s="51"/>
      <c r="J51" s="51"/>
      <c r="K51" s="51"/>
      <c r="L51" s="51"/>
      <c r="M51" s="51"/>
      <c r="N51" s="51"/>
      <c r="O51" s="51"/>
      <c r="P51" s="51"/>
      <c r="Q51" s="51"/>
      <c r="R51" s="51"/>
      <c r="S51" s="51"/>
      <c r="T51" s="51"/>
      <c r="U51" s="95"/>
      <c r="V51" s="95"/>
      <c r="W51" s="95"/>
      <c r="X51" s="95"/>
      <c r="Y51" s="95"/>
      <c r="Z51" s="95"/>
      <c r="AA51" s="95"/>
      <c r="AB51" s="95"/>
      <c r="AC51" s="95"/>
      <c r="AD51" s="95"/>
      <c r="AE51" s="95"/>
      <c r="AF51" s="51"/>
      <c r="AG51" s="51"/>
    </row>
    <row r="52" spans="1:33" x14ac:dyDescent="0.2">
      <c r="A52" s="95"/>
      <c r="B52" s="70" t="s">
        <v>135</v>
      </c>
      <c r="C52" s="70">
        <v>24</v>
      </c>
      <c r="D52" s="70">
        <f>SUM(D2:D49)</f>
        <v>17365</v>
      </c>
      <c r="E52" s="70">
        <f>SUM(E2:E49)</f>
        <v>559</v>
      </c>
      <c r="F52" s="70">
        <f>SUM(F2:F49)</f>
        <v>216</v>
      </c>
      <c r="G52" s="71">
        <f>SUM(G2:G49)</f>
        <v>2379.8284923457741</v>
      </c>
      <c r="H52" s="71"/>
      <c r="I52" s="51"/>
      <c r="J52" s="51"/>
      <c r="K52" s="51"/>
      <c r="L52" s="213"/>
      <c r="M52" s="51"/>
      <c r="N52" s="51"/>
      <c r="O52" s="51"/>
      <c r="P52" s="51"/>
      <c r="Q52" s="51"/>
      <c r="R52" s="51"/>
      <c r="S52" s="51"/>
      <c r="T52" s="51"/>
      <c r="U52" s="72">
        <f t="shared" ref="U52:AC52" si="10">SUM(U2:U49)</f>
        <v>5</v>
      </c>
      <c r="V52" s="72">
        <f t="shared" si="10"/>
        <v>25</v>
      </c>
      <c r="W52" s="72">
        <f t="shared" si="10"/>
        <v>22</v>
      </c>
      <c r="X52" s="72">
        <f t="shared" si="10"/>
        <v>12</v>
      </c>
      <c r="Y52" s="72">
        <f t="shared" si="10"/>
        <v>10</v>
      </c>
      <c r="Z52" s="72">
        <f t="shared" si="10"/>
        <v>2</v>
      </c>
      <c r="AA52" s="72">
        <f t="shared" si="10"/>
        <v>2</v>
      </c>
      <c r="AB52" s="72">
        <f t="shared" si="10"/>
        <v>2</v>
      </c>
      <c r="AC52" s="72">
        <f t="shared" si="10"/>
        <v>1</v>
      </c>
      <c r="AD52" s="72">
        <f>SUM(AD2:AD49)</f>
        <v>0</v>
      </c>
      <c r="AE52" s="72">
        <f>SUM(AE2:AE49)</f>
        <v>81</v>
      </c>
      <c r="AF52" s="51"/>
      <c r="AG52" s="51"/>
    </row>
    <row r="53" spans="1:33" x14ac:dyDescent="0.2">
      <c r="A53" s="95"/>
      <c r="B53" s="51"/>
      <c r="C53" s="51"/>
      <c r="D53" s="51"/>
      <c r="E53" s="51"/>
      <c r="F53" s="70"/>
      <c r="I53" s="71"/>
      <c r="J53" s="51"/>
      <c r="K53" s="51"/>
      <c r="L53" s="51"/>
      <c r="M53" s="51"/>
      <c r="N53" s="51"/>
      <c r="O53" s="51"/>
      <c r="P53" s="51"/>
      <c r="Q53" s="51"/>
      <c r="R53" s="51"/>
      <c r="S53" s="51"/>
      <c r="T53" s="51"/>
      <c r="U53" s="51"/>
      <c r="V53" s="51"/>
      <c r="W53" s="51"/>
      <c r="X53" s="51"/>
      <c r="Y53" s="51"/>
      <c r="Z53" s="51"/>
      <c r="AA53" s="51"/>
      <c r="AB53" s="51"/>
      <c r="AC53" s="51"/>
      <c r="AD53" s="51"/>
      <c r="AE53" s="72"/>
      <c r="AF53" s="51"/>
      <c r="AG53" s="51"/>
    </row>
    <row r="54" spans="1:33" x14ac:dyDescent="0.2">
      <c r="A54" s="95"/>
      <c r="B54" s="51"/>
      <c r="C54" s="51"/>
      <c r="D54" s="51"/>
      <c r="E54" s="51"/>
      <c r="F54" s="70"/>
      <c r="I54" s="71"/>
      <c r="J54" s="51"/>
      <c r="K54" s="51"/>
      <c r="L54" s="51"/>
      <c r="M54" s="51"/>
      <c r="N54" s="51"/>
      <c r="O54" s="51"/>
      <c r="P54" s="51"/>
      <c r="Q54" s="51"/>
      <c r="R54" s="51"/>
      <c r="S54" s="51"/>
      <c r="T54" s="51"/>
      <c r="U54" s="51"/>
      <c r="V54" s="51"/>
      <c r="W54" s="51"/>
      <c r="X54" s="51"/>
      <c r="Y54" s="51"/>
      <c r="Z54" s="51"/>
      <c r="AA54" s="51"/>
      <c r="AB54" s="51"/>
      <c r="AC54" s="51"/>
      <c r="AD54" s="51"/>
      <c r="AE54" s="72"/>
      <c r="AF54" s="51"/>
      <c r="AG54" s="51"/>
    </row>
    <row r="55" spans="1:33" ht="64" x14ac:dyDescent="0.2">
      <c r="A55" s="95"/>
      <c r="B55" s="51"/>
      <c r="C55" s="51"/>
      <c r="D55" s="113" t="s">
        <v>138</v>
      </c>
      <c r="E55" s="113" t="s">
        <v>139</v>
      </c>
      <c r="F55" s="113" t="s">
        <v>143</v>
      </c>
      <c r="G55" s="51" t="s">
        <v>185</v>
      </c>
      <c r="H55" s="51"/>
      <c r="I55" s="51"/>
      <c r="J55" s="51"/>
      <c r="K55" s="51"/>
      <c r="L55" s="51"/>
      <c r="M55" s="51"/>
      <c r="N55" s="51"/>
      <c r="O55" s="51"/>
      <c r="P55" s="51"/>
      <c r="Q55" s="51"/>
      <c r="R55" s="51"/>
      <c r="S55" s="51"/>
      <c r="T55" s="51"/>
      <c r="U55" s="51"/>
      <c r="V55" s="51"/>
      <c r="W55" s="51"/>
      <c r="X55" s="51"/>
      <c r="Y55" s="51"/>
      <c r="Z55" s="51"/>
      <c r="AA55" s="51"/>
      <c r="AB55" s="113" t="s">
        <v>153</v>
      </c>
      <c r="AC55" s="51"/>
      <c r="AD55" s="51"/>
      <c r="AE55" s="137" t="s">
        <v>152</v>
      </c>
      <c r="AF55" s="51"/>
      <c r="AG55" s="51"/>
    </row>
    <row r="56" spans="1:33" x14ac:dyDescent="0.2">
      <c r="A56" s="95"/>
      <c r="B56" s="70" t="s">
        <v>136</v>
      </c>
      <c r="C56" s="51"/>
      <c r="D56" s="73">
        <f>D52/C52</f>
        <v>723.54166666666663</v>
      </c>
      <c r="E56" s="115">
        <f>SUM(E52+F52)/C52</f>
        <v>32.291666666666664</v>
      </c>
      <c r="F56" s="114">
        <f>SUM(D56:E56)</f>
        <v>755.83333333333326</v>
      </c>
      <c r="G56" s="216">
        <f>G52/C52</f>
        <v>99.159520514407248</v>
      </c>
      <c r="H56" s="114"/>
      <c r="I56" s="73"/>
      <c r="J56" s="51"/>
      <c r="K56" s="51"/>
      <c r="L56" s="51"/>
      <c r="M56" s="51"/>
      <c r="N56" s="51"/>
      <c r="O56" s="51"/>
      <c r="P56" s="51"/>
      <c r="Q56" s="51"/>
      <c r="R56" s="51"/>
      <c r="S56" s="51"/>
      <c r="T56" s="51"/>
      <c r="U56" s="51"/>
      <c r="V56" s="51"/>
      <c r="W56" s="51"/>
      <c r="X56" s="51"/>
      <c r="Y56" s="51"/>
      <c r="Z56" s="51"/>
      <c r="AA56" s="51"/>
      <c r="AB56" s="70">
        <f>(U52*30+V52*50+W52*100+X52*150+Y52*200+Z52*250+AA52*300+AB52*350+AC52*400)/AE52</f>
        <v>118.51851851851852</v>
      </c>
      <c r="AC56" s="51"/>
      <c r="AD56" s="51"/>
      <c r="AE56" s="135">
        <f>AE52/C52</f>
        <v>3.375</v>
      </c>
      <c r="AF56" s="136"/>
      <c r="AG56" s="51"/>
    </row>
    <row r="57" spans="1:33" x14ac:dyDescent="0.2">
      <c r="A57" s="95"/>
      <c r="B57" s="51"/>
      <c r="C57" s="51"/>
      <c r="D57" s="72"/>
      <c r="E57" s="72"/>
      <c r="F57" s="114"/>
      <c r="G57" s="114"/>
      <c r="H57" s="114"/>
      <c r="I57" s="73"/>
      <c r="J57" s="51"/>
      <c r="K57" s="51"/>
      <c r="L57" s="51"/>
      <c r="M57" s="51"/>
      <c r="N57" s="51"/>
      <c r="O57" s="51"/>
      <c r="P57" s="51"/>
      <c r="Q57" s="51"/>
      <c r="R57" s="51"/>
      <c r="S57" s="51"/>
      <c r="T57" s="51"/>
      <c r="U57" s="51"/>
      <c r="V57" s="51"/>
      <c r="W57" s="51"/>
      <c r="X57" s="51"/>
      <c r="Y57" s="51"/>
      <c r="Z57" s="51"/>
      <c r="AA57" s="51"/>
      <c r="AB57" s="51"/>
      <c r="AC57" s="51"/>
      <c r="AD57" s="51"/>
      <c r="AE57" s="135"/>
      <c r="AF57" s="136"/>
      <c r="AG57" s="51"/>
    </row>
    <row r="58" spans="1:33" x14ac:dyDescent="0.2">
      <c r="A58" s="95"/>
      <c r="B58" s="51"/>
      <c r="C58" s="51"/>
      <c r="D58" s="72"/>
      <c r="E58" s="72"/>
      <c r="F58" s="114"/>
      <c r="G58" s="114"/>
      <c r="H58" s="114"/>
      <c r="I58" s="73"/>
      <c r="J58" s="51"/>
      <c r="K58" s="51"/>
      <c r="L58" s="51"/>
      <c r="M58" s="51"/>
      <c r="N58" s="51"/>
      <c r="O58" s="51"/>
      <c r="P58" s="51"/>
      <c r="Q58" s="51"/>
      <c r="R58" s="51"/>
      <c r="S58" s="51"/>
      <c r="T58" s="51"/>
      <c r="U58" s="51"/>
      <c r="V58" s="51"/>
      <c r="W58" s="51"/>
      <c r="X58" s="51"/>
      <c r="Y58" s="51"/>
      <c r="Z58" s="51"/>
      <c r="AA58" s="51"/>
      <c r="AB58" s="51"/>
      <c r="AC58" s="51"/>
      <c r="AD58" s="51"/>
      <c r="AE58" s="135"/>
      <c r="AF58" s="136"/>
      <c r="AG58" s="51"/>
    </row>
    <row r="59" spans="1:33" x14ac:dyDescent="0.2">
      <c r="A59" s="95"/>
      <c r="B59" s="51"/>
      <c r="C59" s="51"/>
      <c r="D59" s="51"/>
      <c r="E59" s="51"/>
      <c r="F59" s="70"/>
      <c r="G59" s="70"/>
      <c r="H59" s="70"/>
      <c r="I59" s="70"/>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x14ac:dyDescent="0.2">
      <c r="B60" t="s">
        <v>127</v>
      </c>
      <c r="C60">
        <v>1</v>
      </c>
    </row>
    <row r="61" spans="1:33" x14ac:dyDescent="0.2">
      <c r="B61" t="s">
        <v>128</v>
      </c>
      <c r="C61">
        <v>7</v>
      </c>
    </row>
    <row r="62" spans="1:33" x14ac:dyDescent="0.2">
      <c r="B62" s="51" t="s">
        <v>129</v>
      </c>
      <c r="C62" s="51">
        <v>16</v>
      </c>
    </row>
    <row r="63" spans="1:33" x14ac:dyDescent="0.2">
      <c r="E63" t="s">
        <v>132</v>
      </c>
    </row>
    <row r="64" spans="1:33" x14ac:dyDescent="0.2">
      <c r="B64" t="s">
        <v>130</v>
      </c>
      <c r="C64">
        <f>C60+C62</f>
        <v>17</v>
      </c>
      <c r="E64" s="105">
        <f>C64/C66</f>
        <v>0.42499999999999999</v>
      </c>
    </row>
    <row r="65" spans="2:5" x14ac:dyDescent="0.2">
      <c r="B65" t="s">
        <v>131</v>
      </c>
      <c r="C65">
        <f>C61+C62</f>
        <v>23</v>
      </c>
      <c r="E65" s="105">
        <f>C65/C66</f>
        <v>0.57499999999999996</v>
      </c>
    </row>
    <row r="66" spans="2:5" x14ac:dyDescent="0.2">
      <c r="B66" t="s">
        <v>133</v>
      </c>
      <c r="C66">
        <f>SUM(C64:C65)</f>
        <v>40</v>
      </c>
      <c r="E66" s="106">
        <f>(E64+E65)</f>
        <v>1</v>
      </c>
    </row>
  </sheetData>
  <autoFilter ref="A1:AG49"/>
  <customSheetViews>
    <customSheetView guid="{E90D0B41-FF19-3F43-81B3-613F329C069A}" scale="92" showAutoFilter="1" topLeftCell="B28">
      <selection activeCell="G50" sqref="G50"/>
      <pageMargins left="0.75" right="0.75" top="1" bottom="1" header="0.5" footer="0.5"/>
      <pageSetup paperSize="9" orientation="portrait" horizontalDpi="4294967292" verticalDpi="4294967292"/>
      <autoFilter ref="A1:AG49"/>
    </customSheetView>
  </customSheetViews>
  <dataValidations count="2">
    <dataValidation type="list" allowBlank="1" showInputMessage="1" showErrorMessage="1" sqref="J1">
      <formula1>thermalefficiency</formula1>
    </dataValidation>
    <dataValidation type="list" allowBlank="1" showInputMessage="1" showErrorMessage="1" prompt="Please select thermal efficiency of year y taking into account efficiency drop" sqref="J2:J49">
      <formula1>thermalefficiency</formula1>
    </dataValidation>
  </dataValidations>
  <pageMargins left="0.75" right="0.75" top="1" bottom="1" header="0.5" footer="0.5"/>
  <pageSetup paperSize="9" orientation="portrait" horizontalDpi="4294967292" verticalDpi="429496729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opLeftCell="B33" zoomScale="92" workbookViewId="0">
      <selection activeCell="G52" sqref="G52"/>
    </sheetView>
  </sheetViews>
  <sheetFormatPr baseColWidth="10" defaultRowHeight="16" x14ac:dyDescent="0.2"/>
  <cols>
    <col min="1" max="1" width="4.83203125" style="26" customWidth="1"/>
    <col min="2" max="2" width="42.6640625" customWidth="1"/>
    <col min="3" max="3" width="14.1640625" customWidth="1"/>
    <col min="4" max="4" width="8.83203125" customWidth="1"/>
    <col min="7" max="7" width="14.5" customWidth="1"/>
    <col min="12" max="12" width="12.6640625" bestFit="1" customWidth="1"/>
    <col min="31" max="31" width="12.5" customWidth="1"/>
  </cols>
  <sheetData>
    <row r="1" spans="1:33" ht="62" customHeight="1" x14ac:dyDescent="0.25">
      <c r="A1" s="104"/>
      <c r="B1" s="61" t="s">
        <v>85</v>
      </c>
      <c r="C1" s="61" t="s">
        <v>86</v>
      </c>
      <c r="D1" s="62" t="s">
        <v>37</v>
      </c>
      <c r="E1" s="62" t="s">
        <v>38</v>
      </c>
      <c r="F1" s="62" t="s">
        <v>39</v>
      </c>
      <c r="G1" s="62" t="s">
        <v>183</v>
      </c>
      <c r="H1" s="62" t="s">
        <v>184</v>
      </c>
      <c r="I1" s="62" t="s">
        <v>118</v>
      </c>
      <c r="J1" s="62" t="s">
        <v>191</v>
      </c>
      <c r="K1" s="226" t="s">
        <v>176</v>
      </c>
      <c r="L1" s="227" t="s">
        <v>87</v>
      </c>
      <c r="M1" s="228" t="s">
        <v>88</v>
      </c>
      <c r="N1" s="228"/>
      <c r="O1" s="228" t="s">
        <v>226</v>
      </c>
      <c r="P1" s="228" t="s">
        <v>89</v>
      </c>
      <c r="Q1" s="227" t="s">
        <v>90</v>
      </c>
      <c r="R1" s="227" t="s">
        <v>149</v>
      </c>
      <c r="S1" s="63" t="s">
        <v>151</v>
      </c>
      <c r="T1" s="63" t="s">
        <v>150</v>
      </c>
      <c r="U1" s="63" t="s">
        <v>91</v>
      </c>
      <c r="V1" s="63" t="s">
        <v>92</v>
      </c>
      <c r="W1" s="63" t="s">
        <v>93</v>
      </c>
      <c r="X1" s="63" t="s">
        <v>94</v>
      </c>
      <c r="Y1" s="63" t="s">
        <v>95</v>
      </c>
      <c r="Z1" s="63" t="s">
        <v>96</v>
      </c>
      <c r="AA1" s="63" t="s">
        <v>97</v>
      </c>
      <c r="AB1" s="63" t="s">
        <v>98</v>
      </c>
      <c r="AC1" s="63" t="s">
        <v>99</v>
      </c>
      <c r="AD1" s="63" t="s">
        <v>206</v>
      </c>
      <c r="AE1" s="63" t="s">
        <v>119</v>
      </c>
      <c r="AF1" s="51"/>
      <c r="AG1" s="51"/>
    </row>
    <row r="2" spans="1:33" x14ac:dyDescent="0.2">
      <c r="A2" s="75">
        <v>1</v>
      </c>
      <c r="B2" s="65" t="s">
        <v>100</v>
      </c>
      <c r="C2" s="66" t="s">
        <v>36</v>
      </c>
      <c r="D2" s="64">
        <v>129</v>
      </c>
      <c r="E2" s="64">
        <v>0</v>
      </c>
      <c r="F2" s="64">
        <v>0</v>
      </c>
      <c r="G2" s="67">
        <f>L2*M2*N2*O2*P2*Q2*R2*S2*T2</f>
        <v>28.202152792605368</v>
      </c>
      <c r="H2" s="67"/>
      <c r="I2" s="76">
        <v>0.1</v>
      </c>
      <c r="J2" s="224">
        <v>0.26239999999999997</v>
      </c>
      <c r="K2" s="68">
        <f>'ER Sheet-AMS-II.G'!$E19</f>
        <v>0.40200000000000002</v>
      </c>
      <c r="L2" s="101">
        <f>K2*(1-I2/J2)</f>
        <v>0.24879878048780488</v>
      </c>
      <c r="M2" s="98">
        <f>SUM(D2:F2)</f>
        <v>129</v>
      </c>
      <c r="N2" s="98">
        <v>1</v>
      </c>
      <c r="O2" s="98">
        <v>1</v>
      </c>
      <c r="P2" s="112">
        <v>0.81</v>
      </c>
      <c r="Q2" s="133">
        <v>1.5599999999999999E-2</v>
      </c>
      <c r="R2" s="112">
        <v>73.2</v>
      </c>
      <c r="S2" s="112">
        <v>1</v>
      </c>
      <c r="T2" s="112">
        <v>0.95</v>
      </c>
      <c r="U2" s="77">
        <v>0</v>
      </c>
      <c r="V2" s="77">
        <v>0</v>
      </c>
      <c r="W2" s="77">
        <v>1</v>
      </c>
      <c r="X2" s="77">
        <v>1</v>
      </c>
      <c r="Y2" s="77">
        <v>0</v>
      </c>
      <c r="Z2" s="77">
        <v>0</v>
      </c>
      <c r="AA2" s="77">
        <v>0</v>
      </c>
      <c r="AB2" s="77">
        <v>0</v>
      </c>
      <c r="AC2" s="77">
        <v>0</v>
      </c>
      <c r="AD2" s="77">
        <v>0</v>
      </c>
      <c r="AE2" s="78">
        <f>SUM(U2:AD2)</f>
        <v>2</v>
      </c>
      <c r="AF2" s="51"/>
      <c r="AG2" s="51"/>
    </row>
    <row r="3" spans="1:33" x14ac:dyDescent="0.2">
      <c r="A3" s="79"/>
      <c r="B3" s="80"/>
      <c r="C3" s="81" t="s">
        <v>35</v>
      </c>
      <c r="D3" s="82">
        <v>10</v>
      </c>
      <c r="E3" s="82">
        <v>12</v>
      </c>
      <c r="F3" s="82">
        <v>3</v>
      </c>
      <c r="G3" s="83">
        <f t="shared" ref="G3:G49" si="0">L3*M3*N3*O3*P3*Q3*R3*S3*T3</f>
        <v>2.732766743469512</v>
      </c>
      <c r="H3" s="83"/>
      <c r="I3" s="84">
        <v>0.1</v>
      </c>
      <c r="J3" s="225">
        <v>0.26239999999999997</v>
      </c>
      <c r="K3" s="85">
        <f>'ER Sheet-AMS-II.G'!$E20</f>
        <v>0.20100000000000001</v>
      </c>
      <c r="L3" s="85">
        <f>K3*(1-I3/J3)</f>
        <v>0.12439939024390244</v>
      </c>
      <c r="M3" s="82">
        <f>SUM(D3:F3)</f>
        <v>25</v>
      </c>
      <c r="N3" s="82">
        <v>1</v>
      </c>
      <c r="O3" s="82">
        <v>1</v>
      </c>
      <c r="P3" s="85">
        <v>0.81</v>
      </c>
      <c r="Q3" s="131">
        <v>1.5599999999999999E-2</v>
      </c>
      <c r="R3" s="85">
        <v>73.2</v>
      </c>
      <c r="S3" s="85">
        <v>1</v>
      </c>
      <c r="T3" s="85">
        <v>0.95</v>
      </c>
      <c r="U3" s="86"/>
      <c r="V3" s="86"/>
      <c r="W3" s="86"/>
      <c r="X3" s="86"/>
      <c r="Y3" s="86"/>
      <c r="Z3" s="86"/>
      <c r="AA3" s="86"/>
      <c r="AB3" s="86"/>
      <c r="AC3" s="86"/>
      <c r="AD3" s="86"/>
      <c r="AE3" s="87" t="s">
        <v>34</v>
      </c>
      <c r="AF3" s="51"/>
      <c r="AG3" s="51"/>
    </row>
    <row r="4" spans="1:33" x14ac:dyDescent="0.2">
      <c r="A4" s="88">
        <v>2</v>
      </c>
      <c r="B4" s="65" t="s">
        <v>101</v>
      </c>
      <c r="C4" s="66" t="s">
        <v>36</v>
      </c>
      <c r="D4" s="64">
        <v>86</v>
      </c>
      <c r="E4" s="64"/>
      <c r="F4" s="107"/>
      <c r="G4" s="67">
        <f t="shared" si="0"/>
        <v>18.801435195070241</v>
      </c>
      <c r="H4" s="109"/>
      <c r="I4" s="110">
        <v>0.1</v>
      </c>
      <c r="J4" s="89">
        <v>0.26239999999999997</v>
      </c>
      <c r="K4" s="112">
        <f>'ER Sheet-AMS-II.G'!$E19</f>
        <v>0.40200000000000002</v>
      </c>
      <c r="L4" s="112">
        <f>K4*(1-I4/J4)</f>
        <v>0.24879878048780488</v>
      </c>
      <c r="M4" s="107">
        <f t="shared" ref="M4:M10" si="1">SUM(D4:F4)</f>
        <v>86</v>
      </c>
      <c r="N4" s="107">
        <v>1</v>
      </c>
      <c r="O4" s="107">
        <v>1</v>
      </c>
      <c r="P4" s="112">
        <v>0.81</v>
      </c>
      <c r="Q4" s="133">
        <v>1.5599999999999999E-2</v>
      </c>
      <c r="R4" s="112">
        <v>73.2</v>
      </c>
      <c r="S4" s="112">
        <v>1</v>
      </c>
      <c r="T4" s="112">
        <v>0.95</v>
      </c>
      <c r="U4" s="69">
        <v>0</v>
      </c>
      <c r="V4" s="69">
        <v>1</v>
      </c>
      <c r="W4" s="69">
        <v>1</v>
      </c>
      <c r="X4" s="69">
        <v>0</v>
      </c>
      <c r="Y4" s="69">
        <v>1</v>
      </c>
      <c r="Z4" s="69">
        <v>0</v>
      </c>
      <c r="AA4" s="69">
        <v>0</v>
      </c>
      <c r="AB4" s="69">
        <v>0</v>
      </c>
      <c r="AC4" s="69">
        <v>0</v>
      </c>
      <c r="AD4" s="69">
        <v>0</v>
      </c>
      <c r="AE4" s="78">
        <f>SUM(U4:AD4)</f>
        <v>3</v>
      </c>
      <c r="AF4" s="51"/>
      <c r="AG4" s="51"/>
    </row>
    <row r="5" spans="1:33" x14ac:dyDescent="0.2">
      <c r="A5" s="90"/>
      <c r="B5" s="81"/>
      <c r="C5" s="81" t="s">
        <v>35</v>
      </c>
      <c r="D5" s="82">
        <v>348</v>
      </c>
      <c r="E5" s="82">
        <v>21</v>
      </c>
      <c r="F5" s="82">
        <v>9</v>
      </c>
      <c r="G5" s="83">
        <f t="shared" si="0"/>
        <v>41.319433161259028</v>
      </c>
      <c r="H5" s="83"/>
      <c r="I5" s="84">
        <v>0.1</v>
      </c>
      <c r="J5" s="89">
        <v>0.26239999999999997</v>
      </c>
      <c r="K5" s="85">
        <f>'ER Sheet-AMS-II.G'!$E20</f>
        <v>0.20100000000000001</v>
      </c>
      <c r="L5" s="85">
        <f>K5*(1-I5/J5)</f>
        <v>0.12439939024390244</v>
      </c>
      <c r="M5" s="82">
        <f t="shared" si="1"/>
        <v>378</v>
      </c>
      <c r="N5" s="82">
        <v>1</v>
      </c>
      <c r="O5" s="82">
        <v>1</v>
      </c>
      <c r="P5" s="85">
        <v>0.81</v>
      </c>
      <c r="Q5" s="131">
        <v>1.5599999999999999E-2</v>
      </c>
      <c r="R5" s="85">
        <v>73.2</v>
      </c>
      <c r="S5" s="85">
        <v>1</v>
      </c>
      <c r="T5" s="85">
        <v>0.95</v>
      </c>
      <c r="U5" s="86"/>
      <c r="V5" s="86"/>
      <c r="W5" s="86"/>
      <c r="X5" s="86"/>
      <c r="Y5" s="86"/>
      <c r="Z5" s="86"/>
      <c r="AA5" s="86"/>
      <c r="AB5" s="86"/>
      <c r="AC5" s="86"/>
      <c r="AD5" s="86"/>
      <c r="AE5" s="87" t="s">
        <v>34</v>
      </c>
      <c r="AF5" s="51"/>
      <c r="AG5" s="51"/>
    </row>
    <row r="6" spans="1:33" x14ac:dyDescent="0.2">
      <c r="A6" s="91">
        <v>3</v>
      </c>
      <c r="B6" s="65" t="s">
        <v>102</v>
      </c>
      <c r="C6" s="66" t="s">
        <v>36</v>
      </c>
      <c r="D6" s="64">
        <v>150</v>
      </c>
      <c r="E6" s="64"/>
      <c r="F6" s="98"/>
      <c r="G6" s="67">
        <f t="shared" si="0"/>
        <v>32.793200921634146</v>
      </c>
      <c r="H6" s="99"/>
      <c r="I6" s="100">
        <v>0.1</v>
      </c>
      <c r="J6" s="224">
        <v>0.26239999999999997</v>
      </c>
      <c r="K6" s="101">
        <f>'ER Sheet-AMS-II.G'!$E19</f>
        <v>0.40200000000000002</v>
      </c>
      <c r="L6" s="101">
        <f t="shared" ref="L6:L49" si="2">K6*(1-I6/J6)</f>
        <v>0.24879878048780488</v>
      </c>
      <c r="M6" s="98">
        <f>SUM(D6:F6)</f>
        <v>150</v>
      </c>
      <c r="N6" s="98">
        <v>1</v>
      </c>
      <c r="O6" s="98">
        <v>1</v>
      </c>
      <c r="P6" s="112">
        <v>0.81</v>
      </c>
      <c r="Q6" s="134">
        <v>1.5599999999999999E-2</v>
      </c>
      <c r="R6" s="112">
        <v>73.2</v>
      </c>
      <c r="S6" s="101">
        <v>1</v>
      </c>
      <c r="T6" s="101">
        <v>0.95</v>
      </c>
      <c r="U6" s="69">
        <v>0</v>
      </c>
      <c r="V6" s="69">
        <v>1</v>
      </c>
      <c r="W6" s="69">
        <v>2</v>
      </c>
      <c r="X6" s="69">
        <v>0</v>
      </c>
      <c r="Y6" s="69">
        <v>0</v>
      </c>
      <c r="Z6" s="69">
        <v>0</v>
      </c>
      <c r="AA6" s="69">
        <v>0</v>
      </c>
      <c r="AB6" s="69">
        <v>0</v>
      </c>
      <c r="AC6" s="69">
        <v>0</v>
      </c>
      <c r="AD6" s="69">
        <v>0</v>
      </c>
      <c r="AE6" s="78">
        <f>SUM(U6:AD6)</f>
        <v>3</v>
      </c>
      <c r="AF6" s="51"/>
      <c r="AG6" s="51"/>
    </row>
    <row r="7" spans="1:33" x14ac:dyDescent="0.2">
      <c r="A7" s="79"/>
      <c r="B7" s="81"/>
      <c r="C7" s="81" t="s">
        <v>35</v>
      </c>
      <c r="D7" s="82">
        <v>200</v>
      </c>
      <c r="E7" s="82">
        <v>10</v>
      </c>
      <c r="F7" s="82">
        <v>7</v>
      </c>
      <c r="G7" s="83">
        <f t="shared" si="0"/>
        <v>23.720415333315362</v>
      </c>
      <c r="H7" s="83"/>
      <c r="I7" s="84">
        <v>0.1</v>
      </c>
      <c r="J7" s="225">
        <v>0.26239999999999997</v>
      </c>
      <c r="K7" s="85">
        <f>'ER Sheet-AMS-II.G'!$E20</f>
        <v>0.20100000000000001</v>
      </c>
      <c r="L7" s="85">
        <f>K7*(1-I7/J7)</f>
        <v>0.12439939024390244</v>
      </c>
      <c r="M7" s="82">
        <f t="shared" si="1"/>
        <v>217</v>
      </c>
      <c r="N7" s="82">
        <v>1</v>
      </c>
      <c r="O7" s="82">
        <v>1</v>
      </c>
      <c r="P7" s="85">
        <v>0.81</v>
      </c>
      <c r="Q7" s="131">
        <v>1.5599999999999999E-2</v>
      </c>
      <c r="R7" s="85">
        <v>73.2</v>
      </c>
      <c r="S7" s="85">
        <v>1</v>
      </c>
      <c r="T7" s="85">
        <v>0.95</v>
      </c>
      <c r="U7" s="86"/>
      <c r="V7" s="86"/>
      <c r="W7" s="86"/>
      <c r="X7" s="86"/>
      <c r="Y7" s="86"/>
      <c r="Z7" s="86"/>
      <c r="AA7" s="86"/>
      <c r="AB7" s="86"/>
      <c r="AC7" s="86"/>
      <c r="AD7" s="86"/>
      <c r="AE7" s="87" t="s">
        <v>34</v>
      </c>
      <c r="AF7" s="51"/>
      <c r="AG7" s="51"/>
    </row>
    <row r="8" spans="1:33" x14ac:dyDescent="0.2">
      <c r="A8" s="91">
        <v>4</v>
      </c>
      <c r="B8" s="65" t="s">
        <v>103</v>
      </c>
      <c r="C8" s="66" t="s">
        <v>36</v>
      </c>
      <c r="D8" s="64">
        <v>0</v>
      </c>
      <c r="E8" s="98"/>
      <c r="F8" s="98"/>
      <c r="G8" s="67">
        <f t="shared" si="0"/>
        <v>0</v>
      </c>
      <c r="H8" s="99"/>
      <c r="I8" s="100">
        <v>0.1</v>
      </c>
      <c r="J8" s="89">
        <v>0.26239999999999997</v>
      </c>
      <c r="K8" s="101">
        <f>'ER Sheet-AMS-II.G'!$E19</f>
        <v>0.40200000000000002</v>
      </c>
      <c r="L8" s="101">
        <f t="shared" si="2"/>
        <v>0.24879878048780488</v>
      </c>
      <c r="M8" s="98">
        <f>SUM(D8:F8)</f>
        <v>0</v>
      </c>
      <c r="N8" s="98">
        <v>1</v>
      </c>
      <c r="O8" s="98">
        <v>1</v>
      </c>
      <c r="P8" s="112">
        <v>0.81</v>
      </c>
      <c r="Q8" s="134">
        <v>1.5599999999999999E-2</v>
      </c>
      <c r="R8" s="112">
        <v>73.2</v>
      </c>
      <c r="S8" s="101">
        <v>1</v>
      </c>
      <c r="T8" s="101">
        <v>0.95</v>
      </c>
      <c r="U8" s="69">
        <v>0</v>
      </c>
      <c r="V8" s="69">
        <v>2</v>
      </c>
      <c r="W8" s="69">
        <v>0</v>
      </c>
      <c r="X8" s="69">
        <v>1</v>
      </c>
      <c r="Y8" s="69">
        <v>1</v>
      </c>
      <c r="Z8" s="69">
        <v>0</v>
      </c>
      <c r="AA8" s="69">
        <v>0</v>
      </c>
      <c r="AB8" s="69">
        <v>0</v>
      </c>
      <c r="AC8" s="69">
        <v>0</v>
      </c>
      <c r="AD8" s="69">
        <v>0</v>
      </c>
      <c r="AE8" s="78">
        <f>SUM(U8:AD8)</f>
        <v>4</v>
      </c>
      <c r="AF8" s="51"/>
      <c r="AG8" s="51"/>
    </row>
    <row r="9" spans="1:33" x14ac:dyDescent="0.2">
      <c r="A9" s="79"/>
      <c r="B9" s="81"/>
      <c r="C9" s="81" t="s">
        <v>35</v>
      </c>
      <c r="D9" s="82">
        <v>852</v>
      </c>
      <c r="E9" s="82">
        <v>22</v>
      </c>
      <c r="F9" s="82">
        <v>6</v>
      </c>
      <c r="G9" s="83">
        <f t="shared" si="0"/>
        <v>96.193389370126823</v>
      </c>
      <c r="H9" s="83"/>
      <c r="I9" s="84">
        <v>0.1</v>
      </c>
      <c r="J9" s="89">
        <v>0.26239999999999997</v>
      </c>
      <c r="K9" s="85">
        <f>'ER Sheet-AMS-II.G'!$E20</f>
        <v>0.20100000000000001</v>
      </c>
      <c r="L9" s="85">
        <f t="shared" si="2"/>
        <v>0.12439939024390244</v>
      </c>
      <c r="M9" s="82">
        <f t="shared" si="1"/>
        <v>880</v>
      </c>
      <c r="N9" s="82">
        <v>1</v>
      </c>
      <c r="O9" s="82">
        <v>1</v>
      </c>
      <c r="P9" s="85">
        <v>0.81</v>
      </c>
      <c r="Q9" s="131">
        <v>1.5599999999999999E-2</v>
      </c>
      <c r="R9" s="85">
        <v>73.2</v>
      </c>
      <c r="S9" s="85">
        <v>1</v>
      </c>
      <c r="T9" s="85">
        <v>0.95</v>
      </c>
      <c r="U9" s="86"/>
      <c r="V9" s="86"/>
      <c r="W9" s="86"/>
      <c r="X9" s="86"/>
      <c r="Y9" s="86"/>
      <c r="Z9" s="86"/>
      <c r="AA9" s="86"/>
      <c r="AB9" s="86"/>
      <c r="AC9" s="86"/>
      <c r="AD9" s="86"/>
      <c r="AE9" s="87" t="s">
        <v>34</v>
      </c>
      <c r="AF9" s="51"/>
      <c r="AG9" s="51"/>
    </row>
    <row r="10" spans="1:33" x14ac:dyDescent="0.2">
      <c r="A10" s="91">
        <v>5</v>
      </c>
      <c r="B10" s="65" t="s">
        <v>104</v>
      </c>
      <c r="C10" s="66" t="s">
        <v>36</v>
      </c>
      <c r="D10" s="64">
        <v>80</v>
      </c>
      <c r="E10" s="98"/>
      <c r="F10" s="98"/>
      <c r="G10" s="67">
        <f t="shared" si="0"/>
        <v>17.489707158204872</v>
      </c>
      <c r="H10" s="99"/>
      <c r="I10" s="76">
        <v>0.1</v>
      </c>
      <c r="J10" s="224">
        <v>0.26239999999999997</v>
      </c>
      <c r="K10" s="101">
        <f>'ER Sheet-AMS-II.G'!$E19</f>
        <v>0.40200000000000002</v>
      </c>
      <c r="L10" s="101">
        <f t="shared" si="2"/>
        <v>0.24879878048780488</v>
      </c>
      <c r="M10" s="98">
        <f t="shared" si="1"/>
        <v>80</v>
      </c>
      <c r="N10" s="98">
        <v>1</v>
      </c>
      <c r="O10" s="98">
        <v>1</v>
      </c>
      <c r="P10" s="112">
        <v>0.81</v>
      </c>
      <c r="Q10" s="134">
        <v>1.5599999999999999E-2</v>
      </c>
      <c r="R10" s="112">
        <v>73.2</v>
      </c>
      <c r="S10" s="101">
        <v>1</v>
      </c>
      <c r="T10" s="101">
        <v>0.95</v>
      </c>
      <c r="U10" s="69">
        <v>1</v>
      </c>
      <c r="V10" s="69">
        <v>0</v>
      </c>
      <c r="W10" s="69">
        <v>1</v>
      </c>
      <c r="X10" s="69">
        <v>0</v>
      </c>
      <c r="Y10" s="69">
        <v>1</v>
      </c>
      <c r="Z10" s="69">
        <v>0</v>
      </c>
      <c r="AA10" s="69">
        <v>0</v>
      </c>
      <c r="AB10" s="69">
        <v>0</v>
      </c>
      <c r="AC10" s="69">
        <v>0</v>
      </c>
      <c r="AD10" s="69">
        <v>0</v>
      </c>
      <c r="AE10" s="78">
        <f>SUM(U10:AD10)</f>
        <v>3</v>
      </c>
      <c r="AF10" s="51"/>
      <c r="AG10" s="51"/>
    </row>
    <row r="11" spans="1:33" x14ac:dyDescent="0.2">
      <c r="A11" s="79"/>
      <c r="B11" s="80"/>
      <c r="C11" s="81" t="s">
        <v>35</v>
      </c>
      <c r="D11" s="82">
        <v>420</v>
      </c>
      <c r="E11" s="82">
        <v>37</v>
      </c>
      <c r="F11" s="82">
        <v>6</v>
      </c>
      <c r="G11" s="83">
        <f t="shared" si="0"/>
        <v>50.610840089055365</v>
      </c>
      <c r="H11" s="83"/>
      <c r="I11" s="84">
        <v>0.1</v>
      </c>
      <c r="J11" s="225">
        <v>0.26239999999999997</v>
      </c>
      <c r="K11" s="85">
        <f>'ER Sheet-AMS-II.G'!$E20</f>
        <v>0.20100000000000001</v>
      </c>
      <c r="L11" s="85">
        <f t="shared" si="2"/>
        <v>0.12439939024390244</v>
      </c>
      <c r="M11" s="82">
        <f>SUM(D11:F11)</f>
        <v>463</v>
      </c>
      <c r="N11" s="82">
        <v>1</v>
      </c>
      <c r="O11" s="82">
        <v>1</v>
      </c>
      <c r="P11" s="85">
        <v>0.81</v>
      </c>
      <c r="Q11" s="131">
        <v>1.5599999999999999E-2</v>
      </c>
      <c r="R11" s="85">
        <v>73.2</v>
      </c>
      <c r="S11" s="85">
        <v>1</v>
      </c>
      <c r="T11" s="85">
        <v>0.95</v>
      </c>
      <c r="U11" s="86"/>
      <c r="V11" s="86"/>
      <c r="W11" s="86"/>
      <c r="X11" s="86"/>
      <c r="Y11" s="86"/>
      <c r="Z11" s="86"/>
      <c r="AA11" s="86"/>
      <c r="AB11" s="86"/>
      <c r="AC11" s="86"/>
      <c r="AD11" s="86"/>
      <c r="AE11" s="87" t="s">
        <v>34</v>
      </c>
      <c r="AF11" s="51"/>
      <c r="AG11" s="51"/>
    </row>
    <row r="12" spans="1:33" x14ac:dyDescent="0.2">
      <c r="A12" s="91">
        <v>6</v>
      </c>
      <c r="B12" s="65" t="s">
        <v>105</v>
      </c>
      <c r="C12" s="66" t="s">
        <v>36</v>
      </c>
      <c r="D12" s="64">
        <v>381</v>
      </c>
      <c r="E12" s="64"/>
      <c r="F12" s="107"/>
      <c r="G12" s="67">
        <f t="shared" si="0"/>
        <v>83.294730340950736</v>
      </c>
      <c r="H12" s="109"/>
      <c r="I12" s="110">
        <v>0.1</v>
      </c>
      <c r="J12" s="89">
        <v>0.26239999999999997</v>
      </c>
      <c r="K12" s="112">
        <f>'ER Sheet-AMS-II.G'!$E19</f>
        <v>0.40200000000000002</v>
      </c>
      <c r="L12" s="112">
        <f t="shared" si="2"/>
        <v>0.24879878048780488</v>
      </c>
      <c r="M12" s="107">
        <f>SUM(D12:F12)</f>
        <v>381</v>
      </c>
      <c r="N12" s="107">
        <v>1</v>
      </c>
      <c r="O12" s="107">
        <v>1</v>
      </c>
      <c r="P12" s="112">
        <v>0.81</v>
      </c>
      <c r="Q12" s="133">
        <v>1.5599999999999999E-2</v>
      </c>
      <c r="R12" s="112">
        <v>73.2</v>
      </c>
      <c r="S12" s="112">
        <v>1</v>
      </c>
      <c r="T12" s="112">
        <v>0.95</v>
      </c>
      <c r="U12" s="69">
        <v>0</v>
      </c>
      <c r="V12" s="69">
        <v>1</v>
      </c>
      <c r="W12" s="69">
        <v>1</v>
      </c>
      <c r="X12" s="69">
        <v>1</v>
      </c>
      <c r="Y12" s="69">
        <v>0</v>
      </c>
      <c r="Z12" s="69">
        <v>0</v>
      </c>
      <c r="AA12" s="69">
        <v>0</v>
      </c>
      <c r="AB12" s="69">
        <v>0</v>
      </c>
      <c r="AC12" s="69">
        <v>0</v>
      </c>
      <c r="AD12" s="69">
        <v>0</v>
      </c>
      <c r="AE12" s="78">
        <f>SUM(U12:AD12)</f>
        <v>3</v>
      </c>
      <c r="AF12" s="51"/>
      <c r="AG12" s="51"/>
    </row>
    <row r="13" spans="1:33" x14ac:dyDescent="0.2">
      <c r="A13" s="79"/>
      <c r="B13" s="80"/>
      <c r="C13" s="81" t="s">
        <v>35</v>
      </c>
      <c r="D13" s="82">
        <v>240</v>
      </c>
      <c r="E13" s="82">
        <v>21</v>
      </c>
      <c r="F13" s="82">
        <v>8</v>
      </c>
      <c r="G13" s="83">
        <f t="shared" si="0"/>
        <v>29.404570159731954</v>
      </c>
      <c r="H13" s="83"/>
      <c r="I13" s="84">
        <v>0.1</v>
      </c>
      <c r="J13" s="89">
        <v>0.26239999999999997</v>
      </c>
      <c r="K13" s="85">
        <f>'ER Sheet-AMS-II.G'!$E20</f>
        <v>0.20100000000000001</v>
      </c>
      <c r="L13" s="85">
        <f t="shared" si="2"/>
        <v>0.12439939024390244</v>
      </c>
      <c r="M13" s="82">
        <f t="shared" ref="M13" si="3">SUM(D13:F13)</f>
        <v>269</v>
      </c>
      <c r="N13" s="82">
        <v>1</v>
      </c>
      <c r="O13" s="82">
        <v>1</v>
      </c>
      <c r="P13" s="85">
        <v>0.81</v>
      </c>
      <c r="Q13" s="131">
        <v>1.5599999999999999E-2</v>
      </c>
      <c r="R13" s="85">
        <v>73.2</v>
      </c>
      <c r="S13" s="85">
        <v>1</v>
      </c>
      <c r="T13" s="85">
        <v>0.95</v>
      </c>
      <c r="U13" s="86"/>
      <c r="V13" s="86"/>
      <c r="W13" s="86"/>
      <c r="X13" s="86"/>
      <c r="Y13" s="86"/>
      <c r="Z13" s="86"/>
      <c r="AA13" s="86"/>
      <c r="AB13" s="86"/>
      <c r="AC13" s="86"/>
      <c r="AD13" s="86"/>
      <c r="AE13" s="87" t="s">
        <v>34</v>
      </c>
      <c r="AF13" s="51"/>
      <c r="AG13" s="51"/>
    </row>
    <row r="14" spans="1:33" x14ac:dyDescent="0.2">
      <c r="A14" s="91">
        <v>7</v>
      </c>
      <c r="B14" s="65" t="s">
        <v>106</v>
      </c>
      <c r="C14" s="66" t="s">
        <v>36</v>
      </c>
      <c r="D14" s="64">
        <v>49</v>
      </c>
      <c r="E14" s="64"/>
      <c r="F14" s="98"/>
      <c r="G14" s="67">
        <f t="shared" si="0"/>
        <v>10.712445634400488</v>
      </c>
      <c r="H14" s="99"/>
      <c r="I14" s="100">
        <v>0.1</v>
      </c>
      <c r="J14" s="224">
        <v>0.26239999999999997</v>
      </c>
      <c r="K14" s="101">
        <f>'ER Sheet-AMS-II.G'!$E19</f>
        <v>0.40200000000000002</v>
      </c>
      <c r="L14" s="101">
        <f t="shared" si="2"/>
        <v>0.24879878048780488</v>
      </c>
      <c r="M14" s="98">
        <f>SUM(D14:F14)</f>
        <v>49</v>
      </c>
      <c r="N14" s="98">
        <v>1</v>
      </c>
      <c r="O14" s="98">
        <v>1</v>
      </c>
      <c r="P14" s="112">
        <v>0.81</v>
      </c>
      <c r="Q14" s="134">
        <v>1.5599999999999999E-2</v>
      </c>
      <c r="R14" s="112">
        <v>73.2</v>
      </c>
      <c r="S14" s="101">
        <v>1</v>
      </c>
      <c r="T14" s="101">
        <v>0.95</v>
      </c>
      <c r="U14" s="69">
        <v>0</v>
      </c>
      <c r="V14" s="69">
        <v>1</v>
      </c>
      <c r="W14" s="69">
        <v>1</v>
      </c>
      <c r="X14" s="69">
        <v>1</v>
      </c>
      <c r="Y14" s="69">
        <v>0</v>
      </c>
      <c r="Z14" s="69">
        <v>0</v>
      </c>
      <c r="AA14" s="69">
        <v>0</v>
      </c>
      <c r="AB14" s="69">
        <v>0</v>
      </c>
      <c r="AC14" s="69">
        <v>0</v>
      </c>
      <c r="AD14" s="69">
        <v>0</v>
      </c>
      <c r="AE14" s="78">
        <f>SUM(U14:AD14)</f>
        <v>3</v>
      </c>
      <c r="AF14" s="51"/>
      <c r="AG14" s="51"/>
    </row>
    <row r="15" spans="1:33" x14ac:dyDescent="0.2">
      <c r="A15" s="79"/>
      <c r="B15" s="80"/>
      <c r="C15" s="81" t="s">
        <v>35</v>
      </c>
      <c r="D15" s="82">
        <v>97</v>
      </c>
      <c r="E15" s="82">
        <v>18</v>
      </c>
      <c r="F15" s="82">
        <v>7</v>
      </c>
      <c r="G15" s="83">
        <f t="shared" si="0"/>
        <v>13.335901708131219</v>
      </c>
      <c r="H15" s="83"/>
      <c r="I15" s="84">
        <v>0.1</v>
      </c>
      <c r="J15" s="225">
        <v>0.26239999999999997</v>
      </c>
      <c r="K15" s="85">
        <f>'ER Sheet-AMS-II.G'!$E20</f>
        <v>0.20100000000000001</v>
      </c>
      <c r="L15" s="85">
        <f t="shared" si="2"/>
        <v>0.12439939024390244</v>
      </c>
      <c r="M15" s="82">
        <f t="shared" ref="M15:M18" si="4">SUM(D15:F15)</f>
        <v>122</v>
      </c>
      <c r="N15" s="82">
        <v>1</v>
      </c>
      <c r="O15" s="82">
        <v>1</v>
      </c>
      <c r="P15" s="85">
        <v>0.81</v>
      </c>
      <c r="Q15" s="131">
        <v>1.5599999999999999E-2</v>
      </c>
      <c r="R15" s="85">
        <v>73.2</v>
      </c>
      <c r="S15" s="85">
        <v>1</v>
      </c>
      <c r="T15" s="85">
        <v>0.95</v>
      </c>
      <c r="U15" s="86"/>
      <c r="V15" s="86"/>
      <c r="W15" s="86"/>
      <c r="X15" s="86"/>
      <c r="Y15" s="86"/>
      <c r="Z15" s="86"/>
      <c r="AA15" s="86"/>
      <c r="AB15" s="86"/>
      <c r="AC15" s="86"/>
      <c r="AD15" s="86"/>
      <c r="AE15" s="87" t="s">
        <v>34</v>
      </c>
      <c r="AF15" s="51"/>
      <c r="AG15" s="51"/>
    </row>
    <row r="16" spans="1:33" x14ac:dyDescent="0.2">
      <c r="A16" s="91">
        <v>8</v>
      </c>
      <c r="B16" s="65" t="s">
        <v>107</v>
      </c>
      <c r="C16" s="66" t="s">
        <v>108</v>
      </c>
      <c r="D16" s="64">
        <v>280</v>
      </c>
      <c r="E16" s="64"/>
      <c r="F16" s="98"/>
      <c r="G16" s="67">
        <f t="shared" si="0"/>
        <v>61.213975053717064</v>
      </c>
      <c r="H16" s="99"/>
      <c r="I16" s="100">
        <v>0.1</v>
      </c>
      <c r="J16" s="89">
        <v>0.26239999999999997</v>
      </c>
      <c r="K16" s="101">
        <f>'ER Sheet-AMS-II.G'!$E19</f>
        <v>0.40200000000000002</v>
      </c>
      <c r="L16" s="101">
        <f t="shared" si="2"/>
        <v>0.24879878048780488</v>
      </c>
      <c r="M16" s="98">
        <f t="shared" si="4"/>
        <v>280</v>
      </c>
      <c r="N16" s="98">
        <v>1</v>
      </c>
      <c r="O16" s="98">
        <v>1</v>
      </c>
      <c r="P16" s="112">
        <v>0.81</v>
      </c>
      <c r="Q16" s="134">
        <v>1.5599999999999999E-2</v>
      </c>
      <c r="R16" s="112">
        <v>73.2</v>
      </c>
      <c r="S16" s="101">
        <v>1</v>
      </c>
      <c r="T16" s="101">
        <v>0.95</v>
      </c>
      <c r="U16" s="69">
        <v>1</v>
      </c>
      <c r="V16" s="69">
        <v>1</v>
      </c>
      <c r="W16" s="69">
        <v>2</v>
      </c>
      <c r="X16" s="69">
        <v>0</v>
      </c>
      <c r="Y16" s="69">
        <v>0</v>
      </c>
      <c r="Z16" s="69">
        <v>0</v>
      </c>
      <c r="AA16" s="69">
        <v>0</v>
      </c>
      <c r="AB16" s="69">
        <v>0</v>
      </c>
      <c r="AC16" s="69">
        <v>0</v>
      </c>
      <c r="AD16" s="69">
        <v>0</v>
      </c>
      <c r="AE16" s="78">
        <f>SUM(U16:AD16)</f>
        <v>4</v>
      </c>
      <c r="AF16" s="51"/>
      <c r="AG16" s="51"/>
    </row>
    <row r="17" spans="1:33" x14ac:dyDescent="0.2">
      <c r="A17" s="79"/>
      <c r="B17" s="80"/>
      <c r="C17" s="81" t="s">
        <v>35</v>
      </c>
      <c r="D17" s="82">
        <v>568</v>
      </c>
      <c r="E17" s="82">
        <v>19</v>
      </c>
      <c r="F17" s="82">
        <v>6</v>
      </c>
      <c r="G17" s="83">
        <f t="shared" si="0"/>
        <v>64.821227155096835</v>
      </c>
      <c r="H17" s="83"/>
      <c r="I17" s="84">
        <v>0.1</v>
      </c>
      <c r="J17" s="89">
        <v>0.26239999999999997</v>
      </c>
      <c r="K17" s="85">
        <f>'ER Sheet-AMS-II.G'!$E20</f>
        <v>0.20100000000000001</v>
      </c>
      <c r="L17" s="85">
        <f t="shared" si="2"/>
        <v>0.12439939024390244</v>
      </c>
      <c r="M17" s="82">
        <f>SUM(D17:F17)</f>
        <v>593</v>
      </c>
      <c r="N17" s="82">
        <v>1</v>
      </c>
      <c r="O17" s="82">
        <v>1</v>
      </c>
      <c r="P17" s="85">
        <v>0.81</v>
      </c>
      <c r="Q17" s="131">
        <v>1.5599999999999999E-2</v>
      </c>
      <c r="R17" s="85">
        <v>73.2</v>
      </c>
      <c r="S17" s="85">
        <v>1</v>
      </c>
      <c r="T17" s="85">
        <v>0.95</v>
      </c>
      <c r="U17" s="86"/>
      <c r="V17" s="86"/>
      <c r="W17" s="86"/>
      <c r="X17" s="86"/>
      <c r="Y17" s="86"/>
      <c r="Z17" s="86"/>
      <c r="AA17" s="86"/>
      <c r="AB17" s="86"/>
      <c r="AC17" s="86"/>
      <c r="AD17" s="86"/>
      <c r="AE17" s="87" t="s">
        <v>34</v>
      </c>
      <c r="AF17" s="51"/>
      <c r="AG17" s="51"/>
    </row>
    <row r="18" spans="1:33" x14ac:dyDescent="0.2">
      <c r="A18" s="91">
        <v>9</v>
      </c>
      <c r="B18" s="65" t="s">
        <v>109</v>
      </c>
      <c r="C18" s="66" t="s">
        <v>36</v>
      </c>
      <c r="D18" s="64">
        <v>600</v>
      </c>
      <c r="E18" s="64"/>
      <c r="F18" s="64"/>
      <c r="G18" s="67">
        <f t="shared" si="0"/>
        <v>131.17280368653658</v>
      </c>
      <c r="H18" s="67"/>
      <c r="I18" s="76">
        <v>0.1</v>
      </c>
      <c r="J18" s="224">
        <v>0.26239999999999997</v>
      </c>
      <c r="K18" s="112">
        <f>'ER Sheet-AMS-II.G'!$E19</f>
        <v>0.40200000000000002</v>
      </c>
      <c r="L18" s="112">
        <f t="shared" si="2"/>
        <v>0.24879878048780488</v>
      </c>
      <c r="M18" s="107">
        <f t="shared" si="4"/>
        <v>600</v>
      </c>
      <c r="N18" s="107">
        <v>1</v>
      </c>
      <c r="O18" s="107">
        <v>1</v>
      </c>
      <c r="P18" s="112">
        <v>0.81</v>
      </c>
      <c r="Q18" s="133">
        <v>1.5599999999999999E-2</v>
      </c>
      <c r="R18" s="112">
        <v>73.2</v>
      </c>
      <c r="S18" s="112">
        <v>1</v>
      </c>
      <c r="T18" s="112">
        <v>0.95</v>
      </c>
      <c r="U18" s="69">
        <v>0</v>
      </c>
      <c r="V18" s="69">
        <v>1</v>
      </c>
      <c r="W18" s="69">
        <v>0</v>
      </c>
      <c r="X18" s="69">
        <v>0</v>
      </c>
      <c r="Y18" s="69">
        <v>0</v>
      </c>
      <c r="Z18" s="69">
        <v>1</v>
      </c>
      <c r="AA18" s="69">
        <v>0</v>
      </c>
      <c r="AB18" s="69">
        <v>1</v>
      </c>
      <c r="AC18" s="69">
        <v>0</v>
      </c>
      <c r="AD18" s="69">
        <v>0</v>
      </c>
      <c r="AE18" s="78">
        <f>SUM(U18:AD18)</f>
        <v>3</v>
      </c>
      <c r="AF18" s="51"/>
      <c r="AG18" s="51"/>
    </row>
    <row r="19" spans="1:33" x14ac:dyDescent="0.2">
      <c r="A19" s="79"/>
      <c r="B19" s="80"/>
      <c r="C19" s="81" t="s">
        <v>35</v>
      </c>
      <c r="D19" s="82">
        <v>900</v>
      </c>
      <c r="E19" s="82">
        <v>62</v>
      </c>
      <c r="F19" s="82">
        <v>31</v>
      </c>
      <c r="G19" s="83">
        <f t="shared" si="0"/>
        <v>108.54549505060903</v>
      </c>
      <c r="H19" s="83"/>
      <c r="I19" s="84">
        <v>0.1</v>
      </c>
      <c r="J19" s="225">
        <v>0.26239999999999997</v>
      </c>
      <c r="K19" s="85">
        <f>'ER Sheet-AMS-II.G'!$E20</f>
        <v>0.20100000000000001</v>
      </c>
      <c r="L19" s="85">
        <f t="shared" si="2"/>
        <v>0.12439939024390244</v>
      </c>
      <c r="M19" s="82">
        <f>SUM(D19:F19)</f>
        <v>993</v>
      </c>
      <c r="N19" s="82">
        <v>1</v>
      </c>
      <c r="O19" s="82">
        <v>1</v>
      </c>
      <c r="P19" s="85">
        <v>0.81</v>
      </c>
      <c r="Q19" s="131">
        <v>1.5599999999999999E-2</v>
      </c>
      <c r="R19" s="85">
        <v>73.2</v>
      </c>
      <c r="S19" s="85">
        <v>1</v>
      </c>
      <c r="T19" s="85">
        <v>0.95</v>
      </c>
      <c r="U19" s="86"/>
      <c r="V19" s="86"/>
      <c r="W19" s="86"/>
      <c r="X19" s="86"/>
      <c r="Y19" s="86"/>
      <c r="Z19" s="86"/>
      <c r="AA19" s="86"/>
      <c r="AB19" s="86"/>
      <c r="AC19" s="86"/>
      <c r="AD19" s="86"/>
      <c r="AE19" s="87" t="s">
        <v>34</v>
      </c>
      <c r="AF19" s="51"/>
      <c r="AG19" s="51"/>
    </row>
    <row r="20" spans="1:33" x14ac:dyDescent="0.2">
      <c r="A20" s="91">
        <v>10</v>
      </c>
      <c r="B20" s="65" t="s">
        <v>110</v>
      </c>
      <c r="C20" s="66" t="s">
        <v>36</v>
      </c>
      <c r="D20" s="64">
        <v>65</v>
      </c>
      <c r="E20" s="64"/>
      <c r="F20" s="64"/>
      <c r="G20" s="67">
        <f t="shared" si="0"/>
        <v>14.210387066041463</v>
      </c>
      <c r="H20" s="67"/>
      <c r="I20" s="110">
        <v>0.1</v>
      </c>
      <c r="J20" s="89">
        <v>0.26239999999999997</v>
      </c>
      <c r="K20" s="112">
        <f>'ER Sheet-AMS-II.G'!$E19</f>
        <v>0.40200000000000002</v>
      </c>
      <c r="L20" s="112">
        <f t="shared" si="2"/>
        <v>0.24879878048780488</v>
      </c>
      <c r="M20" s="107">
        <f>SUM(D20:F20)</f>
        <v>65</v>
      </c>
      <c r="N20" s="107">
        <v>1</v>
      </c>
      <c r="O20" s="107">
        <v>1</v>
      </c>
      <c r="P20" s="112">
        <v>0.81</v>
      </c>
      <c r="Q20" s="133">
        <v>1.5599999999999999E-2</v>
      </c>
      <c r="R20" s="112">
        <v>73.2</v>
      </c>
      <c r="S20" s="112">
        <v>1</v>
      </c>
      <c r="T20" s="112">
        <v>0.95</v>
      </c>
      <c r="U20" s="69">
        <v>0</v>
      </c>
      <c r="V20" s="69">
        <v>1</v>
      </c>
      <c r="W20" s="69">
        <v>2</v>
      </c>
      <c r="X20" s="69">
        <v>1</v>
      </c>
      <c r="Y20" s="69">
        <v>0</v>
      </c>
      <c r="Z20" s="69">
        <v>0</v>
      </c>
      <c r="AA20" s="69">
        <v>0</v>
      </c>
      <c r="AB20" s="69">
        <v>0</v>
      </c>
      <c r="AC20" s="69">
        <v>0</v>
      </c>
      <c r="AD20" s="69">
        <v>0</v>
      </c>
      <c r="AE20" s="78">
        <f>SUM(U20:AD20)</f>
        <v>4</v>
      </c>
      <c r="AF20" s="51"/>
      <c r="AG20" s="51"/>
    </row>
    <row r="21" spans="1:33" x14ac:dyDescent="0.2">
      <c r="A21" s="79"/>
      <c r="B21" s="80"/>
      <c r="C21" s="81" t="s">
        <v>35</v>
      </c>
      <c r="D21" s="82">
        <v>449</v>
      </c>
      <c r="E21" s="82">
        <v>14</v>
      </c>
      <c r="F21" s="82">
        <v>3</v>
      </c>
      <c r="G21" s="83">
        <f t="shared" si="0"/>
        <v>50.938772098271713</v>
      </c>
      <c r="H21" s="83"/>
      <c r="I21" s="84">
        <v>0.1</v>
      </c>
      <c r="J21" s="89">
        <v>0.26239999999999997</v>
      </c>
      <c r="K21" s="85">
        <f>'ER Sheet-AMS-II.G'!$E20</f>
        <v>0.20100000000000001</v>
      </c>
      <c r="L21" s="85">
        <f t="shared" si="2"/>
        <v>0.12439939024390244</v>
      </c>
      <c r="M21" s="82">
        <f t="shared" ref="M21:M26" si="5">SUM(D21:F21)</f>
        <v>466</v>
      </c>
      <c r="N21" s="82">
        <v>1</v>
      </c>
      <c r="O21" s="82">
        <v>1</v>
      </c>
      <c r="P21" s="85">
        <v>0.81</v>
      </c>
      <c r="Q21" s="131">
        <v>1.5599999999999999E-2</v>
      </c>
      <c r="R21" s="85">
        <v>73.2</v>
      </c>
      <c r="S21" s="85">
        <v>1</v>
      </c>
      <c r="T21" s="85">
        <v>0.95</v>
      </c>
      <c r="U21" s="86"/>
      <c r="V21" s="86"/>
      <c r="W21" s="86"/>
      <c r="X21" s="86"/>
      <c r="Y21" s="86"/>
      <c r="Z21" s="86"/>
      <c r="AA21" s="86"/>
      <c r="AB21" s="86"/>
      <c r="AC21" s="86"/>
      <c r="AD21" s="86"/>
      <c r="AE21" s="87" t="s">
        <v>34</v>
      </c>
      <c r="AF21" s="51"/>
      <c r="AG21" s="51"/>
    </row>
    <row r="22" spans="1:33" x14ac:dyDescent="0.2">
      <c r="A22" s="91">
        <v>11</v>
      </c>
      <c r="B22" s="65" t="s">
        <v>111</v>
      </c>
      <c r="C22" s="66" t="s">
        <v>36</v>
      </c>
      <c r="D22" s="64">
        <v>0</v>
      </c>
      <c r="E22" s="64"/>
      <c r="F22" s="98"/>
      <c r="G22" s="67">
        <f t="shared" si="0"/>
        <v>0</v>
      </c>
      <c r="H22" s="99"/>
      <c r="I22" s="100">
        <v>0.1</v>
      </c>
      <c r="J22" s="224">
        <v>0.26239999999999997</v>
      </c>
      <c r="K22" s="101">
        <f>'ER Sheet-AMS-II.G'!$E19</f>
        <v>0.40200000000000002</v>
      </c>
      <c r="L22" s="101">
        <f t="shared" si="2"/>
        <v>0.24879878048780488</v>
      </c>
      <c r="M22" s="98">
        <f t="shared" si="5"/>
        <v>0</v>
      </c>
      <c r="N22" s="98">
        <v>1</v>
      </c>
      <c r="O22" s="98">
        <v>1</v>
      </c>
      <c r="P22" s="112">
        <v>0.81</v>
      </c>
      <c r="Q22" s="134">
        <v>1.5599999999999999E-2</v>
      </c>
      <c r="R22" s="112">
        <v>73.2</v>
      </c>
      <c r="S22" s="101">
        <v>1</v>
      </c>
      <c r="T22" s="101">
        <v>0.95</v>
      </c>
      <c r="U22" s="69">
        <v>0</v>
      </c>
      <c r="V22" s="69">
        <v>1</v>
      </c>
      <c r="W22" s="69">
        <v>1</v>
      </c>
      <c r="X22" s="69">
        <v>0</v>
      </c>
      <c r="Y22" s="69">
        <v>0</v>
      </c>
      <c r="Z22" s="69">
        <v>0</v>
      </c>
      <c r="AA22" s="69">
        <v>0</v>
      </c>
      <c r="AB22" s="69">
        <v>0</v>
      </c>
      <c r="AC22" s="69">
        <v>0</v>
      </c>
      <c r="AD22" s="69">
        <v>0</v>
      </c>
      <c r="AE22" s="78">
        <f>SUM(U22:AD22)</f>
        <v>2</v>
      </c>
      <c r="AF22" s="51"/>
      <c r="AG22" s="51"/>
    </row>
    <row r="23" spans="1:33" x14ac:dyDescent="0.2">
      <c r="A23" s="79"/>
      <c r="B23" s="80"/>
      <c r="C23" s="81" t="s">
        <v>35</v>
      </c>
      <c r="D23" s="82">
        <v>215</v>
      </c>
      <c r="E23" s="82">
        <v>10</v>
      </c>
      <c r="F23" s="82">
        <v>2</v>
      </c>
      <c r="G23" s="83">
        <f t="shared" si="0"/>
        <v>24.813522030703172</v>
      </c>
      <c r="H23" s="83"/>
      <c r="I23" s="84">
        <v>0.1</v>
      </c>
      <c r="J23" s="225">
        <v>0.26239999999999997</v>
      </c>
      <c r="K23" s="85">
        <f>'ER Sheet-AMS-II.G'!$E20</f>
        <v>0.20100000000000001</v>
      </c>
      <c r="L23" s="85">
        <f t="shared" si="2"/>
        <v>0.12439939024390244</v>
      </c>
      <c r="M23" s="82">
        <f>SUM(D23:F23)</f>
        <v>227</v>
      </c>
      <c r="N23" s="82">
        <v>1</v>
      </c>
      <c r="O23" s="82">
        <v>1</v>
      </c>
      <c r="P23" s="85">
        <v>0.81</v>
      </c>
      <c r="Q23" s="131">
        <v>1.5599999999999999E-2</v>
      </c>
      <c r="R23" s="85">
        <v>73.2</v>
      </c>
      <c r="S23" s="85">
        <v>1</v>
      </c>
      <c r="T23" s="85">
        <v>0.95</v>
      </c>
      <c r="U23" s="86"/>
      <c r="V23" s="86"/>
      <c r="W23" s="86"/>
      <c r="X23" s="86"/>
      <c r="Y23" s="86"/>
      <c r="Z23" s="86"/>
      <c r="AA23" s="86"/>
      <c r="AB23" s="86"/>
      <c r="AC23" s="86"/>
      <c r="AD23" s="86"/>
      <c r="AE23" s="87" t="s">
        <v>34</v>
      </c>
      <c r="AF23" s="51"/>
      <c r="AG23" s="51"/>
    </row>
    <row r="24" spans="1:33" x14ac:dyDescent="0.2">
      <c r="A24" s="91">
        <v>12</v>
      </c>
      <c r="B24" s="65" t="s">
        <v>112</v>
      </c>
      <c r="C24" s="66" t="s">
        <v>36</v>
      </c>
      <c r="D24" s="64">
        <v>100</v>
      </c>
      <c r="E24" s="64"/>
      <c r="F24" s="98"/>
      <c r="G24" s="67">
        <f t="shared" si="0"/>
        <v>21.862133947756096</v>
      </c>
      <c r="H24" s="99"/>
      <c r="I24" s="100">
        <v>0.1</v>
      </c>
      <c r="J24" s="89">
        <v>0.26239999999999997</v>
      </c>
      <c r="K24" s="101">
        <f>'ER Sheet-AMS-II.G'!$E19</f>
        <v>0.40200000000000002</v>
      </c>
      <c r="L24" s="101">
        <f t="shared" si="2"/>
        <v>0.24879878048780488</v>
      </c>
      <c r="M24" s="98">
        <f t="shared" si="5"/>
        <v>100</v>
      </c>
      <c r="N24" s="98">
        <v>1</v>
      </c>
      <c r="O24" s="98">
        <v>1</v>
      </c>
      <c r="P24" s="112">
        <v>0.81</v>
      </c>
      <c r="Q24" s="134">
        <v>1.5599999999999999E-2</v>
      </c>
      <c r="R24" s="112">
        <v>73.2</v>
      </c>
      <c r="S24" s="101">
        <v>1</v>
      </c>
      <c r="T24" s="101">
        <v>0.95</v>
      </c>
      <c r="U24" s="69">
        <v>1</v>
      </c>
      <c r="V24" s="69">
        <v>2</v>
      </c>
      <c r="W24" s="69">
        <v>0</v>
      </c>
      <c r="X24" s="69">
        <v>1</v>
      </c>
      <c r="Y24" s="69">
        <v>0</v>
      </c>
      <c r="Z24" s="69">
        <v>0</v>
      </c>
      <c r="AA24" s="69">
        <v>0</v>
      </c>
      <c r="AB24" s="69">
        <v>0</v>
      </c>
      <c r="AC24" s="69">
        <v>1</v>
      </c>
      <c r="AD24" s="69">
        <v>0</v>
      </c>
      <c r="AE24" s="78">
        <f>SUM(U24:AD24)</f>
        <v>5</v>
      </c>
      <c r="AF24" s="51"/>
      <c r="AG24" s="51"/>
    </row>
    <row r="25" spans="1:33" x14ac:dyDescent="0.2">
      <c r="A25" s="79"/>
      <c r="B25" s="80"/>
      <c r="C25" s="81" t="s">
        <v>35</v>
      </c>
      <c r="D25" s="82">
        <v>3120</v>
      </c>
      <c r="E25" s="82">
        <v>86</v>
      </c>
      <c r="F25" s="82">
        <v>34</v>
      </c>
      <c r="G25" s="83">
        <f t="shared" si="0"/>
        <v>354.16656995364878</v>
      </c>
      <c r="H25" s="83"/>
      <c r="I25" s="84">
        <v>0.1</v>
      </c>
      <c r="J25" s="89">
        <v>0.26239999999999997</v>
      </c>
      <c r="K25" s="85">
        <f>'ER Sheet-AMS-II.G'!$E20</f>
        <v>0.20100000000000001</v>
      </c>
      <c r="L25" s="85">
        <f t="shared" si="2"/>
        <v>0.12439939024390244</v>
      </c>
      <c r="M25" s="82">
        <f>SUM(D25:F25)</f>
        <v>3240</v>
      </c>
      <c r="N25" s="82">
        <v>1</v>
      </c>
      <c r="O25" s="82">
        <v>1</v>
      </c>
      <c r="P25" s="85">
        <v>0.81</v>
      </c>
      <c r="Q25" s="131">
        <v>1.5599999999999999E-2</v>
      </c>
      <c r="R25" s="85">
        <v>73.2</v>
      </c>
      <c r="S25" s="85">
        <v>1</v>
      </c>
      <c r="T25" s="85">
        <v>0.95</v>
      </c>
      <c r="U25" s="86"/>
      <c r="V25" s="86"/>
      <c r="W25" s="86"/>
      <c r="X25" s="86"/>
      <c r="Y25" s="86"/>
      <c r="Z25" s="86"/>
      <c r="AA25" s="86"/>
      <c r="AB25" s="86"/>
      <c r="AC25" s="86"/>
      <c r="AD25" s="86"/>
      <c r="AE25" s="87" t="s">
        <v>34</v>
      </c>
      <c r="AF25" s="51"/>
      <c r="AG25" s="51"/>
    </row>
    <row r="26" spans="1:33" x14ac:dyDescent="0.2">
      <c r="A26" s="91">
        <v>13</v>
      </c>
      <c r="B26" s="65" t="s">
        <v>113</v>
      </c>
      <c r="C26" s="66" t="s">
        <v>36</v>
      </c>
      <c r="D26" s="64">
        <v>0</v>
      </c>
      <c r="E26" s="64"/>
      <c r="F26" s="98"/>
      <c r="G26" s="67">
        <f t="shared" si="0"/>
        <v>0</v>
      </c>
      <c r="H26" s="99"/>
      <c r="I26" s="76">
        <v>0.1</v>
      </c>
      <c r="J26" s="224">
        <v>0.26239999999999997</v>
      </c>
      <c r="K26" s="101">
        <f>'ER Sheet-AMS-II.G'!$E19</f>
        <v>0.40200000000000002</v>
      </c>
      <c r="L26" s="101">
        <f t="shared" si="2"/>
        <v>0.24879878048780488</v>
      </c>
      <c r="M26" s="98">
        <f t="shared" si="5"/>
        <v>0</v>
      </c>
      <c r="N26" s="98">
        <v>1</v>
      </c>
      <c r="O26" s="98">
        <v>1</v>
      </c>
      <c r="P26" s="112">
        <v>0.81</v>
      </c>
      <c r="Q26" s="134">
        <v>1.5599999999999999E-2</v>
      </c>
      <c r="R26" s="112">
        <v>73.2</v>
      </c>
      <c r="S26" s="101">
        <v>1</v>
      </c>
      <c r="T26" s="101">
        <v>0.95</v>
      </c>
      <c r="U26" s="69">
        <v>1</v>
      </c>
      <c r="V26" s="69">
        <v>1</v>
      </c>
      <c r="W26" s="69">
        <v>0</v>
      </c>
      <c r="X26" s="69">
        <v>1</v>
      </c>
      <c r="Y26" s="69">
        <v>0</v>
      </c>
      <c r="Z26" s="69">
        <v>0</v>
      </c>
      <c r="AA26" s="69">
        <v>0</v>
      </c>
      <c r="AB26" s="69">
        <v>0</v>
      </c>
      <c r="AC26" s="69">
        <v>0</v>
      </c>
      <c r="AD26" s="69">
        <v>0</v>
      </c>
      <c r="AE26" s="78">
        <f>SUM(U26:AD26)</f>
        <v>3</v>
      </c>
      <c r="AF26" s="51"/>
      <c r="AG26" s="51"/>
    </row>
    <row r="27" spans="1:33" x14ac:dyDescent="0.2">
      <c r="A27" s="79"/>
      <c r="B27" s="80"/>
      <c r="C27" s="81" t="s">
        <v>35</v>
      </c>
      <c r="D27" s="82">
        <v>1130</v>
      </c>
      <c r="E27" s="82">
        <v>19</v>
      </c>
      <c r="F27" s="82">
        <v>4</v>
      </c>
      <c r="G27" s="83">
        <f t="shared" si="0"/>
        <v>126.03520220881389</v>
      </c>
      <c r="H27" s="83"/>
      <c r="I27" s="84">
        <v>0.1</v>
      </c>
      <c r="J27" s="225">
        <v>0.26239999999999997</v>
      </c>
      <c r="K27" s="85">
        <f>'ER Sheet-AMS-II.G'!$E20</f>
        <v>0.20100000000000001</v>
      </c>
      <c r="L27" s="85">
        <f t="shared" si="2"/>
        <v>0.12439939024390244</v>
      </c>
      <c r="M27" s="82">
        <f>SUM(D27:F27)</f>
        <v>1153</v>
      </c>
      <c r="N27" s="82">
        <v>1</v>
      </c>
      <c r="O27" s="82">
        <v>1</v>
      </c>
      <c r="P27" s="85">
        <v>0.81</v>
      </c>
      <c r="Q27" s="131">
        <v>1.5599999999999999E-2</v>
      </c>
      <c r="R27" s="85">
        <v>73.2</v>
      </c>
      <c r="S27" s="85">
        <v>1</v>
      </c>
      <c r="T27" s="85">
        <v>0.95</v>
      </c>
      <c r="U27" s="86"/>
      <c r="V27" s="86"/>
      <c r="W27" s="86"/>
      <c r="X27" s="86"/>
      <c r="Y27" s="86"/>
      <c r="Z27" s="86"/>
      <c r="AA27" s="86"/>
      <c r="AB27" s="86"/>
      <c r="AC27" s="86"/>
      <c r="AD27" s="86"/>
      <c r="AE27" s="87" t="s">
        <v>34</v>
      </c>
      <c r="AF27" s="51"/>
      <c r="AG27" s="51"/>
    </row>
    <row r="28" spans="1:33" x14ac:dyDescent="0.2">
      <c r="A28" s="91">
        <v>14</v>
      </c>
      <c r="B28" s="65" t="s">
        <v>114</v>
      </c>
      <c r="C28" s="66" t="s">
        <v>36</v>
      </c>
      <c r="D28" s="64">
        <v>150</v>
      </c>
      <c r="E28" s="64"/>
      <c r="F28" s="64"/>
      <c r="G28" s="67">
        <f t="shared" si="0"/>
        <v>32.793200921634146</v>
      </c>
      <c r="H28" s="67"/>
      <c r="I28" s="110">
        <v>0.1</v>
      </c>
      <c r="J28" s="89">
        <v>0.26239999999999997</v>
      </c>
      <c r="K28" s="68">
        <f>'ER Sheet-AMS-II.G'!$E19</f>
        <v>0.40200000000000002</v>
      </c>
      <c r="L28" s="112">
        <f t="shared" si="2"/>
        <v>0.24879878048780488</v>
      </c>
      <c r="M28" s="107">
        <f t="shared" ref="M28:M31" si="6">SUM(D28:F28)</f>
        <v>150</v>
      </c>
      <c r="N28" s="107">
        <v>1</v>
      </c>
      <c r="O28" s="107">
        <v>1</v>
      </c>
      <c r="P28" s="112">
        <v>0.81</v>
      </c>
      <c r="Q28" s="133">
        <v>1.5599999999999999E-2</v>
      </c>
      <c r="R28" s="112">
        <v>73.2</v>
      </c>
      <c r="S28" s="112">
        <v>1</v>
      </c>
      <c r="T28" s="112">
        <v>0.95</v>
      </c>
      <c r="U28" s="69">
        <v>0</v>
      </c>
      <c r="V28" s="69">
        <v>0</v>
      </c>
      <c r="W28" s="69">
        <v>0</v>
      </c>
      <c r="X28" s="69">
        <v>1</v>
      </c>
      <c r="Y28" s="69">
        <v>0</v>
      </c>
      <c r="Z28" s="69">
        <v>1</v>
      </c>
      <c r="AA28" s="69">
        <v>0</v>
      </c>
      <c r="AB28" s="69">
        <v>0</v>
      </c>
      <c r="AC28" s="69">
        <v>0</v>
      </c>
      <c r="AD28" s="69">
        <v>0</v>
      </c>
      <c r="AE28" s="78">
        <f>SUM(U28:AD28)</f>
        <v>2</v>
      </c>
      <c r="AF28" s="51"/>
      <c r="AG28" s="51"/>
    </row>
    <row r="29" spans="1:33" x14ac:dyDescent="0.2">
      <c r="A29" s="79"/>
      <c r="B29" s="80"/>
      <c r="C29" s="81" t="s">
        <v>35</v>
      </c>
      <c r="D29" s="82">
        <v>1014</v>
      </c>
      <c r="E29" s="82">
        <v>15</v>
      </c>
      <c r="F29" s="82">
        <v>12</v>
      </c>
      <c r="G29" s="83">
        <f t="shared" si="0"/>
        <v>113.79240719807048</v>
      </c>
      <c r="H29" s="83"/>
      <c r="I29" s="84">
        <v>0.1</v>
      </c>
      <c r="J29" s="89">
        <v>0.26239999999999997</v>
      </c>
      <c r="K29" s="85">
        <f>'ER Sheet-AMS-II.G'!$E20</f>
        <v>0.20100000000000001</v>
      </c>
      <c r="L29" s="85">
        <f t="shared" si="2"/>
        <v>0.12439939024390244</v>
      </c>
      <c r="M29" s="82">
        <f t="shared" si="6"/>
        <v>1041</v>
      </c>
      <c r="N29" s="82">
        <v>1</v>
      </c>
      <c r="O29" s="82">
        <v>1</v>
      </c>
      <c r="P29" s="85">
        <v>0.81</v>
      </c>
      <c r="Q29" s="131">
        <v>1.5599999999999999E-2</v>
      </c>
      <c r="R29" s="85">
        <v>73.2</v>
      </c>
      <c r="S29" s="85">
        <v>1</v>
      </c>
      <c r="T29" s="85">
        <v>0.95</v>
      </c>
      <c r="U29" s="86"/>
      <c r="V29" s="86"/>
      <c r="W29" s="86"/>
      <c r="X29" s="86"/>
      <c r="Y29" s="86"/>
      <c r="Z29" s="86"/>
      <c r="AA29" s="86"/>
      <c r="AB29" s="86"/>
      <c r="AC29" s="86"/>
      <c r="AD29" s="86"/>
      <c r="AE29" s="87" t="s">
        <v>34</v>
      </c>
      <c r="AF29" s="51"/>
      <c r="AG29" s="51"/>
    </row>
    <row r="30" spans="1:33" x14ac:dyDescent="0.2">
      <c r="A30" s="91">
        <v>15</v>
      </c>
      <c r="B30" s="65" t="s">
        <v>115</v>
      </c>
      <c r="C30" s="66" t="s">
        <v>36</v>
      </c>
      <c r="D30" s="64">
        <v>250</v>
      </c>
      <c r="E30" s="64"/>
      <c r="F30" s="98"/>
      <c r="G30" s="67">
        <f t="shared" si="0"/>
        <v>54.655334869390252</v>
      </c>
      <c r="H30" s="99"/>
      <c r="I30" s="100">
        <v>0.1</v>
      </c>
      <c r="J30" s="224">
        <v>0.26239999999999997</v>
      </c>
      <c r="K30" s="101">
        <f>'ER Sheet-AMS-II.G'!$E19</f>
        <v>0.40200000000000002</v>
      </c>
      <c r="L30" s="101">
        <f t="shared" si="2"/>
        <v>0.24879878048780488</v>
      </c>
      <c r="M30" s="98">
        <f>SUM(D30:F30)</f>
        <v>250</v>
      </c>
      <c r="N30" s="98">
        <v>1</v>
      </c>
      <c r="O30" s="98">
        <v>1</v>
      </c>
      <c r="P30" s="112">
        <v>0.81</v>
      </c>
      <c r="Q30" s="134">
        <v>1.5599999999999999E-2</v>
      </c>
      <c r="R30" s="112">
        <v>73.2</v>
      </c>
      <c r="S30" s="101">
        <v>1</v>
      </c>
      <c r="T30" s="101">
        <v>0.95</v>
      </c>
      <c r="U30" s="69">
        <v>0</v>
      </c>
      <c r="V30" s="69">
        <v>1</v>
      </c>
      <c r="W30" s="69">
        <v>2</v>
      </c>
      <c r="X30" s="69">
        <v>0</v>
      </c>
      <c r="Y30" s="69">
        <v>0</v>
      </c>
      <c r="Z30" s="69">
        <v>0</v>
      </c>
      <c r="AA30" s="69">
        <v>0</v>
      </c>
      <c r="AB30" s="69">
        <v>0</v>
      </c>
      <c r="AC30" s="69">
        <v>0</v>
      </c>
      <c r="AD30" s="69">
        <v>0</v>
      </c>
      <c r="AE30" s="78">
        <f>SUM(U30:AD30)</f>
        <v>3</v>
      </c>
      <c r="AF30" s="51"/>
      <c r="AG30" s="51"/>
    </row>
    <row r="31" spans="1:33" x14ac:dyDescent="0.2">
      <c r="A31" s="79"/>
      <c r="B31" s="80"/>
      <c r="C31" s="81" t="s">
        <v>35</v>
      </c>
      <c r="D31" s="82">
        <v>300</v>
      </c>
      <c r="E31" s="82">
        <v>30</v>
      </c>
      <c r="F31" s="82">
        <v>8</v>
      </c>
      <c r="G31" s="83">
        <f t="shared" si="0"/>
        <v>36.947006371707808</v>
      </c>
      <c r="H31" s="83"/>
      <c r="I31" s="84">
        <v>0.1</v>
      </c>
      <c r="J31" s="225">
        <v>0.26239999999999997</v>
      </c>
      <c r="K31" s="85">
        <f>'ER Sheet-AMS-II.G'!$E20</f>
        <v>0.20100000000000001</v>
      </c>
      <c r="L31" s="85">
        <f t="shared" si="2"/>
        <v>0.12439939024390244</v>
      </c>
      <c r="M31" s="82">
        <f t="shared" si="6"/>
        <v>338</v>
      </c>
      <c r="N31" s="82">
        <v>1</v>
      </c>
      <c r="O31" s="82">
        <v>1</v>
      </c>
      <c r="P31" s="85">
        <v>0.81</v>
      </c>
      <c r="Q31" s="131">
        <v>1.5599999999999999E-2</v>
      </c>
      <c r="R31" s="85">
        <v>73.2</v>
      </c>
      <c r="S31" s="85">
        <v>1</v>
      </c>
      <c r="T31" s="85">
        <v>0.95</v>
      </c>
      <c r="U31" s="86"/>
      <c r="V31" s="86"/>
      <c r="W31" s="86"/>
      <c r="X31" s="86"/>
      <c r="Y31" s="86"/>
      <c r="Z31" s="86"/>
      <c r="AA31" s="86"/>
      <c r="AB31" s="86"/>
      <c r="AC31" s="86"/>
      <c r="AD31" s="86"/>
      <c r="AE31" s="92"/>
      <c r="AF31" s="51"/>
      <c r="AG31" s="51"/>
    </row>
    <row r="32" spans="1:33" x14ac:dyDescent="0.2">
      <c r="A32" s="91">
        <v>16</v>
      </c>
      <c r="B32" s="65" t="s">
        <v>116</v>
      </c>
      <c r="C32" s="66" t="s">
        <v>36</v>
      </c>
      <c r="D32" s="64">
        <v>100</v>
      </c>
      <c r="E32" s="64"/>
      <c r="F32" s="98"/>
      <c r="G32" s="67">
        <f t="shared" si="0"/>
        <v>21.862133947756096</v>
      </c>
      <c r="H32" s="99"/>
      <c r="I32" s="100">
        <v>0.1</v>
      </c>
      <c r="J32" s="89">
        <v>0.26239999999999997</v>
      </c>
      <c r="K32" s="101">
        <f>'ER Sheet-AMS-II.G'!$E19</f>
        <v>0.40200000000000002</v>
      </c>
      <c r="L32" s="101">
        <f t="shared" si="2"/>
        <v>0.24879878048780488</v>
      </c>
      <c r="M32" s="98">
        <f>SUM(D32:F32)</f>
        <v>100</v>
      </c>
      <c r="N32" s="98">
        <v>1</v>
      </c>
      <c r="O32" s="98">
        <v>1</v>
      </c>
      <c r="P32" s="112">
        <v>0.81</v>
      </c>
      <c r="Q32" s="134">
        <v>1.5599999999999999E-2</v>
      </c>
      <c r="R32" s="112">
        <v>73.2</v>
      </c>
      <c r="S32" s="101">
        <v>1</v>
      </c>
      <c r="T32" s="101">
        <v>0.95</v>
      </c>
      <c r="U32" s="69">
        <v>0</v>
      </c>
      <c r="V32" s="69">
        <v>0</v>
      </c>
      <c r="W32" s="69">
        <v>2</v>
      </c>
      <c r="X32" s="69">
        <v>0</v>
      </c>
      <c r="Y32" s="69">
        <v>0</v>
      </c>
      <c r="Z32" s="69">
        <v>0</v>
      </c>
      <c r="AA32" s="69">
        <v>0</v>
      </c>
      <c r="AB32" s="69">
        <v>0</v>
      </c>
      <c r="AC32" s="69">
        <v>0</v>
      </c>
      <c r="AD32" s="69">
        <v>0</v>
      </c>
      <c r="AE32" s="78">
        <f>SUM(U32:AD32)</f>
        <v>2</v>
      </c>
      <c r="AF32" s="93" t="s">
        <v>34</v>
      </c>
      <c r="AG32" s="93" t="s">
        <v>34</v>
      </c>
    </row>
    <row r="33" spans="1:33" x14ac:dyDescent="0.2">
      <c r="A33" s="91"/>
      <c r="B33" s="65"/>
      <c r="C33" s="66" t="s">
        <v>35</v>
      </c>
      <c r="D33" s="64">
        <v>110</v>
      </c>
      <c r="E33" s="64">
        <v>14</v>
      </c>
      <c r="F33" s="82">
        <v>7</v>
      </c>
      <c r="G33" s="83">
        <f t="shared" si="0"/>
        <v>14.319697735780242</v>
      </c>
      <c r="H33" s="83"/>
      <c r="I33" s="84">
        <v>0.1</v>
      </c>
      <c r="J33" s="89">
        <v>0.26239999999999997</v>
      </c>
      <c r="K33" s="85">
        <f>'ER Sheet-AMS-II.G'!$E20</f>
        <v>0.20100000000000001</v>
      </c>
      <c r="L33" s="85">
        <f t="shared" si="2"/>
        <v>0.12439939024390244</v>
      </c>
      <c r="M33" s="82">
        <f t="shared" ref="M33:M39" si="7">SUM(D33:F33)</f>
        <v>131</v>
      </c>
      <c r="N33" s="82">
        <v>1</v>
      </c>
      <c r="O33" s="82">
        <v>1</v>
      </c>
      <c r="P33" s="85">
        <v>0.81</v>
      </c>
      <c r="Q33" s="131">
        <v>1.5599999999999999E-2</v>
      </c>
      <c r="R33" s="85">
        <v>73.2</v>
      </c>
      <c r="S33" s="85">
        <v>1</v>
      </c>
      <c r="T33" s="85">
        <v>0.95</v>
      </c>
      <c r="U33" s="69" t="s">
        <v>34</v>
      </c>
      <c r="V33" s="69" t="s">
        <v>34</v>
      </c>
      <c r="W33" s="69" t="s">
        <v>34</v>
      </c>
      <c r="X33" s="69" t="s">
        <v>34</v>
      </c>
      <c r="Y33" s="69" t="s">
        <v>34</v>
      </c>
      <c r="Z33" s="69" t="s">
        <v>34</v>
      </c>
      <c r="AA33" s="69" t="s">
        <v>34</v>
      </c>
      <c r="AB33" s="69" t="s">
        <v>34</v>
      </c>
      <c r="AC33" s="69" t="s">
        <v>34</v>
      </c>
      <c r="AD33" s="69"/>
      <c r="AE33" s="94" t="s">
        <v>34</v>
      </c>
      <c r="AF33" s="93" t="s">
        <v>34</v>
      </c>
      <c r="AG33" s="95" t="s">
        <v>34</v>
      </c>
    </row>
    <row r="34" spans="1:33" x14ac:dyDescent="0.2">
      <c r="A34" s="75">
        <v>17</v>
      </c>
      <c r="B34" s="96" t="s">
        <v>117</v>
      </c>
      <c r="C34" s="97" t="s">
        <v>36</v>
      </c>
      <c r="D34" s="98">
        <v>274</v>
      </c>
      <c r="E34" s="98"/>
      <c r="F34" s="98"/>
      <c r="G34" s="67">
        <f t="shared" si="0"/>
        <v>59.902247016851703</v>
      </c>
      <c r="H34" s="99"/>
      <c r="I34" s="76">
        <v>0.1</v>
      </c>
      <c r="J34" s="224">
        <v>0.26239999999999997</v>
      </c>
      <c r="K34" s="101">
        <f>'ER Sheet-AMS-II.G'!$E19</f>
        <v>0.40200000000000002</v>
      </c>
      <c r="L34" s="101">
        <f t="shared" si="2"/>
        <v>0.24879878048780488</v>
      </c>
      <c r="M34" s="98">
        <f t="shared" si="7"/>
        <v>274</v>
      </c>
      <c r="N34" s="98">
        <v>1</v>
      </c>
      <c r="O34" s="98">
        <v>1</v>
      </c>
      <c r="P34" s="112">
        <v>0.81</v>
      </c>
      <c r="Q34" s="134">
        <v>1.5599999999999999E-2</v>
      </c>
      <c r="R34" s="112">
        <v>73.2</v>
      </c>
      <c r="S34" s="101">
        <v>1</v>
      </c>
      <c r="T34" s="101">
        <v>0.95</v>
      </c>
      <c r="U34" s="77">
        <v>0</v>
      </c>
      <c r="V34" s="77">
        <v>0</v>
      </c>
      <c r="W34" s="77">
        <v>2</v>
      </c>
      <c r="X34" s="77">
        <v>1</v>
      </c>
      <c r="Y34" s="77">
        <v>0</v>
      </c>
      <c r="Z34" s="77">
        <v>0</v>
      </c>
      <c r="AA34" s="77">
        <v>0</v>
      </c>
      <c r="AB34" s="77">
        <v>0</v>
      </c>
      <c r="AC34" s="77">
        <v>0</v>
      </c>
      <c r="AD34" s="77">
        <v>0</v>
      </c>
      <c r="AE34" s="78">
        <f>SUM(U34:AD34)</f>
        <v>3</v>
      </c>
      <c r="AF34" s="93" t="s">
        <v>34</v>
      </c>
      <c r="AG34" s="93" t="s">
        <v>34</v>
      </c>
    </row>
    <row r="35" spans="1:33" x14ac:dyDescent="0.2">
      <c r="A35" s="79"/>
      <c r="B35" s="80"/>
      <c r="C35" s="81" t="s">
        <v>35</v>
      </c>
      <c r="D35" s="82">
        <v>208</v>
      </c>
      <c r="E35" s="82">
        <v>15</v>
      </c>
      <c r="F35" s="82">
        <v>4</v>
      </c>
      <c r="G35" s="83">
        <f t="shared" si="0"/>
        <v>24.813522030703172</v>
      </c>
      <c r="H35" s="83"/>
      <c r="I35" s="84">
        <v>0.1</v>
      </c>
      <c r="J35" s="225">
        <v>0.26239999999999997</v>
      </c>
      <c r="K35" s="85">
        <f>'ER Sheet-AMS-II.G'!$E20</f>
        <v>0.20100000000000001</v>
      </c>
      <c r="L35" s="85">
        <f t="shared" si="2"/>
        <v>0.12439939024390244</v>
      </c>
      <c r="M35" s="82">
        <f>SUM(D35:F35)</f>
        <v>227</v>
      </c>
      <c r="N35" s="82">
        <v>1</v>
      </c>
      <c r="O35" s="82">
        <v>1</v>
      </c>
      <c r="P35" s="85">
        <v>0.81</v>
      </c>
      <c r="Q35" s="131">
        <v>1.5599999999999999E-2</v>
      </c>
      <c r="R35" s="85">
        <v>73.2</v>
      </c>
      <c r="S35" s="85">
        <v>1</v>
      </c>
      <c r="T35" s="85">
        <v>0.95</v>
      </c>
      <c r="U35" s="86"/>
      <c r="V35" s="86"/>
      <c r="W35" s="86"/>
      <c r="X35" s="86"/>
      <c r="Y35" s="86"/>
      <c r="Z35" s="86"/>
      <c r="AA35" s="86"/>
      <c r="AB35" s="86"/>
      <c r="AC35" s="86"/>
      <c r="AD35" s="86"/>
      <c r="AE35" s="92"/>
      <c r="AF35" s="93"/>
      <c r="AG35" s="95"/>
    </row>
    <row r="36" spans="1:33" x14ac:dyDescent="0.2">
      <c r="A36" s="91">
        <v>18</v>
      </c>
      <c r="B36" s="65" t="s">
        <v>120</v>
      </c>
      <c r="C36" s="66" t="s">
        <v>36</v>
      </c>
      <c r="D36" s="64">
        <v>0</v>
      </c>
      <c r="E36" s="66"/>
      <c r="F36" s="97"/>
      <c r="G36" s="67">
        <f t="shared" si="0"/>
        <v>0</v>
      </c>
      <c r="H36" s="99"/>
      <c r="I36" s="110">
        <v>0.1</v>
      </c>
      <c r="J36" s="89">
        <v>0.26239999999999997</v>
      </c>
      <c r="K36" s="101">
        <f>'ER Sheet-AMS-II.G'!$E19</f>
        <v>0.40200000000000002</v>
      </c>
      <c r="L36" s="101">
        <f t="shared" si="2"/>
        <v>0.24879878048780488</v>
      </c>
      <c r="M36" s="98">
        <f t="shared" si="7"/>
        <v>0</v>
      </c>
      <c r="N36" s="98">
        <v>1</v>
      </c>
      <c r="O36" s="98">
        <v>1</v>
      </c>
      <c r="P36" s="112">
        <v>0.81</v>
      </c>
      <c r="Q36" s="134">
        <v>1.5599999999999999E-2</v>
      </c>
      <c r="R36" s="112">
        <v>73.2</v>
      </c>
      <c r="S36" s="101">
        <v>1</v>
      </c>
      <c r="T36" s="101">
        <v>0.95</v>
      </c>
      <c r="U36" s="64">
        <v>0</v>
      </c>
      <c r="V36" s="64">
        <v>2</v>
      </c>
      <c r="W36" s="64">
        <v>0</v>
      </c>
      <c r="X36" s="64">
        <v>1</v>
      </c>
      <c r="Y36" s="64">
        <v>0</v>
      </c>
      <c r="Z36" s="64">
        <v>0</v>
      </c>
      <c r="AA36" s="64">
        <v>0</v>
      </c>
      <c r="AB36" s="64">
        <v>1</v>
      </c>
      <c r="AC36" s="64">
        <v>0</v>
      </c>
      <c r="AD36" s="64">
        <v>0</v>
      </c>
      <c r="AE36" s="78">
        <f>SUM(U36:AD36)</f>
        <v>4</v>
      </c>
      <c r="AF36" s="93" t="s">
        <v>34</v>
      </c>
      <c r="AG36" s="51"/>
    </row>
    <row r="37" spans="1:33" x14ac:dyDescent="0.2">
      <c r="A37" s="91"/>
      <c r="B37" s="65"/>
      <c r="C37" s="66" t="s">
        <v>35</v>
      </c>
      <c r="D37" s="64">
        <v>1245</v>
      </c>
      <c r="E37" s="64">
        <v>32</v>
      </c>
      <c r="F37" s="82">
        <v>10</v>
      </c>
      <c r="G37" s="83">
        <f t="shared" si="0"/>
        <v>140.68283195381048</v>
      </c>
      <c r="H37" s="83"/>
      <c r="I37" s="84">
        <v>0.1</v>
      </c>
      <c r="J37" s="89">
        <v>0.26239999999999997</v>
      </c>
      <c r="K37" s="85">
        <f>'ER Sheet-AMS-II.G'!$E20</f>
        <v>0.20100000000000001</v>
      </c>
      <c r="L37" s="85">
        <f t="shared" si="2"/>
        <v>0.12439939024390244</v>
      </c>
      <c r="M37" s="82">
        <f>SUM(D37:F37)</f>
        <v>1287</v>
      </c>
      <c r="N37" s="82">
        <v>1</v>
      </c>
      <c r="O37" s="82">
        <v>1</v>
      </c>
      <c r="P37" s="85">
        <v>0.81</v>
      </c>
      <c r="Q37" s="131">
        <v>1.5599999999999999E-2</v>
      </c>
      <c r="R37" s="85">
        <v>73.2</v>
      </c>
      <c r="S37" s="85">
        <v>1</v>
      </c>
      <c r="T37" s="85">
        <v>0.95</v>
      </c>
      <c r="U37" s="64"/>
      <c r="V37" s="64"/>
      <c r="W37" s="64"/>
      <c r="X37" s="64"/>
      <c r="Y37" s="64"/>
      <c r="Z37" s="64"/>
      <c r="AA37" s="64"/>
      <c r="AB37" s="64"/>
      <c r="AC37" s="64"/>
      <c r="AD37" s="64"/>
      <c r="AE37" s="102"/>
      <c r="AF37" s="51"/>
      <c r="AG37" s="51"/>
    </row>
    <row r="38" spans="1:33" x14ac:dyDescent="0.2">
      <c r="A38" s="75">
        <v>19</v>
      </c>
      <c r="B38" s="96" t="s">
        <v>121</v>
      </c>
      <c r="C38" s="97" t="s">
        <v>36</v>
      </c>
      <c r="D38" s="98">
        <v>105</v>
      </c>
      <c r="E38" s="98"/>
      <c r="F38" s="107"/>
      <c r="G38" s="67">
        <f t="shared" si="0"/>
        <v>22.955240645143906</v>
      </c>
      <c r="H38" s="67"/>
      <c r="I38" s="100">
        <v>0.1</v>
      </c>
      <c r="J38" s="224">
        <v>0.26239999999999997</v>
      </c>
      <c r="K38" s="112">
        <f>'ER Sheet-AMS-II.G'!$E19</f>
        <v>0.40200000000000002</v>
      </c>
      <c r="L38" s="112">
        <f t="shared" si="2"/>
        <v>0.24879878048780488</v>
      </c>
      <c r="M38" s="107">
        <f t="shared" si="7"/>
        <v>105</v>
      </c>
      <c r="N38" s="107">
        <v>1</v>
      </c>
      <c r="O38" s="107">
        <v>1</v>
      </c>
      <c r="P38" s="112">
        <v>0.81</v>
      </c>
      <c r="Q38" s="133">
        <v>1.5599999999999999E-2</v>
      </c>
      <c r="R38" s="112">
        <v>73.2</v>
      </c>
      <c r="S38" s="112">
        <v>1</v>
      </c>
      <c r="T38" s="112">
        <v>0.95</v>
      </c>
      <c r="U38" s="98">
        <v>0</v>
      </c>
      <c r="V38" s="98">
        <v>2</v>
      </c>
      <c r="W38" s="98">
        <v>1</v>
      </c>
      <c r="X38" s="98">
        <v>2</v>
      </c>
      <c r="Y38" s="98">
        <v>0</v>
      </c>
      <c r="Z38" s="98">
        <v>0</v>
      </c>
      <c r="AA38" s="98">
        <v>1</v>
      </c>
      <c r="AB38" s="98">
        <v>0</v>
      </c>
      <c r="AC38" s="98">
        <v>0</v>
      </c>
      <c r="AD38" s="98">
        <v>0</v>
      </c>
      <c r="AE38" s="78">
        <f>SUM(U38:AD38)</f>
        <v>6</v>
      </c>
      <c r="AF38" s="51"/>
      <c r="AG38" s="51"/>
    </row>
    <row r="39" spans="1:33" x14ac:dyDescent="0.2">
      <c r="A39" s="79"/>
      <c r="B39" s="81"/>
      <c r="C39" s="81" t="s">
        <v>35</v>
      </c>
      <c r="D39" s="82">
        <v>989</v>
      </c>
      <c r="E39" s="82">
        <v>25</v>
      </c>
      <c r="F39" s="82">
        <v>13</v>
      </c>
      <c r="G39" s="83">
        <f t="shared" si="0"/>
        <v>112.26205782172757</v>
      </c>
      <c r="H39" s="83"/>
      <c r="I39" s="84">
        <v>0.1</v>
      </c>
      <c r="J39" s="225">
        <v>0.26239999999999997</v>
      </c>
      <c r="K39" s="85">
        <f>'ER Sheet-AMS-II.G'!$E20</f>
        <v>0.20100000000000001</v>
      </c>
      <c r="L39" s="85">
        <f t="shared" si="2"/>
        <v>0.12439939024390244</v>
      </c>
      <c r="M39" s="82">
        <f t="shared" si="7"/>
        <v>1027</v>
      </c>
      <c r="N39" s="82">
        <v>1</v>
      </c>
      <c r="O39" s="82">
        <v>1</v>
      </c>
      <c r="P39" s="85">
        <v>0.81</v>
      </c>
      <c r="Q39" s="131">
        <v>1.5599999999999999E-2</v>
      </c>
      <c r="R39" s="85">
        <v>73.2</v>
      </c>
      <c r="S39" s="85">
        <v>1</v>
      </c>
      <c r="T39" s="85">
        <v>0.95</v>
      </c>
      <c r="U39" s="82"/>
      <c r="V39" s="82"/>
      <c r="W39" s="82"/>
      <c r="X39" s="82"/>
      <c r="Y39" s="82"/>
      <c r="Z39" s="82"/>
      <c r="AA39" s="82"/>
      <c r="AB39" s="82"/>
      <c r="AC39" s="82"/>
      <c r="AD39" s="82"/>
      <c r="AE39" s="103"/>
      <c r="AF39" s="51"/>
      <c r="AG39" s="51"/>
    </row>
    <row r="40" spans="1:33" x14ac:dyDescent="0.2">
      <c r="A40" s="91">
        <v>20</v>
      </c>
      <c r="B40" s="65" t="s">
        <v>122</v>
      </c>
      <c r="C40" s="66" t="s">
        <v>36</v>
      </c>
      <c r="D40" s="64">
        <v>0</v>
      </c>
      <c r="E40" s="64"/>
      <c r="F40" s="98"/>
      <c r="G40" s="67">
        <f t="shared" si="0"/>
        <v>0</v>
      </c>
      <c r="H40" s="99"/>
      <c r="I40" s="100">
        <v>0.1</v>
      </c>
      <c r="J40" s="89">
        <v>0.26239999999999997</v>
      </c>
      <c r="K40" s="101">
        <f>'ER Sheet-AMS-II.G'!$E19</f>
        <v>0.40200000000000002</v>
      </c>
      <c r="L40" s="101">
        <f t="shared" si="2"/>
        <v>0.24879878048780488</v>
      </c>
      <c r="M40" s="98">
        <f>SUM(D40:F40)</f>
        <v>0</v>
      </c>
      <c r="N40" s="98">
        <v>1</v>
      </c>
      <c r="O40" s="98">
        <v>1</v>
      </c>
      <c r="P40" s="112">
        <v>0.81</v>
      </c>
      <c r="Q40" s="134">
        <v>1.5599999999999999E-2</v>
      </c>
      <c r="R40" s="112">
        <v>73.2</v>
      </c>
      <c r="S40" s="101">
        <v>1</v>
      </c>
      <c r="T40" s="101">
        <v>0.95</v>
      </c>
      <c r="U40" s="64">
        <v>0</v>
      </c>
      <c r="V40" s="64">
        <v>1</v>
      </c>
      <c r="W40" s="64">
        <v>1</v>
      </c>
      <c r="X40" s="64">
        <v>0</v>
      </c>
      <c r="Y40" s="64">
        <v>1</v>
      </c>
      <c r="Z40" s="64">
        <v>0</v>
      </c>
      <c r="AA40" s="64">
        <v>0</v>
      </c>
      <c r="AB40" s="64">
        <v>0</v>
      </c>
      <c r="AC40" s="64">
        <v>0</v>
      </c>
      <c r="AD40" s="64">
        <v>0</v>
      </c>
      <c r="AE40" s="78">
        <f>SUM(U40:AD40)</f>
        <v>3</v>
      </c>
      <c r="AF40" s="51"/>
      <c r="AG40" s="51"/>
    </row>
    <row r="41" spans="1:33" x14ac:dyDescent="0.2">
      <c r="A41" s="91"/>
      <c r="B41" s="66"/>
      <c r="C41" s="66" t="s">
        <v>35</v>
      </c>
      <c r="D41" s="64">
        <v>673</v>
      </c>
      <c r="E41" s="64">
        <v>17</v>
      </c>
      <c r="F41" s="82">
        <v>5</v>
      </c>
      <c r="G41" s="83">
        <f t="shared" si="0"/>
        <v>75.970915468452432</v>
      </c>
      <c r="H41" s="83"/>
      <c r="I41" s="84">
        <v>0.1</v>
      </c>
      <c r="J41" s="89">
        <v>0.26239999999999997</v>
      </c>
      <c r="K41" s="85">
        <f>'ER Sheet-AMS-II.G'!$E20</f>
        <v>0.20100000000000001</v>
      </c>
      <c r="L41" s="85">
        <f t="shared" si="2"/>
        <v>0.12439939024390244</v>
      </c>
      <c r="M41" s="82">
        <f>SUM(D41:F41)</f>
        <v>695</v>
      </c>
      <c r="N41" s="82">
        <v>1</v>
      </c>
      <c r="O41" s="82">
        <v>1</v>
      </c>
      <c r="P41" s="85">
        <v>0.81</v>
      </c>
      <c r="Q41" s="131">
        <v>1.5599999999999999E-2</v>
      </c>
      <c r="R41" s="85">
        <v>73.2</v>
      </c>
      <c r="S41" s="85">
        <v>1</v>
      </c>
      <c r="T41" s="85">
        <v>0.95</v>
      </c>
      <c r="U41" s="64"/>
      <c r="V41" s="64"/>
      <c r="W41" s="64"/>
      <c r="X41" s="64"/>
      <c r="Y41" s="64"/>
      <c r="Z41" s="64"/>
      <c r="AA41" s="64"/>
      <c r="AB41" s="64"/>
      <c r="AC41" s="64"/>
      <c r="AD41" s="64"/>
      <c r="AE41" s="102"/>
      <c r="AF41" s="51"/>
      <c r="AG41" s="51"/>
    </row>
    <row r="42" spans="1:33" x14ac:dyDescent="0.2">
      <c r="A42" s="75">
        <v>21</v>
      </c>
      <c r="B42" s="96" t="s">
        <v>123</v>
      </c>
      <c r="C42" s="97" t="s">
        <v>36</v>
      </c>
      <c r="D42" s="98">
        <v>0</v>
      </c>
      <c r="E42" s="98"/>
      <c r="F42" s="98"/>
      <c r="G42" s="67">
        <f t="shared" si="0"/>
        <v>0</v>
      </c>
      <c r="H42" s="99"/>
      <c r="I42" s="76">
        <v>0.1</v>
      </c>
      <c r="J42" s="224">
        <v>0.26239999999999997</v>
      </c>
      <c r="K42" s="101">
        <f>'ER Sheet-AMS-II.G'!$E19</f>
        <v>0.40200000000000002</v>
      </c>
      <c r="L42" s="101">
        <f t="shared" si="2"/>
        <v>0.24879878048780488</v>
      </c>
      <c r="M42" s="98">
        <f t="shared" ref="M42" si="8">SUM(D42:F42)</f>
        <v>0</v>
      </c>
      <c r="N42" s="98">
        <v>1</v>
      </c>
      <c r="O42" s="98">
        <v>1</v>
      </c>
      <c r="P42" s="112">
        <v>0.81</v>
      </c>
      <c r="Q42" s="134">
        <v>1.5599999999999999E-2</v>
      </c>
      <c r="R42" s="112">
        <v>73.2</v>
      </c>
      <c r="S42" s="101">
        <v>1</v>
      </c>
      <c r="T42" s="101">
        <v>0.95</v>
      </c>
      <c r="U42" s="98">
        <v>1</v>
      </c>
      <c r="V42" s="98">
        <v>1</v>
      </c>
      <c r="W42" s="98">
        <v>0</v>
      </c>
      <c r="X42" s="98">
        <v>0</v>
      </c>
      <c r="Y42" s="98">
        <v>1</v>
      </c>
      <c r="Z42" s="98">
        <v>0</v>
      </c>
      <c r="AA42" s="98">
        <v>0</v>
      </c>
      <c r="AB42" s="98">
        <v>0</v>
      </c>
      <c r="AC42" s="98">
        <v>0</v>
      </c>
      <c r="AD42" s="98">
        <v>0</v>
      </c>
      <c r="AE42" s="78">
        <f>SUM(U42:AD42)</f>
        <v>3</v>
      </c>
      <c r="AF42" s="51"/>
      <c r="AG42" s="51"/>
    </row>
    <row r="43" spans="1:33" x14ac:dyDescent="0.2">
      <c r="A43" s="91"/>
      <c r="B43" s="66"/>
      <c r="C43" s="66" t="s">
        <v>35</v>
      </c>
      <c r="D43" s="64">
        <v>639</v>
      </c>
      <c r="E43" s="64">
        <v>14</v>
      </c>
      <c r="F43" s="82">
        <v>5</v>
      </c>
      <c r="G43" s="83">
        <f t="shared" si="0"/>
        <v>71.92642068811756</v>
      </c>
      <c r="H43" s="83"/>
      <c r="I43" s="84">
        <v>0.1</v>
      </c>
      <c r="J43" s="225">
        <v>0.26239999999999997</v>
      </c>
      <c r="K43" s="85">
        <f>'ER Sheet-AMS-II.G'!$E20</f>
        <v>0.20100000000000001</v>
      </c>
      <c r="L43" s="85">
        <f t="shared" si="2"/>
        <v>0.12439939024390244</v>
      </c>
      <c r="M43" s="82">
        <f>SUM(D43:F43)</f>
        <v>658</v>
      </c>
      <c r="N43" s="82">
        <v>1</v>
      </c>
      <c r="O43" s="82">
        <v>1</v>
      </c>
      <c r="P43" s="85">
        <v>0.81</v>
      </c>
      <c r="Q43" s="131">
        <v>1.5599999999999999E-2</v>
      </c>
      <c r="R43" s="85">
        <v>73.2</v>
      </c>
      <c r="S43" s="85">
        <v>1</v>
      </c>
      <c r="T43" s="85">
        <v>0.95</v>
      </c>
      <c r="U43" s="64"/>
      <c r="V43" s="64"/>
      <c r="W43" s="64"/>
      <c r="X43" s="64"/>
      <c r="Y43" s="64"/>
      <c r="Z43" s="64"/>
      <c r="AA43" s="64"/>
      <c r="AB43" s="64"/>
      <c r="AC43" s="64"/>
      <c r="AD43" s="64"/>
      <c r="AE43" s="102"/>
      <c r="AF43" s="51"/>
      <c r="AG43" s="51"/>
    </row>
    <row r="44" spans="1:33" x14ac:dyDescent="0.2">
      <c r="A44" s="75">
        <v>22</v>
      </c>
      <c r="B44" s="96" t="s">
        <v>124</v>
      </c>
      <c r="C44" s="97" t="s">
        <v>36</v>
      </c>
      <c r="D44" s="98">
        <v>0</v>
      </c>
      <c r="E44" s="98"/>
      <c r="F44" s="107"/>
      <c r="G44" s="67">
        <f t="shared" si="0"/>
        <v>0</v>
      </c>
      <c r="H44" s="67"/>
      <c r="I44" s="110">
        <v>0.1</v>
      </c>
      <c r="J44" s="89">
        <v>0.26239999999999997</v>
      </c>
      <c r="K44" s="112">
        <f>'ER Sheet-AMS-II.G'!$E19</f>
        <v>0.40200000000000002</v>
      </c>
      <c r="L44" s="112">
        <f t="shared" si="2"/>
        <v>0.24879878048780488</v>
      </c>
      <c r="M44" s="107">
        <f t="shared" ref="M44:M47" si="9">SUM(D44:F44)</f>
        <v>0</v>
      </c>
      <c r="N44" s="107">
        <v>1</v>
      </c>
      <c r="O44" s="107">
        <v>1</v>
      </c>
      <c r="P44" s="112">
        <v>0.81</v>
      </c>
      <c r="Q44" s="130">
        <v>1.5599999999999999E-2</v>
      </c>
      <c r="R44" s="112">
        <v>73.2</v>
      </c>
      <c r="S44" s="112">
        <v>1</v>
      </c>
      <c r="T44" s="68">
        <v>0.95</v>
      </c>
      <c r="U44" s="98">
        <v>0</v>
      </c>
      <c r="V44" s="98">
        <v>1</v>
      </c>
      <c r="W44" s="98">
        <v>2</v>
      </c>
      <c r="X44" s="98">
        <v>0</v>
      </c>
      <c r="Y44" s="98">
        <v>0</v>
      </c>
      <c r="Z44" s="98">
        <v>0</v>
      </c>
      <c r="AA44" s="98">
        <v>0</v>
      </c>
      <c r="AB44" s="98">
        <v>0</v>
      </c>
      <c r="AC44" s="98">
        <v>0</v>
      </c>
      <c r="AD44" s="98">
        <v>0</v>
      </c>
      <c r="AE44" s="78">
        <f>SUM(U44:AD44)</f>
        <v>3</v>
      </c>
      <c r="AF44" s="51"/>
      <c r="AG44" s="51"/>
    </row>
    <row r="45" spans="1:33" x14ac:dyDescent="0.2">
      <c r="A45" s="91"/>
      <c r="B45" s="66"/>
      <c r="C45" s="66" t="s">
        <v>35</v>
      </c>
      <c r="D45" s="64">
        <v>315</v>
      </c>
      <c r="E45" s="64">
        <v>11</v>
      </c>
      <c r="F45" s="82">
        <v>4</v>
      </c>
      <c r="G45" s="83">
        <f t="shared" si="0"/>
        <v>36.072521013797569</v>
      </c>
      <c r="H45" s="83"/>
      <c r="I45" s="84">
        <v>0.1</v>
      </c>
      <c r="J45" s="89">
        <v>0.26239999999999997</v>
      </c>
      <c r="K45" s="85">
        <f>'ER Sheet-AMS-II.G'!$E20</f>
        <v>0.20100000000000001</v>
      </c>
      <c r="L45" s="85">
        <f t="shared" si="2"/>
        <v>0.12439939024390244</v>
      </c>
      <c r="M45" s="82">
        <f t="shared" si="9"/>
        <v>330</v>
      </c>
      <c r="N45" s="82">
        <v>1</v>
      </c>
      <c r="O45" s="82">
        <v>1</v>
      </c>
      <c r="P45" s="85">
        <v>0.81</v>
      </c>
      <c r="Q45" s="131">
        <v>1.5599999999999999E-2</v>
      </c>
      <c r="R45" s="85">
        <v>73.2</v>
      </c>
      <c r="S45" s="85">
        <v>1</v>
      </c>
      <c r="T45" s="85">
        <v>0.95</v>
      </c>
      <c r="U45" s="64"/>
      <c r="V45" s="64"/>
      <c r="W45" s="64"/>
      <c r="X45" s="64"/>
      <c r="Y45" s="64"/>
      <c r="Z45" s="64"/>
      <c r="AA45" s="64"/>
      <c r="AB45" s="64"/>
      <c r="AC45" s="64"/>
      <c r="AD45" s="64"/>
      <c r="AE45" s="102"/>
      <c r="AF45" s="51"/>
      <c r="AG45" s="51"/>
    </row>
    <row r="46" spans="1:33" x14ac:dyDescent="0.2">
      <c r="A46" s="75">
        <v>23</v>
      </c>
      <c r="B46" s="96" t="s">
        <v>125</v>
      </c>
      <c r="C46" s="97" t="s">
        <v>36</v>
      </c>
      <c r="D46" s="98">
        <v>185</v>
      </c>
      <c r="E46" s="98"/>
      <c r="F46" s="98"/>
      <c r="G46" s="67">
        <f t="shared" si="0"/>
        <v>40.444947803348789</v>
      </c>
      <c r="H46" s="99"/>
      <c r="I46" s="100">
        <v>0.1</v>
      </c>
      <c r="J46" s="224">
        <v>0.26239999999999997</v>
      </c>
      <c r="K46" s="101">
        <f>'ER Sheet-AMS-II.G'!$E19</f>
        <v>0.40200000000000002</v>
      </c>
      <c r="L46" s="101">
        <f t="shared" si="2"/>
        <v>0.24879878048780488</v>
      </c>
      <c r="M46" s="98">
        <f>SUM(D46:F46)</f>
        <v>185</v>
      </c>
      <c r="N46" s="98">
        <v>1</v>
      </c>
      <c r="O46" s="98">
        <v>1</v>
      </c>
      <c r="P46" s="112">
        <v>0.81</v>
      </c>
      <c r="Q46" s="134">
        <v>1.5599999999999999E-2</v>
      </c>
      <c r="R46" s="112">
        <v>73.2</v>
      </c>
      <c r="S46" s="101">
        <v>1</v>
      </c>
      <c r="T46" s="101">
        <v>0.95</v>
      </c>
      <c r="U46" s="98">
        <v>0</v>
      </c>
      <c r="V46" s="98">
        <v>2</v>
      </c>
      <c r="W46" s="98">
        <v>0</v>
      </c>
      <c r="X46" s="98">
        <v>0</v>
      </c>
      <c r="Y46" s="98">
        <v>2</v>
      </c>
      <c r="Z46" s="98">
        <v>0</v>
      </c>
      <c r="AA46" s="98">
        <v>1</v>
      </c>
      <c r="AB46" s="98">
        <v>0</v>
      </c>
      <c r="AC46" s="98">
        <v>0</v>
      </c>
      <c r="AD46" s="98">
        <v>0</v>
      </c>
      <c r="AE46" s="78">
        <f>SUM(U46:AD46)</f>
        <v>5</v>
      </c>
      <c r="AF46" s="51"/>
      <c r="AG46" s="51"/>
    </row>
    <row r="47" spans="1:33" x14ac:dyDescent="0.2">
      <c r="A47" s="79"/>
      <c r="B47" s="81"/>
      <c r="C47" s="81" t="s">
        <v>35</v>
      </c>
      <c r="D47" s="82">
        <v>0</v>
      </c>
      <c r="E47" s="82">
        <v>18</v>
      </c>
      <c r="F47" s="82">
        <v>8</v>
      </c>
      <c r="G47" s="83">
        <f t="shared" si="0"/>
        <v>2.8420774132082927</v>
      </c>
      <c r="H47" s="83"/>
      <c r="I47" s="84">
        <v>0.1</v>
      </c>
      <c r="J47" s="225">
        <v>0.26239999999999997</v>
      </c>
      <c r="K47" s="85">
        <f>'ER Sheet-AMS-II.G'!$E20</f>
        <v>0.20100000000000001</v>
      </c>
      <c r="L47" s="85">
        <f t="shared" si="2"/>
        <v>0.12439939024390244</v>
      </c>
      <c r="M47" s="82">
        <f t="shared" si="9"/>
        <v>26</v>
      </c>
      <c r="N47" s="82">
        <v>1</v>
      </c>
      <c r="O47" s="82">
        <v>1</v>
      </c>
      <c r="P47" s="85">
        <v>0.81</v>
      </c>
      <c r="Q47" s="131">
        <v>1.5599999999999999E-2</v>
      </c>
      <c r="R47" s="85">
        <v>73.2</v>
      </c>
      <c r="S47" s="85">
        <v>1</v>
      </c>
      <c r="T47" s="85">
        <v>0.95</v>
      </c>
      <c r="U47" s="82"/>
      <c r="V47" s="82"/>
      <c r="W47" s="82"/>
      <c r="X47" s="82"/>
      <c r="Y47" s="82"/>
      <c r="Z47" s="82"/>
      <c r="AA47" s="82"/>
      <c r="AB47" s="82"/>
      <c r="AC47" s="82"/>
      <c r="AD47" s="82"/>
      <c r="AE47" s="103"/>
      <c r="AF47" s="51"/>
      <c r="AG47" s="51"/>
    </row>
    <row r="48" spans="1:33" x14ac:dyDescent="0.2">
      <c r="A48" s="91">
        <v>24</v>
      </c>
      <c r="B48" s="65" t="s">
        <v>126</v>
      </c>
      <c r="C48" s="66" t="s">
        <v>36</v>
      </c>
      <c r="D48" s="64">
        <v>267</v>
      </c>
      <c r="E48" s="64"/>
      <c r="F48" s="98"/>
      <c r="G48" s="67">
        <f t="shared" si="0"/>
        <v>58.371897640508784</v>
      </c>
      <c r="H48" s="99"/>
      <c r="I48" s="100">
        <v>0.1</v>
      </c>
      <c r="J48" s="224">
        <v>0.26239999999999997</v>
      </c>
      <c r="K48" s="101">
        <f>'ER Sheet-AMS-II.G'!$E19</f>
        <v>0.40200000000000002</v>
      </c>
      <c r="L48" s="134">
        <f t="shared" si="2"/>
        <v>0.24879878048780488</v>
      </c>
      <c r="M48" s="98">
        <f>SUM(D48:F48)</f>
        <v>267</v>
      </c>
      <c r="N48" s="98">
        <v>1</v>
      </c>
      <c r="O48" s="98">
        <v>1</v>
      </c>
      <c r="P48" s="112">
        <v>0.81</v>
      </c>
      <c r="Q48" s="134">
        <v>1.5599999999999999E-2</v>
      </c>
      <c r="R48" s="112">
        <v>73.2</v>
      </c>
      <c r="S48" s="101">
        <v>1</v>
      </c>
      <c r="T48" s="101">
        <v>0.95</v>
      </c>
      <c r="U48" s="64">
        <v>0</v>
      </c>
      <c r="V48" s="64">
        <v>2</v>
      </c>
      <c r="W48" s="64">
        <v>0</v>
      </c>
      <c r="X48" s="64">
        <v>0</v>
      </c>
      <c r="Y48" s="64">
        <v>3</v>
      </c>
      <c r="Z48" s="64">
        <v>0</v>
      </c>
      <c r="AA48" s="64">
        <v>0</v>
      </c>
      <c r="AB48" s="64">
        <v>0</v>
      </c>
      <c r="AC48" s="64">
        <v>0</v>
      </c>
      <c r="AD48" s="64">
        <v>0</v>
      </c>
      <c r="AE48" s="78">
        <f>SUM(U48:AD48)</f>
        <v>5</v>
      </c>
      <c r="AF48" s="51"/>
      <c r="AG48" s="51"/>
    </row>
    <row r="49" spans="1:33" x14ac:dyDescent="0.2">
      <c r="A49" s="79"/>
      <c r="B49" s="81"/>
      <c r="C49" s="81" t="s">
        <v>35</v>
      </c>
      <c r="D49" s="82">
        <v>72</v>
      </c>
      <c r="E49" s="82">
        <v>17</v>
      </c>
      <c r="F49" s="82">
        <v>14</v>
      </c>
      <c r="G49" s="83">
        <f t="shared" si="0"/>
        <v>11.25899898309439</v>
      </c>
      <c r="H49" s="83"/>
      <c r="I49" s="84">
        <v>0.1</v>
      </c>
      <c r="J49" s="225">
        <v>0.26239999999999997</v>
      </c>
      <c r="K49" s="85">
        <f>'ER Sheet-AMS-II.G'!$E20</f>
        <v>0.20100000000000001</v>
      </c>
      <c r="L49" s="131">
        <f t="shared" si="2"/>
        <v>0.12439939024390244</v>
      </c>
      <c r="M49" s="82">
        <f>SUM(D49:F49)</f>
        <v>103</v>
      </c>
      <c r="N49" s="82">
        <v>1</v>
      </c>
      <c r="O49" s="82">
        <v>1</v>
      </c>
      <c r="P49" s="85">
        <v>0.81</v>
      </c>
      <c r="Q49" s="131">
        <v>1.5599999999999999E-2</v>
      </c>
      <c r="R49" s="85">
        <v>73.2</v>
      </c>
      <c r="S49" s="85">
        <v>1</v>
      </c>
      <c r="T49" s="85">
        <v>0.95</v>
      </c>
      <c r="U49" s="82"/>
      <c r="V49" s="82"/>
      <c r="W49" s="82"/>
      <c r="X49" s="82"/>
      <c r="Y49" s="82"/>
      <c r="Z49" s="82"/>
      <c r="AA49" s="82"/>
      <c r="AB49" s="82"/>
      <c r="AC49" s="82"/>
      <c r="AD49" s="82"/>
      <c r="AE49" s="103"/>
      <c r="AF49" s="51"/>
      <c r="AG49" s="51"/>
    </row>
    <row r="50" spans="1:33" x14ac:dyDescent="0.2">
      <c r="A50" s="107"/>
      <c r="B50" s="108"/>
      <c r="C50" s="108"/>
      <c r="D50" s="107"/>
      <c r="E50" s="107"/>
      <c r="F50" s="107"/>
      <c r="G50" s="109"/>
      <c r="H50" s="109"/>
      <c r="I50" s="110"/>
      <c r="J50" s="111"/>
      <c r="K50" s="112"/>
      <c r="L50" s="107"/>
      <c r="M50" s="107"/>
      <c r="N50" s="107"/>
      <c r="O50" s="107"/>
      <c r="P50" s="107"/>
      <c r="Q50" s="107"/>
      <c r="R50" s="112"/>
      <c r="S50" s="112"/>
      <c r="T50" s="112"/>
      <c r="U50" s="107"/>
      <c r="V50" s="107"/>
      <c r="W50" s="107"/>
      <c r="X50" s="107"/>
      <c r="Y50" s="107"/>
      <c r="Z50" s="107"/>
      <c r="AA50" s="107"/>
      <c r="AB50" s="107"/>
      <c r="AC50" s="107"/>
      <c r="AD50" s="107"/>
      <c r="AE50" s="107"/>
      <c r="AF50" s="51"/>
      <c r="AG50" s="51"/>
    </row>
    <row r="51" spans="1:33" x14ac:dyDescent="0.2">
      <c r="A51" s="95"/>
      <c r="B51" s="51"/>
      <c r="C51" s="51" t="s">
        <v>137</v>
      </c>
      <c r="D51" s="95" t="s">
        <v>140</v>
      </c>
      <c r="E51" s="95" t="s">
        <v>141</v>
      </c>
      <c r="F51" s="95" t="s">
        <v>142</v>
      </c>
      <c r="G51" s="95" t="s">
        <v>185</v>
      </c>
      <c r="H51" s="95"/>
      <c r="I51" s="51"/>
      <c r="J51" s="51"/>
      <c r="K51" s="51"/>
      <c r="L51" s="51"/>
      <c r="M51" s="51"/>
      <c r="N51" s="51"/>
      <c r="O51" s="51"/>
      <c r="P51" s="51"/>
      <c r="Q51" s="51"/>
      <c r="R51" s="51"/>
      <c r="S51" s="51"/>
      <c r="T51" s="51"/>
      <c r="U51" s="95"/>
      <c r="V51" s="95"/>
      <c r="W51" s="95"/>
      <c r="X51" s="95"/>
      <c r="Y51" s="95"/>
      <c r="Z51" s="95"/>
      <c r="AA51" s="95"/>
      <c r="AB51" s="95"/>
      <c r="AC51" s="95"/>
      <c r="AD51" s="95"/>
      <c r="AE51" s="95"/>
      <c r="AF51" s="51"/>
      <c r="AG51" s="51"/>
    </row>
    <row r="52" spans="1:33" x14ac:dyDescent="0.2">
      <c r="A52" s="95"/>
      <c r="B52" s="70" t="s">
        <v>135</v>
      </c>
      <c r="C52" s="70">
        <v>24</v>
      </c>
      <c r="D52" s="70">
        <f>SUM(D2:D49)</f>
        <v>17365</v>
      </c>
      <c r="E52" s="70">
        <f>SUM(E2:E49)</f>
        <v>559</v>
      </c>
      <c r="F52" s="70">
        <f>SUM(F2:F49)</f>
        <v>216</v>
      </c>
      <c r="G52" s="71">
        <f>SUM(G2:G49)</f>
        <v>2338.2645363822539</v>
      </c>
      <c r="H52" s="71"/>
      <c r="I52" s="51"/>
      <c r="J52" s="51"/>
      <c r="K52" s="51"/>
      <c r="L52" s="213"/>
      <c r="M52" s="51"/>
      <c r="N52" s="51"/>
      <c r="O52" s="51"/>
      <c r="P52" s="51"/>
      <c r="Q52" s="51"/>
      <c r="R52" s="51"/>
      <c r="S52" s="51"/>
      <c r="T52" s="51"/>
      <c r="U52" s="72">
        <f t="shared" ref="U52:AC52" si="10">SUM(U2:U49)</f>
        <v>5</v>
      </c>
      <c r="V52" s="72">
        <f t="shared" si="10"/>
        <v>25</v>
      </c>
      <c r="W52" s="72">
        <f t="shared" si="10"/>
        <v>22</v>
      </c>
      <c r="X52" s="72">
        <f t="shared" si="10"/>
        <v>12</v>
      </c>
      <c r="Y52" s="72">
        <f t="shared" si="10"/>
        <v>10</v>
      </c>
      <c r="Z52" s="72">
        <f t="shared" si="10"/>
        <v>2</v>
      </c>
      <c r="AA52" s="72">
        <f t="shared" si="10"/>
        <v>2</v>
      </c>
      <c r="AB52" s="72">
        <f t="shared" si="10"/>
        <v>2</v>
      </c>
      <c r="AC52" s="72">
        <f t="shared" si="10"/>
        <v>1</v>
      </c>
      <c r="AD52" s="72">
        <f>SUM(AD2:AD49)</f>
        <v>0</v>
      </c>
      <c r="AE52" s="72">
        <f>SUM(AE2:AE49)</f>
        <v>81</v>
      </c>
      <c r="AF52" s="51"/>
      <c r="AG52" s="51"/>
    </row>
    <row r="53" spans="1:33" x14ac:dyDescent="0.2">
      <c r="A53" s="95"/>
      <c r="B53" s="51"/>
      <c r="C53" s="51"/>
      <c r="D53" s="51"/>
      <c r="E53" s="51"/>
      <c r="F53" s="70"/>
      <c r="I53" s="71"/>
      <c r="J53" s="51"/>
      <c r="K53" s="51"/>
      <c r="L53" s="51"/>
      <c r="M53" s="51"/>
      <c r="N53" s="51"/>
      <c r="O53" s="51"/>
      <c r="P53" s="51"/>
      <c r="Q53" s="51"/>
      <c r="R53" s="51"/>
      <c r="S53" s="51"/>
      <c r="T53" s="51"/>
      <c r="U53" s="51"/>
      <c r="V53" s="51"/>
      <c r="W53" s="51"/>
      <c r="X53" s="51"/>
      <c r="Y53" s="51"/>
      <c r="Z53" s="51"/>
      <c r="AA53" s="51"/>
      <c r="AB53" s="51"/>
      <c r="AC53" s="51"/>
      <c r="AD53" s="51"/>
      <c r="AE53" s="72"/>
      <c r="AF53" s="51"/>
      <c r="AG53" s="51"/>
    </row>
    <row r="54" spans="1:33" x14ac:dyDescent="0.2">
      <c r="A54" s="95"/>
      <c r="B54" s="51"/>
      <c r="C54" s="51"/>
      <c r="D54" s="51"/>
      <c r="E54" s="51"/>
      <c r="F54" s="70"/>
      <c r="I54" s="71"/>
      <c r="J54" s="51"/>
      <c r="K54" s="51"/>
      <c r="L54" s="51"/>
      <c r="M54" s="51"/>
      <c r="N54" s="51"/>
      <c r="O54" s="51"/>
      <c r="P54" s="51"/>
      <c r="Q54" s="51"/>
      <c r="R54" s="51"/>
      <c r="S54" s="51"/>
      <c r="T54" s="51"/>
      <c r="U54" s="51"/>
      <c r="V54" s="51"/>
      <c r="W54" s="51"/>
      <c r="X54" s="51"/>
      <c r="Y54" s="51"/>
      <c r="Z54" s="51"/>
      <c r="AA54" s="51"/>
      <c r="AB54" s="51"/>
      <c r="AC54" s="51"/>
      <c r="AD54" s="51"/>
      <c r="AE54" s="72"/>
      <c r="AF54" s="51"/>
      <c r="AG54" s="51"/>
    </row>
    <row r="55" spans="1:33" ht="64" x14ac:dyDescent="0.2">
      <c r="A55" s="95"/>
      <c r="B55" s="51"/>
      <c r="C55" s="51"/>
      <c r="D55" s="113" t="s">
        <v>138</v>
      </c>
      <c r="E55" s="113" t="s">
        <v>139</v>
      </c>
      <c r="F55" s="113" t="s">
        <v>143</v>
      </c>
      <c r="G55" s="51" t="s">
        <v>185</v>
      </c>
      <c r="H55" s="51"/>
      <c r="I55" s="51"/>
      <c r="J55" s="51"/>
      <c r="K55" s="51"/>
      <c r="L55" s="51"/>
      <c r="M55" s="51"/>
      <c r="N55" s="51"/>
      <c r="O55" s="51"/>
      <c r="P55" s="51"/>
      <c r="Q55" s="51"/>
      <c r="R55" s="51"/>
      <c r="S55" s="51"/>
      <c r="T55" s="51"/>
      <c r="U55" s="51"/>
      <c r="V55" s="51"/>
      <c r="W55" s="51"/>
      <c r="X55" s="51"/>
      <c r="Y55" s="51"/>
      <c r="Z55" s="51"/>
      <c r="AA55" s="51"/>
      <c r="AB55" s="113" t="s">
        <v>153</v>
      </c>
      <c r="AC55" s="51"/>
      <c r="AD55" s="51"/>
      <c r="AE55" s="137" t="s">
        <v>152</v>
      </c>
      <c r="AF55" s="51"/>
      <c r="AG55" s="51"/>
    </row>
    <row r="56" spans="1:33" x14ac:dyDescent="0.2">
      <c r="A56" s="95"/>
      <c r="B56" s="70" t="s">
        <v>136</v>
      </c>
      <c r="C56" s="51"/>
      <c r="D56" s="73">
        <f>D52/C52</f>
        <v>723.54166666666663</v>
      </c>
      <c r="E56" s="115">
        <f>SUM(E52+F52)/C52</f>
        <v>32.291666666666664</v>
      </c>
      <c r="F56" s="114">
        <f>SUM(D56:E56)</f>
        <v>755.83333333333326</v>
      </c>
      <c r="G56" s="216">
        <f>G52/C52</f>
        <v>97.427689015927243</v>
      </c>
      <c r="H56" s="114"/>
      <c r="I56" s="73"/>
      <c r="J56" s="51"/>
      <c r="K56" s="51"/>
      <c r="L56" s="51"/>
      <c r="M56" s="51"/>
      <c r="N56" s="51"/>
      <c r="O56" s="51"/>
      <c r="P56" s="51"/>
      <c r="Q56" s="51"/>
      <c r="R56" s="51"/>
      <c r="S56" s="51"/>
      <c r="T56" s="51"/>
      <c r="U56" s="51"/>
      <c r="V56" s="51"/>
      <c r="W56" s="51"/>
      <c r="X56" s="51"/>
      <c r="Y56" s="51"/>
      <c r="Z56" s="51"/>
      <c r="AA56" s="51"/>
      <c r="AB56" s="70">
        <f>(U52*30+V52*50+W52*100+X52*150+Y52*200+Z52*250+AA52*300+AB52*350+AC52*400)/AE52</f>
        <v>118.51851851851852</v>
      </c>
      <c r="AC56" s="51"/>
      <c r="AD56" s="51"/>
      <c r="AE56" s="135">
        <f>AE52/C52</f>
        <v>3.375</v>
      </c>
      <c r="AF56" s="136"/>
      <c r="AG56" s="51"/>
    </row>
    <row r="57" spans="1:33" x14ac:dyDescent="0.2">
      <c r="A57" s="95"/>
      <c r="B57" s="51"/>
      <c r="C57" s="51"/>
      <c r="D57" s="72"/>
      <c r="E57" s="72"/>
      <c r="F57" s="114"/>
      <c r="G57" s="114"/>
      <c r="H57" s="114"/>
      <c r="I57" s="73"/>
      <c r="J57" s="51"/>
      <c r="K57" s="51"/>
      <c r="L57" s="51"/>
      <c r="M57" s="51"/>
      <c r="N57" s="51"/>
      <c r="O57" s="51"/>
      <c r="P57" s="51"/>
      <c r="Q57" s="51"/>
      <c r="R57" s="51"/>
      <c r="S57" s="51"/>
      <c r="T57" s="51"/>
      <c r="U57" s="51"/>
      <c r="V57" s="51"/>
      <c r="W57" s="51"/>
      <c r="X57" s="51"/>
      <c r="Y57" s="51"/>
      <c r="Z57" s="51"/>
      <c r="AA57" s="51"/>
      <c r="AB57" s="51"/>
      <c r="AC57" s="51"/>
      <c r="AD57" s="51"/>
      <c r="AE57" s="135"/>
      <c r="AF57" s="136"/>
      <c r="AG57" s="51"/>
    </row>
    <row r="58" spans="1:33" x14ac:dyDescent="0.2">
      <c r="A58" s="95"/>
      <c r="B58" s="51"/>
      <c r="C58" s="51"/>
      <c r="D58" s="72"/>
      <c r="E58" s="72"/>
      <c r="F58" s="114"/>
      <c r="G58" s="114"/>
      <c r="H58" s="114"/>
      <c r="I58" s="73"/>
      <c r="J58" s="51"/>
      <c r="K58" s="51"/>
      <c r="L58" s="51"/>
      <c r="M58" s="51"/>
      <c r="N58" s="51"/>
      <c r="O58" s="51"/>
      <c r="P58" s="51"/>
      <c r="Q58" s="51"/>
      <c r="R58" s="51"/>
      <c r="S58" s="51"/>
      <c r="T58" s="51"/>
      <c r="U58" s="51"/>
      <c r="V58" s="51"/>
      <c r="W58" s="51"/>
      <c r="X58" s="51"/>
      <c r="Y58" s="51"/>
      <c r="Z58" s="51"/>
      <c r="AA58" s="51"/>
      <c r="AB58" s="51"/>
      <c r="AC58" s="51"/>
      <c r="AD58" s="51"/>
      <c r="AE58" s="135"/>
      <c r="AF58" s="136"/>
      <c r="AG58" s="51"/>
    </row>
    <row r="59" spans="1:33" x14ac:dyDescent="0.2">
      <c r="A59" s="95"/>
      <c r="B59" s="51"/>
      <c r="C59" s="51"/>
      <c r="D59" s="51"/>
      <c r="E59" s="51"/>
      <c r="F59" s="70"/>
      <c r="G59" s="70"/>
      <c r="H59" s="70"/>
      <c r="I59" s="70"/>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x14ac:dyDescent="0.2">
      <c r="B60" t="s">
        <v>127</v>
      </c>
      <c r="C60">
        <v>1</v>
      </c>
    </row>
    <row r="61" spans="1:33" x14ac:dyDescent="0.2">
      <c r="B61" t="s">
        <v>128</v>
      </c>
      <c r="C61">
        <v>7</v>
      </c>
    </row>
    <row r="62" spans="1:33" x14ac:dyDescent="0.2">
      <c r="B62" s="51" t="s">
        <v>129</v>
      </c>
      <c r="C62" s="51">
        <v>16</v>
      </c>
    </row>
    <row r="63" spans="1:33" x14ac:dyDescent="0.2">
      <c r="E63" t="s">
        <v>132</v>
      </c>
    </row>
    <row r="64" spans="1:33" x14ac:dyDescent="0.2">
      <c r="B64" t="s">
        <v>130</v>
      </c>
      <c r="C64">
        <f>C60+C62</f>
        <v>17</v>
      </c>
      <c r="E64" s="105">
        <f>C64/C66</f>
        <v>0.42499999999999999</v>
      </c>
    </row>
    <row r="65" spans="2:5" x14ac:dyDescent="0.2">
      <c r="B65" t="s">
        <v>131</v>
      </c>
      <c r="C65">
        <f>C61+C62</f>
        <v>23</v>
      </c>
      <c r="E65" s="105">
        <f>C65/C66</f>
        <v>0.57499999999999996</v>
      </c>
    </row>
    <row r="66" spans="2:5" x14ac:dyDescent="0.2">
      <c r="B66" t="s">
        <v>133</v>
      </c>
      <c r="C66">
        <f>SUM(C64:C65)</f>
        <v>40</v>
      </c>
      <c r="E66" s="106">
        <f>(E64+E65)</f>
        <v>1</v>
      </c>
    </row>
  </sheetData>
  <autoFilter ref="A1:AG49"/>
  <customSheetViews>
    <customSheetView guid="{E90D0B41-FF19-3F43-81B3-613F329C069A}" scale="92" showAutoFilter="1" topLeftCell="B33">
      <selection activeCell="G52" sqref="G52"/>
      <pageMargins left="0.75" right="0.75" top="1" bottom="1" header="0.5" footer="0.5"/>
      <pageSetup paperSize="9" orientation="portrait" horizontalDpi="4294967292" verticalDpi="4294967292"/>
      <autoFilter ref="A1:AG49"/>
    </customSheetView>
  </customSheetViews>
  <dataValidations xWindow="408" yWindow="705" count="2">
    <dataValidation type="list" allowBlank="1" showInputMessage="1" showErrorMessage="1" prompt="Please select thermal efficiency of year y taking into account efficiency drop" sqref="J2:J49">
      <formula1>thermalefficiency</formula1>
    </dataValidation>
    <dataValidation type="list" allowBlank="1" showInputMessage="1" showErrorMessage="1" sqref="J1">
      <formula1>thermalefficiency</formula1>
    </dataValidation>
  </dataValidations>
  <pageMargins left="0.75" right="0.75" top="1" bottom="1" header="0.5" footer="0.5"/>
  <pageSetup paperSize="9" orientation="portrait" horizontalDpi="4294967292" verticalDpi="429496729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opLeftCell="B23" zoomScale="92" workbookViewId="0">
      <selection activeCell="G51" sqref="G51"/>
    </sheetView>
  </sheetViews>
  <sheetFormatPr baseColWidth="10" defaultRowHeight="16" x14ac:dyDescent="0.2"/>
  <cols>
    <col min="1" max="1" width="4.83203125" style="26" customWidth="1"/>
    <col min="2" max="2" width="42.6640625" customWidth="1"/>
    <col min="3" max="3" width="14.1640625" customWidth="1"/>
    <col min="4" max="4" width="8.83203125" customWidth="1"/>
    <col min="7" max="7" width="14.5" customWidth="1"/>
    <col min="12" max="12" width="12.6640625" bestFit="1" customWidth="1"/>
    <col min="31" max="31" width="12.5" customWidth="1"/>
  </cols>
  <sheetData>
    <row r="1" spans="1:33" ht="62" customHeight="1" x14ac:dyDescent="0.25">
      <c r="A1" s="104"/>
      <c r="B1" s="61" t="s">
        <v>85</v>
      </c>
      <c r="C1" s="61" t="s">
        <v>86</v>
      </c>
      <c r="D1" s="62" t="s">
        <v>37</v>
      </c>
      <c r="E1" s="62" t="s">
        <v>38</v>
      </c>
      <c r="F1" s="62" t="s">
        <v>39</v>
      </c>
      <c r="G1" s="62" t="s">
        <v>183</v>
      </c>
      <c r="H1" s="62" t="s">
        <v>184</v>
      </c>
      <c r="I1" s="62" t="s">
        <v>118</v>
      </c>
      <c r="J1" s="62" t="s">
        <v>191</v>
      </c>
      <c r="K1" s="226" t="s">
        <v>176</v>
      </c>
      <c r="L1" s="227" t="s">
        <v>87</v>
      </c>
      <c r="M1" s="228" t="s">
        <v>88</v>
      </c>
      <c r="N1" s="228"/>
      <c r="O1" s="228" t="s">
        <v>226</v>
      </c>
      <c r="P1" s="228" t="s">
        <v>89</v>
      </c>
      <c r="Q1" s="227" t="s">
        <v>90</v>
      </c>
      <c r="R1" s="227" t="s">
        <v>149</v>
      </c>
      <c r="S1" s="63" t="s">
        <v>151</v>
      </c>
      <c r="T1" s="63" t="s">
        <v>150</v>
      </c>
      <c r="U1" s="63" t="s">
        <v>91</v>
      </c>
      <c r="V1" s="63" t="s">
        <v>92</v>
      </c>
      <c r="W1" s="63" t="s">
        <v>93</v>
      </c>
      <c r="X1" s="63" t="s">
        <v>94</v>
      </c>
      <c r="Y1" s="63" t="s">
        <v>95</v>
      </c>
      <c r="Z1" s="63" t="s">
        <v>96</v>
      </c>
      <c r="AA1" s="63" t="s">
        <v>97</v>
      </c>
      <c r="AB1" s="63" t="s">
        <v>98</v>
      </c>
      <c r="AC1" s="63" t="s">
        <v>99</v>
      </c>
      <c r="AD1" s="63" t="s">
        <v>206</v>
      </c>
      <c r="AE1" s="63" t="s">
        <v>119</v>
      </c>
      <c r="AF1" s="51"/>
      <c r="AG1" s="51"/>
    </row>
    <row r="2" spans="1:33" x14ac:dyDescent="0.2">
      <c r="A2" s="75">
        <v>1</v>
      </c>
      <c r="B2" s="65" t="s">
        <v>100</v>
      </c>
      <c r="C2" s="66" t="s">
        <v>36</v>
      </c>
      <c r="D2" s="64">
        <v>129</v>
      </c>
      <c r="E2" s="64">
        <v>0</v>
      </c>
      <c r="F2" s="64">
        <v>0</v>
      </c>
      <c r="G2" s="67">
        <f>L2*M2*N2*O2*P2*Q2*R2*S2*T2</f>
        <v>27.656056640689815</v>
      </c>
      <c r="H2" s="67"/>
      <c r="I2" s="76">
        <v>0.1</v>
      </c>
      <c r="J2" s="224">
        <v>0.25439999999999996</v>
      </c>
      <c r="K2" s="68">
        <f>'ER Sheet-AMS-II.G'!$E19</f>
        <v>0.40200000000000002</v>
      </c>
      <c r="L2" s="101">
        <f>K2*(1-I2/J2)</f>
        <v>0.2439811320754717</v>
      </c>
      <c r="M2" s="98">
        <f>SUM(D2:F2)</f>
        <v>129</v>
      </c>
      <c r="N2" s="98">
        <v>1</v>
      </c>
      <c r="O2" s="98">
        <v>1</v>
      </c>
      <c r="P2" s="112">
        <v>0.81</v>
      </c>
      <c r="Q2" s="133">
        <v>1.5599999999999999E-2</v>
      </c>
      <c r="R2" s="112">
        <v>73.2</v>
      </c>
      <c r="S2" s="112">
        <v>1</v>
      </c>
      <c r="T2" s="112">
        <v>0.95</v>
      </c>
      <c r="U2" s="77">
        <v>0</v>
      </c>
      <c r="V2" s="77">
        <v>0</v>
      </c>
      <c r="W2" s="77">
        <v>1</v>
      </c>
      <c r="X2" s="77">
        <v>1</v>
      </c>
      <c r="Y2" s="77">
        <v>0</v>
      </c>
      <c r="Z2" s="77">
        <v>0</v>
      </c>
      <c r="AA2" s="77">
        <v>0</v>
      </c>
      <c r="AB2" s="77">
        <v>0</v>
      </c>
      <c r="AC2" s="77">
        <v>0</v>
      </c>
      <c r="AD2" s="77">
        <v>0</v>
      </c>
      <c r="AE2" s="78">
        <f>SUM(U2:AD2)</f>
        <v>2</v>
      </c>
      <c r="AF2" s="51"/>
      <c r="AG2" s="51"/>
    </row>
    <row r="3" spans="1:33" x14ac:dyDescent="0.2">
      <c r="A3" s="79"/>
      <c r="B3" s="80"/>
      <c r="C3" s="81" t="s">
        <v>35</v>
      </c>
      <c r="D3" s="82">
        <v>10</v>
      </c>
      <c r="E3" s="82">
        <v>12</v>
      </c>
      <c r="F3" s="82">
        <v>3</v>
      </c>
      <c r="G3" s="83">
        <f t="shared" ref="G3:G49" si="0">L3*M3*N3*O3*P3*Q3*R3*S3*T3</f>
        <v>2.679850449679245</v>
      </c>
      <c r="H3" s="83"/>
      <c r="I3" s="84">
        <v>0.1</v>
      </c>
      <c r="J3" s="225">
        <v>0.25439999999999996</v>
      </c>
      <c r="K3" s="85">
        <f>'ER Sheet-AMS-II.G'!$E20</f>
        <v>0.20100000000000001</v>
      </c>
      <c r="L3" s="85">
        <f>K3*(1-I3/J3)</f>
        <v>0.12199056603773585</v>
      </c>
      <c r="M3" s="82">
        <f>SUM(D3:F3)</f>
        <v>25</v>
      </c>
      <c r="N3" s="82">
        <v>1</v>
      </c>
      <c r="O3" s="82">
        <v>1</v>
      </c>
      <c r="P3" s="85">
        <v>0.81</v>
      </c>
      <c r="Q3" s="131">
        <v>1.5599999999999999E-2</v>
      </c>
      <c r="R3" s="85">
        <v>73.2</v>
      </c>
      <c r="S3" s="85">
        <v>1</v>
      </c>
      <c r="T3" s="85">
        <v>0.95</v>
      </c>
      <c r="U3" s="86"/>
      <c r="V3" s="86"/>
      <c r="W3" s="86"/>
      <c r="X3" s="86"/>
      <c r="Y3" s="86"/>
      <c r="Z3" s="86"/>
      <c r="AA3" s="86"/>
      <c r="AB3" s="86"/>
      <c r="AC3" s="86"/>
      <c r="AD3" s="86"/>
      <c r="AE3" s="87" t="s">
        <v>34</v>
      </c>
      <c r="AF3" s="51"/>
      <c r="AG3" s="51"/>
    </row>
    <row r="4" spans="1:33" x14ac:dyDescent="0.2">
      <c r="A4" s="88">
        <v>2</v>
      </c>
      <c r="B4" s="65" t="s">
        <v>101</v>
      </c>
      <c r="C4" s="66" t="s">
        <v>36</v>
      </c>
      <c r="D4" s="64">
        <v>86</v>
      </c>
      <c r="E4" s="64"/>
      <c r="F4" s="107"/>
      <c r="G4" s="67">
        <f t="shared" si="0"/>
        <v>18.437371093793207</v>
      </c>
      <c r="H4" s="109"/>
      <c r="I4" s="110">
        <v>0.1</v>
      </c>
      <c r="J4" s="89">
        <v>0.25439999999999996</v>
      </c>
      <c r="K4" s="112">
        <f>'ER Sheet-AMS-II.G'!$E19</f>
        <v>0.40200000000000002</v>
      </c>
      <c r="L4" s="112">
        <f>K4*(1-I4/J4)</f>
        <v>0.2439811320754717</v>
      </c>
      <c r="M4" s="107">
        <f t="shared" ref="M4:M10" si="1">SUM(D4:F4)</f>
        <v>86</v>
      </c>
      <c r="N4" s="107">
        <v>1</v>
      </c>
      <c r="O4" s="107">
        <v>1</v>
      </c>
      <c r="P4" s="112">
        <v>0.81</v>
      </c>
      <c r="Q4" s="133">
        <v>1.5599999999999999E-2</v>
      </c>
      <c r="R4" s="112">
        <v>73.2</v>
      </c>
      <c r="S4" s="112">
        <v>1</v>
      </c>
      <c r="T4" s="112">
        <v>0.95</v>
      </c>
      <c r="U4" s="69">
        <v>0</v>
      </c>
      <c r="V4" s="69">
        <v>1</v>
      </c>
      <c r="W4" s="69">
        <v>1</v>
      </c>
      <c r="X4" s="69">
        <v>0</v>
      </c>
      <c r="Y4" s="69">
        <v>1</v>
      </c>
      <c r="Z4" s="69">
        <v>0</v>
      </c>
      <c r="AA4" s="69">
        <v>0</v>
      </c>
      <c r="AB4" s="69">
        <v>0</v>
      </c>
      <c r="AC4" s="69">
        <v>0</v>
      </c>
      <c r="AD4" s="69">
        <v>0</v>
      </c>
      <c r="AE4" s="78">
        <f>SUM(U4:AD4)</f>
        <v>3</v>
      </c>
      <c r="AF4" s="51"/>
      <c r="AG4" s="51"/>
    </row>
    <row r="5" spans="1:33" x14ac:dyDescent="0.2">
      <c r="A5" s="90"/>
      <c r="B5" s="81"/>
      <c r="C5" s="81" t="s">
        <v>35</v>
      </c>
      <c r="D5" s="82">
        <v>348</v>
      </c>
      <c r="E5" s="82">
        <v>21</v>
      </c>
      <c r="F5" s="82">
        <v>9</v>
      </c>
      <c r="G5" s="83">
        <f t="shared" si="0"/>
        <v>40.519338799150191</v>
      </c>
      <c r="H5" s="83"/>
      <c r="I5" s="84">
        <v>0.1</v>
      </c>
      <c r="J5" s="89">
        <v>0.25439999999999996</v>
      </c>
      <c r="K5" s="85">
        <f>'ER Sheet-AMS-II.G'!$E20</f>
        <v>0.20100000000000001</v>
      </c>
      <c r="L5" s="85">
        <f>K5*(1-I5/J5)</f>
        <v>0.12199056603773585</v>
      </c>
      <c r="M5" s="82">
        <f t="shared" si="1"/>
        <v>378</v>
      </c>
      <c r="N5" s="82">
        <v>1</v>
      </c>
      <c r="O5" s="82">
        <v>1</v>
      </c>
      <c r="P5" s="85">
        <v>0.81</v>
      </c>
      <c r="Q5" s="131">
        <v>1.5599999999999999E-2</v>
      </c>
      <c r="R5" s="85">
        <v>73.2</v>
      </c>
      <c r="S5" s="85">
        <v>1</v>
      </c>
      <c r="T5" s="85">
        <v>0.95</v>
      </c>
      <c r="U5" s="86"/>
      <c r="V5" s="86"/>
      <c r="W5" s="86"/>
      <c r="X5" s="86"/>
      <c r="Y5" s="86"/>
      <c r="Z5" s="86"/>
      <c r="AA5" s="86"/>
      <c r="AB5" s="86"/>
      <c r="AC5" s="86"/>
      <c r="AD5" s="86"/>
      <c r="AE5" s="87" t="s">
        <v>34</v>
      </c>
      <c r="AF5" s="51"/>
      <c r="AG5" s="51"/>
    </row>
    <row r="6" spans="1:33" x14ac:dyDescent="0.2">
      <c r="A6" s="91">
        <v>3</v>
      </c>
      <c r="B6" s="65" t="s">
        <v>102</v>
      </c>
      <c r="C6" s="66" t="s">
        <v>36</v>
      </c>
      <c r="D6" s="64">
        <v>150</v>
      </c>
      <c r="E6" s="64"/>
      <c r="F6" s="98"/>
      <c r="G6" s="67">
        <f t="shared" si="0"/>
        <v>32.15820539615094</v>
      </c>
      <c r="H6" s="99"/>
      <c r="I6" s="100">
        <v>0.1</v>
      </c>
      <c r="J6" s="224">
        <v>0.25439999999999996</v>
      </c>
      <c r="K6" s="101">
        <f>'ER Sheet-AMS-II.G'!$E19</f>
        <v>0.40200000000000002</v>
      </c>
      <c r="L6" s="101">
        <f t="shared" ref="L6:L49" si="2">K6*(1-I6/J6)</f>
        <v>0.2439811320754717</v>
      </c>
      <c r="M6" s="98">
        <f>SUM(D6:F6)</f>
        <v>150</v>
      </c>
      <c r="N6" s="98">
        <v>1</v>
      </c>
      <c r="O6" s="98">
        <v>1</v>
      </c>
      <c r="P6" s="112">
        <v>0.81</v>
      </c>
      <c r="Q6" s="134">
        <v>1.5599999999999999E-2</v>
      </c>
      <c r="R6" s="112">
        <v>73.2</v>
      </c>
      <c r="S6" s="101">
        <v>1</v>
      </c>
      <c r="T6" s="101">
        <v>0.95</v>
      </c>
      <c r="U6" s="69">
        <v>0</v>
      </c>
      <c r="V6" s="69">
        <v>1</v>
      </c>
      <c r="W6" s="69">
        <v>2</v>
      </c>
      <c r="X6" s="69">
        <v>0</v>
      </c>
      <c r="Y6" s="69">
        <v>0</v>
      </c>
      <c r="Z6" s="69">
        <v>0</v>
      </c>
      <c r="AA6" s="69">
        <v>0</v>
      </c>
      <c r="AB6" s="69">
        <v>0</v>
      </c>
      <c r="AC6" s="69">
        <v>0</v>
      </c>
      <c r="AD6" s="69">
        <v>0</v>
      </c>
      <c r="AE6" s="78">
        <f>SUM(U6:AD6)</f>
        <v>3</v>
      </c>
      <c r="AF6" s="51"/>
      <c r="AG6" s="51"/>
    </row>
    <row r="7" spans="1:33" x14ac:dyDescent="0.2">
      <c r="A7" s="79"/>
      <c r="B7" s="81"/>
      <c r="C7" s="81" t="s">
        <v>35</v>
      </c>
      <c r="D7" s="82">
        <v>200</v>
      </c>
      <c r="E7" s="82">
        <v>10</v>
      </c>
      <c r="F7" s="82">
        <v>7</v>
      </c>
      <c r="G7" s="83">
        <f t="shared" si="0"/>
        <v>23.261101903215849</v>
      </c>
      <c r="H7" s="83"/>
      <c r="I7" s="84">
        <v>0.1</v>
      </c>
      <c r="J7" s="225">
        <v>0.25439999999999996</v>
      </c>
      <c r="K7" s="85">
        <f>'ER Sheet-AMS-II.G'!$E20</f>
        <v>0.20100000000000001</v>
      </c>
      <c r="L7" s="85">
        <f>K7*(1-I7/J7)</f>
        <v>0.12199056603773585</v>
      </c>
      <c r="M7" s="82">
        <f t="shared" si="1"/>
        <v>217</v>
      </c>
      <c r="N7" s="82">
        <v>1</v>
      </c>
      <c r="O7" s="82">
        <v>1</v>
      </c>
      <c r="P7" s="85">
        <v>0.81</v>
      </c>
      <c r="Q7" s="131">
        <v>1.5599999999999999E-2</v>
      </c>
      <c r="R7" s="85">
        <v>73.2</v>
      </c>
      <c r="S7" s="85">
        <v>1</v>
      </c>
      <c r="T7" s="85">
        <v>0.95</v>
      </c>
      <c r="U7" s="86"/>
      <c r="V7" s="86"/>
      <c r="W7" s="86"/>
      <c r="X7" s="86"/>
      <c r="Y7" s="86"/>
      <c r="Z7" s="86"/>
      <c r="AA7" s="86"/>
      <c r="AB7" s="86"/>
      <c r="AC7" s="86"/>
      <c r="AD7" s="86"/>
      <c r="AE7" s="87" t="s">
        <v>34</v>
      </c>
      <c r="AF7" s="51"/>
      <c r="AG7" s="51"/>
    </row>
    <row r="8" spans="1:33" x14ac:dyDescent="0.2">
      <c r="A8" s="91">
        <v>4</v>
      </c>
      <c r="B8" s="65" t="s">
        <v>103</v>
      </c>
      <c r="C8" s="66" t="s">
        <v>36</v>
      </c>
      <c r="D8" s="64">
        <v>0</v>
      </c>
      <c r="E8" s="98"/>
      <c r="F8" s="98"/>
      <c r="G8" s="67">
        <f t="shared" si="0"/>
        <v>0</v>
      </c>
      <c r="H8" s="99"/>
      <c r="I8" s="100">
        <v>0.1</v>
      </c>
      <c r="J8" s="89">
        <v>0.25439999999999996</v>
      </c>
      <c r="K8" s="101">
        <f>'ER Sheet-AMS-II.G'!$E19</f>
        <v>0.40200000000000002</v>
      </c>
      <c r="L8" s="101">
        <f t="shared" si="2"/>
        <v>0.2439811320754717</v>
      </c>
      <c r="M8" s="98">
        <f>SUM(D8:F8)</f>
        <v>0</v>
      </c>
      <c r="N8" s="98">
        <v>1</v>
      </c>
      <c r="O8" s="98">
        <v>1</v>
      </c>
      <c r="P8" s="112">
        <v>0.81</v>
      </c>
      <c r="Q8" s="134">
        <v>1.5599999999999999E-2</v>
      </c>
      <c r="R8" s="112">
        <v>73.2</v>
      </c>
      <c r="S8" s="101">
        <v>1</v>
      </c>
      <c r="T8" s="101">
        <v>0.95</v>
      </c>
      <c r="U8" s="69">
        <v>0</v>
      </c>
      <c r="V8" s="69">
        <v>2</v>
      </c>
      <c r="W8" s="69">
        <v>0</v>
      </c>
      <c r="X8" s="69">
        <v>1</v>
      </c>
      <c r="Y8" s="69">
        <v>1</v>
      </c>
      <c r="Z8" s="69">
        <v>0</v>
      </c>
      <c r="AA8" s="69">
        <v>0</v>
      </c>
      <c r="AB8" s="69">
        <v>0</v>
      </c>
      <c r="AC8" s="69">
        <v>0</v>
      </c>
      <c r="AD8" s="69">
        <v>0</v>
      </c>
      <c r="AE8" s="78">
        <f>SUM(U8:AD8)</f>
        <v>4</v>
      </c>
      <c r="AF8" s="51"/>
      <c r="AG8" s="51"/>
    </row>
    <row r="9" spans="1:33" x14ac:dyDescent="0.2">
      <c r="A9" s="79"/>
      <c r="B9" s="81"/>
      <c r="C9" s="81" t="s">
        <v>35</v>
      </c>
      <c r="D9" s="82">
        <v>852</v>
      </c>
      <c r="E9" s="82">
        <v>22</v>
      </c>
      <c r="F9" s="82">
        <v>6</v>
      </c>
      <c r="G9" s="83">
        <f t="shared" si="0"/>
        <v>94.330735828709422</v>
      </c>
      <c r="H9" s="83"/>
      <c r="I9" s="84">
        <v>0.1</v>
      </c>
      <c r="J9" s="89">
        <v>0.25439999999999996</v>
      </c>
      <c r="K9" s="85">
        <f>'ER Sheet-AMS-II.G'!$E20</f>
        <v>0.20100000000000001</v>
      </c>
      <c r="L9" s="85">
        <f t="shared" si="2"/>
        <v>0.12199056603773585</v>
      </c>
      <c r="M9" s="82">
        <f t="shared" si="1"/>
        <v>880</v>
      </c>
      <c r="N9" s="82">
        <v>1</v>
      </c>
      <c r="O9" s="82">
        <v>1</v>
      </c>
      <c r="P9" s="85">
        <v>0.81</v>
      </c>
      <c r="Q9" s="131">
        <v>1.5599999999999999E-2</v>
      </c>
      <c r="R9" s="85">
        <v>73.2</v>
      </c>
      <c r="S9" s="85">
        <v>1</v>
      </c>
      <c r="T9" s="85">
        <v>0.95</v>
      </c>
      <c r="U9" s="86"/>
      <c r="V9" s="86"/>
      <c r="W9" s="86"/>
      <c r="X9" s="86"/>
      <c r="Y9" s="86"/>
      <c r="Z9" s="86"/>
      <c r="AA9" s="86"/>
      <c r="AB9" s="86"/>
      <c r="AC9" s="86"/>
      <c r="AD9" s="86"/>
      <c r="AE9" s="87" t="s">
        <v>34</v>
      </c>
      <c r="AF9" s="51"/>
      <c r="AG9" s="51"/>
    </row>
    <row r="10" spans="1:33" x14ac:dyDescent="0.2">
      <c r="A10" s="91">
        <v>5</v>
      </c>
      <c r="B10" s="65" t="s">
        <v>104</v>
      </c>
      <c r="C10" s="66" t="s">
        <v>36</v>
      </c>
      <c r="D10" s="64">
        <v>80</v>
      </c>
      <c r="E10" s="98"/>
      <c r="F10" s="98"/>
      <c r="G10" s="67">
        <f t="shared" si="0"/>
        <v>17.151042877947173</v>
      </c>
      <c r="H10" s="99"/>
      <c r="I10" s="76">
        <v>0.1</v>
      </c>
      <c r="J10" s="224">
        <v>0.25439999999999996</v>
      </c>
      <c r="K10" s="101">
        <f>'ER Sheet-AMS-II.G'!$E19</f>
        <v>0.40200000000000002</v>
      </c>
      <c r="L10" s="101">
        <f t="shared" si="2"/>
        <v>0.2439811320754717</v>
      </c>
      <c r="M10" s="98">
        <f t="shared" si="1"/>
        <v>80</v>
      </c>
      <c r="N10" s="98">
        <v>1</v>
      </c>
      <c r="O10" s="98">
        <v>1</v>
      </c>
      <c r="P10" s="112">
        <v>0.81</v>
      </c>
      <c r="Q10" s="134">
        <v>1.5599999999999999E-2</v>
      </c>
      <c r="R10" s="112">
        <v>73.2</v>
      </c>
      <c r="S10" s="101">
        <v>1</v>
      </c>
      <c r="T10" s="101">
        <v>0.95</v>
      </c>
      <c r="U10" s="69">
        <v>1</v>
      </c>
      <c r="V10" s="69">
        <v>0</v>
      </c>
      <c r="W10" s="69">
        <v>1</v>
      </c>
      <c r="X10" s="69">
        <v>0</v>
      </c>
      <c r="Y10" s="69">
        <v>1</v>
      </c>
      <c r="Z10" s="69">
        <v>0</v>
      </c>
      <c r="AA10" s="69">
        <v>0</v>
      </c>
      <c r="AB10" s="69">
        <v>0</v>
      </c>
      <c r="AC10" s="69">
        <v>0</v>
      </c>
      <c r="AD10" s="69">
        <v>0</v>
      </c>
      <c r="AE10" s="78">
        <f>SUM(U10:AD10)</f>
        <v>3</v>
      </c>
      <c r="AF10" s="51"/>
      <c r="AG10" s="51"/>
    </row>
    <row r="11" spans="1:33" x14ac:dyDescent="0.2">
      <c r="A11" s="79"/>
      <c r="B11" s="80"/>
      <c r="C11" s="81" t="s">
        <v>35</v>
      </c>
      <c r="D11" s="82">
        <v>420</v>
      </c>
      <c r="E11" s="82">
        <v>37</v>
      </c>
      <c r="F11" s="82">
        <v>6</v>
      </c>
      <c r="G11" s="83">
        <f t="shared" si="0"/>
        <v>49.630830328059631</v>
      </c>
      <c r="H11" s="83"/>
      <c r="I11" s="84">
        <v>0.1</v>
      </c>
      <c r="J11" s="225">
        <v>0.25439999999999996</v>
      </c>
      <c r="K11" s="85">
        <f>'ER Sheet-AMS-II.G'!$E20</f>
        <v>0.20100000000000001</v>
      </c>
      <c r="L11" s="85">
        <f t="shared" si="2"/>
        <v>0.12199056603773585</v>
      </c>
      <c r="M11" s="82">
        <f>SUM(D11:F11)</f>
        <v>463</v>
      </c>
      <c r="N11" s="82">
        <v>1</v>
      </c>
      <c r="O11" s="82">
        <v>1</v>
      </c>
      <c r="P11" s="85">
        <v>0.81</v>
      </c>
      <c r="Q11" s="131">
        <v>1.5599999999999999E-2</v>
      </c>
      <c r="R11" s="85">
        <v>73.2</v>
      </c>
      <c r="S11" s="85">
        <v>1</v>
      </c>
      <c r="T11" s="85">
        <v>0.95</v>
      </c>
      <c r="U11" s="86"/>
      <c r="V11" s="86"/>
      <c r="W11" s="86"/>
      <c r="X11" s="86"/>
      <c r="Y11" s="86"/>
      <c r="Z11" s="86"/>
      <c r="AA11" s="86"/>
      <c r="AB11" s="86"/>
      <c r="AC11" s="86"/>
      <c r="AD11" s="86"/>
      <c r="AE11" s="87" t="s">
        <v>34</v>
      </c>
      <c r="AF11" s="51"/>
      <c r="AG11" s="51"/>
    </row>
    <row r="12" spans="1:33" x14ac:dyDescent="0.2">
      <c r="A12" s="91">
        <v>6</v>
      </c>
      <c r="B12" s="65" t="s">
        <v>105</v>
      </c>
      <c r="C12" s="66" t="s">
        <v>36</v>
      </c>
      <c r="D12" s="64">
        <v>381</v>
      </c>
      <c r="E12" s="64"/>
      <c r="F12" s="107"/>
      <c r="G12" s="67">
        <f t="shared" si="0"/>
        <v>81.681841706223395</v>
      </c>
      <c r="H12" s="109"/>
      <c r="I12" s="110">
        <v>0.1</v>
      </c>
      <c r="J12" s="89">
        <v>0.25439999999999996</v>
      </c>
      <c r="K12" s="112">
        <f>'ER Sheet-AMS-II.G'!$E19</f>
        <v>0.40200000000000002</v>
      </c>
      <c r="L12" s="112">
        <f t="shared" si="2"/>
        <v>0.2439811320754717</v>
      </c>
      <c r="M12" s="107">
        <f>SUM(D12:F12)</f>
        <v>381</v>
      </c>
      <c r="N12" s="107">
        <v>1</v>
      </c>
      <c r="O12" s="107">
        <v>1</v>
      </c>
      <c r="P12" s="112">
        <v>0.81</v>
      </c>
      <c r="Q12" s="133">
        <v>1.5599999999999999E-2</v>
      </c>
      <c r="R12" s="112">
        <v>73.2</v>
      </c>
      <c r="S12" s="112">
        <v>1</v>
      </c>
      <c r="T12" s="112">
        <v>0.95</v>
      </c>
      <c r="U12" s="69">
        <v>0</v>
      </c>
      <c r="V12" s="69">
        <v>1</v>
      </c>
      <c r="W12" s="69">
        <v>1</v>
      </c>
      <c r="X12" s="69">
        <v>1</v>
      </c>
      <c r="Y12" s="69">
        <v>0</v>
      </c>
      <c r="Z12" s="69">
        <v>0</v>
      </c>
      <c r="AA12" s="69">
        <v>0</v>
      </c>
      <c r="AB12" s="69">
        <v>0</v>
      </c>
      <c r="AC12" s="69">
        <v>0</v>
      </c>
      <c r="AD12" s="69">
        <v>0</v>
      </c>
      <c r="AE12" s="78">
        <f>SUM(U12:AD12)</f>
        <v>3</v>
      </c>
      <c r="AF12" s="51"/>
      <c r="AG12" s="51"/>
    </row>
    <row r="13" spans="1:33" x14ac:dyDescent="0.2">
      <c r="A13" s="79"/>
      <c r="B13" s="80"/>
      <c r="C13" s="81" t="s">
        <v>35</v>
      </c>
      <c r="D13" s="82">
        <v>240</v>
      </c>
      <c r="E13" s="82">
        <v>21</v>
      </c>
      <c r="F13" s="82">
        <v>8</v>
      </c>
      <c r="G13" s="83">
        <f t="shared" si="0"/>
        <v>28.835190838548684</v>
      </c>
      <c r="H13" s="83"/>
      <c r="I13" s="84">
        <v>0.1</v>
      </c>
      <c r="J13" s="89">
        <v>0.25439999999999996</v>
      </c>
      <c r="K13" s="85">
        <f>'ER Sheet-AMS-II.G'!$E20</f>
        <v>0.20100000000000001</v>
      </c>
      <c r="L13" s="85">
        <f t="shared" si="2"/>
        <v>0.12199056603773585</v>
      </c>
      <c r="M13" s="82">
        <f t="shared" ref="M13" si="3">SUM(D13:F13)</f>
        <v>269</v>
      </c>
      <c r="N13" s="82">
        <v>1</v>
      </c>
      <c r="O13" s="82">
        <v>1</v>
      </c>
      <c r="P13" s="85">
        <v>0.81</v>
      </c>
      <c r="Q13" s="131">
        <v>1.5599999999999999E-2</v>
      </c>
      <c r="R13" s="85">
        <v>73.2</v>
      </c>
      <c r="S13" s="85">
        <v>1</v>
      </c>
      <c r="T13" s="85">
        <v>0.95</v>
      </c>
      <c r="U13" s="86"/>
      <c r="V13" s="86"/>
      <c r="W13" s="86"/>
      <c r="X13" s="86"/>
      <c r="Y13" s="86"/>
      <c r="Z13" s="86"/>
      <c r="AA13" s="86"/>
      <c r="AB13" s="86"/>
      <c r="AC13" s="86"/>
      <c r="AD13" s="86"/>
      <c r="AE13" s="87" t="s">
        <v>34</v>
      </c>
      <c r="AF13" s="51"/>
      <c r="AG13" s="51"/>
    </row>
    <row r="14" spans="1:33" x14ac:dyDescent="0.2">
      <c r="A14" s="91">
        <v>7</v>
      </c>
      <c r="B14" s="65" t="s">
        <v>106</v>
      </c>
      <c r="C14" s="66" t="s">
        <v>36</v>
      </c>
      <c r="D14" s="64">
        <v>49</v>
      </c>
      <c r="E14" s="64"/>
      <c r="F14" s="98"/>
      <c r="G14" s="67">
        <f t="shared" si="0"/>
        <v>10.505013762742642</v>
      </c>
      <c r="H14" s="99"/>
      <c r="I14" s="100">
        <v>0.1</v>
      </c>
      <c r="J14" s="224">
        <v>0.25439999999999996</v>
      </c>
      <c r="K14" s="101">
        <f>'ER Sheet-AMS-II.G'!$E19</f>
        <v>0.40200000000000002</v>
      </c>
      <c r="L14" s="101">
        <f t="shared" si="2"/>
        <v>0.2439811320754717</v>
      </c>
      <c r="M14" s="98">
        <f>SUM(D14:F14)</f>
        <v>49</v>
      </c>
      <c r="N14" s="98">
        <v>1</v>
      </c>
      <c r="O14" s="98">
        <v>1</v>
      </c>
      <c r="P14" s="112">
        <v>0.81</v>
      </c>
      <c r="Q14" s="134">
        <v>1.5599999999999999E-2</v>
      </c>
      <c r="R14" s="112">
        <v>73.2</v>
      </c>
      <c r="S14" s="101">
        <v>1</v>
      </c>
      <c r="T14" s="101">
        <v>0.95</v>
      </c>
      <c r="U14" s="69">
        <v>0</v>
      </c>
      <c r="V14" s="69">
        <v>1</v>
      </c>
      <c r="W14" s="69">
        <v>1</v>
      </c>
      <c r="X14" s="69">
        <v>1</v>
      </c>
      <c r="Y14" s="69">
        <v>0</v>
      </c>
      <c r="Z14" s="69">
        <v>0</v>
      </c>
      <c r="AA14" s="69">
        <v>0</v>
      </c>
      <c r="AB14" s="69">
        <v>0</v>
      </c>
      <c r="AC14" s="69">
        <v>0</v>
      </c>
      <c r="AD14" s="69">
        <v>0</v>
      </c>
      <c r="AE14" s="78">
        <f>SUM(U14:AD14)</f>
        <v>3</v>
      </c>
      <c r="AF14" s="51"/>
      <c r="AG14" s="51"/>
    </row>
    <row r="15" spans="1:33" x14ac:dyDescent="0.2">
      <c r="A15" s="79"/>
      <c r="B15" s="80"/>
      <c r="C15" s="81" t="s">
        <v>35</v>
      </c>
      <c r="D15" s="82">
        <v>97</v>
      </c>
      <c r="E15" s="82">
        <v>18</v>
      </c>
      <c r="F15" s="82">
        <v>7</v>
      </c>
      <c r="G15" s="83">
        <f t="shared" si="0"/>
        <v>13.077670194434717</v>
      </c>
      <c r="H15" s="83"/>
      <c r="I15" s="84">
        <v>0.1</v>
      </c>
      <c r="J15" s="225">
        <v>0.25439999999999996</v>
      </c>
      <c r="K15" s="85">
        <f>'ER Sheet-AMS-II.G'!$E20</f>
        <v>0.20100000000000001</v>
      </c>
      <c r="L15" s="85">
        <f t="shared" si="2"/>
        <v>0.12199056603773585</v>
      </c>
      <c r="M15" s="82">
        <f t="shared" ref="M15:M18" si="4">SUM(D15:F15)</f>
        <v>122</v>
      </c>
      <c r="N15" s="82">
        <v>1</v>
      </c>
      <c r="O15" s="82">
        <v>1</v>
      </c>
      <c r="P15" s="85">
        <v>0.81</v>
      </c>
      <c r="Q15" s="131">
        <v>1.5599999999999999E-2</v>
      </c>
      <c r="R15" s="85">
        <v>73.2</v>
      </c>
      <c r="S15" s="85">
        <v>1</v>
      </c>
      <c r="T15" s="85">
        <v>0.95</v>
      </c>
      <c r="U15" s="86"/>
      <c r="V15" s="86"/>
      <c r="W15" s="86"/>
      <c r="X15" s="86"/>
      <c r="Y15" s="86"/>
      <c r="Z15" s="86"/>
      <c r="AA15" s="86"/>
      <c r="AB15" s="86"/>
      <c r="AC15" s="86"/>
      <c r="AD15" s="86"/>
      <c r="AE15" s="87" t="s">
        <v>34</v>
      </c>
      <c r="AF15" s="51"/>
      <c r="AG15" s="51"/>
    </row>
    <row r="16" spans="1:33" x14ac:dyDescent="0.2">
      <c r="A16" s="91">
        <v>8</v>
      </c>
      <c r="B16" s="65" t="s">
        <v>107</v>
      </c>
      <c r="C16" s="66" t="s">
        <v>108</v>
      </c>
      <c r="D16" s="64">
        <v>280</v>
      </c>
      <c r="E16" s="64"/>
      <c r="F16" s="98"/>
      <c r="G16" s="67">
        <f t="shared" si="0"/>
        <v>60.028650072815104</v>
      </c>
      <c r="H16" s="99"/>
      <c r="I16" s="100">
        <v>0.1</v>
      </c>
      <c r="J16" s="89">
        <v>0.25439999999999996</v>
      </c>
      <c r="K16" s="101">
        <f>'ER Sheet-AMS-II.G'!$E19</f>
        <v>0.40200000000000002</v>
      </c>
      <c r="L16" s="101">
        <f t="shared" si="2"/>
        <v>0.2439811320754717</v>
      </c>
      <c r="M16" s="98">
        <f t="shared" si="4"/>
        <v>280</v>
      </c>
      <c r="N16" s="98">
        <v>1</v>
      </c>
      <c r="O16" s="98">
        <v>1</v>
      </c>
      <c r="P16" s="112">
        <v>0.81</v>
      </c>
      <c r="Q16" s="134">
        <v>1.5599999999999999E-2</v>
      </c>
      <c r="R16" s="112">
        <v>73.2</v>
      </c>
      <c r="S16" s="101">
        <v>1</v>
      </c>
      <c r="T16" s="101">
        <v>0.95</v>
      </c>
      <c r="U16" s="69">
        <v>1</v>
      </c>
      <c r="V16" s="69">
        <v>1</v>
      </c>
      <c r="W16" s="69">
        <v>2</v>
      </c>
      <c r="X16" s="69">
        <v>0</v>
      </c>
      <c r="Y16" s="69">
        <v>0</v>
      </c>
      <c r="Z16" s="69">
        <v>0</v>
      </c>
      <c r="AA16" s="69">
        <v>0</v>
      </c>
      <c r="AB16" s="69">
        <v>0</v>
      </c>
      <c r="AC16" s="69">
        <v>0</v>
      </c>
      <c r="AD16" s="69">
        <v>0</v>
      </c>
      <c r="AE16" s="78">
        <f>SUM(U16:AD16)</f>
        <v>4</v>
      </c>
      <c r="AF16" s="51"/>
      <c r="AG16" s="51"/>
    </row>
    <row r="17" spans="1:33" x14ac:dyDescent="0.2">
      <c r="A17" s="79"/>
      <c r="B17" s="80"/>
      <c r="C17" s="81" t="s">
        <v>35</v>
      </c>
      <c r="D17" s="82">
        <v>568</v>
      </c>
      <c r="E17" s="82">
        <v>19</v>
      </c>
      <c r="F17" s="82">
        <v>6</v>
      </c>
      <c r="G17" s="83">
        <f t="shared" si="0"/>
        <v>63.566052666391691</v>
      </c>
      <c r="H17" s="83"/>
      <c r="I17" s="84">
        <v>0.1</v>
      </c>
      <c r="J17" s="89">
        <v>0.25439999999999996</v>
      </c>
      <c r="K17" s="85">
        <f>'ER Sheet-AMS-II.G'!$E20</f>
        <v>0.20100000000000001</v>
      </c>
      <c r="L17" s="85">
        <f t="shared" si="2"/>
        <v>0.12199056603773585</v>
      </c>
      <c r="M17" s="82">
        <f>SUM(D17:F17)</f>
        <v>593</v>
      </c>
      <c r="N17" s="82">
        <v>1</v>
      </c>
      <c r="O17" s="82">
        <v>1</v>
      </c>
      <c r="P17" s="85">
        <v>0.81</v>
      </c>
      <c r="Q17" s="131">
        <v>1.5599999999999999E-2</v>
      </c>
      <c r="R17" s="85">
        <v>73.2</v>
      </c>
      <c r="S17" s="85">
        <v>1</v>
      </c>
      <c r="T17" s="85">
        <v>0.95</v>
      </c>
      <c r="U17" s="86"/>
      <c r="V17" s="86"/>
      <c r="W17" s="86"/>
      <c r="X17" s="86"/>
      <c r="Y17" s="86"/>
      <c r="Z17" s="86"/>
      <c r="AA17" s="86"/>
      <c r="AB17" s="86"/>
      <c r="AC17" s="86"/>
      <c r="AD17" s="86"/>
      <c r="AE17" s="87" t="s">
        <v>34</v>
      </c>
      <c r="AF17" s="51"/>
      <c r="AG17" s="51"/>
    </row>
    <row r="18" spans="1:33" x14ac:dyDescent="0.2">
      <c r="A18" s="91">
        <v>9</v>
      </c>
      <c r="B18" s="65" t="s">
        <v>109</v>
      </c>
      <c r="C18" s="66" t="s">
        <v>36</v>
      </c>
      <c r="D18" s="64">
        <v>600</v>
      </c>
      <c r="E18" s="64"/>
      <c r="F18" s="64"/>
      <c r="G18" s="67">
        <f t="shared" si="0"/>
        <v>128.63282158460376</v>
      </c>
      <c r="H18" s="67"/>
      <c r="I18" s="76">
        <v>0.1</v>
      </c>
      <c r="J18" s="224">
        <v>0.25439999999999996</v>
      </c>
      <c r="K18" s="112">
        <f>'ER Sheet-AMS-II.G'!$E19</f>
        <v>0.40200000000000002</v>
      </c>
      <c r="L18" s="112">
        <f t="shared" si="2"/>
        <v>0.2439811320754717</v>
      </c>
      <c r="M18" s="107">
        <f t="shared" si="4"/>
        <v>600</v>
      </c>
      <c r="N18" s="107">
        <v>1</v>
      </c>
      <c r="O18" s="107">
        <v>1</v>
      </c>
      <c r="P18" s="112">
        <v>0.81</v>
      </c>
      <c r="Q18" s="133">
        <v>1.5599999999999999E-2</v>
      </c>
      <c r="R18" s="112">
        <v>73.2</v>
      </c>
      <c r="S18" s="112">
        <v>1</v>
      </c>
      <c r="T18" s="112">
        <v>0.95</v>
      </c>
      <c r="U18" s="69">
        <v>0</v>
      </c>
      <c r="V18" s="69">
        <v>1</v>
      </c>
      <c r="W18" s="69">
        <v>0</v>
      </c>
      <c r="X18" s="69">
        <v>0</v>
      </c>
      <c r="Y18" s="69">
        <v>0</v>
      </c>
      <c r="Z18" s="69">
        <v>1</v>
      </c>
      <c r="AA18" s="69">
        <v>0</v>
      </c>
      <c r="AB18" s="69">
        <v>1</v>
      </c>
      <c r="AC18" s="69">
        <v>0</v>
      </c>
      <c r="AD18" s="69">
        <v>0</v>
      </c>
      <c r="AE18" s="78">
        <f>SUM(U18:AD18)</f>
        <v>3</v>
      </c>
      <c r="AF18" s="51"/>
      <c r="AG18" s="51"/>
    </row>
    <row r="19" spans="1:33" x14ac:dyDescent="0.2">
      <c r="A19" s="79"/>
      <c r="B19" s="80"/>
      <c r="C19" s="81" t="s">
        <v>35</v>
      </c>
      <c r="D19" s="82">
        <v>900</v>
      </c>
      <c r="E19" s="82">
        <v>62</v>
      </c>
      <c r="F19" s="82">
        <v>31</v>
      </c>
      <c r="G19" s="83">
        <f t="shared" si="0"/>
        <v>106.44365986125962</v>
      </c>
      <c r="H19" s="83"/>
      <c r="I19" s="84">
        <v>0.1</v>
      </c>
      <c r="J19" s="225">
        <v>0.25439999999999996</v>
      </c>
      <c r="K19" s="85">
        <f>'ER Sheet-AMS-II.G'!$E20</f>
        <v>0.20100000000000001</v>
      </c>
      <c r="L19" s="85">
        <f t="shared" si="2"/>
        <v>0.12199056603773585</v>
      </c>
      <c r="M19" s="82">
        <f>SUM(D19:F19)</f>
        <v>993</v>
      </c>
      <c r="N19" s="82">
        <v>1</v>
      </c>
      <c r="O19" s="82">
        <v>1</v>
      </c>
      <c r="P19" s="85">
        <v>0.81</v>
      </c>
      <c r="Q19" s="131">
        <v>1.5599999999999999E-2</v>
      </c>
      <c r="R19" s="85">
        <v>73.2</v>
      </c>
      <c r="S19" s="85">
        <v>1</v>
      </c>
      <c r="T19" s="85">
        <v>0.95</v>
      </c>
      <c r="U19" s="86"/>
      <c r="V19" s="86"/>
      <c r="W19" s="86"/>
      <c r="X19" s="86"/>
      <c r="Y19" s="86"/>
      <c r="Z19" s="86"/>
      <c r="AA19" s="86"/>
      <c r="AB19" s="86"/>
      <c r="AC19" s="86"/>
      <c r="AD19" s="86"/>
      <c r="AE19" s="87" t="s">
        <v>34</v>
      </c>
      <c r="AF19" s="51"/>
      <c r="AG19" s="51"/>
    </row>
    <row r="20" spans="1:33" x14ac:dyDescent="0.2">
      <c r="A20" s="91">
        <v>10</v>
      </c>
      <c r="B20" s="65" t="s">
        <v>110</v>
      </c>
      <c r="C20" s="66" t="s">
        <v>36</v>
      </c>
      <c r="D20" s="64">
        <v>65</v>
      </c>
      <c r="E20" s="64"/>
      <c r="F20" s="64"/>
      <c r="G20" s="67">
        <f t="shared" si="0"/>
        <v>13.935222338332077</v>
      </c>
      <c r="H20" s="67"/>
      <c r="I20" s="110">
        <v>0.1</v>
      </c>
      <c r="J20" s="89">
        <v>0.25439999999999996</v>
      </c>
      <c r="K20" s="112">
        <f>'ER Sheet-AMS-II.G'!$E19</f>
        <v>0.40200000000000002</v>
      </c>
      <c r="L20" s="112">
        <f t="shared" si="2"/>
        <v>0.2439811320754717</v>
      </c>
      <c r="M20" s="107">
        <f>SUM(D20:F20)</f>
        <v>65</v>
      </c>
      <c r="N20" s="107">
        <v>1</v>
      </c>
      <c r="O20" s="107">
        <v>1</v>
      </c>
      <c r="P20" s="112">
        <v>0.81</v>
      </c>
      <c r="Q20" s="133">
        <v>1.5599999999999999E-2</v>
      </c>
      <c r="R20" s="112">
        <v>73.2</v>
      </c>
      <c r="S20" s="112">
        <v>1</v>
      </c>
      <c r="T20" s="112">
        <v>0.95</v>
      </c>
      <c r="U20" s="69">
        <v>0</v>
      </c>
      <c r="V20" s="69">
        <v>1</v>
      </c>
      <c r="W20" s="69">
        <v>2</v>
      </c>
      <c r="X20" s="69">
        <v>1</v>
      </c>
      <c r="Y20" s="69">
        <v>0</v>
      </c>
      <c r="Z20" s="69">
        <v>0</v>
      </c>
      <c r="AA20" s="69">
        <v>0</v>
      </c>
      <c r="AB20" s="69">
        <v>0</v>
      </c>
      <c r="AC20" s="69">
        <v>0</v>
      </c>
      <c r="AD20" s="69">
        <v>0</v>
      </c>
      <c r="AE20" s="78">
        <f>SUM(U20:AD20)</f>
        <v>4</v>
      </c>
      <c r="AF20" s="51"/>
      <c r="AG20" s="51"/>
    </row>
    <row r="21" spans="1:33" x14ac:dyDescent="0.2">
      <c r="A21" s="79"/>
      <c r="B21" s="80"/>
      <c r="C21" s="81" t="s">
        <v>35</v>
      </c>
      <c r="D21" s="82">
        <v>449</v>
      </c>
      <c r="E21" s="82">
        <v>14</v>
      </c>
      <c r="F21" s="82">
        <v>3</v>
      </c>
      <c r="G21" s="83">
        <f t="shared" si="0"/>
        <v>49.95241238202113</v>
      </c>
      <c r="H21" s="83"/>
      <c r="I21" s="84">
        <v>0.1</v>
      </c>
      <c r="J21" s="89">
        <v>0.25439999999999996</v>
      </c>
      <c r="K21" s="85">
        <f>'ER Sheet-AMS-II.G'!$E20</f>
        <v>0.20100000000000001</v>
      </c>
      <c r="L21" s="85">
        <f t="shared" si="2"/>
        <v>0.12199056603773585</v>
      </c>
      <c r="M21" s="82">
        <f t="shared" ref="M21:M26" si="5">SUM(D21:F21)</f>
        <v>466</v>
      </c>
      <c r="N21" s="82">
        <v>1</v>
      </c>
      <c r="O21" s="82">
        <v>1</v>
      </c>
      <c r="P21" s="85">
        <v>0.81</v>
      </c>
      <c r="Q21" s="131">
        <v>1.5599999999999999E-2</v>
      </c>
      <c r="R21" s="85">
        <v>73.2</v>
      </c>
      <c r="S21" s="85">
        <v>1</v>
      </c>
      <c r="T21" s="85">
        <v>0.95</v>
      </c>
      <c r="U21" s="86"/>
      <c r="V21" s="86"/>
      <c r="W21" s="86"/>
      <c r="X21" s="86"/>
      <c r="Y21" s="86"/>
      <c r="Z21" s="86"/>
      <c r="AA21" s="86"/>
      <c r="AB21" s="86"/>
      <c r="AC21" s="86"/>
      <c r="AD21" s="86"/>
      <c r="AE21" s="87" t="s">
        <v>34</v>
      </c>
      <c r="AF21" s="51"/>
      <c r="AG21" s="51"/>
    </row>
    <row r="22" spans="1:33" x14ac:dyDescent="0.2">
      <c r="A22" s="91">
        <v>11</v>
      </c>
      <c r="B22" s="65" t="s">
        <v>111</v>
      </c>
      <c r="C22" s="66" t="s">
        <v>36</v>
      </c>
      <c r="D22" s="64">
        <v>0</v>
      </c>
      <c r="E22" s="64"/>
      <c r="F22" s="98"/>
      <c r="G22" s="67">
        <f t="shared" si="0"/>
        <v>0</v>
      </c>
      <c r="H22" s="99"/>
      <c r="I22" s="100">
        <v>0.1</v>
      </c>
      <c r="J22" s="224">
        <v>0.25439999999999996</v>
      </c>
      <c r="K22" s="101">
        <f>'ER Sheet-AMS-II.G'!$E19</f>
        <v>0.40200000000000002</v>
      </c>
      <c r="L22" s="101">
        <f t="shared" si="2"/>
        <v>0.2439811320754717</v>
      </c>
      <c r="M22" s="98">
        <f t="shared" si="5"/>
        <v>0</v>
      </c>
      <c r="N22" s="98">
        <v>1</v>
      </c>
      <c r="O22" s="98">
        <v>1</v>
      </c>
      <c r="P22" s="112">
        <v>0.81</v>
      </c>
      <c r="Q22" s="134">
        <v>1.5599999999999999E-2</v>
      </c>
      <c r="R22" s="112">
        <v>73.2</v>
      </c>
      <c r="S22" s="101">
        <v>1</v>
      </c>
      <c r="T22" s="101">
        <v>0.95</v>
      </c>
      <c r="U22" s="69">
        <v>0</v>
      </c>
      <c r="V22" s="69">
        <v>1</v>
      </c>
      <c r="W22" s="69">
        <v>1</v>
      </c>
      <c r="X22" s="69">
        <v>0</v>
      </c>
      <c r="Y22" s="69">
        <v>0</v>
      </c>
      <c r="Z22" s="69">
        <v>0</v>
      </c>
      <c r="AA22" s="69">
        <v>0</v>
      </c>
      <c r="AB22" s="69">
        <v>0</v>
      </c>
      <c r="AC22" s="69">
        <v>0</v>
      </c>
      <c r="AD22" s="69">
        <v>0</v>
      </c>
      <c r="AE22" s="78">
        <f>SUM(U22:AD22)</f>
        <v>2</v>
      </c>
      <c r="AF22" s="51"/>
      <c r="AG22" s="51"/>
    </row>
    <row r="23" spans="1:33" x14ac:dyDescent="0.2">
      <c r="A23" s="79"/>
      <c r="B23" s="80"/>
      <c r="C23" s="81" t="s">
        <v>35</v>
      </c>
      <c r="D23" s="82">
        <v>215</v>
      </c>
      <c r="E23" s="82">
        <v>10</v>
      </c>
      <c r="F23" s="82">
        <v>2</v>
      </c>
      <c r="G23" s="83">
        <f t="shared" si="0"/>
        <v>24.333042083087552</v>
      </c>
      <c r="H23" s="83"/>
      <c r="I23" s="84">
        <v>0.1</v>
      </c>
      <c r="J23" s="225">
        <v>0.25439999999999996</v>
      </c>
      <c r="K23" s="85">
        <f>'ER Sheet-AMS-II.G'!$E20</f>
        <v>0.20100000000000001</v>
      </c>
      <c r="L23" s="85">
        <f t="shared" si="2"/>
        <v>0.12199056603773585</v>
      </c>
      <c r="M23" s="82">
        <f>SUM(D23:F23)</f>
        <v>227</v>
      </c>
      <c r="N23" s="82">
        <v>1</v>
      </c>
      <c r="O23" s="82">
        <v>1</v>
      </c>
      <c r="P23" s="85">
        <v>0.81</v>
      </c>
      <c r="Q23" s="131">
        <v>1.5599999999999999E-2</v>
      </c>
      <c r="R23" s="85">
        <v>73.2</v>
      </c>
      <c r="S23" s="85">
        <v>1</v>
      </c>
      <c r="T23" s="85">
        <v>0.95</v>
      </c>
      <c r="U23" s="86"/>
      <c r="V23" s="86"/>
      <c r="W23" s="86"/>
      <c r="X23" s="86"/>
      <c r="Y23" s="86"/>
      <c r="Z23" s="86"/>
      <c r="AA23" s="86"/>
      <c r="AB23" s="86"/>
      <c r="AC23" s="86"/>
      <c r="AD23" s="86"/>
      <c r="AE23" s="87" t="s">
        <v>34</v>
      </c>
      <c r="AF23" s="51"/>
      <c r="AG23" s="51"/>
    </row>
    <row r="24" spans="1:33" x14ac:dyDescent="0.2">
      <c r="A24" s="91">
        <v>12</v>
      </c>
      <c r="B24" s="65" t="s">
        <v>112</v>
      </c>
      <c r="C24" s="66" t="s">
        <v>36</v>
      </c>
      <c r="D24" s="64">
        <v>100</v>
      </c>
      <c r="E24" s="64"/>
      <c r="F24" s="98"/>
      <c r="G24" s="67">
        <f t="shared" si="0"/>
        <v>21.43880359743396</v>
      </c>
      <c r="H24" s="99"/>
      <c r="I24" s="100">
        <v>0.1</v>
      </c>
      <c r="J24" s="89">
        <v>0.25439999999999996</v>
      </c>
      <c r="K24" s="101">
        <f>'ER Sheet-AMS-II.G'!$E19</f>
        <v>0.40200000000000002</v>
      </c>
      <c r="L24" s="101">
        <f t="shared" si="2"/>
        <v>0.2439811320754717</v>
      </c>
      <c r="M24" s="98">
        <f t="shared" si="5"/>
        <v>100</v>
      </c>
      <c r="N24" s="98">
        <v>1</v>
      </c>
      <c r="O24" s="98">
        <v>1</v>
      </c>
      <c r="P24" s="112">
        <v>0.81</v>
      </c>
      <c r="Q24" s="134">
        <v>1.5599999999999999E-2</v>
      </c>
      <c r="R24" s="112">
        <v>73.2</v>
      </c>
      <c r="S24" s="101">
        <v>1</v>
      </c>
      <c r="T24" s="101">
        <v>0.95</v>
      </c>
      <c r="U24" s="69">
        <v>1</v>
      </c>
      <c r="V24" s="69">
        <v>2</v>
      </c>
      <c r="W24" s="69">
        <v>0</v>
      </c>
      <c r="X24" s="69">
        <v>1</v>
      </c>
      <c r="Y24" s="69">
        <v>0</v>
      </c>
      <c r="Z24" s="69">
        <v>0</v>
      </c>
      <c r="AA24" s="69">
        <v>0</v>
      </c>
      <c r="AB24" s="69">
        <v>0</v>
      </c>
      <c r="AC24" s="69">
        <v>1</v>
      </c>
      <c r="AD24" s="69">
        <v>0</v>
      </c>
      <c r="AE24" s="78">
        <f>SUM(U24:AD24)</f>
        <v>5</v>
      </c>
      <c r="AF24" s="51"/>
      <c r="AG24" s="51"/>
    </row>
    <row r="25" spans="1:33" x14ac:dyDescent="0.2">
      <c r="A25" s="79"/>
      <c r="B25" s="80"/>
      <c r="C25" s="81" t="s">
        <v>35</v>
      </c>
      <c r="D25" s="82">
        <v>3120</v>
      </c>
      <c r="E25" s="82">
        <v>86</v>
      </c>
      <c r="F25" s="82">
        <v>34</v>
      </c>
      <c r="G25" s="83">
        <f t="shared" si="0"/>
        <v>347.30861827843023</v>
      </c>
      <c r="H25" s="83"/>
      <c r="I25" s="84">
        <v>0.1</v>
      </c>
      <c r="J25" s="89">
        <v>0.25439999999999996</v>
      </c>
      <c r="K25" s="85">
        <f>'ER Sheet-AMS-II.G'!$E20</f>
        <v>0.20100000000000001</v>
      </c>
      <c r="L25" s="85">
        <f t="shared" si="2"/>
        <v>0.12199056603773585</v>
      </c>
      <c r="M25" s="82">
        <f>SUM(D25:F25)</f>
        <v>3240</v>
      </c>
      <c r="N25" s="82">
        <v>1</v>
      </c>
      <c r="O25" s="82">
        <v>1</v>
      </c>
      <c r="P25" s="85">
        <v>0.81</v>
      </c>
      <c r="Q25" s="131">
        <v>1.5599999999999999E-2</v>
      </c>
      <c r="R25" s="85">
        <v>73.2</v>
      </c>
      <c r="S25" s="85">
        <v>1</v>
      </c>
      <c r="T25" s="85">
        <v>0.95</v>
      </c>
      <c r="U25" s="86"/>
      <c r="V25" s="86"/>
      <c r="W25" s="86"/>
      <c r="X25" s="86"/>
      <c r="Y25" s="86"/>
      <c r="Z25" s="86"/>
      <c r="AA25" s="86"/>
      <c r="AB25" s="86"/>
      <c r="AC25" s="86"/>
      <c r="AD25" s="86"/>
      <c r="AE25" s="87" t="s">
        <v>34</v>
      </c>
      <c r="AF25" s="51"/>
      <c r="AG25" s="51"/>
    </row>
    <row r="26" spans="1:33" x14ac:dyDescent="0.2">
      <c r="A26" s="91">
        <v>13</v>
      </c>
      <c r="B26" s="65" t="s">
        <v>113</v>
      </c>
      <c r="C26" s="66" t="s">
        <v>36</v>
      </c>
      <c r="D26" s="64">
        <v>0</v>
      </c>
      <c r="E26" s="64"/>
      <c r="F26" s="98"/>
      <c r="G26" s="67">
        <f t="shared" si="0"/>
        <v>0</v>
      </c>
      <c r="H26" s="99"/>
      <c r="I26" s="76">
        <v>0.1</v>
      </c>
      <c r="J26" s="224">
        <v>0.25439999999999996</v>
      </c>
      <c r="K26" s="101">
        <f>'ER Sheet-AMS-II.G'!$E19</f>
        <v>0.40200000000000002</v>
      </c>
      <c r="L26" s="101">
        <f t="shared" si="2"/>
        <v>0.2439811320754717</v>
      </c>
      <c r="M26" s="98">
        <f t="shared" si="5"/>
        <v>0</v>
      </c>
      <c r="N26" s="98">
        <v>1</v>
      </c>
      <c r="O26" s="98">
        <v>1</v>
      </c>
      <c r="P26" s="112">
        <v>0.81</v>
      </c>
      <c r="Q26" s="134">
        <v>1.5599999999999999E-2</v>
      </c>
      <c r="R26" s="112">
        <v>73.2</v>
      </c>
      <c r="S26" s="101">
        <v>1</v>
      </c>
      <c r="T26" s="101">
        <v>0.95</v>
      </c>
      <c r="U26" s="69">
        <v>1</v>
      </c>
      <c r="V26" s="69">
        <v>1</v>
      </c>
      <c r="W26" s="69">
        <v>0</v>
      </c>
      <c r="X26" s="69">
        <v>1</v>
      </c>
      <c r="Y26" s="69">
        <v>0</v>
      </c>
      <c r="Z26" s="69">
        <v>0</v>
      </c>
      <c r="AA26" s="69">
        <v>0</v>
      </c>
      <c r="AB26" s="69">
        <v>0</v>
      </c>
      <c r="AC26" s="69">
        <v>0</v>
      </c>
      <c r="AD26" s="69">
        <v>0</v>
      </c>
      <c r="AE26" s="78">
        <f>SUM(U26:AD26)</f>
        <v>3</v>
      </c>
      <c r="AF26" s="51"/>
      <c r="AG26" s="51"/>
    </row>
    <row r="27" spans="1:33" x14ac:dyDescent="0.2">
      <c r="A27" s="79"/>
      <c r="B27" s="80"/>
      <c r="C27" s="81" t="s">
        <v>35</v>
      </c>
      <c r="D27" s="82">
        <v>1130</v>
      </c>
      <c r="E27" s="82">
        <v>19</v>
      </c>
      <c r="F27" s="82">
        <v>4</v>
      </c>
      <c r="G27" s="83">
        <f t="shared" si="0"/>
        <v>123.59470273920678</v>
      </c>
      <c r="H27" s="83"/>
      <c r="I27" s="84">
        <v>0.1</v>
      </c>
      <c r="J27" s="225">
        <v>0.25439999999999996</v>
      </c>
      <c r="K27" s="85">
        <f>'ER Sheet-AMS-II.G'!$E20</f>
        <v>0.20100000000000001</v>
      </c>
      <c r="L27" s="85">
        <f t="shared" si="2"/>
        <v>0.12199056603773585</v>
      </c>
      <c r="M27" s="82">
        <f>SUM(D27:F27)</f>
        <v>1153</v>
      </c>
      <c r="N27" s="82">
        <v>1</v>
      </c>
      <c r="O27" s="82">
        <v>1</v>
      </c>
      <c r="P27" s="85">
        <v>0.81</v>
      </c>
      <c r="Q27" s="131">
        <v>1.5599999999999999E-2</v>
      </c>
      <c r="R27" s="85">
        <v>73.2</v>
      </c>
      <c r="S27" s="85">
        <v>1</v>
      </c>
      <c r="T27" s="85">
        <v>0.95</v>
      </c>
      <c r="U27" s="86"/>
      <c r="V27" s="86"/>
      <c r="W27" s="86"/>
      <c r="X27" s="86"/>
      <c r="Y27" s="86"/>
      <c r="Z27" s="86"/>
      <c r="AA27" s="86"/>
      <c r="AB27" s="86"/>
      <c r="AC27" s="86"/>
      <c r="AD27" s="86"/>
      <c r="AE27" s="87" t="s">
        <v>34</v>
      </c>
      <c r="AF27" s="51"/>
      <c r="AG27" s="51"/>
    </row>
    <row r="28" spans="1:33" x14ac:dyDescent="0.2">
      <c r="A28" s="91">
        <v>14</v>
      </c>
      <c r="B28" s="65" t="s">
        <v>114</v>
      </c>
      <c r="C28" s="66" t="s">
        <v>36</v>
      </c>
      <c r="D28" s="64">
        <v>150</v>
      </c>
      <c r="E28" s="64"/>
      <c r="F28" s="64"/>
      <c r="G28" s="67">
        <f t="shared" si="0"/>
        <v>32.15820539615094</v>
      </c>
      <c r="H28" s="67"/>
      <c r="I28" s="110">
        <v>0.1</v>
      </c>
      <c r="J28" s="89">
        <v>0.25439999999999996</v>
      </c>
      <c r="K28" s="68">
        <f>'ER Sheet-AMS-II.G'!$E19</f>
        <v>0.40200000000000002</v>
      </c>
      <c r="L28" s="112">
        <f t="shared" si="2"/>
        <v>0.2439811320754717</v>
      </c>
      <c r="M28" s="107">
        <f t="shared" ref="M28:M31" si="6">SUM(D28:F28)</f>
        <v>150</v>
      </c>
      <c r="N28" s="107">
        <v>1</v>
      </c>
      <c r="O28" s="107">
        <v>1</v>
      </c>
      <c r="P28" s="112">
        <v>0.81</v>
      </c>
      <c r="Q28" s="133">
        <v>1.5599999999999999E-2</v>
      </c>
      <c r="R28" s="112">
        <v>73.2</v>
      </c>
      <c r="S28" s="112">
        <v>1</v>
      </c>
      <c r="T28" s="112">
        <v>0.95</v>
      </c>
      <c r="U28" s="69">
        <v>0</v>
      </c>
      <c r="V28" s="69">
        <v>0</v>
      </c>
      <c r="W28" s="69">
        <v>0</v>
      </c>
      <c r="X28" s="69">
        <v>1</v>
      </c>
      <c r="Y28" s="69">
        <v>0</v>
      </c>
      <c r="Z28" s="69">
        <v>1</v>
      </c>
      <c r="AA28" s="69">
        <v>0</v>
      </c>
      <c r="AB28" s="69">
        <v>0</v>
      </c>
      <c r="AC28" s="69">
        <v>0</v>
      </c>
      <c r="AD28" s="69">
        <v>0</v>
      </c>
      <c r="AE28" s="78">
        <f>SUM(U28:AD28)</f>
        <v>2</v>
      </c>
      <c r="AF28" s="51"/>
      <c r="AG28" s="51"/>
    </row>
    <row r="29" spans="1:33" x14ac:dyDescent="0.2">
      <c r="A29" s="79"/>
      <c r="B29" s="80"/>
      <c r="C29" s="81" t="s">
        <v>35</v>
      </c>
      <c r="D29" s="82">
        <v>1014</v>
      </c>
      <c r="E29" s="82">
        <v>15</v>
      </c>
      <c r="F29" s="82">
        <v>12</v>
      </c>
      <c r="G29" s="83">
        <f t="shared" si="0"/>
        <v>111.58897272464378</v>
      </c>
      <c r="H29" s="83"/>
      <c r="I29" s="84">
        <v>0.1</v>
      </c>
      <c r="J29" s="89">
        <v>0.25439999999999996</v>
      </c>
      <c r="K29" s="85">
        <f>'ER Sheet-AMS-II.G'!$E20</f>
        <v>0.20100000000000001</v>
      </c>
      <c r="L29" s="85">
        <f t="shared" si="2"/>
        <v>0.12199056603773585</v>
      </c>
      <c r="M29" s="82">
        <f t="shared" si="6"/>
        <v>1041</v>
      </c>
      <c r="N29" s="82">
        <v>1</v>
      </c>
      <c r="O29" s="82">
        <v>1</v>
      </c>
      <c r="P29" s="85">
        <v>0.81</v>
      </c>
      <c r="Q29" s="131">
        <v>1.5599999999999999E-2</v>
      </c>
      <c r="R29" s="85">
        <v>73.2</v>
      </c>
      <c r="S29" s="85">
        <v>1</v>
      </c>
      <c r="T29" s="85">
        <v>0.95</v>
      </c>
      <c r="U29" s="86"/>
      <c r="V29" s="86"/>
      <c r="W29" s="86"/>
      <c r="X29" s="86"/>
      <c r="Y29" s="86"/>
      <c r="Z29" s="86"/>
      <c r="AA29" s="86"/>
      <c r="AB29" s="86"/>
      <c r="AC29" s="86"/>
      <c r="AD29" s="86"/>
      <c r="AE29" s="87" t="s">
        <v>34</v>
      </c>
      <c r="AF29" s="51"/>
      <c r="AG29" s="51"/>
    </row>
    <row r="30" spans="1:33" x14ac:dyDescent="0.2">
      <c r="A30" s="91">
        <v>15</v>
      </c>
      <c r="B30" s="65" t="s">
        <v>115</v>
      </c>
      <c r="C30" s="66" t="s">
        <v>36</v>
      </c>
      <c r="D30" s="64">
        <v>250</v>
      </c>
      <c r="E30" s="64"/>
      <c r="F30" s="98"/>
      <c r="G30" s="67">
        <f t="shared" si="0"/>
        <v>53.597008993584907</v>
      </c>
      <c r="H30" s="99"/>
      <c r="I30" s="100">
        <v>0.1</v>
      </c>
      <c r="J30" s="224">
        <v>0.25439999999999996</v>
      </c>
      <c r="K30" s="101">
        <f>'ER Sheet-AMS-II.G'!$E19</f>
        <v>0.40200000000000002</v>
      </c>
      <c r="L30" s="101">
        <f t="shared" si="2"/>
        <v>0.2439811320754717</v>
      </c>
      <c r="M30" s="98">
        <f>SUM(D30:F30)</f>
        <v>250</v>
      </c>
      <c r="N30" s="98">
        <v>1</v>
      </c>
      <c r="O30" s="98">
        <v>1</v>
      </c>
      <c r="P30" s="112">
        <v>0.81</v>
      </c>
      <c r="Q30" s="134">
        <v>1.5599999999999999E-2</v>
      </c>
      <c r="R30" s="112">
        <v>73.2</v>
      </c>
      <c r="S30" s="101">
        <v>1</v>
      </c>
      <c r="T30" s="101">
        <v>0.95</v>
      </c>
      <c r="U30" s="69">
        <v>0</v>
      </c>
      <c r="V30" s="69">
        <v>1</v>
      </c>
      <c r="W30" s="69">
        <v>2</v>
      </c>
      <c r="X30" s="69">
        <v>0</v>
      </c>
      <c r="Y30" s="69">
        <v>0</v>
      </c>
      <c r="Z30" s="69">
        <v>0</v>
      </c>
      <c r="AA30" s="69">
        <v>0</v>
      </c>
      <c r="AB30" s="69">
        <v>0</v>
      </c>
      <c r="AC30" s="69">
        <v>0</v>
      </c>
      <c r="AD30" s="69">
        <v>0</v>
      </c>
      <c r="AE30" s="78">
        <f>SUM(U30:AD30)</f>
        <v>3</v>
      </c>
      <c r="AF30" s="51"/>
      <c r="AG30" s="51"/>
    </row>
    <row r="31" spans="1:33" x14ac:dyDescent="0.2">
      <c r="A31" s="79"/>
      <c r="B31" s="80"/>
      <c r="C31" s="81" t="s">
        <v>35</v>
      </c>
      <c r="D31" s="82">
        <v>300</v>
      </c>
      <c r="E31" s="82">
        <v>30</v>
      </c>
      <c r="F31" s="82">
        <v>8</v>
      </c>
      <c r="G31" s="83">
        <f t="shared" si="0"/>
        <v>36.2315780796634</v>
      </c>
      <c r="H31" s="83"/>
      <c r="I31" s="84">
        <v>0.1</v>
      </c>
      <c r="J31" s="225">
        <v>0.25439999999999996</v>
      </c>
      <c r="K31" s="85">
        <f>'ER Sheet-AMS-II.G'!$E20</f>
        <v>0.20100000000000001</v>
      </c>
      <c r="L31" s="85">
        <f t="shared" si="2"/>
        <v>0.12199056603773585</v>
      </c>
      <c r="M31" s="82">
        <f t="shared" si="6"/>
        <v>338</v>
      </c>
      <c r="N31" s="82">
        <v>1</v>
      </c>
      <c r="O31" s="82">
        <v>1</v>
      </c>
      <c r="P31" s="85">
        <v>0.81</v>
      </c>
      <c r="Q31" s="131">
        <v>1.5599999999999999E-2</v>
      </c>
      <c r="R31" s="85">
        <v>73.2</v>
      </c>
      <c r="S31" s="85">
        <v>1</v>
      </c>
      <c r="T31" s="85">
        <v>0.95</v>
      </c>
      <c r="U31" s="86"/>
      <c r="V31" s="86"/>
      <c r="W31" s="86"/>
      <c r="X31" s="86"/>
      <c r="Y31" s="86"/>
      <c r="Z31" s="86"/>
      <c r="AA31" s="86"/>
      <c r="AB31" s="86"/>
      <c r="AC31" s="86"/>
      <c r="AD31" s="86"/>
      <c r="AE31" s="92"/>
      <c r="AF31" s="51"/>
      <c r="AG31" s="51"/>
    </row>
    <row r="32" spans="1:33" x14ac:dyDescent="0.2">
      <c r="A32" s="91">
        <v>16</v>
      </c>
      <c r="B32" s="65" t="s">
        <v>116</v>
      </c>
      <c r="C32" s="66" t="s">
        <v>36</v>
      </c>
      <c r="D32" s="64">
        <v>100</v>
      </c>
      <c r="E32" s="64"/>
      <c r="F32" s="98"/>
      <c r="G32" s="67">
        <f t="shared" si="0"/>
        <v>21.43880359743396</v>
      </c>
      <c r="H32" s="99"/>
      <c r="I32" s="100">
        <v>0.1</v>
      </c>
      <c r="J32" s="89">
        <v>0.25439999999999996</v>
      </c>
      <c r="K32" s="101">
        <f>'ER Sheet-AMS-II.G'!$E19</f>
        <v>0.40200000000000002</v>
      </c>
      <c r="L32" s="101">
        <f t="shared" si="2"/>
        <v>0.2439811320754717</v>
      </c>
      <c r="M32" s="98">
        <f>SUM(D32:F32)</f>
        <v>100</v>
      </c>
      <c r="N32" s="98">
        <v>1</v>
      </c>
      <c r="O32" s="98">
        <v>1</v>
      </c>
      <c r="P32" s="112">
        <v>0.81</v>
      </c>
      <c r="Q32" s="134">
        <v>1.5599999999999999E-2</v>
      </c>
      <c r="R32" s="112">
        <v>73.2</v>
      </c>
      <c r="S32" s="101">
        <v>1</v>
      </c>
      <c r="T32" s="101">
        <v>0.95</v>
      </c>
      <c r="U32" s="69">
        <v>0</v>
      </c>
      <c r="V32" s="69">
        <v>0</v>
      </c>
      <c r="W32" s="69">
        <v>2</v>
      </c>
      <c r="X32" s="69">
        <v>0</v>
      </c>
      <c r="Y32" s="69">
        <v>0</v>
      </c>
      <c r="Z32" s="69">
        <v>0</v>
      </c>
      <c r="AA32" s="69">
        <v>0</v>
      </c>
      <c r="AB32" s="69">
        <v>0</v>
      </c>
      <c r="AC32" s="69">
        <v>0</v>
      </c>
      <c r="AD32" s="69">
        <v>0</v>
      </c>
      <c r="AE32" s="78">
        <f>SUM(U32:AD32)</f>
        <v>2</v>
      </c>
      <c r="AF32" s="93" t="s">
        <v>34</v>
      </c>
      <c r="AG32" s="93" t="s">
        <v>34</v>
      </c>
    </row>
    <row r="33" spans="1:33" x14ac:dyDescent="0.2">
      <c r="A33" s="91"/>
      <c r="B33" s="65"/>
      <c r="C33" s="66" t="s">
        <v>35</v>
      </c>
      <c r="D33" s="64">
        <v>110</v>
      </c>
      <c r="E33" s="64">
        <v>14</v>
      </c>
      <c r="F33" s="82">
        <v>7</v>
      </c>
      <c r="G33" s="83">
        <f t="shared" si="0"/>
        <v>14.042416356319245</v>
      </c>
      <c r="H33" s="83"/>
      <c r="I33" s="84">
        <v>0.1</v>
      </c>
      <c r="J33" s="89">
        <v>0.25439999999999996</v>
      </c>
      <c r="K33" s="85">
        <f>'ER Sheet-AMS-II.G'!$E20</f>
        <v>0.20100000000000001</v>
      </c>
      <c r="L33" s="85">
        <f t="shared" si="2"/>
        <v>0.12199056603773585</v>
      </c>
      <c r="M33" s="82">
        <f t="shared" ref="M33:M39" si="7">SUM(D33:F33)</f>
        <v>131</v>
      </c>
      <c r="N33" s="82">
        <v>1</v>
      </c>
      <c r="O33" s="82">
        <v>1</v>
      </c>
      <c r="P33" s="85">
        <v>0.81</v>
      </c>
      <c r="Q33" s="131">
        <v>1.5599999999999999E-2</v>
      </c>
      <c r="R33" s="85">
        <v>73.2</v>
      </c>
      <c r="S33" s="85">
        <v>1</v>
      </c>
      <c r="T33" s="85">
        <v>0.95</v>
      </c>
      <c r="U33" s="69" t="s">
        <v>34</v>
      </c>
      <c r="V33" s="69" t="s">
        <v>34</v>
      </c>
      <c r="W33" s="69" t="s">
        <v>34</v>
      </c>
      <c r="X33" s="69" t="s">
        <v>34</v>
      </c>
      <c r="Y33" s="69" t="s">
        <v>34</v>
      </c>
      <c r="Z33" s="69" t="s">
        <v>34</v>
      </c>
      <c r="AA33" s="69" t="s">
        <v>34</v>
      </c>
      <c r="AB33" s="69" t="s">
        <v>34</v>
      </c>
      <c r="AC33" s="69" t="s">
        <v>34</v>
      </c>
      <c r="AD33" s="69"/>
      <c r="AE33" s="94" t="s">
        <v>34</v>
      </c>
      <c r="AF33" s="93" t="s">
        <v>34</v>
      </c>
      <c r="AG33" s="95" t="s">
        <v>34</v>
      </c>
    </row>
    <row r="34" spans="1:33" x14ac:dyDescent="0.2">
      <c r="A34" s="75">
        <v>17</v>
      </c>
      <c r="B34" s="96" t="s">
        <v>117</v>
      </c>
      <c r="C34" s="97" t="s">
        <v>36</v>
      </c>
      <c r="D34" s="98">
        <v>274</v>
      </c>
      <c r="E34" s="98"/>
      <c r="F34" s="98"/>
      <c r="G34" s="67">
        <f t="shared" si="0"/>
        <v>58.742321856969049</v>
      </c>
      <c r="H34" s="99"/>
      <c r="I34" s="76">
        <v>0.1</v>
      </c>
      <c r="J34" s="224">
        <v>0.25439999999999996</v>
      </c>
      <c r="K34" s="101">
        <f>'ER Sheet-AMS-II.G'!$E19</f>
        <v>0.40200000000000002</v>
      </c>
      <c r="L34" s="101">
        <f t="shared" si="2"/>
        <v>0.2439811320754717</v>
      </c>
      <c r="M34" s="98">
        <f t="shared" si="7"/>
        <v>274</v>
      </c>
      <c r="N34" s="98">
        <v>1</v>
      </c>
      <c r="O34" s="98">
        <v>1</v>
      </c>
      <c r="P34" s="112">
        <v>0.81</v>
      </c>
      <c r="Q34" s="134">
        <v>1.5599999999999999E-2</v>
      </c>
      <c r="R34" s="112">
        <v>73.2</v>
      </c>
      <c r="S34" s="101">
        <v>1</v>
      </c>
      <c r="T34" s="101">
        <v>0.95</v>
      </c>
      <c r="U34" s="77">
        <v>0</v>
      </c>
      <c r="V34" s="77">
        <v>0</v>
      </c>
      <c r="W34" s="77">
        <v>2</v>
      </c>
      <c r="X34" s="77">
        <v>1</v>
      </c>
      <c r="Y34" s="77">
        <v>0</v>
      </c>
      <c r="Z34" s="77">
        <v>0</v>
      </c>
      <c r="AA34" s="77">
        <v>0</v>
      </c>
      <c r="AB34" s="77">
        <v>0</v>
      </c>
      <c r="AC34" s="77">
        <v>0</v>
      </c>
      <c r="AD34" s="77">
        <v>0</v>
      </c>
      <c r="AE34" s="78">
        <f>SUM(U34:AD34)</f>
        <v>3</v>
      </c>
      <c r="AF34" s="93" t="s">
        <v>34</v>
      </c>
      <c r="AG34" s="93" t="s">
        <v>34</v>
      </c>
    </row>
    <row r="35" spans="1:33" x14ac:dyDescent="0.2">
      <c r="A35" s="79"/>
      <c r="B35" s="80"/>
      <c r="C35" s="81" t="s">
        <v>35</v>
      </c>
      <c r="D35" s="82">
        <v>208</v>
      </c>
      <c r="E35" s="82">
        <v>15</v>
      </c>
      <c r="F35" s="82">
        <v>4</v>
      </c>
      <c r="G35" s="83">
        <f t="shared" si="0"/>
        <v>24.333042083087552</v>
      </c>
      <c r="H35" s="83"/>
      <c r="I35" s="84">
        <v>0.1</v>
      </c>
      <c r="J35" s="225">
        <v>0.25439999999999996</v>
      </c>
      <c r="K35" s="85">
        <f>'ER Sheet-AMS-II.G'!$E20</f>
        <v>0.20100000000000001</v>
      </c>
      <c r="L35" s="85">
        <f t="shared" si="2"/>
        <v>0.12199056603773585</v>
      </c>
      <c r="M35" s="82">
        <f>SUM(D35:F35)</f>
        <v>227</v>
      </c>
      <c r="N35" s="82">
        <v>1</v>
      </c>
      <c r="O35" s="82">
        <v>1</v>
      </c>
      <c r="P35" s="85">
        <v>0.81</v>
      </c>
      <c r="Q35" s="131">
        <v>1.5599999999999999E-2</v>
      </c>
      <c r="R35" s="85">
        <v>73.2</v>
      </c>
      <c r="S35" s="85">
        <v>1</v>
      </c>
      <c r="T35" s="85">
        <v>0.95</v>
      </c>
      <c r="U35" s="86"/>
      <c r="V35" s="86"/>
      <c r="W35" s="86"/>
      <c r="X35" s="86"/>
      <c r="Y35" s="86"/>
      <c r="Z35" s="86"/>
      <c r="AA35" s="86"/>
      <c r="AB35" s="86"/>
      <c r="AC35" s="86"/>
      <c r="AD35" s="86"/>
      <c r="AE35" s="92"/>
      <c r="AF35" s="93"/>
      <c r="AG35" s="95"/>
    </row>
    <row r="36" spans="1:33" x14ac:dyDescent="0.2">
      <c r="A36" s="91">
        <v>18</v>
      </c>
      <c r="B36" s="65" t="s">
        <v>120</v>
      </c>
      <c r="C36" s="66" t="s">
        <v>36</v>
      </c>
      <c r="D36" s="64">
        <v>0</v>
      </c>
      <c r="E36" s="66"/>
      <c r="F36" s="97"/>
      <c r="G36" s="67">
        <f t="shared" si="0"/>
        <v>0</v>
      </c>
      <c r="H36" s="99"/>
      <c r="I36" s="110">
        <v>0.1</v>
      </c>
      <c r="J36" s="89">
        <v>0.25439999999999996</v>
      </c>
      <c r="K36" s="101">
        <f>'ER Sheet-AMS-II.G'!$E19</f>
        <v>0.40200000000000002</v>
      </c>
      <c r="L36" s="101">
        <f t="shared" si="2"/>
        <v>0.2439811320754717</v>
      </c>
      <c r="M36" s="98">
        <f t="shared" si="7"/>
        <v>0</v>
      </c>
      <c r="N36" s="98">
        <v>1</v>
      </c>
      <c r="O36" s="98">
        <v>1</v>
      </c>
      <c r="P36" s="112">
        <v>0.81</v>
      </c>
      <c r="Q36" s="134">
        <v>1.5599999999999999E-2</v>
      </c>
      <c r="R36" s="112">
        <v>73.2</v>
      </c>
      <c r="S36" s="101">
        <v>1</v>
      </c>
      <c r="T36" s="101">
        <v>0.95</v>
      </c>
      <c r="U36" s="64">
        <v>0</v>
      </c>
      <c r="V36" s="64">
        <v>2</v>
      </c>
      <c r="W36" s="64">
        <v>0</v>
      </c>
      <c r="X36" s="64">
        <v>1</v>
      </c>
      <c r="Y36" s="64">
        <v>0</v>
      </c>
      <c r="Z36" s="64">
        <v>0</v>
      </c>
      <c r="AA36" s="64">
        <v>0</v>
      </c>
      <c r="AB36" s="64">
        <v>1</v>
      </c>
      <c r="AC36" s="64">
        <v>0</v>
      </c>
      <c r="AD36" s="64">
        <v>0</v>
      </c>
      <c r="AE36" s="78">
        <f>SUM(U36:AD36)</f>
        <v>4</v>
      </c>
      <c r="AF36" s="93" t="s">
        <v>34</v>
      </c>
      <c r="AG36" s="51"/>
    </row>
    <row r="37" spans="1:33" x14ac:dyDescent="0.2">
      <c r="A37" s="91"/>
      <c r="B37" s="65"/>
      <c r="C37" s="66" t="s">
        <v>35</v>
      </c>
      <c r="D37" s="64">
        <v>1245</v>
      </c>
      <c r="E37" s="64">
        <v>32</v>
      </c>
      <c r="F37" s="82">
        <v>10</v>
      </c>
      <c r="G37" s="83">
        <f t="shared" si="0"/>
        <v>137.95870114948752</v>
      </c>
      <c r="H37" s="83"/>
      <c r="I37" s="84">
        <v>0.1</v>
      </c>
      <c r="J37" s="89">
        <v>0.25439999999999996</v>
      </c>
      <c r="K37" s="85">
        <f>'ER Sheet-AMS-II.G'!$E20</f>
        <v>0.20100000000000001</v>
      </c>
      <c r="L37" s="85">
        <f t="shared" si="2"/>
        <v>0.12199056603773585</v>
      </c>
      <c r="M37" s="82">
        <f>SUM(D37:F37)</f>
        <v>1287</v>
      </c>
      <c r="N37" s="82">
        <v>1</v>
      </c>
      <c r="O37" s="82">
        <v>1</v>
      </c>
      <c r="P37" s="85">
        <v>0.81</v>
      </c>
      <c r="Q37" s="131">
        <v>1.5599999999999999E-2</v>
      </c>
      <c r="R37" s="85">
        <v>73.2</v>
      </c>
      <c r="S37" s="85">
        <v>1</v>
      </c>
      <c r="T37" s="85">
        <v>0.95</v>
      </c>
      <c r="U37" s="64"/>
      <c r="V37" s="64"/>
      <c r="W37" s="64"/>
      <c r="X37" s="64"/>
      <c r="Y37" s="64"/>
      <c r="Z37" s="64"/>
      <c r="AA37" s="64"/>
      <c r="AB37" s="64"/>
      <c r="AC37" s="64"/>
      <c r="AD37" s="64"/>
      <c r="AE37" s="102"/>
      <c r="AF37" s="51"/>
      <c r="AG37" s="51"/>
    </row>
    <row r="38" spans="1:33" x14ac:dyDescent="0.2">
      <c r="A38" s="75">
        <v>19</v>
      </c>
      <c r="B38" s="96" t="s">
        <v>121</v>
      </c>
      <c r="C38" s="97" t="s">
        <v>36</v>
      </c>
      <c r="D38" s="98">
        <v>105</v>
      </c>
      <c r="E38" s="98"/>
      <c r="F38" s="107"/>
      <c r="G38" s="67">
        <f t="shared" si="0"/>
        <v>22.510743777305667</v>
      </c>
      <c r="H38" s="67"/>
      <c r="I38" s="100">
        <v>0.1</v>
      </c>
      <c r="J38" s="224">
        <v>0.25439999999999996</v>
      </c>
      <c r="K38" s="112">
        <f>'ER Sheet-AMS-II.G'!$E19</f>
        <v>0.40200000000000002</v>
      </c>
      <c r="L38" s="112">
        <f t="shared" si="2"/>
        <v>0.2439811320754717</v>
      </c>
      <c r="M38" s="107">
        <f t="shared" si="7"/>
        <v>105</v>
      </c>
      <c r="N38" s="107">
        <v>1</v>
      </c>
      <c r="O38" s="107">
        <v>1</v>
      </c>
      <c r="P38" s="112">
        <v>0.81</v>
      </c>
      <c r="Q38" s="133">
        <v>1.5599999999999999E-2</v>
      </c>
      <c r="R38" s="112">
        <v>73.2</v>
      </c>
      <c r="S38" s="112">
        <v>1</v>
      </c>
      <c r="T38" s="112">
        <v>0.95</v>
      </c>
      <c r="U38" s="98">
        <v>0</v>
      </c>
      <c r="V38" s="98">
        <v>2</v>
      </c>
      <c r="W38" s="98">
        <v>1</v>
      </c>
      <c r="X38" s="98">
        <v>2</v>
      </c>
      <c r="Y38" s="98">
        <v>0</v>
      </c>
      <c r="Z38" s="98">
        <v>0</v>
      </c>
      <c r="AA38" s="98">
        <v>1</v>
      </c>
      <c r="AB38" s="98">
        <v>0</v>
      </c>
      <c r="AC38" s="98">
        <v>0</v>
      </c>
      <c r="AD38" s="98">
        <v>0</v>
      </c>
      <c r="AE38" s="78">
        <f>SUM(U38:AD38)</f>
        <v>6</v>
      </c>
      <c r="AF38" s="51"/>
      <c r="AG38" s="51"/>
    </row>
    <row r="39" spans="1:33" x14ac:dyDescent="0.2">
      <c r="A39" s="79"/>
      <c r="B39" s="81"/>
      <c r="C39" s="81" t="s">
        <v>35</v>
      </c>
      <c r="D39" s="82">
        <v>989</v>
      </c>
      <c r="E39" s="82">
        <v>25</v>
      </c>
      <c r="F39" s="82">
        <v>13</v>
      </c>
      <c r="G39" s="83">
        <f t="shared" si="0"/>
        <v>110.0882564728234</v>
      </c>
      <c r="H39" s="83"/>
      <c r="I39" s="84">
        <v>0.1</v>
      </c>
      <c r="J39" s="225">
        <v>0.25439999999999996</v>
      </c>
      <c r="K39" s="85">
        <f>'ER Sheet-AMS-II.G'!$E20</f>
        <v>0.20100000000000001</v>
      </c>
      <c r="L39" s="85">
        <f t="shared" si="2"/>
        <v>0.12199056603773585</v>
      </c>
      <c r="M39" s="82">
        <f t="shared" si="7"/>
        <v>1027</v>
      </c>
      <c r="N39" s="82">
        <v>1</v>
      </c>
      <c r="O39" s="82">
        <v>1</v>
      </c>
      <c r="P39" s="85">
        <v>0.81</v>
      </c>
      <c r="Q39" s="131">
        <v>1.5599999999999999E-2</v>
      </c>
      <c r="R39" s="85">
        <v>73.2</v>
      </c>
      <c r="S39" s="85">
        <v>1</v>
      </c>
      <c r="T39" s="85">
        <v>0.95</v>
      </c>
      <c r="U39" s="82"/>
      <c r="V39" s="82"/>
      <c r="W39" s="82"/>
      <c r="X39" s="82"/>
      <c r="Y39" s="82"/>
      <c r="Z39" s="82"/>
      <c r="AA39" s="82"/>
      <c r="AB39" s="82"/>
      <c r="AC39" s="82"/>
      <c r="AD39" s="82"/>
      <c r="AE39" s="103"/>
      <c r="AF39" s="51"/>
      <c r="AG39" s="51"/>
    </row>
    <row r="40" spans="1:33" x14ac:dyDescent="0.2">
      <c r="A40" s="91">
        <v>20</v>
      </c>
      <c r="B40" s="65" t="s">
        <v>122</v>
      </c>
      <c r="C40" s="66" t="s">
        <v>36</v>
      </c>
      <c r="D40" s="64">
        <v>0</v>
      </c>
      <c r="E40" s="64"/>
      <c r="F40" s="98"/>
      <c r="G40" s="67">
        <f t="shared" si="0"/>
        <v>0</v>
      </c>
      <c r="H40" s="99"/>
      <c r="I40" s="100">
        <v>0.1</v>
      </c>
      <c r="J40" s="89">
        <v>0.25439999999999996</v>
      </c>
      <c r="K40" s="101">
        <f>'ER Sheet-AMS-II.G'!$E19</f>
        <v>0.40200000000000002</v>
      </c>
      <c r="L40" s="101">
        <f t="shared" si="2"/>
        <v>0.2439811320754717</v>
      </c>
      <c r="M40" s="98">
        <f>SUM(D40:F40)</f>
        <v>0</v>
      </c>
      <c r="N40" s="98">
        <v>1</v>
      </c>
      <c r="O40" s="98">
        <v>1</v>
      </c>
      <c r="P40" s="112">
        <v>0.81</v>
      </c>
      <c r="Q40" s="134">
        <v>1.5599999999999999E-2</v>
      </c>
      <c r="R40" s="112">
        <v>73.2</v>
      </c>
      <c r="S40" s="101">
        <v>1</v>
      </c>
      <c r="T40" s="101">
        <v>0.95</v>
      </c>
      <c r="U40" s="64">
        <v>0</v>
      </c>
      <c r="V40" s="64">
        <v>1</v>
      </c>
      <c r="W40" s="64">
        <v>1</v>
      </c>
      <c r="X40" s="64">
        <v>0</v>
      </c>
      <c r="Y40" s="64">
        <v>1</v>
      </c>
      <c r="Z40" s="64">
        <v>0</v>
      </c>
      <c r="AA40" s="64">
        <v>0</v>
      </c>
      <c r="AB40" s="64">
        <v>0</v>
      </c>
      <c r="AC40" s="64">
        <v>0</v>
      </c>
      <c r="AD40" s="64">
        <v>0</v>
      </c>
      <c r="AE40" s="78">
        <f>SUM(U40:AD40)</f>
        <v>3</v>
      </c>
      <c r="AF40" s="51"/>
      <c r="AG40" s="51"/>
    </row>
    <row r="41" spans="1:33" x14ac:dyDescent="0.2">
      <c r="A41" s="91"/>
      <c r="B41" s="66"/>
      <c r="C41" s="66" t="s">
        <v>35</v>
      </c>
      <c r="D41" s="64">
        <v>673</v>
      </c>
      <c r="E41" s="64">
        <v>17</v>
      </c>
      <c r="F41" s="82">
        <v>5</v>
      </c>
      <c r="G41" s="83">
        <f t="shared" si="0"/>
        <v>74.499842501083037</v>
      </c>
      <c r="H41" s="83"/>
      <c r="I41" s="84">
        <v>0.1</v>
      </c>
      <c r="J41" s="89">
        <v>0.25439999999999996</v>
      </c>
      <c r="K41" s="85">
        <f>'ER Sheet-AMS-II.G'!$E20</f>
        <v>0.20100000000000001</v>
      </c>
      <c r="L41" s="85">
        <f t="shared" si="2"/>
        <v>0.12199056603773585</v>
      </c>
      <c r="M41" s="82">
        <f>SUM(D41:F41)</f>
        <v>695</v>
      </c>
      <c r="N41" s="82">
        <v>1</v>
      </c>
      <c r="O41" s="82">
        <v>1</v>
      </c>
      <c r="P41" s="85">
        <v>0.81</v>
      </c>
      <c r="Q41" s="131">
        <v>1.5599999999999999E-2</v>
      </c>
      <c r="R41" s="85">
        <v>73.2</v>
      </c>
      <c r="S41" s="85">
        <v>1</v>
      </c>
      <c r="T41" s="85">
        <v>0.95</v>
      </c>
      <c r="U41" s="64"/>
      <c r="V41" s="64"/>
      <c r="W41" s="64"/>
      <c r="X41" s="64"/>
      <c r="Y41" s="64"/>
      <c r="Z41" s="64"/>
      <c r="AA41" s="64"/>
      <c r="AB41" s="64"/>
      <c r="AC41" s="64"/>
      <c r="AD41" s="64"/>
      <c r="AE41" s="102"/>
      <c r="AF41" s="51"/>
      <c r="AG41" s="51"/>
    </row>
    <row r="42" spans="1:33" x14ac:dyDescent="0.2">
      <c r="A42" s="75">
        <v>21</v>
      </c>
      <c r="B42" s="96" t="s">
        <v>123</v>
      </c>
      <c r="C42" s="97" t="s">
        <v>36</v>
      </c>
      <c r="D42" s="98">
        <v>0</v>
      </c>
      <c r="E42" s="98"/>
      <c r="F42" s="98"/>
      <c r="G42" s="67">
        <f t="shared" si="0"/>
        <v>0</v>
      </c>
      <c r="H42" s="99"/>
      <c r="I42" s="76">
        <v>0.1</v>
      </c>
      <c r="J42" s="224">
        <v>0.25439999999999996</v>
      </c>
      <c r="K42" s="101">
        <f>'ER Sheet-AMS-II.G'!$E19</f>
        <v>0.40200000000000002</v>
      </c>
      <c r="L42" s="101">
        <f t="shared" si="2"/>
        <v>0.2439811320754717</v>
      </c>
      <c r="M42" s="98">
        <f t="shared" ref="M42" si="8">SUM(D42:F42)</f>
        <v>0</v>
      </c>
      <c r="N42" s="98">
        <v>1</v>
      </c>
      <c r="O42" s="98">
        <v>1</v>
      </c>
      <c r="P42" s="112">
        <v>0.81</v>
      </c>
      <c r="Q42" s="134">
        <v>1.5599999999999999E-2</v>
      </c>
      <c r="R42" s="112">
        <v>73.2</v>
      </c>
      <c r="S42" s="101">
        <v>1</v>
      </c>
      <c r="T42" s="101">
        <v>0.95</v>
      </c>
      <c r="U42" s="98">
        <v>1</v>
      </c>
      <c r="V42" s="98">
        <v>1</v>
      </c>
      <c r="W42" s="98">
        <v>0</v>
      </c>
      <c r="X42" s="98">
        <v>0</v>
      </c>
      <c r="Y42" s="98">
        <v>1</v>
      </c>
      <c r="Z42" s="98">
        <v>0</v>
      </c>
      <c r="AA42" s="98">
        <v>0</v>
      </c>
      <c r="AB42" s="98">
        <v>0</v>
      </c>
      <c r="AC42" s="98">
        <v>0</v>
      </c>
      <c r="AD42" s="98">
        <v>0</v>
      </c>
      <c r="AE42" s="78">
        <f>SUM(U42:AD42)</f>
        <v>3</v>
      </c>
      <c r="AF42" s="51"/>
      <c r="AG42" s="51"/>
    </row>
    <row r="43" spans="1:33" x14ac:dyDescent="0.2">
      <c r="A43" s="91"/>
      <c r="B43" s="66"/>
      <c r="C43" s="66" t="s">
        <v>35</v>
      </c>
      <c r="D43" s="64">
        <v>639</v>
      </c>
      <c r="E43" s="64">
        <v>14</v>
      </c>
      <c r="F43" s="82">
        <v>5</v>
      </c>
      <c r="G43" s="83">
        <f t="shared" si="0"/>
        <v>70.533663835557732</v>
      </c>
      <c r="H43" s="83"/>
      <c r="I43" s="84">
        <v>0.1</v>
      </c>
      <c r="J43" s="225">
        <v>0.25439999999999996</v>
      </c>
      <c r="K43" s="85">
        <f>'ER Sheet-AMS-II.G'!$E20</f>
        <v>0.20100000000000001</v>
      </c>
      <c r="L43" s="85">
        <f t="shared" si="2"/>
        <v>0.12199056603773585</v>
      </c>
      <c r="M43" s="82">
        <f>SUM(D43:F43)</f>
        <v>658</v>
      </c>
      <c r="N43" s="82">
        <v>1</v>
      </c>
      <c r="O43" s="82">
        <v>1</v>
      </c>
      <c r="P43" s="85">
        <v>0.81</v>
      </c>
      <c r="Q43" s="131">
        <v>1.5599999999999999E-2</v>
      </c>
      <c r="R43" s="85">
        <v>73.2</v>
      </c>
      <c r="S43" s="85">
        <v>1</v>
      </c>
      <c r="T43" s="85">
        <v>0.95</v>
      </c>
      <c r="U43" s="64"/>
      <c r="V43" s="64"/>
      <c r="W43" s="64"/>
      <c r="X43" s="64"/>
      <c r="Y43" s="64"/>
      <c r="Z43" s="64"/>
      <c r="AA43" s="64"/>
      <c r="AB43" s="64"/>
      <c r="AC43" s="64"/>
      <c r="AD43" s="64"/>
      <c r="AE43" s="102"/>
      <c r="AF43" s="51"/>
      <c r="AG43" s="51"/>
    </row>
    <row r="44" spans="1:33" x14ac:dyDescent="0.2">
      <c r="A44" s="75">
        <v>22</v>
      </c>
      <c r="B44" s="96" t="s">
        <v>124</v>
      </c>
      <c r="C44" s="97" t="s">
        <v>36</v>
      </c>
      <c r="D44" s="98">
        <v>0</v>
      </c>
      <c r="E44" s="98"/>
      <c r="F44" s="107"/>
      <c r="G44" s="67">
        <f t="shared" si="0"/>
        <v>0</v>
      </c>
      <c r="H44" s="67"/>
      <c r="I44" s="110">
        <v>0.1</v>
      </c>
      <c r="J44" s="89">
        <v>0.25439999999999996</v>
      </c>
      <c r="K44" s="112">
        <f>'ER Sheet-AMS-II.G'!$E19</f>
        <v>0.40200000000000002</v>
      </c>
      <c r="L44" s="112">
        <f t="shared" si="2"/>
        <v>0.2439811320754717</v>
      </c>
      <c r="M44" s="107">
        <f t="shared" ref="M44:M47" si="9">SUM(D44:F44)</f>
        <v>0</v>
      </c>
      <c r="N44" s="107">
        <v>1</v>
      </c>
      <c r="O44" s="107">
        <v>1</v>
      </c>
      <c r="P44" s="112">
        <v>0.81</v>
      </c>
      <c r="Q44" s="130">
        <v>1.5599999999999999E-2</v>
      </c>
      <c r="R44" s="112">
        <v>73.2</v>
      </c>
      <c r="S44" s="112">
        <v>1</v>
      </c>
      <c r="T44" s="68">
        <v>0.95</v>
      </c>
      <c r="U44" s="98">
        <v>0</v>
      </c>
      <c r="V44" s="98">
        <v>1</v>
      </c>
      <c r="W44" s="98">
        <v>2</v>
      </c>
      <c r="X44" s="98">
        <v>0</v>
      </c>
      <c r="Y44" s="98">
        <v>0</v>
      </c>
      <c r="Z44" s="98">
        <v>0</v>
      </c>
      <c r="AA44" s="98">
        <v>0</v>
      </c>
      <c r="AB44" s="98">
        <v>0</v>
      </c>
      <c r="AC44" s="98">
        <v>0</v>
      </c>
      <c r="AD44" s="98">
        <v>0</v>
      </c>
      <c r="AE44" s="78">
        <f>SUM(U44:AD44)</f>
        <v>3</v>
      </c>
      <c r="AF44" s="51"/>
      <c r="AG44" s="51"/>
    </row>
    <row r="45" spans="1:33" x14ac:dyDescent="0.2">
      <c r="A45" s="91"/>
      <c r="B45" s="66"/>
      <c r="C45" s="66" t="s">
        <v>35</v>
      </c>
      <c r="D45" s="64">
        <v>315</v>
      </c>
      <c r="E45" s="64">
        <v>11</v>
      </c>
      <c r="F45" s="82">
        <v>4</v>
      </c>
      <c r="G45" s="83">
        <f t="shared" si="0"/>
        <v>35.374025935766049</v>
      </c>
      <c r="H45" s="83"/>
      <c r="I45" s="84">
        <v>0.1</v>
      </c>
      <c r="J45" s="89">
        <v>0.25439999999999996</v>
      </c>
      <c r="K45" s="85">
        <f>'ER Sheet-AMS-II.G'!$E20</f>
        <v>0.20100000000000001</v>
      </c>
      <c r="L45" s="85">
        <f t="shared" si="2"/>
        <v>0.12199056603773585</v>
      </c>
      <c r="M45" s="82">
        <f t="shared" si="9"/>
        <v>330</v>
      </c>
      <c r="N45" s="82">
        <v>1</v>
      </c>
      <c r="O45" s="82">
        <v>1</v>
      </c>
      <c r="P45" s="85">
        <v>0.81</v>
      </c>
      <c r="Q45" s="131">
        <v>1.5599999999999999E-2</v>
      </c>
      <c r="R45" s="85">
        <v>73.2</v>
      </c>
      <c r="S45" s="85">
        <v>1</v>
      </c>
      <c r="T45" s="85">
        <v>0.95</v>
      </c>
      <c r="U45" s="64"/>
      <c r="V45" s="64"/>
      <c r="W45" s="64"/>
      <c r="X45" s="64"/>
      <c r="Y45" s="64"/>
      <c r="Z45" s="64"/>
      <c r="AA45" s="64"/>
      <c r="AB45" s="64"/>
      <c r="AC45" s="64"/>
      <c r="AD45" s="64"/>
      <c r="AE45" s="102"/>
      <c r="AF45" s="51"/>
      <c r="AG45" s="51"/>
    </row>
    <row r="46" spans="1:33" x14ac:dyDescent="0.2">
      <c r="A46" s="75">
        <v>23</v>
      </c>
      <c r="B46" s="96" t="s">
        <v>125</v>
      </c>
      <c r="C46" s="97" t="s">
        <v>36</v>
      </c>
      <c r="D46" s="98">
        <v>185</v>
      </c>
      <c r="E46" s="98"/>
      <c r="F46" s="98"/>
      <c r="G46" s="67">
        <f t="shared" si="0"/>
        <v>39.661786655252833</v>
      </c>
      <c r="H46" s="99"/>
      <c r="I46" s="100">
        <v>0.1</v>
      </c>
      <c r="J46" s="224">
        <v>0.25439999999999996</v>
      </c>
      <c r="K46" s="101">
        <f>'ER Sheet-AMS-II.G'!$E19</f>
        <v>0.40200000000000002</v>
      </c>
      <c r="L46" s="101">
        <f t="shared" si="2"/>
        <v>0.2439811320754717</v>
      </c>
      <c r="M46" s="98">
        <f>SUM(D46:F46)</f>
        <v>185</v>
      </c>
      <c r="N46" s="98">
        <v>1</v>
      </c>
      <c r="O46" s="98">
        <v>1</v>
      </c>
      <c r="P46" s="112">
        <v>0.81</v>
      </c>
      <c r="Q46" s="134">
        <v>1.5599999999999999E-2</v>
      </c>
      <c r="R46" s="112">
        <v>73.2</v>
      </c>
      <c r="S46" s="101">
        <v>1</v>
      </c>
      <c r="T46" s="101">
        <v>0.95</v>
      </c>
      <c r="U46" s="98">
        <v>0</v>
      </c>
      <c r="V46" s="98">
        <v>2</v>
      </c>
      <c r="W46" s="98">
        <v>0</v>
      </c>
      <c r="X46" s="98">
        <v>0</v>
      </c>
      <c r="Y46" s="98">
        <v>2</v>
      </c>
      <c r="Z46" s="98">
        <v>0</v>
      </c>
      <c r="AA46" s="98">
        <v>1</v>
      </c>
      <c r="AB46" s="98">
        <v>0</v>
      </c>
      <c r="AC46" s="98">
        <v>0</v>
      </c>
      <c r="AD46" s="98">
        <v>0</v>
      </c>
      <c r="AE46" s="78">
        <f>SUM(U46:AD46)</f>
        <v>5</v>
      </c>
      <c r="AF46" s="51"/>
      <c r="AG46" s="51"/>
    </row>
    <row r="47" spans="1:33" x14ac:dyDescent="0.2">
      <c r="A47" s="79"/>
      <c r="B47" s="81"/>
      <c r="C47" s="81" t="s">
        <v>35</v>
      </c>
      <c r="D47" s="82">
        <v>0</v>
      </c>
      <c r="E47" s="82">
        <v>18</v>
      </c>
      <c r="F47" s="82">
        <v>8</v>
      </c>
      <c r="G47" s="83">
        <f t="shared" si="0"/>
        <v>2.7870444676664152</v>
      </c>
      <c r="H47" s="83"/>
      <c r="I47" s="84">
        <v>0.1</v>
      </c>
      <c r="J47" s="225">
        <v>0.25439999999999996</v>
      </c>
      <c r="K47" s="85">
        <f>'ER Sheet-AMS-II.G'!$E20</f>
        <v>0.20100000000000001</v>
      </c>
      <c r="L47" s="85">
        <f t="shared" si="2"/>
        <v>0.12199056603773585</v>
      </c>
      <c r="M47" s="82">
        <f t="shared" si="9"/>
        <v>26</v>
      </c>
      <c r="N47" s="82">
        <v>1</v>
      </c>
      <c r="O47" s="82">
        <v>1</v>
      </c>
      <c r="P47" s="85">
        <v>0.81</v>
      </c>
      <c r="Q47" s="131">
        <v>1.5599999999999999E-2</v>
      </c>
      <c r="R47" s="85">
        <v>73.2</v>
      </c>
      <c r="S47" s="85">
        <v>1</v>
      </c>
      <c r="T47" s="85">
        <v>0.95</v>
      </c>
      <c r="U47" s="82"/>
      <c r="V47" s="82"/>
      <c r="W47" s="82"/>
      <c r="X47" s="82"/>
      <c r="Y47" s="82"/>
      <c r="Z47" s="82"/>
      <c r="AA47" s="82"/>
      <c r="AB47" s="82"/>
      <c r="AC47" s="82"/>
      <c r="AD47" s="82"/>
      <c r="AE47" s="103"/>
      <c r="AF47" s="51"/>
      <c r="AG47" s="51"/>
    </row>
    <row r="48" spans="1:33" x14ac:dyDescent="0.2">
      <c r="A48" s="91">
        <v>24</v>
      </c>
      <c r="B48" s="65" t="s">
        <v>126</v>
      </c>
      <c r="C48" s="66" t="s">
        <v>36</v>
      </c>
      <c r="D48" s="64">
        <v>267</v>
      </c>
      <c r="E48" s="64"/>
      <c r="F48" s="98"/>
      <c r="G48" s="67">
        <f t="shared" si="0"/>
        <v>57.241605605148678</v>
      </c>
      <c r="H48" s="99"/>
      <c r="I48" s="100">
        <v>0.1</v>
      </c>
      <c r="J48" s="224">
        <v>0.25439999999999996</v>
      </c>
      <c r="K48" s="101">
        <f>'ER Sheet-AMS-II.G'!$E19</f>
        <v>0.40200000000000002</v>
      </c>
      <c r="L48" s="134">
        <f t="shared" si="2"/>
        <v>0.2439811320754717</v>
      </c>
      <c r="M48" s="98">
        <f>SUM(D48:F48)</f>
        <v>267</v>
      </c>
      <c r="N48" s="98">
        <v>1</v>
      </c>
      <c r="O48" s="98">
        <v>1</v>
      </c>
      <c r="P48" s="112">
        <v>0.81</v>
      </c>
      <c r="Q48" s="134">
        <v>1.5599999999999999E-2</v>
      </c>
      <c r="R48" s="112">
        <v>73.2</v>
      </c>
      <c r="S48" s="101">
        <v>1</v>
      </c>
      <c r="T48" s="101">
        <v>0.95</v>
      </c>
      <c r="U48" s="64">
        <v>0</v>
      </c>
      <c r="V48" s="64">
        <v>2</v>
      </c>
      <c r="W48" s="64">
        <v>0</v>
      </c>
      <c r="X48" s="64">
        <v>0</v>
      </c>
      <c r="Y48" s="64">
        <v>3</v>
      </c>
      <c r="Z48" s="64">
        <v>0</v>
      </c>
      <c r="AA48" s="64">
        <v>0</v>
      </c>
      <c r="AB48" s="64">
        <v>0</v>
      </c>
      <c r="AC48" s="64">
        <v>0</v>
      </c>
      <c r="AD48" s="64">
        <v>0</v>
      </c>
      <c r="AE48" s="78">
        <f>SUM(U48:AD48)</f>
        <v>5</v>
      </c>
      <c r="AF48" s="51"/>
      <c r="AG48" s="51"/>
    </row>
    <row r="49" spans="1:33" x14ac:dyDescent="0.2">
      <c r="A49" s="79"/>
      <c r="B49" s="81"/>
      <c r="C49" s="81" t="s">
        <v>35</v>
      </c>
      <c r="D49" s="82">
        <v>72</v>
      </c>
      <c r="E49" s="82">
        <v>17</v>
      </c>
      <c r="F49" s="82">
        <v>14</v>
      </c>
      <c r="G49" s="83">
        <f t="shared" si="0"/>
        <v>11.04098385267849</v>
      </c>
      <c r="H49" s="83"/>
      <c r="I49" s="84">
        <v>0.1</v>
      </c>
      <c r="J49" s="225">
        <v>0.25439999999999996</v>
      </c>
      <c r="K49" s="85">
        <f>'ER Sheet-AMS-II.G'!$E20</f>
        <v>0.20100000000000001</v>
      </c>
      <c r="L49" s="131">
        <f t="shared" si="2"/>
        <v>0.12199056603773585</v>
      </c>
      <c r="M49" s="82">
        <f>SUM(D49:F49)</f>
        <v>103</v>
      </c>
      <c r="N49" s="82">
        <v>1</v>
      </c>
      <c r="O49" s="82">
        <v>1</v>
      </c>
      <c r="P49" s="85">
        <v>0.81</v>
      </c>
      <c r="Q49" s="131">
        <v>1.5599999999999999E-2</v>
      </c>
      <c r="R49" s="85">
        <v>73.2</v>
      </c>
      <c r="S49" s="85">
        <v>1</v>
      </c>
      <c r="T49" s="85">
        <v>0.95</v>
      </c>
      <c r="U49" s="82"/>
      <c r="V49" s="82"/>
      <c r="W49" s="82"/>
      <c r="X49" s="82"/>
      <c r="Y49" s="82"/>
      <c r="Z49" s="82"/>
      <c r="AA49" s="82"/>
      <c r="AB49" s="82"/>
      <c r="AC49" s="82"/>
      <c r="AD49" s="82"/>
      <c r="AE49" s="103"/>
      <c r="AF49" s="51"/>
      <c r="AG49" s="51"/>
    </row>
    <row r="50" spans="1:33" x14ac:dyDescent="0.2">
      <c r="A50" s="107"/>
      <c r="B50" s="108"/>
      <c r="C50" s="108"/>
      <c r="D50" s="107"/>
      <c r="E50" s="107"/>
      <c r="F50" s="107"/>
      <c r="G50" s="109"/>
      <c r="H50" s="109"/>
      <c r="I50" s="110"/>
      <c r="J50" s="111"/>
      <c r="K50" s="112"/>
      <c r="L50" s="107"/>
      <c r="M50" s="107"/>
      <c r="N50" s="107"/>
      <c r="O50" s="107"/>
      <c r="P50" s="107"/>
      <c r="Q50" s="107"/>
      <c r="R50" s="112"/>
      <c r="S50" s="112"/>
      <c r="T50" s="112"/>
      <c r="U50" s="107"/>
      <c r="V50" s="107"/>
      <c r="W50" s="107"/>
      <c r="X50" s="107"/>
      <c r="Y50" s="107"/>
      <c r="Z50" s="107"/>
      <c r="AA50" s="107"/>
      <c r="AB50" s="107"/>
      <c r="AC50" s="107"/>
      <c r="AD50" s="107"/>
      <c r="AE50" s="107"/>
      <c r="AF50" s="51"/>
      <c r="AG50" s="51"/>
    </row>
    <row r="51" spans="1:33" x14ac:dyDescent="0.2">
      <c r="A51" s="95"/>
      <c r="B51" s="51"/>
      <c r="C51" s="51" t="s">
        <v>137</v>
      </c>
      <c r="D51" s="95" t="s">
        <v>140</v>
      </c>
      <c r="E51" s="95" t="s">
        <v>141</v>
      </c>
      <c r="F51" s="95" t="s">
        <v>142</v>
      </c>
      <c r="G51" s="95" t="s">
        <v>185</v>
      </c>
      <c r="H51" s="95"/>
      <c r="I51" s="51"/>
      <c r="J51" s="51"/>
      <c r="K51" s="51"/>
      <c r="L51" s="51"/>
      <c r="M51" s="51"/>
      <c r="N51" s="51"/>
      <c r="O51" s="51"/>
      <c r="P51" s="51"/>
      <c r="Q51" s="51"/>
      <c r="R51" s="51"/>
      <c r="S51" s="51"/>
      <c r="T51" s="51"/>
      <c r="U51" s="95"/>
      <c r="V51" s="95"/>
      <c r="W51" s="95"/>
      <c r="X51" s="95"/>
      <c r="Y51" s="95"/>
      <c r="Z51" s="95"/>
      <c r="AA51" s="95"/>
      <c r="AB51" s="95"/>
      <c r="AC51" s="95"/>
      <c r="AD51" s="95"/>
      <c r="AE51" s="95"/>
      <c r="AF51" s="51"/>
      <c r="AG51" s="51"/>
    </row>
    <row r="52" spans="1:33" x14ac:dyDescent="0.2">
      <c r="A52" s="95"/>
      <c r="B52" s="70" t="s">
        <v>135</v>
      </c>
      <c r="C52" s="70">
        <v>24</v>
      </c>
      <c r="D52" s="70">
        <f>SUM(D2:D49)</f>
        <v>17365</v>
      </c>
      <c r="E52" s="70">
        <f>SUM(E2:E49)</f>
        <v>559</v>
      </c>
      <c r="F52" s="70">
        <f>SUM(F2:F49)</f>
        <v>216</v>
      </c>
      <c r="G52" s="71">
        <f>SUM(G2:G49)</f>
        <v>2292.9872387635496</v>
      </c>
      <c r="H52" s="71"/>
      <c r="I52" s="51"/>
      <c r="J52" s="51"/>
      <c r="K52" s="51"/>
      <c r="L52" s="213"/>
      <c r="M52" s="51"/>
      <c r="N52" s="51"/>
      <c r="O52" s="51"/>
      <c r="P52" s="51"/>
      <c r="Q52" s="51"/>
      <c r="R52" s="51"/>
      <c r="S52" s="51"/>
      <c r="T52" s="51"/>
      <c r="U52" s="72">
        <f t="shared" ref="U52:AC52" si="10">SUM(U2:U49)</f>
        <v>5</v>
      </c>
      <c r="V52" s="72">
        <f t="shared" si="10"/>
        <v>25</v>
      </c>
      <c r="W52" s="72">
        <f t="shared" si="10"/>
        <v>22</v>
      </c>
      <c r="X52" s="72">
        <f t="shared" si="10"/>
        <v>12</v>
      </c>
      <c r="Y52" s="72">
        <f t="shared" si="10"/>
        <v>10</v>
      </c>
      <c r="Z52" s="72">
        <f t="shared" si="10"/>
        <v>2</v>
      </c>
      <c r="AA52" s="72">
        <f t="shared" si="10"/>
        <v>2</v>
      </c>
      <c r="AB52" s="72">
        <f t="shared" si="10"/>
        <v>2</v>
      </c>
      <c r="AC52" s="72">
        <f t="shared" si="10"/>
        <v>1</v>
      </c>
      <c r="AD52" s="72">
        <f>SUM(AD2:AD49)</f>
        <v>0</v>
      </c>
      <c r="AE52" s="72">
        <f>SUM(AE2:AE49)</f>
        <v>81</v>
      </c>
      <c r="AF52" s="51"/>
      <c r="AG52" s="51"/>
    </row>
    <row r="53" spans="1:33" x14ac:dyDescent="0.2">
      <c r="A53" s="95"/>
      <c r="B53" s="51"/>
      <c r="C53" s="51"/>
      <c r="D53" s="51"/>
      <c r="E53" s="51"/>
      <c r="F53" s="70"/>
      <c r="I53" s="71"/>
      <c r="J53" s="51"/>
      <c r="K53" s="51"/>
      <c r="L53" s="51"/>
      <c r="M53" s="51"/>
      <c r="N53" s="51"/>
      <c r="O53" s="51"/>
      <c r="P53" s="51"/>
      <c r="Q53" s="51"/>
      <c r="R53" s="51"/>
      <c r="S53" s="51"/>
      <c r="T53" s="51"/>
      <c r="U53" s="51"/>
      <c r="V53" s="51"/>
      <c r="W53" s="51"/>
      <c r="X53" s="51"/>
      <c r="Y53" s="51"/>
      <c r="Z53" s="51"/>
      <c r="AA53" s="51"/>
      <c r="AB53" s="51"/>
      <c r="AC53" s="51"/>
      <c r="AD53" s="51"/>
      <c r="AE53" s="72"/>
      <c r="AF53" s="51"/>
      <c r="AG53" s="51"/>
    </row>
    <row r="54" spans="1:33" x14ac:dyDescent="0.2">
      <c r="A54" s="95"/>
      <c r="B54" s="51"/>
      <c r="C54" s="51"/>
      <c r="D54" s="51"/>
      <c r="E54" s="51"/>
      <c r="F54" s="70"/>
      <c r="I54" s="71"/>
      <c r="J54" s="51"/>
      <c r="K54" s="51"/>
      <c r="L54" s="51"/>
      <c r="M54" s="51"/>
      <c r="N54" s="51"/>
      <c r="O54" s="51"/>
      <c r="P54" s="51"/>
      <c r="Q54" s="51"/>
      <c r="R54" s="51"/>
      <c r="S54" s="51"/>
      <c r="T54" s="51"/>
      <c r="U54" s="51"/>
      <c r="V54" s="51"/>
      <c r="W54" s="51"/>
      <c r="X54" s="51"/>
      <c r="Y54" s="51"/>
      <c r="Z54" s="51"/>
      <c r="AA54" s="51"/>
      <c r="AB54" s="51"/>
      <c r="AC54" s="51"/>
      <c r="AD54" s="51"/>
      <c r="AE54" s="72"/>
      <c r="AF54" s="51"/>
      <c r="AG54" s="51"/>
    </row>
    <row r="55" spans="1:33" ht="64" x14ac:dyDescent="0.2">
      <c r="A55" s="95"/>
      <c r="B55" s="51"/>
      <c r="C55" s="51"/>
      <c r="D55" s="113" t="s">
        <v>138</v>
      </c>
      <c r="E55" s="113" t="s">
        <v>139</v>
      </c>
      <c r="F55" s="113" t="s">
        <v>143</v>
      </c>
      <c r="G55" s="51" t="s">
        <v>185</v>
      </c>
      <c r="H55" s="51"/>
      <c r="I55" s="51"/>
      <c r="J55" s="51"/>
      <c r="K55" s="51"/>
      <c r="L55" s="51"/>
      <c r="M55" s="51"/>
      <c r="N55" s="51"/>
      <c r="O55" s="51"/>
      <c r="P55" s="51"/>
      <c r="Q55" s="51"/>
      <c r="R55" s="51"/>
      <c r="S55" s="51"/>
      <c r="T55" s="51"/>
      <c r="U55" s="51"/>
      <c r="V55" s="51"/>
      <c r="W55" s="51"/>
      <c r="X55" s="51"/>
      <c r="Y55" s="51"/>
      <c r="Z55" s="51"/>
      <c r="AA55" s="51"/>
      <c r="AB55" s="113" t="s">
        <v>153</v>
      </c>
      <c r="AC55" s="51"/>
      <c r="AD55" s="51"/>
      <c r="AE55" s="137" t="s">
        <v>152</v>
      </c>
      <c r="AF55" s="51"/>
      <c r="AG55" s="51"/>
    </row>
    <row r="56" spans="1:33" x14ac:dyDescent="0.2">
      <c r="A56" s="95"/>
      <c r="B56" s="70" t="s">
        <v>136</v>
      </c>
      <c r="C56" s="51"/>
      <c r="D56" s="73">
        <f>D52/C52</f>
        <v>723.54166666666663</v>
      </c>
      <c r="E56" s="115">
        <f>SUM(E52+F52)/C52</f>
        <v>32.291666666666664</v>
      </c>
      <c r="F56" s="114">
        <f>SUM(D56:E56)</f>
        <v>755.83333333333326</v>
      </c>
      <c r="G56" s="216">
        <f>G52/C52</f>
        <v>95.541134948481229</v>
      </c>
      <c r="H56" s="114"/>
      <c r="I56" s="73"/>
      <c r="J56" s="51"/>
      <c r="K56" s="51"/>
      <c r="L56" s="51"/>
      <c r="M56" s="51"/>
      <c r="N56" s="51"/>
      <c r="O56" s="51"/>
      <c r="P56" s="51"/>
      <c r="Q56" s="51"/>
      <c r="R56" s="51"/>
      <c r="S56" s="51"/>
      <c r="T56" s="51"/>
      <c r="U56" s="51"/>
      <c r="V56" s="51"/>
      <c r="W56" s="51"/>
      <c r="X56" s="51"/>
      <c r="Y56" s="51"/>
      <c r="Z56" s="51"/>
      <c r="AA56" s="51"/>
      <c r="AB56" s="70">
        <f>(U52*30+V52*50+W52*100+X52*150+Y52*200+Z52*250+AA52*300+AB52*350+AC52*400)/AE52</f>
        <v>118.51851851851852</v>
      </c>
      <c r="AC56" s="51"/>
      <c r="AD56" s="51"/>
      <c r="AE56" s="135">
        <f>AE52/C52</f>
        <v>3.375</v>
      </c>
      <c r="AF56" s="136"/>
      <c r="AG56" s="51"/>
    </row>
    <row r="57" spans="1:33" x14ac:dyDescent="0.2">
      <c r="A57" s="95"/>
      <c r="B57" s="51"/>
      <c r="C57" s="51"/>
      <c r="D57" s="72"/>
      <c r="E57" s="72"/>
      <c r="F57" s="114"/>
      <c r="G57" s="114"/>
      <c r="H57" s="114"/>
      <c r="I57" s="73"/>
      <c r="J57" s="51"/>
      <c r="K57" s="51"/>
      <c r="L57" s="51"/>
      <c r="M57" s="51"/>
      <c r="N57" s="51"/>
      <c r="O57" s="51"/>
      <c r="P57" s="51"/>
      <c r="Q57" s="51"/>
      <c r="R57" s="51"/>
      <c r="S57" s="51"/>
      <c r="T57" s="51"/>
      <c r="U57" s="51"/>
      <c r="V57" s="51"/>
      <c r="W57" s="51"/>
      <c r="X57" s="51"/>
      <c r="Y57" s="51"/>
      <c r="Z57" s="51"/>
      <c r="AA57" s="51"/>
      <c r="AB57" s="51"/>
      <c r="AC57" s="51"/>
      <c r="AD57" s="51"/>
      <c r="AE57" s="135"/>
      <c r="AF57" s="136"/>
      <c r="AG57" s="51"/>
    </row>
    <row r="58" spans="1:33" x14ac:dyDescent="0.2">
      <c r="A58" s="95"/>
      <c r="B58" s="51"/>
      <c r="C58" s="51"/>
      <c r="D58" s="72"/>
      <c r="E58" s="72"/>
      <c r="F58" s="114"/>
      <c r="G58" s="114"/>
      <c r="H58" s="114"/>
      <c r="I58" s="73"/>
      <c r="J58" s="51"/>
      <c r="K58" s="51"/>
      <c r="L58" s="51"/>
      <c r="M58" s="51"/>
      <c r="N58" s="51"/>
      <c r="O58" s="51"/>
      <c r="P58" s="51"/>
      <c r="Q58" s="51"/>
      <c r="R58" s="51"/>
      <c r="S58" s="51"/>
      <c r="T58" s="51"/>
      <c r="U58" s="51"/>
      <c r="V58" s="51"/>
      <c r="W58" s="51"/>
      <c r="X58" s="51"/>
      <c r="Y58" s="51"/>
      <c r="Z58" s="51"/>
      <c r="AA58" s="51"/>
      <c r="AB58" s="51"/>
      <c r="AC58" s="51"/>
      <c r="AD58" s="51"/>
      <c r="AE58" s="135"/>
      <c r="AF58" s="136"/>
      <c r="AG58" s="51"/>
    </row>
    <row r="59" spans="1:33" x14ac:dyDescent="0.2">
      <c r="A59" s="95"/>
      <c r="B59" s="51"/>
      <c r="C59" s="51"/>
      <c r="D59" s="51"/>
      <c r="E59" s="51"/>
      <c r="F59" s="70"/>
      <c r="G59" s="70"/>
      <c r="H59" s="70"/>
      <c r="I59" s="70"/>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x14ac:dyDescent="0.2">
      <c r="B60" t="s">
        <v>127</v>
      </c>
      <c r="C60">
        <v>1</v>
      </c>
    </row>
    <row r="61" spans="1:33" x14ac:dyDescent="0.2">
      <c r="B61" t="s">
        <v>128</v>
      </c>
      <c r="C61">
        <v>7</v>
      </c>
    </row>
    <row r="62" spans="1:33" x14ac:dyDescent="0.2">
      <c r="B62" s="51" t="s">
        <v>129</v>
      </c>
      <c r="C62" s="51">
        <v>16</v>
      </c>
    </row>
    <row r="63" spans="1:33" x14ac:dyDescent="0.2">
      <c r="E63" t="s">
        <v>132</v>
      </c>
    </row>
    <row r="64" spans="1:33" x14ac:dyDescent="0.2">
      <c r="B64" t="s">
        <v>130</v>
      </c>
      <c r="C64">
        <f>C60+C62</f>
        <v>17</v>
      </c>
      <c r="E64" s="105">
        <f>C64/C66</f>
        <v>0.42499999999999999</v>
      </c>
    </row>
    <row r="65" spans="2:5" x14ac:dyDescent="0.2">
      <c r="B65" t="s">
        <v>131</v>
      </c>
      <c r="C65">
        <f>C61+C62</f>
        <v>23</v>
      </c>
      <c r="E65" s="105">
        <f>C65/C66</f>
        <v>0.57499999999999996</v>
      </c>
    </row>
    <row r="66" spans="2:5" x14ac:dyDescent="0.2">
      <c r="B66" t="s">
        <v>133</v>
      </c>
      <c r="C66">
        <f>SUM(C64:C65)</f>
        <v>40</v>
      </c>
      <c r="E66" s="106">
        <f>(E64+E65)</f>
        <v>1</v>
      </c>
    </row>
  </sheetData>
  <autoFilter ref="A1:AG49"/>
  <customSheetViews>
    <customSheetView guid="{E90D0B41-FF19-3F43-81B3-613F329C069A}" scale="92" showAutoFilter="1" topLeftCell="B23">
      <selection activeCell="G51" sqref="G51"/>
      <pageMargins left="0.75" right="0.75" top="1" bottom="1" header="0.5" footer="0.5"/>
      <pageSetup paperSize="9" orientation="portrait" horizontalDpi="4294967292" verticalDpi="4294967292"/>
      <autoFilter ref="A1:AG49"/>
    </customSheetView>
  </customSheetViews>
  <dataValidations count="2">
    <dataValidation type="list" allowBlank="1" showInputMessage="1" showErrorMessage="1" prompt="Please select thermal efficiency of year y taking into account efficiency drop" sqref="J2:J49">
      <formula1>thermalefficiency</formula1>
    </dataValidation>
    <dataValidation type="list" allowBlank="1" showInputMessage="1" showErrorMessage="1" sqref="J1">
      <formula1>thermalefficiency</formula1>
    </dataValidation>
  </dataValidations>
  <pageMargins left="0.75" right="0.75" top="1" bottom="1" header="0.5" footer="0.5"/>
  <pageSetup paperSize="9"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General Info</vt:lpstr>
      <vt:lpstr>ER Sheet-AMS-II.G</vt:lpstr>
      <vt:lpstr>PDD table CERs</vt:lpstr>
      <vt:lpstr>Debundling and Additionality</vt:lpstr>
      <vt:lpstr>SSC threshold</vt:lpstr>
      <vt:lpstr>PA year 1</vt:lpstr>
      <vt:lpstr>PA year 2</vt:lpstr>
      <vt:lpstr>PA year 3</vt:lpstr>
      <vt:lpstr>PA year 4</vt:lpstr>
      <vt:lpstr>PA year 5</vt:lpstr>
    </vt:vector>
  </TitlesOfParts>
  <Company>Carbon Check (India) Private Limited</Company>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Anand</dc:creator>
  <cp:lastModifiedBy>Microsoft Office User</cp:lastModifiedBy>
  <dcterms:created xsi:type="dcterms:W3CDTF">2016-05-04T10:39:01Z</dcterms:created>
  <dcterms:modified xsi:type="dcterms:W3CDTF">2022-04-14T13:45:49Z</dcterms:modified>
</cp:coreProperties>
</file>