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E:\bosque\减排项目咨询\VCS\国华\final submission\Guohua 上传文件\1356\"/>
    </mc:Choice>
  </mc:AlternateContent>
  <xr:revisionPtr revIDLastSave="0" documentId="13_ncr:1_{D9733B13-A1B3-4B55-A3CC-C8EF2E9D22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5" i="1" l="1"/>
  <c r="E65" i="1"/>
  <c r="I65" i="1" s="1"/>
  <c r="A65" i="1"/>
  <c r="H64" i="1"/>
  <c r="E64" i="1"/>
  <c r="I64" i="1" s="1"/>
  <c r="A64" i="1"/>
  <c r="H63" i="1"/>
  <c r="E63" i="1"/>
  <c r="I63" i="1" s="1"/>
  <c r="A63" i="1"/>
  <c r="L62" i="1"/>
  <c r="L63" i="1" s="1"/>
  <c r="H62" i="1"/>
  <c r="E62" i="1"/>
  <c r="I62" i="1" s="1"/>
  <c r="A62" i="1"/>
  <c r="I61" i="1"/>
  <c r="H61" i="1"/>
  <c r="E61" i="1"/>
  <c r="A61" i="1"/>
  <c r="I60" i="1"/>
  <c r="H60" i="1"/>
  <c r="E60" i="1"/>
  <c r="A60" i="1"/>
  <c r="L59" i="1"/>
  <c r="H59" i="1"/>
  <c r="H66" i="1" s="1"/>
  <c r="E59" i="1"/>
  <c r="E66" i="1" s="1"/>
  <c r="A59" i="1"/>
  <c r="H57" i="1"/>
  <c r="E57" i="1"/>
  <c r="I57" i="1" s="1"/>
  <c r="A57" i="1"/>
  <c r="H56" i="1"/>
  <c r="E56" i="1"/>
  <c r="I56" i="1" s="1"/>
  <c r="A56" i="1"/>
  <c r="H55" i="1"/>
  <c r="E55" i="1"/>
  <c r="I55" i="1" s="1"/>
  <c r="A55" i="1"/>
  <c r="I54" i="1"/>
  <c r="H54" i="1"/>
  <c r="E54" i="1"/>
  <c r="A54" i="1"/>
  <c r="I53" i="1"/>
  <c r="H53" i="1"/>
  <c r="E53" i="1"/>
  <c r="A53" i="1"/>
  <c r="H52" i="1"/>
  <c r="E52" i="1"/>
  <c r="I52" i="1" s="1"/>
  <c r="A52" i="1"/>
  <c r="I51" i="1"/>
  <c r="H51" i="1"/>
  <c r="E51" i="1"/>
  <c r="A51" i="1"/>
  <c r="H50" i="1"/>
  <c r="E50" i="1"/>
  <c r="I50" i="1" s="1"/>
  <c r="A50" i="1"/>
  <c r="L49" i="1"/>
  <c r="L50" i="1" s="1"/>
  <c r="L53" i="1" s="1"/>
  <c r="H49" i="1"/>
  <c r="E49" i="1"/>
  <c r="I49" i="1" s="1"/>
  <c r="A49" i="1"/>
  <c r="L48" i="1"/>
  <c r="H48" i="1"/>
  <c r="E48" i="1"/>
  <c r="I48" i="1" s="1"/>
  <c r="A48" i="1"/>
  <c r="I47" i="1"/>
  <c r="H47" i="1"/>
  <c r="E47" i="1"/>
  <c r="A47" i="1"/>
  <c r="H46" i="1"/>
  <c r="H58" i="1" s="1"/>
  <c r="M19" i="1" s="1"/>
  <c r="E46" i="1"/>
  <c r="I46" i="1" s="1"/>
  <c r="A46" i="1"/>
  <c r="N45" i="1"/>
  <c r="M45" i="1"/>
  <c r="E45" i="1"/>
  <c r="H44" i="1"/>
  <c r="H45" i="1" s="1"/>
  <c r="M18" i="1" s="1"/>
  <c r="E44" i="1"/>
  <c r="I44" i="1" s="1"/>
  <c r="A44" i="1"/>
  <c r="L58" i="1" s="1"/>
  <c r="L60" i="1" s="1"/>
  <c r="K43" i="1"/>
  <c r="H40" i="1"/>
  <c r="E40" i="1"/>
  <c r="I40" i="1" s="1"/>
  <c r="A40" i="1"/>
  <c r="I39" i="1"/>
  <c r="H39" i="1"/>
  <c r="E39" i="1"/>
  <c r="A39" i="1"/>
  <c r="H38" i="1"/>
  <c r="E38" i="1"/>
  <c r="I38" i="1" s="1"/>
  <c r="A38" i="1"/>
  <c r="I37" i="1"/>
  <c r="H37" i="1"/>
  <c r="E37" i="1"/>
  <c r="A37" i="1"/>
  <c r="N36" i="1"/>
  <c r="M36" i="1"/>
  <c r="I36" i="1"/>
  <c r="H36" i="1"/>
  <c r="E36" i="1"/>
  <c r="A36" i="1"/>
  <c r="K35" i="1"/>
  <c r="H35" i="1"/>
  <c r="E35" i="1"/>
  <c r="I35" i="1" s="1"/>
  <c r="A35" i="1"/>
  <c r="K34" i="1"/>
  <c r="K44" i="1" s="1"/>
  <c r="H34" i="1"/>
  <c r="E34" i="1"/>
  <c r="I34" i="1" s="1"/>
  <c r="A34" i="1"/>
  <c r="K33" i="1"/>
  <c r="H33" i="1"/>
  <c r="I33" i="1" s="1"/>
  <c r="E33" i="1"/>
  <c r="A33" i="1"/>
  <c r="K32" i="1"/>
  <c r="H32" i="1"/>
  <c r="E32" i="1"/>
  <c r="I32" i="1" s="1"/>
  <c r="A32" i="1"/>
  <c r="K31" i="1"/>
  <c r="H31" i="1"/>
  <c r="E31" i="1"/>
  <c r="I31" i="1" s="1"/>
  <c r="A31" i="1"/>
  <c r="K30" i="1"/>
  <c r="I30" i="1"/>
  <c r="H30" i="1"/>
  <c r="E30" i="1"/>
  <c r="A30" i="1"/>
  <c r="K29" i="1"/>
  <c r="H29" i="1"/>
  <c r="H41" i="1" s="1"/>
  <c r="E29" i="1"/>
  <c r="A29" i="1"/>
  <c r="K28" i="1"/>
  <c r="K41" i="1" s="1"/>
  <c r="K27" i="1"/>
  <c r="K40" i="1" s="1"/>
  <c r="H27" i="1"/>
  <c r="E27" i="1"/>
  <c r="I27" i="1" s="1"/>
  <c r="A27" i="1"/>
  <c r="K26" i="1"/>
  <c r="H26" i="1"/>
  <c r="E26" i="1"/>
  <c r="I26" i="1" s="1"/>
  <c r="A26" i="1"/>
  <c r="H25" i="1"/>
  <c r="I25" i="1" s="1"/>
  <c r="E25" i="1"/>
  <c r="A25" i="1"/>
  <c r="H24" i="1"/>
  <c r="E24" i="1"/>
  <c r="I24" i="1" s="1"/>
  <c r="A24" i="1"/>
  <c r="H23" i="1"/>
  <c r="I23" i="1" s="1"/>
  <c r="E23" i="1"/>
  <c r="A23" i="1"/>
  <c r="H22" i="1"/>
  <c r="I22" i="1" s="1"/>
  <c r="E22" i="1"/>
  <c r="A22" i="1"/>
  <c r="O21" i="1"/>
  <c r="H21" i="1"/>
  <c r="E21" i="1"/>
  <c r="I21" i="1" s="1"/>
  <c r="A21" i="1"/>
  <c r="O20" i="1"/>
  <c r="H20" i="1"/>
  <c r="I20" i="1" s="1"/>
  <c r="E20" i="1"/>
  <c r="A20" i="1"/>
  <c r="O19" i="1"/>
  <c r="I19" i="1"/>
  <c r="H19" i="1"/>
  <c r="E19" i="1"/>
  <c r="A19" i="1"/>
  <c r="L18" i="1"/>
  <c r="I18" i="1"/>
  <c r="H18" i="1"/>
  <c r="E18" i="1"/>
  <c r="A18" i="1"/>
  <c r="H17" i="1"/>
  <c r="E17" i="1"/>
  <c r="I17" i="1" s="1"/>
  <c r="A17" i="1"/>
  <c r="H16" i="1"/>
  <c r="H28" i="1" s="1"/>
  <c r="M14" i="1" s="1"/>
  <c r="E16" i="1"/>
  <c r="I16" i="1" s="1"/>
  <c r="A16" i="1"/>
  <c r="O14" i="1"/>
  <c r="O15" i="1" s="1"/>
  <c r="H14" i="1"/>
  <c r="I14" i="1" s="1"/>
  <c r="E14" i="1"/>
  <c r="A14" i="1"/>
  <c r="H13" i="1"/>
  <c r="H15" i="1" s="1"/>
  <c r="M13" i="1" s="1"/>
  <c r="E13" i="1"/>
  <c r="E15" i="1" s="1"/>
  <c r="C6" i="1"/>
  <c r="A6" i="1"/>
  <c r="I15" i="1" l="1"/>
  <c r="L13" i="1"/>
  <c r="I45" i="1"/>
  <c r="L20" i="1"/>
  <c r="N20" i="1" s="1"/>
  <c r="P20" i="1" s="1"/>
  <c r="L34" i="1" s="1"/>
  <c r="E67" i="1"/>
  <c r="I66" i="1"/>
  <c r="M21" i="1"/>
  <c r="N18" i="1"/>
  <c r="H67" i="1"/>
  <c r="H68" i="1" s="1"/>
  <c r="M20" i="1"/>
  <c r="H42" i="1"/>
  <c r="M15" i="1"/>
  <c r="M16" i="1" s="1"/>
  <c r="M22" i="1" s="1"/>
  <c r="E28" i="1"/>
  <c r="E41" i="1"/>
  <c r="I29" i="1"/>
  <c r="I59" i="1"/>
  <c r="E58" i="1"/>
  <c r="I13" i="1"/>
  <c r="E42" i="1" l="1"/>
  <c r="I42" i="1" s="1"/>
  <c r="L15" i="1"/>
  <c r="N15" i="1" s="1"/>
  <c r="P15" i="1" s="1"/>
  <c r="L29" i="1" s="1"/>
  <c r="I41" i="1"/>
  <c r="I28" i="1"/>
  <c r="L14" i="1"/>
  <c r="N14" i="1" s="1"/>
  <c r="P14" i="1" s="1"/>
  <c r="L28" i="1" s="1"/>
  <c r="O34" i="1"/>
  <c r="L44" i="1"/>
  <c r="O44" i="1" s="1"/>
  <c r="P18" i="1"/>
  <c r="N13" i="1"/>
  <c r="E68" i="1"/>
  <c r="I68" i="1" s="1"/>
  <c r="I67" i="1"/>
  <c r="I58" i="1"/>
  <c r="L19" i="1"/>
  <c r="O28" i="1" l="1"/>
  <c r="L41" i="1"/>
  <c r="O41" i="1" s="1"/>
  <c r="O29" i="1"/>
  <c r="L42" i="1"/>
  <c r="O42" i="1" s="1"/>
  <c r="L21" i="1"/>
  <c r="N19" i="1"/>
  <c r="L16" i="1"/>
  <c r="L22" i="1" s="1"/>
  <c r="N16" i="1"/>
  <c r="P13" i="1"/>
  <c r="L32" i="1"/>
  <c r="O32" i="1" s="1"/>
  <c r="P19" i="1" l="1"/>
  <c r="N21" i="1"/>
  <c r="N22" i="1" s="1"/>
  <c r="L27" i="1"/>
  <c r="P16" i="1"/>
  <c r="L30" i="1" s="1"/>
  <c r="O30" i="1" s="1"/>
  <c r="M54" i="1" l="1"/>
  <c r="L54" i="1"/>
  <c r="L33" i="1"/>
  <c r="P21" i="1"/>
  <c r="O27" i="1"/>
  <c r="L40" i="1"/>
  <c r="P22" i="1" l="1"/>
  <c r="L36" i="1" s="1"/>
  <c r="O36" i="1" s="1"/>
  <c r="L35" i="1"/>
  <c r="O35" i="1" s="1"/>
  <c r="O33" i="1"/>
  <c r="L43" i="1"/>
  <c r="O43" i="1" s="1"/>
  <c r="O40" i="1"/>
  <c r="L45" i="1"/>
  <c r="O45" i="1" s="1"/>
  <c r="M64" i="1" l="1"/>
  <c r="L64" i="1"/>
</calcChain>
</file>

<file path=xl/sharedStrings.xml><?xml version="1.0" encoding="utf-8"?>
<sst xmlns="http://schemas.openxmlformats.org/spreadsheetml/2006/main" count="130" uniqueCount="58">
  <si>
    <t>Emission reduction calculation spreadsheet</t>
  </si>
  <si>
    <t>Version</t>
  </si>
  <si>
    <t>02</t>
  </si>
  <si>
    <t>Date</t>
  </si>
  <si>
    <t>15/11/2022</t>
  </si>
  <si>
    <t>Jiangsu Dongtai Phase II Wind Power Project</t>
  </si>
  <si>
    <t>to</t>
  </si>
  <si>
    <t>Electricity Unit: MWh</t>
  </si>
  <si>
    <t>Period start</t>
  </si>
  <si>
    <t>Period end</t>
  </si>
  <si>
    <r>
      <rPr>
        <sz val="9"/>
        <color theme="1"/>
        <rFont val="Franklin Gothic Book"/>
        <family val="2"/>
      </rPr>
      <t>EG</t>
    </r>
    <r>
      <rPr>
        <vertAlign val="subscript"/>
        <sz val="9"/>
        <color theme="1"/>
        <rFont val="Franklin Gothic Book"/>
        <family val="2"/>
      </rPr>
      <t>out,y</t>
    </r>
  </si>
  <si>
    <r>
      <rPr>
        <sz val="9"/>
        <color theme="1"/>
        <rFont val="Franklin Gothic Book"/>
        <family val="2"/>
      </rPr>
      <t>EG</t>
    </r>
    <r>
      <rPr>
        <vertAlign val="subscript"/>
        <sz val="9"/>
        <color theme="1"/>
        <rFont val="Franklin Gothic Book"/>
        <family val="2"/>
      </rPr>
      <t>in,y</t>
    </r>
  </si>
  <si>
    <r>
      <rPr>
        <sz val="9"/>
        <color theme="1"/>
        <rFont val="Franklin Gothic Book"/>
        <family val="2"/>
      </rPr>
      <t>EG</t>
    </r>
    <r>
      <rPr>
        <vertAlign val="subscript"/>
        <sz val="9"/>
        <color theme="1"/>
        <rFont val="Franklin Gothic Book"/>
        <family val="2"/>
      </rPr>
      <t>y</t>
    </r>
    <r>
      <rPr>
        <sz val="9"/>
        <color theme="1"/>
        <rFont val="Franklin Gothic Book"/>
        <family val="2"/>
      </rPr>
      <t xml:space="preserve">
=EG</t>
    </r>
    <r>
      <rPr>
        <vertAlign val="subscript"/>
        <sz val="9"/>
        <color theme="1"/>
        <rFont val="Franklin Gothic Book"/>
        <family val="2"/>
      </rPr>
      <t>out,y</t>
    </r>
    <r>
      <rPr>
        <sz val="9"/>
        <color theme="1"/>
        <rFont val="Franklin Gothic Book"/>
        <family val="2"/>
      </rPr>
      <t>-EG</t>
    </r>
    <r>
      <rPr>
        <vertAlign val="subscript"/>
        <sz val="9"/>
        <color theme="1"/>
        <rFont val="Franklin Gothic Book"/>
        <family val="2"/>
      </rPr>
      <t>in,y</t>
    </r>
  </si>
  <si>
    <t>Year</t>
  </si>
  <si>
    <r>
      <rPr>
        <sz val="11"/>
        <color theme="1"/>
        <rFont val="Franklin Gothic Book"/>
        <family val="2"/>
      </rPr>
      <t>EG</t>
    </r>
    <r>
      <rPr>
        <vertAlign val="subscript"/>
        <sz val="11"/>
        <color theme="1"/>
        <rFont val="Franklin Gothic Book"/>
        <family val="2"/>
      </rPr>
      <t>out,y</t>
    </r>
  </si>
  <si>
    <r>
      <rPr>
        <sz val="11"/>
        <color theme="1"/>
        <rFont val="Franklin Gothic Book"/>
        <family val="2"/>
      </rPr>
      <t>EG</t>
    </r>
    <r>
      <rPr>
        <vertAlign val="subscript"/>
        <sz val="11"/>
        <color theme="1"/>
        <rFont val="Franklin Gothic Book"/>
        <family val="2"/>
      </rPr>
      <t>in,y</t>
    </r>
  </si>
  <si>
    <r>
      <rPr>
        <sz val="11"/>
        <color theme="1"/>
        <rFont val="Franklin Gothic Book"/>
        <family val="2"/>
      </rPr>
      <t>EG</t>
    </r>
    <r>
      <rPr>
        <vertAlign val="subscript"/>
        <sz val="11"/>
        <color theme="1"/>
        <rFont val="Franklin Gothic Book"/>
        <family val="2"/>
      </rPr>
      <t>facility</t>
    </r>
  </si>
  <si>
    <r>
      <rPr>
        <sz val="11"/>
        <color theme="1"/>
        <rFont val="Franklin Gothic Book"/>
        <family val="2"/>
      </rPr>
      <t>EF</t>
    </r>
    <r>
      <rPr>
        <vertAlign val="subscript"/>
        <sz val="11"/>
        <color theme="1"/>
        <rFont val="Franklin Gothic Book"/>
        <family val="2"/>
      </rPr>
      <t>grid,CM,y</t>
    </r>
  </si>
  <si>
    <r>
      <rPr>
        <sz val="11"/>
        <color theme="1"/>
        <rFont val="Franklin Gothic Book"/>
        <family val="2"/>
      </rPr>
      <t>BE</t>
    </r>
    <r>
      <rPr>
        <vertAlign val="subscript"/>
        <sz val="11"/>
        <color theme="1"/>
        <rFont val="Franklin Gothic Book"/>
        <family val="2"/>
      </rPr>
      <t>y</t>
    </r>
  </si>
  <si>
    <t>M1</t>
  </si>
  <si>
    <t>M2</t>
  </si>
  <si>
    <t>Total</t>
  </si>
  <si>
    <t>MWh</t>
  </si>
  <si>
    <r>
      <rPr>
        <sz val="11"/>
        <color theme="1"/>
        <rFont val="Franklin Gothic Book"/>
        <family val="2"/>
      </rPr>
      <t>tCO</t>
    </r>
    <r>
      <rPr>
        <vertAlign val="subscript"/>
        <sz val="11"/>
        <color theme="1"/>
        <rFont val="Franklin Gothic Book"/>
        <family val="2"/>
      </rPr>
      <t>2</t>
    </r>
    <r>
      <rPr>
        <sz val="11"/>
        <color theme="1"/>
        <rFont val="Franklin Gothic Book"/>
        <family val="2"/>
      </rPr>
      <t>e/MWh</t>
    </r>
  </si>
  <si>
    <r>
      <rPr>
        <sz val="11"/>
        <color theme="1"/>
        <rFont val="Franklin Gothic Book"/>
        <family val="2"/>
      </rPr>
      <t>tCO</t>
    </r>
    <r>
      <rPr>
        <vertAlign val="subscript"/>
        <sz val="11"/>
        <color theme="1"/>
        <rFont val="Franklin Gothic Book"/>
        <family val="2"/>
      </rPr>
      <t>2</t>
    </r>
    <r>
      <rPr>
        <sz val="11"/>
        <color theme="1"/>
        <rFont val="Franklin Gothic Book"/>
        <family val="2"/>
      </rPr>
      <t>e</t>
    </r>
  </si>
  <si>
    <t>1st credting period</t>
  </si>
  <si>
    <t>1st crediting period</t>
  </si>
  <si>
    <t>2018 (01/11/2018 to 31/12/2018)</t>
  </si>
  <si>
    <t>2019 (01/01/2019 to 31/12/2019)</t>
  </si>
  <si>
    <t>Subtotal 2018</t>
  </si>
  <si>
    <t>-</t>
  </si>
  <si>
    <t>2020 (01/01/2020 to 09/12/2020)</t>
  </si>
  <si>
    <t>Total in 1st crediting period</t>
  </si>
  <si>
    <t>/</t>
  </si>
  <si>
    <t>2nd crediting period</t>
  </si>
  <si>
    <t>2020 (10/12/2020 to 31/12/2020)</t>
  </si>
  <si>
    <t>2021 (01/01/2021 to 31/12/2021)</t>
  </si>
  <si>
    <t>2022 (01/01/2022 to 31/07/2022)</t>
  </si>
  <si>
    <t>Total in 2nd crediting period</t>
  </si>
  <si>
    <r>
      <rPr>
        <sz val="11"/>
        <color theme="1"/>
        <rFont val="Franklin Gothic Book"/>
        <family val="2"/>
      </rPr>
      <t>PE</t>
    </r>
    <r>
      <rPr>
        <vertAlign val="subscript"/>
        <sz val="11"/>
        <color theme="1"/>
        <rFont val="Franklin Gothic Book"/>
        <family val="2"/>
      </rPr>
      <t>y</t>
    </r>
  </si>
  <si>
    <r>
      <rPr>
        <sz val="11"/>
        <color theme="1"/>
        <rFont val="Franklin Gothic Book"/>
        <family val="2"/>
      </rPr>
      <t>LE</t>
    </r>
    <r>
      <rPr>
        <vertAlign val="subscript"/>
        <sz val="11"/>
        <color theme="1"/>
        <rFont val="Franklin Gothic Book"/>
        <family val="2"/>
      </rPr>
      <t>y</t>
    </r>
  </si>
  <si>
    <r>
      <rPr>
        <sz val="11"/>
        <color theme="1"/>
        <rFont val="Franklin Gothic Book"/>
        <family val="2"/>
      </rPr>
      <t>ER</t>
    </r>
    <r>
      <rPr>
        <vertAlign val="subscript"/>
        <sz val="11"/>
        <color theme="1"/>
        <rFont val="Franklin Gothic Book"/>
        <family val="2"/>
      </rPr>
      <t>y</t>
    </r>
  </si>
  <si>
    <t>Subtotal 2019</t>
  </si>
  <si>
    <t>Subtotal 2020</t>
  </si>
  <si>
    <t>2020 (01/01/2020 to 31/12/2020)</t>
  </si>
  <si>
    <t>2nd credting period</t>
  </si>
  <si>
    <t>Comparison</t>
  </si>
  <si>
    <t>1st CP</t>
  </si>
  <si>
    <t>Start of MP</t>
  </si>
  <si>
    <t>End of MP</t>
  </si>
  <si>
    <t>Total days</t>
  </si>
  <si>
    <t>Annual ER</t>
  </si>
  <si>
    <t>tCO2e</t>
  </si>
  <si>
    <t>Ex-ante calculated ER</t>
  </si>
  <si>
    <t>Increase/decrease</t>
  </si>
  <si>
    <t>Subtotal 2021</t>
  </si>
  <si>
    <t>Subtotal 2022</t>
  </si>
  <si>
    <t>2nd CP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</si>
</sst>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78" formatCode="#,##0.000_);[Red]\(#,##0.000\)"/>
    <numFmt numFmtId="179" formatCode="#,##0.000_ "/>
    <numFmt numFmtId="180" formatCode="dd\/mm\/yyyy"/>
    <numFmt numFmtId="181" formatCode="0_);[Red]\(0\)"/>
    <numFmt numFmtId="182" formatCode="0.0000"/>
    <numFmt numFmtId="183" formatCode="#,##0_);[Red]\(#,##0\)"/>
    <numFmt numFmtId="184" formatCode="0.000000"/>
    <numFmt numFmtId="185" formatCode="#,##0_ "/>
    <numFmt numFmtId="186" formatCode="_ * #,##0_ ;_ * \-#,##0_ ;_ * &quot;-&quot;??_ ;_ @_ "/>
  </numFmts>
  <fonts count="9" x14ac:knownFonts="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9"/>
      <color theme="1"/>
      <name val="Franklin Gothic Book"/>
      <family val="2"/>
    </font>
    <font>
      <sz val="11"/>
      <color theme="1"/>
      <name val="Franklin Gothic Book"/>
      <family val="2"/>
    </font>
    <font>
      <sz val="11"/>
      <color theme="1"/>
      <name val="等线"/>
      <charset val="134"/>
      <scheme val="minor"/>
    </font>
    <font>
      <vertAlign val="subscript"/>
      <sz val="9"/>
      <color theme="1"/>
      <name val="Franklin Gothic Book"/>
      <family val="2"/>
    </font>
    <font>
      <vertAlign val="subscript"/>
      <sz val="11"/>
      <color theme="1"/>
      <name val="Franklin Gothic Book"/>
      <family val="2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5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180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178" fontId="3" fillId="3" borderId="1" xfId="2" applyNumberFormat="1" applyFont="1" applyFill="1" applyBorder="1" applyAlignment="1">
      <alignment horizontal="center" vertical="center" wrapText="1"/>
    </xf>
    <xf numFmtId="180" fontId="3" fillId="0" borderId="1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4" fillId="3" borderId="1" xfId="3" applyNumberFormat="1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/>
    </xf>
    <xf numFmtId="181" fontId="4" fillId="0" borderId="1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82" fontId="4" fillId="0" borderId="1" xfId="3" applyNumberFormat="1" applyFont="1" applyBorder="1" applyAlignment="1">
      <alignment horizontal="center" vertical="center"/>
    </xf>
    <xf numFmtId="183" fontId="4" fillId="0" borderId="1" xfId="3" applyNumberFormat="1" applyFont="1" applyBorder="1" applyAlignment="1">
      <alignment horizontal="center" vertical="center"/>
    </xf>
    <xf numFmtId="184" fontId="4" fillId="0" borderId="1" xfId="3" applyNumberFormat="1" applyFont="1" applyBorder="1" applyAlignment="1">
      <alignment horizontal="center" vertical="center"/>
    </xf>
    <xf numFmtId="185" fontId="4" fillId="0" borderId="1" xfId="3" applyNumberFormat="1" applyFont="1" applyBorder="1" applyAlignment="1">
      <alignment horizontal="center" vertical="center"/>
    </xf>
    <xf numFmtId="0" fontId="4" fillId="0" borderId="0" xfId="2" applyFont="1">
      <alignment vertical="center"/>
    </xf>
    <xf numFmtId="0" fontId="4" fillId="0" borderId="0" xfId="3" applyFont="1" applyAlignment="1">
      <alignment vertical="center"/>
    </xf>
    <xf numFmtId="183" fontId="4" fillId="0" borderId="7" xfId="3" applyNumberFormat="1" applyFont="1" applyBorder="1" applyAlignment="1">
      <alignment horizontal="center" vertical="center"/>
    </xf>
    <xf numFmtId="181" fontId="4" fillId="0" borderId="0" xfId="3" applyNumberFormat="1" applyFont="1" applyAlignment="1">
      <alignment horizontal="center" vertical="center"/>
    </xf>
    <xf numFmtId="14" fontId="4" fillId="0" borderId="0" xfId="3" applyNumberFormat="1" applyFont="1" applyAlignment="1">
      <alignment vertical="center"/>
    </xf>
    <xf numFmtId="0" fontId="4" fillId="0" borderId="0" xfId="3" applyFont="1"/>
    <xf numFmtId="3" fontId="4" fillId="0" borderId="0" xfId="3" applyNumberFormat="1" applyFont="1" applyAlignment="1">
      <alignment vertical="center"/>
    </xf>
    <xf numFmtId="186" fontId="4" fillId="0" borderId="0" xfId="4" applyNumberFormat="1" applyFont="1">
      <alignment vertical="center"/>
    </xf>
    <xf numFmtId="10" fontId="4" fillId="0" borderId="0" xfId="1" applyNumberFormat="1" applyFont="1">
      <alignment vertical="center"/>
    </xf>
    <xf numFmtId="0" fontId="1" fillId="2" borderId="0" xfId="0" applyFont="1" applyFill="1" applyAlignment="1">
      <alignment horizontal="left" vertical="center"/>
    </xf>
    <xf numFmtId="178" fontId="3" fillId="3" borderId="1" xfId="2" applyNumberFormat="1" applyFont="1" applyFill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181" fontId="4" fillId="0" borderId="2" xfId="3" applyNumberFormat="1" applyFont="1" applyBorder="1" applyAlignment="1">
      <alignment horizontal="center" vertical="center"/>
    </xf>
    <xf numFmtId="181" fontId="4" fillId="0" borderId="3" xfId="3" applyNumberFormat="1" applyFont="1" applyBorder="1" applyAlignment="1">
      <alignment horizontal="center" vertical="center"/>
    </xf>
    <xf numFmtId="181" fontId="4" fillId="0" borderId="4" xfId="3" applyNumberFormat="1" applyFont="1" applyBorder="1" applyAlignment="1">
      <alignment horizontal="center" vertical="center"/>
    </xf>
    <xf numFmtId="180" fontId="3" fillId="0" borderId="2" xfId="0" applyNumberFormat="1" applyFont="1" applyBorder="1" applyAlignment="1">
      <alignment horizontal="center" vertical="center"/>
    </xf>
    <xf numFmtId="180" fontId="3" fillId="0" borderId="4" xfId="0" applyNumberFormat="1" applyFont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178" fontId="3" fillId="3" borderId="1" xfId="2" applyNumberFormat="1" applyFont="1" applyFill="1" applyBorder="1" applyAlignment="1">
      <alignment horizontal="center" vertical="center" wrapText="1"/>
    </xf>
    <xf numFmtId="0" fontId="4" fillId="3" borderId="5" xfId="3" applyFont="1" applyFill="1" applyBorder="1" applyAlignment="1">
      <alignment horizontal="center" vertical="center"/>
    </xf>
    <xf numFmtId="0" fontId="4" fillId="3" borderId="6" xfId="3" applyFont="1" applyFill="1" applyBorder="1" applyAlignment="1">
      <alignment horizontal="center" vertical="center"/>
    </xf>
  </cellXfs>
  <cellStyles count="5">
    <cellStyle name="百分比 2" xfId="1" xr:uid="{00000000-0005-0000-0000-00000D000000}"/>
    <cellStyle name="常规" xfId="0" builtinId="0"/>
    <cellStyle name="常规 2" xfId="2" xr:uid="{00000000-0005-0000-0000-000032000000}"/>
    <cellStyle name="常规 3" xfId="3" xr:uid="{00000000-0005-0000-0000-000033000000}"/>
    <cellStyle name="千位分隔 2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8"/>
  <sheetViews>
    <sheetView tabSelected="1" topLeftCell="A40" zoomScale="115" zoomScaleNormal="115" workbookViewId="0">
      <selection activeCell="K61" sqref="K61"/>
    </sheetView>
  </sheetViews>
  <sheetFormatPr defaultColWidth="9" defaultRowHeight="14.25" x14ac:dyDescent="0.2"/>
  <cols>
    <col min="1" max="9" width="11.625" customWidth="1"/>
    <col min="11" max="11" width="32.25" customWidth="1"/>
    <col min="12" max="12" width="14.125" customWidth="1"/>
    <col min="13" max="13" width="11.25" customWidth="1"/>
    <col min="14" max="14" width="15" customWidth="1"/>
    <col min="15" max="15" width="13.125" customWidth="1"/>
    <col min="16" max="16" width="11.5" customWidth="1"/>
    <col min="17" max="17" width="9.5" customWidth="1"/>
  </cols>
  <sheetData>
    <row r="1" spans="1:16" x14ac:dyDescent="0.2">
      <c r="A1" s="28" t="s">
        <v>0</v>
      </c>
      <c r="B1" s="28"/>
      <c r="C1" s="28"/>
      <c r="D1" s="28"/>
      <c r="E1" s="2"/>
      <c r="F1" s="2"/>
      <c r="G1" s="2"/>
      <c r="H1" s="2"/>
      <c r="I1" s="2"/>
    </row>
    <row r="2" spans="1:16" x14ac:dyDescent="0.2">
      <c r="A2" s="3" t="s">
        <v>1</v>
      </c>
      <c r="B2" s="3" t="s">
        <v>2</v>
      </c>
      <c r="C2" s="3"/>
      <c r="D2" s="3"/>
      <c r="E2" s="2"/>
      <c r="F2" s="2"/>
      <c r="G2" s="2"/>
      <c r="H2" s="2"/>
      <c r="I2" s="2"/>
    </row>
    <row r="3" spans="1:16" x14ac:dyDescent="0.2">
      <c r="A3" s="3" t="s">
        <v>3</v>
      </c>
      <c r="B3" s="3" t="s">
        <v>4</v>
      </c>
      <c r="C3" s="3"/>
      <c r="D3" s="3"/>
      <c r="E3" s="2"/>
      <c r="F3" s="2"/>
      <c r="G3" s="2"/>
      <c r="H3" s="2"/>
      <c r="I3" s="2"/>
    </row>
    <row r="4" spans="1:16" x14ac:dyDescent="0.2">
      <c r="A4" s="4"/>
      <c r="B4" s="4"/>
      <c r="C4" s="4"/>
      <c r="D4" s="4"/>
      <c r="E4" s="2"/>
      <c r="F4" s="2"/>
      <c r="G4" s="2"/>
      <c r="H4" s="2"/>
      <c r="I4" s="2"/>
    </row>
    <row r="5" spans="1:16" x14ac:dyDescent="0.2">
      <c r="A5" s="28" t="s">
        <v>5</v>
      </c>
      <c r="B5" s="28"/>
      <c r="C5" s="28"/>
      <c r="D5" s="28"/>
      <c r="E5" s="28"/>
      <c r="F5" s="28"/>
      <c r="G5" s="28"/>
      <c r="H5" s="28"/>
      <c r="I5" s="1"/>
    </row>
    <row r="6" spans="1:16" x14ac:dyDescent="0.2">
      <c r="A6" s="5">
        <f>A13</f>
        <v>43405</v>
      </c>
      <c r="B6" s="6" t="s">
        <v>6</v>
      </c>
      <c r="C6" s="5">
        <f>B65</f>
        <v>44773</v>
      </c>
      <c r="D6" s="3"/>
      <c r="E6" s="2"/>
      <c r="F6" s="2"/>
      <c r="G6" s="2"/>
      <c r="H6" s="2"/>
      <c r="I6" s="2"/>
    </row>
    <row r="7" spans="1:16" x14ac:dyDescent="0.2">
      <c r="A7" s="3"/>
      <c r="B7" s="3"/>
      <c r="C7" s="3"/>
      <c r="D7" s="3"/>
      <c r="E7" s="2"/>
      <c r="F7" s="2"/>
      <c r="G7" s="2"/>
      <c r="H7" s="2"/>
      <c r="I7" s="2"/>
    </row>
    <row r="8" spans="1:16" x14ac:dyDescent="0.2">
      <c r="B8" s="4"/>
      <c r="C8" s="4"/>
      <c r="D8" s="4"/>
      <c r="E8" s="2"/>
      <c r="F8" s="2"/>
      <c r="G8" s="2"/>
      <c r="H8" s="2"/>
      <c r="I8" s="2"/>
    </row>
    <row r="9" spans="1:16" x14ac:dyDescent="0.2">
      <c r="A9" s="3" t="s">
        <v>7</v>
      </c>
      <c r="B9" s="2"/>
      <c r="C9" s="2"/>
      <c r="D9" s="2"/>
      <c r="E9" s="2"/>
      <c r="F9" s="2"/>
      <c r="G9" s="2"/>
      <c r="H9" s="2"/>
      <c r="I9" s="2"/>
    </row>
    <row r="10" spans="1:16" ht="33.75" customHeight="1" x14ac:dyDescent="0.2">
      <c r="A10" s="38" t="s">
        <v>8</v>
      </c>
      <c r="B10" s="38" t="s">
        <v>9</v>
      </c>
      <c r="C10" s="29" t="s">
        <v>10</v>
      </c>
      <c r="D10" s="29"/>
      <c r="E10" s="29"/>
      <c r="F10" s="29" t="s">
        <v>11</v>
      </c>
      <c r="G10" s="29"/>
      <c r="H10" s="29"/>
      <c r="I10" s="39" t="s">
        <v>12</v>
      </c>
      <c r="K10" s="40" t="s">
        <v>13</v>
      </c>
      <c r="L10" s="11" t="s">
        <v>14</v>
      </c>
      <c r="M10" s="11" t="s">
        <v>15</v>
      </c>
      <c r="N10" s="12" t="s">
        <v>16</v>
      </c>
      <c r="O10" s="12" t="s">
        <v>17</v>
      </c>
      <c r="P10" s="12" t="s">
        <v>18</v>
      </c>
    </row>
    <row r="11" spans="1:16" ht="17.25" x14ac:dyDescent="0.2">
      <c r="A11" s="38"/>
      <c r="B11" s="38"/>
      <c r="C11" s="7" t="s">
        <v>19</v>
      </c>
      <c r="D11" s="7" t="s">
        <v>20</v>
      </c>
      <c r="E11" s="7" t="s">
        <v>21</v>
      </c>
      <c r="F11" s="7" t="s">
        <v>19</v>
      </c>
      <c r="G11" s="7" t="s">
        <v>20</v>
      </c>
      <c r="H11" s="7" t="s">
        <v>21</v>
      </c>
      <c r="I11" s="29"/>
      <c r="K11" s="41"/>
      <c r="L11" s="12" t="s">
        <v>22</v>
      </c>
      <c r="M11" s="12" t="s">
        <v>22</v>
      </c>
      <c r="N11" s="12" t="s">
        <v>22</v>
      </c>
      <c r="O11" s="12" t="s">
        <v>23</v>
      </c>
      <c r="P11" s="12" t="s">
        <v>24</v>
      </c>
    </row>
    <row r="12" spans="1:16" ht="15.75" x14ac:dyDescent="0.2">
      <c r="A12" s="30" t="s">
        <v>25</v>
      </c>
      <c r="B12" s="31"/>
      <c r="C12" s="31"/>
      <c r="D12" s="31"/>
      <c r="E12" s="31"/>
      <c r="F12" s="31"/>
      <c r="G12" s="31"/>
      <c r="H12" s="31"/>
      <c r="I12" s="32"/>
      <c r="K12" s="33" t="s">
        <v>26</v>
      </c>
      <c r="L12" s="34"/>
      <c r="M12" s="34"/>
      <c r="N12" s="34"/>
      <c r="O12" s="34"/>
      <c r="P12" s="35"/>
    </row>
    <row r="13" spans="1:16" ht="15.75" x14ac:dyDescent="0.2">
      <c r="A13" s="8">
        <v>43405</v>
      </c>
      <c r="B13" s="8">
        <v>43434</v>
      </c>
      <c r="C13" s="9">
        <v>9668.5859999999993</v>
      </c>
      <c r="D13" s="9">
        <v>14682.753000000001</v>
      </c>
      <c r="E13" s="9">
        <f>SUM(C13:D13)</f>
        <v>24351.339</v>
      </c>
      <c r="F13" s="9">
        <v>0</v>
      </c>
      <c r="G13" s="9">
        <v>343.01499999999999</v>
      </c>
      <c r="H13" s="9">
        <f>SUM(F13:G13)</f>
        <v>343.01499999999999</v>
      </c>
      <c r="I13" s="9">
        <f>E13-H13</f>
        <v>24008.324000000001</v>
      </c>
      <c r="K13" s="13" t="s">
        <v>27</v>
      </c>
      <c r="L13" s="14">
        <f>E15</f>
        <v>66564.882000000012</v>
      </c>
      <c r="M13" s="14">
        <f>H15</f>
        <v>480.59399999999999</v>
      </c>
      <c r="N13" s="14">
        <f>L13-M13</f>
        <v>66084.288000000015</v>
      </c>
      <c r="O13" s="15">
        <v>0.83250000000000002</v>
      </c>
      <c r="P13" s="16">
        <f t="shared" ref="P13:P15" si="0">ROUNDDOWN(N13*O13,)</f>
        <v>55015</v>
      </c>
    </row>
    <row r="14" spans="1:16" ht="15.75" x14ac:dyDescent="0.2">
      <c r="A14" s="8">
        <f t="shared" ref="A14" si="1">B13+1</f>
        <v>43435</v>
      </c>
      <c r="B14" s="8">
        <v>43465</v>
      </c>
      <c r="C14" s="9">
        <v>18082.473000000002</v>
      </c>
      <c r="D14" s="9">
        <v>24131.07</v>
      </c>
      <c r="E14" s="9">
        <f>SUM(C14:D14)</f>
        <v>42213.543000000005</v>
      </c>
      <c r="F14" s="9">
        <v>0</v>
      </c>
      <c r="G14" s="9">
        <v>137.57900000000001</v>
      </c>
      <c r="H14" s="9">
        <f>SUM(F14:G14)</f>
        <v>137.57900000000001</v>
      </c>
      <c r="I14" s="9">
        <f t="shared" ref="I14:I68" si="2">E14-H14</f>
        <v>42075.964000000007</v>
      </c>
      <c r="K14" s="13" t="s">
        <v>28</v>
      </c>
      <c r="L14" s="14">
        <f>E28</f>
        <v>312262.13800000004</v>
      </c>
      <c r="M14" s="14">
        <f>H28</f>
        <v>2261.8029999999999</v>
      </c>
      <c r="N14" s="14">
        <f>L14-M14</f>
        <v>310000.33500000002</v>
      </c>
      <c r="O14" s="15">
        <f>O13</f>
        <v>0.83250000000000002</v>
      </c>
      <c r="P14" s="16">
        <f t="shared" si="0"/>
        <v>258075</v>
      </c>
    </row>
    <row r="15" spans="1:16" ht="15.75" x14ac:dyDescent="0.2">
      <c r="A15" s="36" t="s">
        <v>29</v>
      </c>
      <c r="B15" s="37"/>
      <c r="C15" s="9" t="s">
        <v>30</v>
      </c>
      <c r="D15" s="9" t="s">
        <v>30</v>
      </c>
      <c r="E15" s="9">
        <f>SUM(E13:E14)</f>
        <v>66564.882000000012</v>
      </c>
      <c r="F15" s="9" t="s">
        <v>30</v>
      </c>
      <c r="G15" s="9" t="s">
        <v>30</v>
      </c>
      <c r="H15" s="9">
        <f>SUM(H13:H14)</f>
        <v>480.59399999999999</v>
      </c>
      <c r="I15" s="9">
        <f t="shared" si="2"/>
        <v>66084.288000000015</v>
      </c>
      <c r="K15" s="13" t="s">
        <v>31</v>
      </c>
      <c r="L15" s="14">
        <f>E41</f>
        <v>298964.45400000003</v>
      </c>
      <c r="M15" s="14">
        <f>H41</f>
        <v>2180.31</v>
      </c>
      <c r="N15" s="14">
        <f t="shared" ref="N15" si="3">L15-M15</f>
        <v>296784.14400000003</v>
      </c>
      <c r="O15" s="15">
        <f>O14</f>
        <v>0.83250000000000002</v>
      </c>
      <c r="P15" s="16">
        <f t="shared" si="0"/>
        <v>247072</v>
      </c>
    </row>
    <row r="16" spans="1:16" ht="15.75" x14ac:dyDescent="0.2">
      <c r="A16" s="8">
        <f>B14+1</f>
        <v>43466</v>
      </c>
      <c r="B16" s="8">
        <v>43496</v>
      </c>
      <c r="C16" s="9">
        <v>9150.098</v>
      </c>
      <c r="D16" s="9">
        <v>14435.303</v>
      </c>
      <c r="E16" s="9">
        <f t="shared" ref="E16:E27" si="4">SUM(C16:D16)</f>
        <v>23585.400999999998</v>
      </c>
      <c r="F16" s="9">
        <v>0</v>
      </c>
      <c r="G16" s="9">
        <v>256.57299999999998</v>
      </c>
      <c r="H16" s="9">
        <f t="shared" ref="H16:H27" si="5">SUM(F16:G16)</f>
        <v>256.57299999999998</v>
      </c>
      <c r="I16" s="9">
        <f t="shared" si="2"/>
        <v>23328.827999999998</v>
      </c>
      <c r="K16" s="13" t="s">
        <v>32</v>
      </c>
      <c r="L16" s="14">
        <f>SUM(L13:L15)</f>
        <v>677791.47400000005</v>
      </c>
      <c r="M16" s="14">
        <f t="shared" ref="M16:N16" si="6">SUM(M13:M15)</f>
        <v>4922.7070000000003</v>
      </c>
      <c r="N16" s="14">
        <f t="shared" si="6"/>
        <v>672868.76699999999</v>
      </c>
      <c r="O16" s="15" t="s">
        <v>33</v>
      </c>
      <c r="P16" s="16">
        <f>SUM(P13:P15)</f>
        <v>560162</v>
      </c>
    </row>
    <row r="17" spans="1:16" ht="15.75" x14ac:dyDescent="0.2">
      <c r="A17" s="8">
        <f t="shared" ref="A17:A27" si="7">B16+1</f>
        <v>43497</v>
      </c>
      <c r="B17" s="8">
        <v>43524</v>
      </c>
      <c r="C17" s="9">
        <v>10802.758</v>
      </c>
      <c r="D17" s="9">
        <v>16357.244000000001</v>
      </c>
      <c r="E17" s="9">
        <f t="shared" si="4"/>
        <v>27160.002</v>
      </c>
      <c r="F17" s="9">
        <v>0</v>
      </c>
      <c r="G17" s="9">
        <v>134.09</v>
      </c>
      <c r="H17" s="9">
        <f t="shared" si="5"/>
        <v>134.09</v>
      </c>
      <c r="I17" s="9">
        <f t="shared" si="2"/>
        <v>27025.912</v>
      </c>
      <c r="K17" s="33" t="s">
        <v>34</v>
      </c>
      <c r="L17" s="34"/>
      <c r="M17" s="34"/>
      <c r="N17" s="34"/>
      <c r="O17" s="34"/>
      <c r="P17" s="35"/>
    </row>
    <row r="18" spans="1:16" ht="15.75" x14ac:dyDescent="0.2">
      <c r="A18" s="8">
        <f t="shared" si="7"/>
        <v>43525</v>
      </c>
      <c r="B18" s="8">
        <v>43555</v>
      </c>
      <c r="C18" s="9">
        <v>14034.493</v>
      </c>
      <c r="D18" s="9">
        <v>21850.192999999999</v>
      </c>
      <c r="E18" s="9">
        <f t="shared" si="4"/>
        <v>35884.686000000002</v>
      </c>
      <c r="F18" s="9">
        <v>0</v>
      </c>
      <c r="G18" s="9">
        <v>121.325</v>
      </c>
      <c r="H18" s="9">
        <f t="shared" si="5"/>
        <v>121.325</v>
      </c>
      <c r="I18" s="9">
        <f t="shared" si="2"/>
        <v>35763.361000000004</v>
      </c>
      <c r="K18" s="13" t="s">
        <v>35</v>
      </c>
      <c r="L18" s="14">
        <f>E45</f>
        <v>19079.5</v>
      </c>
      <c r="M18" s="14">
        <f>H45</f>
        <v>247.428</v>
      </c>
      <c r="N18" s="14">
        <f t="shared" ref="N18:N20" si="8">L18-M18</f>
        <v>18832.072</v>
      </c>
      <c r="O18" s="17">
        <v>0.69082500000000002</v>
      </c>
      <c r="P18" s="16">
        <f t="shared" ref="P18:P20" si="9">ROUNDDOWN(N18*O18,)</f>
        <v>13009</v>
      </c>
    </row>
    <row r="19" spans="1:16" ht="15.75" x14ac:dyDescent="0.2">
      <c r="A19" s="8">
        <f t="shared" si="7"/>
        <v>43556</v>
      </c>
      <c r="B19" s="8">
        <v>43585</v>
      </c>
      <c r="C19" s="9">
        <v>12471.995999999999</v>
      </c>
      <c r="D19" s="9">
        <v>19644.57</v>
      </c>
      <c r="E19" s="9">
        <f t="shared" si="4"/>
        <v>32116.565999999999</v>
      </c>
      <c r="F19" s="9">
        <v>0</v>
      </c>
      <c r="G19" s="9">
        <v>217.25899999999999</v>
      </c>
      <c r="H19" s="9">
        <f t="shared" si="5"/>
        <v>217.25899999999999</v>
      </c>
      <c r="I19" s="9">
        <f t="shared" si="2"/>
        <v>31899.307000000001</v>
      </c>
      <c r="K19" s="13" t="s">
        <v>36</v>
      </c>
      <c r="L19" s="14">
        <f>E58</f>
        <v>371381.89299999998</v>
      </c>
      <c r="M19" s="14">
        <f>H58</f>
        <v>1804.0889999999999</v>
      </c>
      <c r="N19" s="14">
        <f t="shared" si="8"/>
        <v>369577.804</v>
      </c>
      <c r="O19" s="17">
        <f t="shared" ref="O19:O21" si="10">O18</f>
        <v>0.69082500000000002</v>
      </c>
      <c r="P19" s="16">
        <f t="shared" si="9"/>
        <v>255313</v>
      </c>
    </row>
    <row r="20" spans="1:16" ht="15.75" x14ac:dyDescent="0.2">
      <c r="A20" s="8">
        <f t="shared" si="7"/>
        <v>43586</v>
      </c>
      <c r="B20" s="8">
        <v>43616</v>
      </c>
      <c r="C20" s="9">
        <v>11040.076999999999</v>
      </c>
      <c r="D20" s="9">
        <v>17014.467000000001</v>
      </c>
      <c r="E20" s="9">
        <f t="shared" si="4"/>
        <v>28054.544000000002</v>
      </c>
      <c r="F20" s="9">
        <v>0</v>
      </c>
      <c r="G20" s="9">
        <v>122.021</v>
      </c>
      <c r="H20" s="9">
        <f t="shared" si="5"/>
        <v>122.021</v>
      </c>
      <c r="I20" s="9">
        <f t="shared" si="2"/>
        <v>27932.523000000001</v>
      </c>
      <c r="K20" s="13" t="s">
        <v>37</v>
      </c>
      <c r="L20" s="14">
        <f>E66</f>
        <v>186006.39499999999</v>
      </c>
      <c r="M20" s="14">
        <f>H66</f>
        <v>999.02799999999991</v>
      </c>
      <c r="N20" s="14">
        <f t="shared" si="8"/>
        <v>185007.367</v>
      </c>
      <c r="O20" s="17">
        <f t="shared" si="10"/>
        <v>0.69082500000000002</v>
      </c>
      <c r="P20" s="16">
        <f t="shared" si="9"/>
        <v>127807</v>
      </c>
    </row>
    <row r="21" spans="1:16" ht="15.75" x14ac:dyDescent="0.2">
      <c r="A21" s="8">
        <f t="shared" si="7"/>
        <v>43617</v>
      </c>
      <c r="B21" s="8">
        <v>43646</v>
      </c>
      <c r="C21" s="9">
        <v>7277.7110000000002</v>
      </c>
      <c r="D21" s="9">
        <v>10834.606</v>
      </c>
      <c r="E21" s="9">
        <f t="shared" si="4"/>
        <v>18112.316999999999</v>
      </c>
      <c r="F21" s="9">
        <v>0</v>
      </c>
      <c r="G21" s="9">
        <v>86.213999999999999</v>
      </c>
      <c r="H21" s="9">
        <f t="shared" si="5"/>
        <v>86.213999999999999</v>
      </c>
      <c r="I21" s="9">
        <f t="shared" si="2"/>
        <v>18026.102999999999</v>
      </c>
      <c r="K21" s="13" t="s">
        <v>38</v>
      </c>
      <c r="L21" s="14">
        <f>SUM(L18:L20)</f>
        <v>576467.78799999994</v>
      </c>
      <c r="M21" s="14">
        <f t="shared" ref="M21" si="11">SUM(M18:M20)</f>
        <v>3050.5449999999996</v>
      </c>
      <c r="N21" s="14">
        <f t="shared" ref="N21" si="12">SUM(N18:N20)</f>
        <v>573417.24300000002</v>
      </c>
      <c r="O21" s="17">
        <f t="shared" si="10"/>
        <v>0.69082500000000002</v>
      </c>
      <c r="P21" s="16">
        <f>SUM(P18:P20)</f>
        <v>396129</v>
      </c>
    </row>
    <row r="22" spans="1:16" ht="15.75" x14ac:dyDescent="0.2">
      <c r="A22" s="8">
        <f t="shared" si="7"/>
        <v>43647</v>
      </c>
      <c r="B22" s="8">
        <v>43677</v>
      </c>
      <c r="C22" s="9">
        <v>6509.3940000000002</v>
      </c>
      <c r="D22" s="9">
        <v>10361.656999999999</v>
      </c>
      <c r="E22" s="9">
        <f t="shared" si="4"/>
        <v>16871.050999999999</v>
      </c>
      <c r="F22" s="9">
        <v>0</v>
      </c>
      <c r="G22" s="9">
        <v>253.88900000000001</v>
      </c>
      <c r="H22" s="9">
        <f t="shared" si="5"/>
        <v>253.88900000000001</v>
      </c>
      <c r="I22" s="9">
        <f t="shared" si="2"/>
        <v>16617.162</v>
      </c>
      <c r="K22" s="13" t="s">
        <v>21</v>
      </c>
      <c r="L22" s="14">
        <f>SUM(L16,L21)</f>
        <v>1254259.2620000001</v>
      </c>
      <c r="M22" s="14">
        <f t="shared" ref="M22:N22" si="13">SUM(M16,M21)</f>
        <v>7973.2520000000004</v>
      </c>
      <c r="N22" s="14">
        <f t="shared" si="13"/>
        <v>1246286.01</v>
      </c>
      <c r="O22" s="15" t="s">
        <v>33</v>
      </c>
      <c r="P22" s="18">
        <f>SUM(P21,P16)</f>
        <v>956291</v>
      </c>
    </row>
    <row r="23" spans="1:16" ht="15.75" x14ac:dyDescent="0.2">
      <c r="A23" s="8">
        <f t="shared" si="7"/>
        <v>43678</v>
      </c>
      <c r="B23" s="8">
        <v>43708</v>
      </c>
      <c r="C23" s="9">
        <v>12453.607</v>
      </c>
      <c r="D23" s="9">
        <v>18411.407999999999</v>
      </c>
      <c r="E23" s="9">
        <f t="shared" si="4"/>
        <v>30865.014999999999</v>
      </c>
      <c r="F23" s="9">
        <v>0</v>
      </c>
      <c r="G23" s="9">
        <v>260.24299999999999</v>
      </c>
      <c r="H23" s="9">
        <f t="shared" si="5"/>
        <v>260.24299999999999</v>
      </c>
      <c r="I23" s="9">
        <f t="shared" si="2"/>
        <v>30604.772000000001</v>
      </c>
      <c r="K23" s="19"/>
      <c r="L23" s="19"/>
      <c r="M23" s="19"/>
      <c r="N23" s="20"/>
      <c r="O23" s="19"/>
      <c r="P23" s="21"/>
    </row>
    <row r="24" spans="1:16" ht="17.25" x14ac:dyDescent="0.2">
      <c r="A24" s="8">
        <f t="shared" si="7"/>
        <v>43709</v>
      </c>
      <c r="B24" s="8">
        <v>43738</v>
      </c>
      <c r="C24" s="9">
        <v>9997.7950000000001</v>
      </c>
      <c r="D24" s="9">
        <v>15408.145</v>
      </c>
      <c r="E24" s="9">
        <f t="shared" si="4"/>
        <v>25405.940000000002</v>
      </c>
      <c r="F24" s="9">
        <v>0</v>
      </c>
      <c r="G24" s="9">
        <v>288.57900000000001</v>
      </c>
      <c r="H24" s="9">
        <f t="shared" si="5"/>
        <v>288.57900000000001</v>
      </c>
      <c r="I24" s="9">
        <f t="shared" si="2"/>
        <v>25117.361000000001</v>
      </c>
      <c r="K24" s="40" t="s">
        <v>13</v>
      </c>
      <c r="L24" s="12" t="s">
        <v>18</v>
      </c>
      <c r="M24" s="12" t="s">
        <v>39</v>
      </c>
      <c r="N24" s="12" t="s">
        <v>40</v>
      </c>
      <c r="O24" s="12" t="s">
        <v>41</v>
      </c>
      <c r="P24" s="19"/>
    </row>
    <row r="25" spans="1:16" ht="17.25" x14ac:dyDescent="0.2">
      <c r="A25" s="8">
        <f t="shared" si="7"/>
        <v>43739</v>
      </c>
      <c r="B25" s="8">
        <v>43769</v>
      </c>
      <c r="C25" s="9">
        <v>7976.2809999999999</v>
      </c>
      <c r="D25" s="9">
        <v>12152.464</v>
      </c>
      <c r="E25" s="9">
        <f t="shared" si="4"/>
        <v>20128.744999999999</v>
      </c>
      <c r="F25" s="9">
        <v>0</v>
      </c>
      <c r="G25" s="9">
        <v>202.804</v>
      </c>
      <c r="H25" s="9">
        <f t="shared" si="5"/>
        <v>202.804</v>
      </c>
      <c r="I25" s="9">
        <f t="shared" si="2"/>
        <v>19925.940999999999</v>
      </c>
      <c r="K25" s="41"/>
      <c r="L25" s="12" t="s">
        <v>24</v>
      </c>
      <c r="M25" s="12" t="s">
        <v>24</v>
      </c>
      <c r="N25" s="12" t="s">
        <v>24</v>
      </c>
      <c r="O25" s="12" t="s">
        <v>24</v>
      </c>
      <c r="P25" s="19"/>
    </row>
    <row r="26" spans="1:16" ht="15.75" x14ac:dyDescent="0.2">
      <c r="A26" s="8">
        <f t="shared" si="7"/>
        <v>43770</v>
      </c>
      <c r="B26" s="8">
        <v>43799</v>
      </c>
      <c r="C26" s="9">
        <v>10492.19</v>
      </c>
      <c r="D26" s="9">
        <v>15588.346</v>
      </c>
      <c r="E26" s="9">
        <f t="shared" si="4"/>
        <v>26080.536</v>
      </c>
      <c r="F26" s="9">
        <v>0</v>
      </c>
      <c r="G26" s="9">
        <v>78.213999999999999</v>
      </c>
      <c r="H26" s="9">
        <f t="shared" si="5"/>
        <v>78.213999999999999</v>
      </c>
      <c r="I26" s="9">
        <f t="shared" si="2"/>
        <v>26002.322</v>
      </c>
      <c r="K26" s="33" t="str">
        <f>K12</f>
        <v>1st crediting period</v>
      </c>
      <c r="L26" s="34"/>
      <c r="M26" s="34"/>
      <c r="N26" s="34"/>
      <c r="O26" s="35"/>
      <c r="P26" s="19"/>
    </row>
    <row r="27" spans="1:16" ht="15.75" x14ac:dyDescent="0.2">
      <c r="A27" s="8">
        <f t="shared" si="7"/>
        <v>43800</v>
      </c>
      <c r="B27" s="8">
        <v>43830</v>
      </c>
      <c r="C27" s="9">
        <v>12269.268</v>
      </c>
      <c r="D27" s="9">
        <v>15728.066999999999</v>
      </c>
      <c r="E27" s="9">
        <f t="shared" si="4"/>
        <v>27997.334999999999</v>
      </c>
      <c r="F27" s="9">
        <v>0</v>
      </c>
      <c r="G27" s="9">
        <v>240.59200000000001</v>
      </c>
      <c r="H27" s="9">
        <f t="shared" si="5"/>
        <v>240.59200000000001</v>
      </c>
      <c r="I27" s="9">
        <f t="shared" si="2"/>
        <v>27756.742999999999</v>
      </c>
      <c r="K27" s="13" t="str">
        <f>K13</f>
        <v>2018 (01/11/2018 to 31/12/2018)</v>
      </c>
      <c r="L27" s="16">
        <f>P13</f>
        <v>55015</v>
      </c>
      <c r="M27" s="16">
        <v>0</v>
      </c>
      <c r="N27" s="16">
        <v>0</v>
      </c>
      <c r="O27" s="16">
        <f t="shared" ref="O27:O30" si="14">L27-M27-N27</f>
        <v>55015</v>
      </c>
      <c r="P27" s="19"/>
    </row>
    <row r="28" spans="1:16" ht="15.75" x14ac:dyDescent="0.2">
      <c r="A28" s="36" t="s">
        <v>42</v>
      </c>
      <c r="B28" s="37"/>
      <c r="C28" s="9" t="s">
        <v>30</v>
      </c>
      <c r="D28" s="9" t="s">
        <v>30</v>
      </c>
      <c r="E28" s="9">
        <f>SUM(E16:E27)</f>
        <v>312262.13800000004</v>
      </c>
      <c r="F28" s="9" t="s">
        <v>30</v>
      </c>
      <c r="G28" s="9" t="s">
        <v>30</v>
      </c>
      <c r="H28" s="9">
        <f>SUM(H16:H27)</f>
        <v>2261.8029999999999</v>
      </c>
      <c r="I28" s="9">
        <f t="shared" si="2"/>
        <v>310000.33500000002</v>
      </c>
      <c r="K28" s="13" t="str">
        <f t="shared" ref="K28:K32" si="15">K14</f>
        <v>2019 (01/01/2019 to 31/12/2019)</v>
      </c>
      <c r="L28" s="16">
        <f t="shared" ref="L28:L30" si="16">P14</f>
        <v>258075</v>
      </c>
      <c r="M28" s="16">
        <v>0</v>
      </c>
      <c r="N28" s="16">
        <v>0</v>
      </c>
      <c r="O28" s="16">
        <f t="shared" si="14"/>
        <v>258075</v>
      </c>
      <c r="P28" s="19"/>
    </row>
    <row r="29" spans="1:16" ht="15.75" x14ac:dyDescent="0.2">
      <c r="A29" s="8">
        <f>B27+1</f>
        <v>43831</v>
      </c>
      <c r="B29" s="8">
        <v>43861</v>
      </c>
      <c r="C29" s="9">
        <v>11251.276</v>
      </c>
      <c r="D29" s="9">
        <v>18991.074000000001</v>
      </c>
      <c r="E29" s="9">
        <f t="shared" ref="E29:E40" si="17">SUM(C29:D29)</f>
        <v>30242.35</v>
      </c>
      <c r="F29" s="9">
        <v>0</v>
      </c>
      <c r="G29" s="9">
        <v>219.48099999999999</v>
      </c>
      <c r="H29" s="9">
        <f t="shared" ref="H29:H40" si="18">SUM(F29:G29)</f>
        <v>219.48099999999999</v>
      </c>
      <c r="I29" s="9">
        <f t="shared" si="2"/>
        <v>30022.868999999999</v>
      </c>
      <c r="K29" s="13" t="str">
        <f t="shared" si="15"/>
        <v>2020 (01/01/2020 to 09/12/2020)</v>
      </c>
      <c r="L29" s="16">
        <f t="shared" si="16"/>
        <v>247072</v>
      </c>
      <c r="M29" s="16">
        <v>0</v>
      </c>
      <c r="N29" s="16">
        <v>0</v>
      </c>
      <c r="O29" s="16">
        <f t="shared" si="14"/>
        <v>247072</v>
      </c>
      <c r="P29" s="19"/>
    </row>
    <row r="30" spans="1:16" ht="15.75" x14ac:dyDescent="0.2">
      <c r="A30" s="8">
        <f t="shared" ref="A30:A40" si="19">B29+1</f>
        <v>43862</v>
      </c>
      <c r="B30" s="8">
        <v>43890</v>
      </c>
      <c r="C30" s="9">
        <v>11187.552</v>
      </c>
      <c r="D30" s="9">
        <v>19351.001</v>
      </c>
      <c r="E30" s="9">
        <f t="shared" si="17"/>
        <v>30538.553</v>
      </c>
      <c r="F30" s="9">
        <v>0</v>
      </c>
      <c r="G30" s="9">
        <v>57.762999999999998</v>
      </c>
      <c r="H30" s="9">
        <f t="shared" si="18"/>
        <v>57.762999999999998</v>
      </c>
      <c r="I30" s="9">
        <f t="shared" si="2"/>
        <v>30480.79</v>
      </c>
      <c r="K30" s="13" t="str">
        <f t="shared" si="15"/>
        <v>Total in 1st crediting period</v>
      </c>
      <c r="L30" s="16">
        <f t="shared" si="16"/>
        <v>560162</v>
      </c>
      <c r="M30" s="16">
        <v>0</v>
      </c>
      <c r="N30" s="16">
        <v>0</v>
      </c>
      <c r="O30" s="16">
        <f t="shared" si="14"/>
        <v>560162</v>
      </c>
      <c r="P30" s="19"/>
    </row>
    <row r="31" spans="1:16" ht="15.75" x14ac:dyDescent="0.2">
      <c r="A31" s="8">
        <f t="shared" si="19"/>
        <v>43891</v>
      </c>
      <c r="B31" s="8">
        <v>43921</v>
      </c>
      <c r="C31" s="9">
        <v>15515.102000000001</v>
      </c>
      <c r="D31" s="9">
        <v>24977.940999999999</v>
      </c>
      <c r="E31" s="9">
        <f t="shared" si="17"/>
        <v>40493.042999999998</v>
      </c>
      <c r="F31" s="9">
        <v>0</v>
      </c>
      <c r="G31" s="9">
        <v>94.899000000000001</v>
      </c>
      <c r="H31" s="9">
        <f t="shared" si="18"/>
        <v>94.899000000000001</v>
      </c>
      <c r="I31" s="9">
        <f t="shared" si="2"/>
        <v>40398.144</v>
      </c>
      <c r="K31" s="33" t="str">
        <f t="shared" si="15"/>
        <v>2nd crediting period</v>
      </c>
      <c r="L31" s="34"/>
      <c r="M31" s="34"/>
      <c r="N31" s="34"/>
      <c r="O31" s="35"/>
      <c r="P31" s="19"/>
    </row>
    <row r="32" spans="1:16" ht="15.75" x14ac:dyDescent="0.2">
      <c r="A32" s="8">
        <f t="shared" si="19"/>
        <v>43922</v>
      </c>
      <c r="B32" s="8">
        <v>43951</v>
      </c>
      <c r="C32" s="9">
        <v>12747.101000000001</v>
      </c>
      <c r="D32" s="9">
        <v>19639.424999999999</v>
      </c>
      <c r="E32" s="9">
        <f t="shared" si="17"/>
        <v>32386.525999999998</v>
      </c>
      <c r="F32" s="9">
        <v>0</v>
      </c>
      <c r="G32" s="9">
        <v>108.759</v>
      </c>
      <c r="H32" s="9">
        <f t="shared" si="18"/>
        <v>108.759</v>
      </c>
      <c r="I32" s="9">
        <f t="shared" si="2"/>
        <v>32277.767</v>
      </c>
      <c r="K32" s="13" t="str">
        <f t="shared" si="15"/>
        <v>2020 (10/12/2020 to 31/12/2020)</v>
      </c>
      <c r="L32" s="16">
        <f>P18</f>
        <v>13009</v>
      </c>
      <c r="M32" s="16">
        <v>0</v>
      </c>
      <c r="N32" s="16">
        <v>0</v>
      </c>
      <c r="O32" s="16">
        <f t="shared" ref="O32:O36" si="20">L32-M32-N32</f>
        <v>13009</v>
      </c>
      <c r="P32" s="19"/>
    </row>
    <row r="33" spans="1:16" ht="15.75" x14ac:dyDescent="0.2">
      <c r="A33" s="8">
        <f t="shared" si="19"/>
        <v>43952</v>
      </c>
      <c r="B33" s="8">
        <v>43982</v>
      </c>
      <c r="C33" s="9">
        <v>13991.754999999999</v>
      </c>
      <c r="D33" s="9">
        <v>23353.839</v>
      </c>
      <c r="E33" s="9">
        <f t="shared" si="17"/>
        <v>37345.593999999997</v>
      </c>
      <c r="F33" s="9">
        <v>0</v>
      </c>
      <c r="G33" s="9">
        <v>225.25399999999999</v>
      </c>
      <c r="H33" s="9">
        <f t="shared" si="18"/>
        <v>225.25399999999999</v>
      </c>
      <c r="I33" s="9">
        <f t="shared" si="2"/>
        <v>37120.339999999997</v>
      </c>
      <c r="K33" s="13" t="str">
        <f t="shared" ref="K33:K35" si="21">K19</f>
        <v>2021 (01/01/2021 to 31/12/2021)</v>
      </c>
      <c r="L33" s="16">
        <f t="shared" ref="L33:L36" si="22">P19</f>
        <v>255313</v>
      </c>
      <c r="M33" s="16">
        <v>0</v>
      </c>
      <c r="N33" s="16">
        <v>0</v>
      </c>
      <c r="O33" s="16">
        <f t="shared" si="20"/>
        <v>255313</v>
      </c>
      <c r="P33" s="19"/>
    </row>
    <row r="34" spans="1:16" ht="15.75" x14ac:dyDescent="0.2">
      <c r="A34" s="8">
        <f t="shared" si="19"/>
        <v>43983</v>
      </c>
      <c r="B34" s="8">
        <v>44012</v>
      </c>
      <c r="C34" s="9">
        <v>6549.7879999999996</v>
      </c>
      <c r="D34" s="9">
        <v>15622.637000000001</v>
      </c>
      <c r="E34" s="9">
        <f t="shared" si="17"/>
        <v>22172.424999999999</v>
      </c>
      <c r="F34" s="9">
        <v>0</v>
      </c>
      <c r="G34" s="9">
        <v>211.49100000000001</v>
      </c>
      <c r="H34" s="9">
        <f t="shared" si="18"/>
        <v>211.49100000000001</v>
      </c>
      <c r="I34" s="9">
        <f t="shared" si="2"/>
        <v>21960.933999999997</v>
      </c>
      <c r="K34" s="13" t="str">
        <f t="shared" si="21"/>
        <v>2022 (01/01/2022 to 31/07/2022)</v>
      </c>
      <c r="L34" s="16">
        <f t="shared" si="22"/>
        <v>127807</v>
      </c>
      <c r="M34" s="16">
        <v>0</v>
      </c>
      <c r="N34" s="16">
        <v>0</v>
      </c>
      <c r="O34" s="16">
        <f t="shared" si="20"/>
        <v>127807</v>
      </c>
      <c r="P34" s="19"/>
    </row>
    <row r="35" spans="1:16" ht="15.75" x14ac:dyDescent="0.2">
      <c r="A35" s="8">
        <f t="shared" si="19"/>
        <v>44013</v>
      </c>
      <c r="B35" s="8">
        <v>44043</v>
      </c>
      <c r="C35" s="9">
        <v>7283.482</v>
      </c>
      <c r="D35" s="9">
        <v>13184.957</v>
      </c>
      <c r="E35" s="9">
        <f t="shared" si="17"/>
        <v>20468.438999999998</v>
      </c>
      <c r="F35" s="9">
        <v>0</v>
      </c>
      <c r="G35" s="9">
        <v>258.84300000000002</v>
      </c>
      <c r="H35" s="9">
        <f t="shared" si="18"/>
        <v>258.84300000000002</v>
      </c>
      <c r="I35" s="9">
        <f t="shared" si="2"/>
        <v>20209.595999999998</v>
      </c>
      <c r="K35" s="13" t="str">
        <f t="shared" si="21"/>
        <v>Total in 2nd crediting period</v>
      </c>
      <c r="L35" s="16">
        <f t="shared" si="22"/>
        <v>396129</v>
      </c>
      <c r="M35" s="16">
        <v>0</v>
      </c>
      <c r="N35" s="16">
        <v>0</v>
      </c>
      <c r="O35" s="16">
        <f t="shared" si="20"/>
        <v>396129</v>
      </c>
      <c r="P35" s="19"/>
    </row>
    <row r="36" spans="1:16" ht="15.75" x14ac:dyDescent="0.2">
      <c r="A36" s="8">
        <f t="shared" si="19"/>
        <v>44044</v>
      </c>
      <c r="B36" s="8">
        <v>44074</v>
      </c>
      <c r="C36" s="9">
        <v>8764.7379999999994</v>
      </c>
      <c r="D36" s="9">
        <v>10211.476000000001</v>
      </c>
      <c r="E36" s="9">
        <f t="shared" si="17"/>
        <v>18976.214</v>
      </c>
      <c r="F36" s="9">
        <v>0</v>
      </c>
      <c r="G36" s="9">
        <v>119.742</v>
      </c>
      <c r="H36" s="9">
        <f t="shared" si="18"/>
        <v>119.742</v>
      </c>
      <c r="I36" s="9">
        <f t="shared" si="2"/>
        <v>18856.472000000002</v>
      </c>
      <c r="K36" s="13" t="s">
        <v>21</v>
      </c>
      <c r="L36" s="16">
        <f t="shared" si="22"/>
        <v>956291</v>
      </c>
      <c r="M36" s="16">
        <f>SUM(M27:M30)</f>
        <v>0</v>
      </c>
      <c r="N36" s="16">
        <f>SUM(N27:N30)</f>
        <v>0</v>
      </c>
      <c r="O36" s="16">
        <f t="shared" si="20"/>
        <v>956291</v>
      </c>
      <c r="P36" s="19"/>
    </row>
    <row r="37" spans="1:16" ht="15.75" x14ac:dyDescent="0.2">
      <c r="A37" s="8">
        <f t="shared" si="19"/>
        <v>44075</v>
      </c>
      <c r="B37" s="8">
        <v>44104</v>
      </c>
      <c r="C37" s="9">
        <v>4662.7120000000004</v>
      </c>
      <c r="D37" s="9">
        <v>7642.4350000000004</v>
      </c>
      <c r="E37" s="9">
        <f t="shared" si="17"/>
        <v>12305.147000000001</v>
      </c>
      <c r="F37" s="9">
        <v>0</v>
      </c>
      <c r="G37" s="9">
        <v>329.55200000000002</v>
      </c>
      <c r="H37" s="9">
        <f t="shared" si="18"/>
        <v>329.55200000000002</v>
      </c>
      <c r="I37" s="9">
        <f t="shared" si="2"/>
        <v>11975.595000000001</v>
      </c>
      <c r="K37" s="19"/>
      <c r="L37" s="19"/>
      <c r="M37" s="19"/>
      <c r="N37" s="19"/>
      <c r="O37" s="20"/>
    </row>
    <row r="38" spans="1:16" ht="17.25" x14ac:dyDescent="0.2">
      <c r="A38" s="8">
        <f t="shared" si="19"/>
        <v>44105</v>
      </c>
      <c r="B38" s="8">
        <v>44135</v>
      </c>
      <c r="C38" s="9">
        <v>6796.8109999999997</v>
      </c>
      <c r="D38" s="9">
        <v>11222.26</v>
      </c>
      <c r="E38" s="9">
        <f t="shared" si="17"/>
        <v>18019.071</v>
      </c>
      <c r="F38" s="9">
        <v>0</v>
      </c>
      <c r="G38" s="9">
        <v>212.58099999999999</v>
      </c>
      <c r="H38" s="9">
        <f t="shared" si="18"/>
        <v>212.58099999999999</v>
      </c>
      <c r="I38" s="9">
        <f t="shared" si="2"/>
        <v>17806.490000000002</v>
      </c>
      <c r="K38" s="40" t="s">
        <v>13</v>
      </c>
      <c r="L38" s="12" t="s">
        <v>18</v>
      </c>
      <c r="M38" s="12" t="s">
        <v>39</v>
      </c>
      <c r="N38" s="12" t="s">
        <v>40</v>
      </c>
      <c r="O38" s="12" t="s">
        <v>41</v>
      </c>
    </row>
    <row r="39" spans="1:16" ht="17.25" x14ac:dyDescent="0.2">
      <c r="A39" s="8">
        <f t="shared" si="19"/>
        <v>44136</v>
      </c>
      <c r="B39" s="8">
        <v>44165</v>
      </c>
      <c r="C39" s="9">
        <v>10476.637000000001</v>
      </c>
      <c r="D39" s="9">
        <v>17735.205000000002</v>
      </c>
      <c r="E39" s="9">
        <f t="shared" si="17"/>
        <v>28211.842000000004</v>
      </c>
      <c r="F39" s="9">
        <v>0</v>
      </c>
      <c r="G39" s="9">
        <v>240.72499999999999</v>
      </c>
      <c r="H39" s="9">
        <f t="shared" si="18"/>
        <v>240.72499999999999</v>
      </c>
      <c r="I39" s="9">
        <f t="shared" si="2"/>
        <v>27971.117000000006</v>
      </c>
      <c r="K39" s="41"/>
      <c r="L39" s="12" t="s">
        <v>24</v>
      </c>
      <c r="M39" s="12" t="s">
        <v>24</v>
      </c>
      <c r="N39" s="12" t="s">
        <v>24</v>
      </c>
      <c r="O39" s="12" t="s">
        <v>24</v>
      </c>
    </row>
    <row r="40" spans="1:16" ht="15.75" x14ac:dyDescent="0.2">
      <c r="A40" s="8">
        <f t="shared" si="19"/>
        <v>44166</v>
      </c>
      <c r="B40" s="8">
        <v>44174</v>
      </c>
      <c r="C40" s="9">
        <v>2978.8380000000002</v>
      </c>
      <c r="D40" s="9">
        <v>4826.4120000000003</v>
      </c>
      <c r="E40" s="9">
        <f t="shared" si="17"/>
        <v>7805.25</v>
      </c>
      <c r="F40" s="9">
        <v>0</v>
      </c>
      <c r="G40" s="9">
        <v>101.22</v>
      </c>
      <c r="H40" s="9">
        <f t="shared" si="18"/>
        <v>101.22</v>
      </c>
      <c r="I40" s="9">
        <f t="shared" si="2"/>
        <v>7704.03</v>
      </c>
      <c r="K40" s="13" t="str">
        <f>K27</f>
        <v>2018 (01/11/2018 to 31/12/2018)</v>
      </c>
      <c r="L40" s="16">
        <f>L27</f>
        <v>55015</v>
      </c>
      <c r="M40" s="16">
        <v>0</v>
      </c>
      <c r="N40" s="16">
        <v>0</v>
      </c>
      <c r="O40" s="16">
        <f t="shared" ref="O40:O42" si="23">L40-M40-N40</f>
        <v>55015</v>
      </c>
    </row>
    <row r="41" spans="1:16" ht="15.75" x14ac:dyDescent="0.2">
      <c r="A41" s="36" t="s">
        <v>43</v>
      </c>
      <c r="B41" s="37"/>
      <c r="C41" s="9" t="s">
        <v>30</v>
      </c>
      <c r="D41" s="9" t="s">
        <v>30</v>
      </c>
      <c r="E41" s="9">
        <f>SUM(E29:E40)</f>
        <v>298964.45400000003</v>
      </c>
      <c r="F41" s="9" t="s">
        <v>30</v>
      </c>
      <c r="G41" s="9" t="s">
        <v>30</v>
      </c>
      <c r="H41" s="9">
        <f>SUM(H29:H40)</f>
        <v>2180.31</v>
      </c>
      <c r="I41" s="9">
        <f t="shared" si="2"/>
        <v>296784.14400000003</v>
      </c>
      <c r="K41" s="13" t="str">
        <f t="shared" ref="K41:L41" si="24">K28</f>
        <v>2019 (01/01/2019 to 31/12/2019)</v>
      </c>
      <c r="L41" s="16">
        <f t="shared" si="24"/>
        <v>258075</v>
      </c>
      <c r="M41" s="16">
        <v>0</v>
      </c>
      <c r="N41" s="16">
        <v>0</v>
      </c>
      <c r="O41" s="16">
        <f t="shared" si="23"/>
        <v>258075</v>
      </c>
    </row>
    <row r="42" spans="1:16" ht="15.75" x14ac:dyDescent="0.2">
      <c r="A42" s="36" t="s">
        <v>32</v>
      </c>
      <c r="B42" s="37"/>
      <c r="C42" s="9" t="s">
        <v>30</v>
      </c>
      <c r="D42" s="9" t="s">
        <v>30</v>
      </c>
      <c r="E42" s="9">
        <f>SUM(E41,E28,E15)</f>
        <v>677791.47400000005</v>
      </c>
      <c r="F42" s="9" t="s">
        <v>30</v>
      </c>
      <c r="G42" s="9" t="s">
        <v>30</v>
      </c>
      <c r="H42" s="9">
        <f>SUM(H41,H28,H15)</f>
        <v>4922.7069999999994</v>
      </c>
      <c r="I42" s="9">
        <f t="shared" si="2"/>
        <v>672868.76699999999</v>
      </c>
      <c r="K42" s="13" t="s">
        <v>44</v>
      </c>
      <c r="L42" s="16">
        <f>L29+L32</f>
        <v>260081</v>
      </c>
      <c r="M42" s="16">
        <v>0</v>
      </c>
      <c r="N42" s="16">
        <v>0</v>
      </c>
      <c r="O42" s="16">
        <f t="shared" si="23"/>
        <v>260081</v>
      </c>
    </row>
    <row r="43" spans="1:16" ht="15.75" x14ac:dyDescent="0.2">
      <c r="A43" s="30" t="s">
        <v>45</v>
      </c>
      <c r="B43" s="31"/>
      <c r="C43" s="31"/>
      <c r="D43" s="31"/>
      <c r="E43" s="31"/>
      <c r="F43" s="31"/>
      <c r="G43" s="31"/>
      <c r="H43" s="31"/>
      <c r="I43" s="32"/>
      <c r="K43" s="13" t="str">
        <f t="shared" ref="K43:K44" si="25">K33</f>
        <v>2021 (01/01/2021 to 31/12/2021)</v>
      </c>
      <c r="L43" s="16">
        <f>L33</f>
        <v>255313</v>
      </c>
      <c r="M43" s="16">
        <v>0</v>
      </c>
      <c r="N43" s="16">
        <v>0</v>
      </c>
      <c r="O43" s="16">
        <f t="shared" ref="O43:O45" si="26">L43-M43-N43</f>
        <v>255313</v>
      </c>
    </row>
    <row r="44" spans="1:16" ht="15.75" x14ac:dyDescent="0.2">
      <c r="A44" s="8">
        <f>B40+1</f>
        <v>44175</v>
      </c>
      <c r="B44" s="8">
        <v>44196</v>
      </c>
      <c r="C44" s="9">
        <v>7281.6049999999996</v>
      </c>
      <c r="D44" s="9">
        <v>11797.895</v>
      </c>
      <c r="E44" s="9">
        <f t="shared" ref="E44" si="27">SUM(C44:D44)</f>
        <v>19079.5</v>
      </c>
      <c r="F44" s="9">
        <v>0</v>
      </c>
      <c r="G44" s="9">
        <v>247.428</v>
      </c>
      <c r="H44" s="9">
        <f t="shared" ref="H44" si="28">SUM(F44:G44)</f>
        <v>247.428</v>
      </c>
      <c r="I44" s="9">
        <f t="shared" ref="I44" si="29">E44-H44</f>
        <v>18832.072</v>
      </c>
      <c r="K44" s="13" t="str">
        <f t="shared" si="25"/>
        <v>2022 (01/01/2022 to 31/07/2022)</v>
      </c>
      <c r="L44" s="16">
        <f>L34</f>
        <v>127807</v>
      </c>
      <c r="M44" s="16">
        <v>0</v>
      </c>
      <c r="N44" s="16">
        <v>0</v>
      </c>
      <c r="O44" s="16">
        <f t="shared" si="26"/>
        <v>127807</v>
      </c>
    </row>
    <row r="45" spans="1:16" ht="15.75" x14ac:dyDescent="0.2">
      <c r="A45" s="36" t="s">
        <v>43</v>
      </c>
      <c r="B45" s="37"/>
      <c r="C45" s="9" t="s">
        <v>30</v>
      </c>
      <c r="D45" s="9" t="s">
        <v>30</v>
      </c>
      <c r="E45" s="9">
        <f>SUM(E44)</f>
        <v>19079.5</v>
      </c>
      <c r="F45" s="9" t="s">
        <v>30</v>
      </c>
      <c r="G45" s="9" t="s">
        <v>30</v>
      </c>
      <c r="H45" s="9">
        <f>SUM(H44)</f>
        <v>247.428</v>
      </c>
      <c r="I45" s="9">
        <f t="shared" si="2"/>
        <v>18832.072</v>
      </c>
      <c r="K45" s="13" t="s">
        <v>21</v>
      </c>
      <c r="L45" s="16">
        <f>SUM(L40:L44)</f>
        <v>956291</v>
      </c>
      <c r="M45" s="16">
        <f>SUM(M40:M42)</f>
        <v>0</v>
      </c>
      <c r="N45" s="16">
        <f>SUM(N40:N42)</f>
        <v>0</v>
      </c>
      <c r="O45" s="16">
        <f t="shared" si="26"/>
        <v>956291</v>
      </c>
    </row>
    <row r="46" spans="1:16" ht="15.75" x14ac:dyDescent="0.2">
      <c r="A46" s="8">
        <f>B40+1</f>
        <v>44175</v>
      </c>
      <c r="B46" s="8">
        <v>44227</v>
      </c>
      <c r="C46" s="9">
        <v>14700.502</v>
      </c>
      <c r="D46" s="9">
        <v>23917.626</v>
      </c>
      <c r="E46" s="9">
        <f t="shared" ref="E46:E57" si="30">SUM(C46:D46)</f>
        <v>38618.127999999997</v>
      </c>
      <c r="F46" s="9">
        <v>0</v>
      </c>
      <c r="G46" s="9">
        <v>148.13900000000001</v>
      </c>
      <c r="H46" s="9">
        <f t="shared" ref="H46:H57" si="31">SUM(F46:G46)</f>
        <v>148.13900000000001</v>
      </c>
      <c r="I46" s="9">
        <f t="shared" si="2"/>
        <v>38469.988999999994</v>
      </c>
      <c r="K46" s="20" t="s">
        <v>46</v>
      </c>
      <c r="L46" s="20"/>
      <c r="M46" s="19"/>
      <c r="N46" s="19"/>
      <c r="O46" s="19"/>
    </row>
    <row r="47" spans="1:16" ht="15.75" x14ac:dyDescent="0.2">
      <c r="A47" s="8">
        <f t="shared" ref="A47:A57" si="32">B46+1</f>
        <v>44228</v>
      </c>
      <c r="B47" s="8">
        <v>44255</v>
      </c>
      <c r="C47" s="9">
        <v>17882.326000000001</v>
      </c>
      <c r="D47" s="9">
        <v>28479.998</v>
      </c>
      <c r="E47" s="9">
        <f t="shared" si="30"/>
        <v>46362.324000000001</v>
      </c>
      <c r="F47" s="9">
        <v>0</v>
      </c>
      <c r="G47" s="9">
        <v>29.664999999999999</v>
      </c>
      <c r="H47" s="9">
        <f t="shared" si="31"/>
        <v>29.664999999999999</v>
      </c>
      <c r="I47" s="9">
        <f t="shared" si="2"/>
        <v>46332.659</v>
      </c>
      <c r="K47" s="22" t="s">
        <v>47</v>
      </c>
      <c r="N47" s="19"/>
      <c r="O47" s="19"/>
    </row>
    <row r="48" spans="1:16" ht="15.75" x14ac:dyDescent="0.2">
      <c r="A48" s="8">
        <f t="shared" si="32"/>
        <v>44256</v>
      </c>
      <c r="B48" s="8">
        <v>44286</v>
      </c>
      <c r="C48" s="9">
        <v>12342.258</v>
      </c>
      <c r="D48" s="9">
        <v>20022.925999999999</v>
      </c>
      <c r="E48" s="9">
        <f t="shared" si="30"/>
        <v>32365.184000000001</v>
      </c>
      <c r="F48" s="9">
        <v>0</v>
      </c>
      <c r="G48" s="9">
        <v>70.004000000000005</v>
      </c>
      <c r="H48" s="9">
        <f t="shared" si="31"/>
        <v>70.004000000000005</v>
      </c>
      <c r="I48" s="9">
        <f t="shared" si="2"/>
        <v>32295.18</v>
      </c>
      <c r="K48" s="20" t="s">
        <v>48</v>
      </c>
      <c r="L48" s="23">
        <f>A6</f>
        <v>43405</v>
      </c>
      <c r="M48" s="19"/>
      <c r="N48" s="19"/>
      <c r="O48" s="19"/>
    </row>
    <row r="49" spans="1:17" ht="15.75" x14ac:dyDescent="0.2">
      <c r="A49" s="8">
        <f t="shared" si="32"/>
        <v>44287</v>
      </c>
      <c r="B49" s="8">
        <v>44316</v>
      </c>
      <c r="C49" s="9">
        <v>11546.82</v>
      </c>
      <c r="D49" s="9">
        <v>19944.241000000002</v>
      </c>
      <c r="E49" s="9">
        <f t="shared" si="30"/>
        <v>31491.061000000002</v>
      </c>
      <c r="F49" s="9">
        <v>0</v>
      </c>
      <c r="G49" s="9">
        <v>147.59299999999999</v>
      </c>
      <c r="H49" s="9">
        <f t="shared" si="31"/>
        <v>147.59299999999999</v>
      </c>
      <c r="I49" s="9">
        <f t="shared" si="2"/>
        <v>31343.468000000001</v>
      </c>
      <c r="K49" s="20" t="s">
        <v>49</v>
      </c>
      <c r="L49" s="23">
        <f>B40</f>
        <v>44174</v>
      </c>
      <c r="M49" s="19"/>
      <c r="N49" s="19"/>
      <c r="O49" s="19"/>
    </row>
    <row r="50" spans="1:17" ht="15.75" x14ac:dyDescent="0.2">
      <c r="A50" s="8">
        <f t="shared" si="32"/>
        <v>44317</v>
      </c>
      <c r="B50" s="8">
        <v>44347</v>
      </c>
      <c r="C50" s="9">
        <v>10735.909</v>
      </c>
      <c r="D50" s="9">
        <v>17861.418000000001</v>
      </c>
      <c r="E50" s="9">
        <f t="shared" si="30"/>
        <v>28597.327000000001</v>
      </c>
      <c r="F50" s="9">
        <v>0</v>
      </c>
      <c r="G50" s="9">
        <v>119.892</v>
      </c>
      <c r="H50" s="9">
        <f t="shared" si="31"/>
        <v>119.892</v>
      </c>
      <c r="I50" s="9">
        <f t="shared" si="2"/>
        <v>28477.435000000001</v>
      </c>
      <c r="K50" s="20" t="s">
        <v>50</v>
      </c>
      <c r="L50" s="20">
        <f>L49-L48+1</f>
        <v>770</v>
      </c>
      <c r="M50" s="19"/>
      <c r="N50" s="19"/>
      <c r="O50" s="19"/>
    </row>
    <row r="51" spans="1:17" ht="15.75" x14ac:dyDescent="0.3">
      <c r="A51" s="8">
        <f t="shared" si="32"/>
        <v>44348</v>
      </c>
      <c r="B51" s="8">
        <v>44377</v>
      </c>
      <c r="C51" s="9">
        <v>8007.1019999999999</v>
      </c>
      <c r="D51" s="9">
        <v>14527.851000000001</v>
      </c>
      <c r="E51" s="9">
        <f t="shared" si="30"/>
        <v>22534.953000000001</v>
      </c>
      <c r="F51" s="9">
        <v>0</v>
      </c>
      <c r="G51" s="9">
        <v>156.71100000000001</v>
      </c>
      <c r="H51" s="9">
        <f t="shared" si="31"/>
        <v>156.71100000000001</v>
      </c>
      <c r="I51" s="9">
        <f t="shared" si="2"/>
        <v>22378.242000000002</v>
      </c>
      <c r="K51" s="20"/>
      <c r="L51" s="20"/>
      <c r="M51" s="19"/>
      <c r="N51" s="19"/>
      <c r="O51" s="24"/>
    </row>
    <row r="52" spans="1:17" ht="15.75" x14ac:dyDescent="0.2">
      <c r="A52" s="8">
        <f t="shared" si="32"/>
        <v>44378</v>
      </c>
      <c r="B52" s="8">
        <v>44408</v>
      </c>
      <c r="C52" s="9">
        <v>17440.816999999999</v>
      </c>
      <c r="D52" s="9">
        <v>23680.687999999998</v>
      </c>
      <c r="E52" s="9">
        <f t="shared" si="30"/>
        <v>41121.504999999997</v>
      </c>
      <c r="F52" s="9">
        <v>0</v>
      </c>
      <c r="G52" s="9">
        <v>122.514</v>
      </c>
      <c r="H52" s="9">
        <f t="shared" si="31"/>
        <v>122.514</v>
      </c>
      <c r="I52" s="9">
        <f t="shared" si="2"/>
        <v>40998.990999999995</v>
      </c>
      <c r="K52" s="20" t="s">
        <v>51</v>
      </c>
      <c r="L52" s="25">
        <v>338011</v>
      </c>
      <c r="M52" s="25" t="s">
        <v>52</v>
      </c>
      <c r="N52" s="19"/>
      <c r="O52" s="19"/>
    </row>
    <row r="53" spans="1:17" ht="15.75" x14ac:dyDescent="0.2">
      <c r="A53" s="8">
        <f t="shared" si="32"/>
        <v>44409</v>
      </c>
      <c r="B53" s="8">
        <v>44439</v>
      </c>
      <c r="C53" s="9">
        <v>6467.2489999999998</v>
      </c>
      <c r="D53" s="9">
        <v>11355.603999999999</v>
      </c>
      <c r="E53" s="9">
        <f t="shared" si="30"/>
        <v>17822.852999999999</v>
      </c>
      <c r="F53" s="9">
        <v>0</v>
      </c>
      <c r="G53" s="9">
        <v>357.04199999999997</v>
      </c>
      <c r="H53" s="9">
        <f t="shared" si="31"/>
        <v>357.04199999999997</v>
      </c>
      <c r="I53" s="9">
        <f t="shared" si="2"/>
        <v>17465.810999999998</v>
      </c>
      <c r="K53" s="20" t="s">
        <v>53</v>
      </c>
      <c r="L53" s="26">
        <f>L52*L50/365</f>
        <v>713064.30136986298</v>
      </c>
      <c r="M53" s="26" t="s">
        <v>52</v>
      </c>
      <c r="N53" s="19"/>
      <c r="O53" s="19"/>
    </row>
    <row r="54" spans="1:17" ht="15.75" x14ac:dyDescent="0.2">
      <c r="A54" s="8">
        <f t="shared" si="32"/>
        <v>44440</v>
      </c>
      <c r="B54" s="8">
        <v>44469</v>
      </c>
      <c r="C54" s="9">
        <v>12151.936</v>
      </c>
      <c r="D54" s="9">
        <v>12413.362999999999</v>
      </c>
      <c r="E54" s="9">
        <f t="shared" si="30"/>
        <v>24565.298999999999</v>
      </c>
      <c r="F54" s="9">
        <v>0</v>
      </c>
      <c r="G54" s="9">
        <v>153.71899999999999</v>
      </c>
      <c r="H54" s="9">
        <f t="shared" si="31"/>
        <v>153.71899999999999</v>
      </c>
      <c r="I54" s="9">
        <f t="shared" si="2"/>
        <v>24411.579999999998</v>
      </c>
      <c r="K54" s="20" t="s">
        <v>54</v>
      </c>
      <c r="L54" s="27">
        <f>ABS(O30/L53-1)</f>
        <v>0.21442989233386589</v>
      </c>
      <c r="M54" s="19" t="str">
        <f>IF(O30/L53&lt;1,"lower","higher")</f>
        <v>lower</v>
      </c>
    </row>
    <row r="55" spans="1:17" ht="15.75" x14ac:dyDescent="0.2">
      <c r="A55" s="8">
        <f t="shared" si="32"/>
        <v>44470</v>
      </c>
      <c r="B55" s="8">
        <v>44500</v>
      </c>
      <c r="C55" s="9">
        <v>12812.816999999999</v>
      </c>
      <c r="D55" s="9">
        <v>16969.061000000002</v>
      </c>
      <c r="E55" s="9">
        <f t="shared" si="30"/>
        <v>29781.878000000001</v>
      </c>
      <c r="F55" s="9">
        <v>0</v>
      </c>
      <c r="G55" s="9">
        <v>247.35900000000001</v>
      </c>
      <c r="H55" s="9">
        <f t="shared" si="31"/>
        <v>247.35900000000001</v>
      </c>
      <c r="I55" s="9">
        <f t="shared" si="2"/>
        <v>29534.519</v>
      </c>
      <c r="Q55" s="25"/>
    </row>
    <row r="56" spans="1:17" x14ac:dyDescent="0.2">
      <c r="A56" s="8">
        <f t="shared" si="32"/>
        <v>44501</v>
      </c>
      <c r="B56" s="8">
        <v>44530</v>
      </c>
      <c r="C56" s="9">
        <v>14187.168</v>
      </c>
      <c r="D56" s="9">
        <v>18579.370999999999</v>
      </c>
      <c r="E56" s="9">
        <f t="shared" si="30"/>
        <v>32766.538999999997</v>
      </c>
      <c r="F56" s="9">
        <v>0</v>
      </c>
      <c r="G56" s="9">
        <v>98.111000000000004</v>
      </c>
      <c r="H56" s="9">
        <f t="shared" si="31"/>
        <v>98.111000000000004</v>
      </c>
      <c r="I56" s="9">
        <f t="shared" si="2"/>
        <v>32668.427999999996</v>
      </c>
    </row>
    <row r="57" spans="1:17" ht="15.75" x14ac:dyDescent="0.2">
      <c r="A57" s="8">
        <f t="shared" si="32"/>
        <v>44531</v>
      </c>
      <c r="B57" s="8">
        <v>44561</v>
      </c>
      <c r="C57" s="9">
        <v>10495.005999999999</v>
      </c>
      <c r="D57" s="9">
        <v>14859.835999999999</v>
      </c>
      <c r="E57" s="9">
        <f t="shared" si="30"/>
        <v>25354.841999999997</v>
      </c>
      <c r="F57" s="9">
        <v>0</v>
      </c>
      <c r="G57" s="9">
        <v>153.34</v>
      </c>
      <c r="H57" s="9">
        <f t="shared" si="31"/>
        <v>153.34</v>
      </c>
      <c r="I57" s="9">
        <f t="shared" si="2"/>
        <v>25201.501999999997</v>
      </c>
      <c r="K57" s="22" t="s">
        <v>57</v>
      </c>
    </row>
    <row r="58" spans="1:17" ht="15.75" x14ac:dyDescent="0.2">
      <c r="A58" s="36" t="s">
        <v>55</v>
      </c>
      <c r="B58" s="37"/>
      <c r="C58" s="9" t="s">
        <v>30</v>
      </c>
      <c r="D58" s="9" t="s">
        <v>30</v>
      </c>
      <c r="E58" s="9">
        <f>SUM(E46:E57)</f>
        <v>371381.89299999998</v>
      </c>
      <c r="F58" s="9" t="s">
        <v>30</v>
      </c>
      <c r="G58" s="9" t="s">
        <v>30</v>
      </c>
      <c r="H58" s="9">
        <f>SUM(H46:H57)</f>
        <v>1804.0889999999999</v>
      </c>
      <c r="I58" s="9">
        <f t="shared" si="2"/>
        <v>369577.804</v>
      </c>
      <c r="K58" s="20" t="s">
        <v>48</v>
      </c>
      <c r="L58" s="23">
        <f>A44</f>
        <v>44175</v>
      </c>
      <c r="M58" s="19"/>
    </row>
    <row r="59" spans="1:17" ht="15.75" x14ac:dyDescent="0.2">
      <c r="A59" s="8">
        <f>B57+1</f>
        <v>44562</v>
      </c>
      <c r="B59" s="8">
        <v>44592</v>
      </c>
      <c r="C59" s="9">
        <v>10123.531999999999</v>
      </c>
      <c r="D59" s="9">
        <v>15337.843999999999</v>
      </c>
      <c r="E59" s="9">
        <f t="shared" ref="E59:E65" si="33">SUM(C59:D59)</f>
        <v>25461.375999999997</v>
      </c>
      <c r="F59" s="9">
        <v>0</v>
      </c>
      <c r="G59" s="9">
        <v>196.654</v>
      </c>
      <c r="H59" s="9">
        <f t="shared" ref="H59:H65" si="34">SUM(F59:G59)</f>
        <v>196.654</v>
      </c>
      <c r="I59" s="9">
        <f t="shared" si="2"/>
        <v>25264.721999999998</v>
      </c>
      <c r="K59" s="20" t="s">
        <v>49</v>
      </c>
      <c r="L59" s="23">
        <f>B65</f>
        <v>44773</v>
      </c>
      <c r="M59" s="19"/>
    </row>
    <row r="60" spans="1:17" ht="15.75" x14ac:dyDescent="0.2">
      <c r="A60" s="8">
        <f t="shared" ref="A60:A65" si="35">B59+1</f>
        <v>44593</v>
      </c>
      <c r="B60" s="8">
        <v>44620</v>
      </c>
      <c r="C60" s="10">
        <v>7883.5039999999999</v>
      </c>
      <c r="D60" s="9">
        <v>12025.833000000001</v>
      </c>
      <c r="E60" s="9">
        <f t="shared" si="33"/>
        <v>19909.337</v>
      </c>
      <c r="F60" s="9">
        <v>0</v>
      </c>
      <c r="G60" s="10">
        <v>161.91</v>
      </c>
      <c r="H60" s="9">
        <f t="shared" si="34"/>
        <v>161.91</v>
      </c>
      <c r="I60" s="9">
        <f t="shared" si="2"/>
        <v>19747.427</v>
      </c>
      <c r="K60" s="20" t="s">
        <v>50</v>
      </c>
      <c r="L60" s="20">
        <f>L59-L58+1</f>
        <v>599</v>
      </c>
      <c r="M60" s="19"/>
    </row>
    <row r="61" spans="1:17" ht="15.75" x14ac:dyDescent="0.2">
      <c r="A61" s="8">
        <f t="shared" si="35"/>
        <v>44621</v>
      </c>
      <c r="B61" s="8">
        <v>44651</v>
      </c>
      <c r="C61" s="10">
        <v>14120.06</v>
      </c>
      <c r="D61" s="9">
        <v>20328.012999999999</v>
      </c>
      <c r="E61" s="9">
        <f t="shared" si="33"/>
        <v>34448.072999999997</v>
      </c>
      <c r="F61" s="9">
        <v>0</v>
      </c>
      <c r="G61" s="10">
        <v>154.405</v>
      </c>
      <c r="H61" s="9">
        <f t="shared" si="34"/>
        <v>154.405</v>
      </c>
      <c r="I61" s="9">
        <f t="shared" si="2"/>
        <v>34293.667999999998</v>
      </c>
      <c r="K61" s="20"/>
      <c r="L61" s="20"/>
      <c r="M61" s="19"/>
    </row>
    <row r="62" spans="1:17" ht="15.75" x14ac:dyDescent="0.2">
      <c r="A62" s="8">
        <f t="shared" si="35"/>
        <v>44652</v>
      </c>
      <c r="B62" s="8">
        <v>44681</v>
      </c>
      <c r="C62" s="10">
        <v>11807.196</v>
      </c>
      <c r="D62" s="9">
        <v>18105.395</v>
      </c>
      <c r="E62" s="9">
        <f t="shared" si="33"/>
        <v>29912.591</v>
      </c>
      <c r="F62" s="9">
        <v>0</v>
      </c>
      <c r="G62" s="10">
        <v>133.065</v>
      </c>
      <c r="H62" s="9">
        <f t="shared" si="34"/>
        <v>133.065</v>
      </c>
      <c r="I62" s="9">
        <f t="shared" si="2"/>
        <v>29779.526000000002</v>
      </c>
      <c r="K62" s="20" t="s">
        <v>51</v>
      </c>
      <c r="L62" s="25">
        <f>ROUNDDOWN(406020*O18,)</f>
        <v>280488</v>
      </c>
      <c r="M62" s="25" t="s">
        <v>52</v>
      </c>
    </row>
    <row r="63" spans="1:17" ht="15.75" x14ac:dyDescent="0.2">
      <c r="A63" s="8">
        <f t="shared" si="35"/>
        <v>44682</v>
      </c>
      <c r="B63" s="8">
        <v>44712</v>
      </c>
      <c r="C63" s="10">
        <v>8862.2270000000008</v>
      </c>
      <c r="D63" s="9">
        <v>14796.956</v>
      </c>
      <c r="E63" s="9">
        <f t="shared" si="33"/>
        <v>23659.183000000001</v>
      </c>
      <c r="F63" s="9">
        <v>0</v>
      </c>
      <c r="G63" s="10">
        <v>96.430999999999997</v>
      </c>
      <c r="H63" s="9">
        <f t="shared" si="34"/>
        <v>96.430999999999997</v>
      </c>
      <c r="I63" s="9">
        <f t="shared" si="2"/>
        <v>23562.752</v>
      </c>
      <c r="K63" s="20" t="s">
        <v>53</v>
      </c>
      <c r="L63" s="26">
        <f>INT(L62*L60/365)</f>
        <v>460307</v>
      </c>
      <c r="M63" s="26" t="s">
        <v>52</v>
      </c>
    </row>
    <row r="64" spans="1:17" ht="15.75" x14ac:dyDescent="0.2">
      <c r="A64" s="8">
        <f t="shared" si="35"/>
        <v>44713</v>
      </c>
      <c r="B64" s="8">
        <v>44742</v>
      </c>
      <c r="C64" s="10">
        <v>10455.304</v>
      </c>
      <c r="D64" s="9">
        <v>18346.772000000001</v>
      </c>
      <c r="E64" s="9">
        <f t="shared" si="33"/>
        <v>28802.076000000001</v>
      </c>
      <c r="F64" s="9">
        <v>0</v>
      </c>
      <c r="G64" s="10">
        <v>90.331999999999994</v>
      </c>
      <c r="H64" s="9">
        <f t="shared" si="34"/>
        <v>90.331999999999994</v>
      </c>
      <c r="I64" s="9">
        <f t="shared" si="2"/>
        <v>28711.744000000002</v>
      </c>
      <c r="K64" s="20" t="s">
        <v>54</v>
      </c>
      <c r="L64" s="27">
        <f>ABS(O35/L63-1)</f>
        <v>0.13942434071174237</v>
      </c>
      <c r="M64" s="19" t="str">
        <f>IF(O35/L63&lt;1,"lower","higher")</f>
        <v>lower</v>
      </c>
    </row>
    <row r="65" spans="1:9" x14ac:dyDescent="0.2">
      <c r="A65" s="8">
        <f t="shared" si="35"/>
        <v>44743</v>
      </c>
      <c r="B65" s="8">
        <v>44773</v>
      </c>
      <c r="C65" s="10">
        <v>8666.5730000000003</v>
      </c>
      <c r="D65" s="9">
        <v>15147.186</v>
      </c>
      <c r="E65" s="9">
        <f t="shared" si="33"/>
        <v>23813.758999999998</v>
      </c>
      <c r="F65" s="9">
        <v>0</v>
      </c>
      <c r="G65" s="10">
        <v>166.23099999999999</v>
      </c>
      <c r="H65" s="9">
        <f t="shared" si="34"/>
        <v>166.23099999999999</v>
      </c>
      <c r="I65" s="9">
        <f t="shared" si="2"/>
        <v>23647.527999999998</v>
      </c>
    </row>
    <row r="66" spans="1:9" x14ac:dyDescent="0.2">
      <c r="A66" s="36" t="s">
        <v>56</v>
      </c>
      <c r="B66" s="37"/>
      <c r="C66" s="9" t="s">
        <v>30</v>
      </c>
      <c r="D66" s="9" t="s">
        <v>30</v>
      </c>
      <c r="E66" s="9">
        <f>SUM(E59:E65)</f>
        <v>186006.39499999999</v>
      </c>
      <c r="F66" s="9" t="s">
        <v>30</v>
      </c>
      <c r="G66" s="9" t="s">
        <v>30</v>
      </c>
      <c r="H66" s="9">
        <f>SUM(H59:H65)</f>
        <v>999.02799999999991</v>
      </c>
      <c r="I66" s="9">
        <f t="shared" si="2"/>
        <v>185007.367</v>
      </c>
    </row>
    <row r="67" spans="1:9" x14ac:dyDescent="0.2">
      <c r="A67" s="36" t="s">
        <v>38</v>
      </c>
      <c r="B67" s="37"/>
      <c r="C67" s="9" t="s">
        <v>30</v>
      </c>
      <c r="D67" s="9" t="s">
        <v>30</v>
      </c>
      <c r="E67" s="9">
        <f>SUM(E66,E58,E45)</f>
        <v>576467.78799999994</v>
      </c>
      <c r="F67" s="9" t="s">
        <v>30</v>
      </c>
      <c r="G67" s="9" t="s">
        <v>30</v>
      </c>
      <c r="H67" s="9">
        <f>SUM(H66,H58,H45)</f>
        <v>3050.5449999999996</v>
      </c>
      <c r="I67" s="9">
        <f t="shared" si="2"/>
        <v>573417.2429999999</v>
      </c>
    </row>
    <row r="68" spans="1:9" x14ac:dyDescent="0.2">
      <c r="A68" s="36" t="s">
        <v>21</v>
      </c>
      <c r="B68" s="37"/>
      <c r="C68" s="9" t="s">
        <v>30</v>
      </c>
      <c r="D68" s="9" t="s">
        <v>30</v>
      </c>
      <c r="E68" s="9">
        <f>SUM(E67,E42)</f>
        <v>1254259.2620000001</v>
      </c>
      <c r="F68" s="9" t="s">
        <v>30</v>
      </c>
      <c r="G68" s="9" t="s">
        <v>30</v>
      </c>
      <c r="H68" s="9">
        <f>SUM(H67,H42)</f>
        <v>7973.2519999999986</v>
      </c>
      <c r="I68" s="9">
        <f t="shared" si="2"/>
        <v>1246286.01</v>
      </c>
    </row>
  </sheetData>
  <mergeCells count="25">
    <mergeCell ref="K10:K11"/>
    <mergeCell ref="K24:K25"/>
    <mergeCell ref="K38:K39"/>
    <mergeCell ref="A58:B58"/>
    <mergeCell ref="A66:B66"/>
    <mergeCell ref="A67:B67"/>
    <mergeCell ref="A68:B68"/>
    <mergeCell ref="A10:A11"/>
    <mergeCell ref="B10:B11"/>
    <mergeCell ref="K31:O31"/>
    <mergeCell ref="A41:B41"/>
    <mergeCell ref="A42:B42"/>
    <mergeCell ref="A43:I43"/>
    <mergeCell ref="A45:B45"/>
    <mergeCell ref="K12:P12"/>
    <mergeCell ref="A15:B15"/>
    <mergeCell ref="K17:P17"/>
    <mergeCell ref="K26:O26"/>
    <mergeCell ref="A28:B28"/>
    <mergeCell ref="A1:D1"/>
    <mergeCell ref="A5:H5"/>
    <mergeCell ref="C10:E10"/>
    <mergeCell ref="F10:H10"/>
    <mergeCell ref="A12:I12"/>
    <mergeCell ref="I10:I11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2022-10-31T07:40:00Z</dcterms:created>
  <dcterms:modified xsi:type="dcterms:W3CDTF">2023-01-09T05:44:40Z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74FE8E02A51E4F319C0A4285A0820D33</vt:lpwstr>
  </property>
  <property fmtid="{D5CDD505-2E9C-101B-9397-08002B2CF9AE}" pid="3" name="KSOProductBuildVer">
    <vt:lpwstr>2052-11.1.0.12763</vt:lpwstr>
  </property>
</Properties>
</file>