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730"/>
  <workbookPr/>
  <mc:AlternateContent xmlns:mc="http://schemas.openxmlformats.org/markup-compatibility/2006">
    <mc:Choice Requires="x15">
      <x15ac:absPath xmlns:x15ac="http://schemas.microsoft.com/office/spreadsheetml/2010/11/ac" url="C:\Users\silak\OneDrive\Masaüstü\Sekans\Carbon\Tektuğ\Kargılık\DOE Feedback\v3\"/>
    </mc:Choice>
  </mc:AlternateContent>
  <xr:revisionPtr revIDLastSave="0" documentId="13_ncr:1_{114C4156-8D3B-42D2-B7CC-10BD82D93F21}" xr6:coauthVersionLast="45" xr6:coauthVersionMax="45" xr10:uidLastSave="{00000000-0000-0000-0000-000000000000}"/>
  <bookViews>
    <workbookView xWindow="-120" yWindow="-120" windowWidth="20730" windowHeight="11160" xr2:uid="{00000000-000D-0000-FFFF-FFFF00000000}"/>
  </bookViews>
  <sheets>
    <sheet name="Baseline Emissions" sheetId="1" r:id="rId1"/>
    <sheet name="Comp.of Baseline Emissions" sheetId="2" r:id="rId2"/>
    <sheet name="Power Density" sheetId="3" r:id="rId3"/>
  </sheets>
  <definedNames>
    <definedName name="_ftn1" localSheetId="2">'Power Density'!$C$11</definedName>
    <definedName name="_ftnref1" localSheetId="2">'Power Density'!$C$5</definedName>
    <definedName name="_xlnm._FilterDatabase" localSheetId="0" hidden="1">'Baseline Emissions'!#REF!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C70" i="1" l="1"/>
  <c r="C63" i="1"/>
  <c r="F9" i="2" l="1"/>
  <c r="F10" i="2" l="1"/>
  <c r="C7" i="3"/>
  <c r="D10" i="2" l="1"/>
  <c r="H4" i="2"/>
  <c r="E5" i="1"/>
  <c r="E6" i="1"/>
  <c r="E7" i="1"/>
  <c r="E8" i="1"/>
  <c r="E9" i="1"/>
  <c r="E10" i="1"/>
  <c r="E11" i="1"/>
  <c r="E12" i="1"/>
  <c r="E13" i="1"/>
  <c r="E65" i="1" s="1"/>
  <c r="E14" i="1"/>
  <c r="E15" i="1"/>
  <c r="E16" i="1"/>
  <c r="E17" i="1"/>
  <c r="E18" i="1"/>
  <c r="E19" i="1"/>
  <c r="E20" i="1"/>
  <c r="E21" i="1"/>
  <c r="E22" i="1"/>
  <c r="E23" i="1"/>
  <c r="E24" i="1"/>
  <c r="E25" i="1"/>
  <c r="E26" i="1"/>
  <c r="E27" i="1"/>
  <c r="E28" i="1"/>
  <c r="E66" i="1" s="1"/>
  <c r="E29" i="1"/>
  <c r="E30" i="1"/>
  <c r="E31" i="1"/>
  <c r="E32" i="1"/>
  <c r="E33" i="1"/>
  <c r="E34" i="1"/>
  <c r="E35" i="1"/>
  <c r="E36" i="1"/>
  <c r="E37" i="1"/>
  <c r="E67" i="1" s="1"/>
  <c r="E38" i="1"/>
  <c r="E39" i="1"/>
  <c r="E40" i="1"/>
  <c r="E41" i="1"/>
  <c r="E42" i="1"/>
  <c r="E43" i="1"/>
  <c r="E44" i="1"/>
  <c r="E45" i="1"/>
  <c r="E46" i="1"/>
  <c r="E47" i="1"/>
  <c r="E48" i="1"/>
  <c r="E49" i="1"/>
  <c r="E50" i="1"/>
  <c r="E68" i="1" s="1"/>
  <c r="E51" i="1"/>
  <c r="E52" i="1"/>
  <c r="E53" i="1"/>
  <c r="E54" i="1"/>
  <c r="E55" i="1"/>
  <c r="E56" i="1"/>
  <c r="E57" i="1"/>
  <c r="E58" i="1"/>
  <c r="E59" i="1"/>
  <c r="E60" i="1"/>
  <c r="E61" i="1"/>
  <c r="G61" i="1" s="1"/>
  <c r="E62" i="1"/>
  <c r="E63" i="1"/>
  <c r="G63" i="1" s="1"/>
  <c r="E4" i="1"/>
  <c r="D64" i="1"/>
  <c r="E64" i="1"/>
  <c r="D65" i="1"/>
  <c r="D66" i="1"/>
  <c r="D67" i="1"/>
  <c r="D68" i="1"/>
  <c r="D70" i="1" s="1"/>
  <c r="D69" i="1"/>
  <c r="C69" i="1"/>
  <c r="C68" i="1"/>
  <c r="C67" i="1"/>
  <c r="C66" i="1"/>
  <c r="C65" i="1"/>
  <c r="C64" i="1"/>
  <c r="G60" i="1"/>
  <c r="G62" i="1"/>
  <c r="G69" i="1" l="1"/>
  <c r="E9" i="2" s="1"/>
  <c r="E69" i="1"/>
  <c r="E70" i="1" s="1"/>
  <c r="B30" i="1"/>
  <c r="G4" i="1"/>
  <c r="B5" i="1"/>
  <c r="G5" i="1"/>
  <c r="G64" i="1" s="1"/>
  <c r="B6" i="1"/>
  <c r="B7" i="1" s="1"/>
  <c r="B8" i="1" s="1"/>
  <c r="B9" i="1" s="1"/>
  <c r="B10" i="1" s="1"/>
  <c r="B11" i="1" s="1"/>
  <c r="B12" i="1" s="1"/>
  <c r="B13" i="1" s="1"/>
  <c r="B14" i="1" s="1"/>
  <c r="B15" i="1" s="1"/>
  <c r="B16" i="1" s="1"/>
  <c r="B17" i="1" s="1"/>
  <c r="B18" i="1" s="1"/>
  <c r="B19" i="1" s="1"/>
  <c r="B20" i="1" s="1"/>
  <c r="B21" i="1" s="1"/>
  <c r="B22" i="1" s="1"/>
  <c r="B23" i="1" s="1"/>
  <c r="B24" i="1" s="1"/>
  <c r="B25" i="1" s="1"/>
  <c r="B26" i="1" s="1"/>
  <c r="B27" i="1" s="1"/>
  <c r="B28" i="1" s="1"/>
  <c r="B29" i="1" s="1"/>
  <c r="B31" i="1" s="1"/>
  <c r="B32" i="1" s="1"/>
  <c r="B33" i="1" s="1"/>
  <c r="B34" i="1" s="1"/>
  <c r="B35" i="1" s="1"/>
  <c r="B36" i="1" s="1"/>
  <c r="B37" i="1" s="1"/>
  <c r="B38" i="1" s="1"/>
  <c r="B39" i="1" s="1"/>
  <c r="B40" i="1" s="1"/>
  <c r="B41" i="1" s="1"/>
  <c r="B42" i="1" s="1"/>
  <c r="B43" i="1" s="1"/>
  <c r="B44" i="1" s="1"/>
  <c r="B45" i="1" s="1"/>
  <c r="B46" i="1" s="1"/>
  <c r="B47" i="1" s="1"/>
  <c r="B48" i="1" s="1"/>
  <c r="B49" i="1" s="1"/>
  <c r="B50" i="1" s="1"/>
  <c r="B51" i="1" s="1"/>
  <c r="B52" i="1" s="1"/>
  <c r="B53" i="1" s="1"/>
  <c r="B54" i="1" s="1"/>
  <c r="B55" i="1" s="1"/>
  <c r="B56" i="1" s="1"/>
  <c r="B57" i="1" s="1"/>
  <c r="B58" i="1" s="1"/>
  <c r="B59" i="1" s="1"/>
  <c r="G6" i="1"/>
  <c r="G7" i="1"/>
  <c r="G8" i="1"/>
  <c r="G9" i="1"/>
  <c r="G10" i="1"/>
  <c r="G11" i="1"/>
  <c r="G12" i="1"/>
  <c r="G13" i="1"/>
  <c r="G65" i="1" s="1"/>
  <c r="G14" i="1"/>
  <c r="G15" i="1"/>
  <c r="G16" i="1"/>
  <c r="G17" i="1"/>
  <c r="G18" i="1"/>
  <c r="G19" i="1"/>
  <c r="G20" i="1"/>
  <c r="G21" i="1"/>
  <c r="G22" i="1"/>
  <c r="G23" i="1"/>
  <c r="G24" i="1"/>
  <c r="G25" i="1"/>
  <c r="G26" i="1"/>
  <c r="G27" i="1"/>
  <c r="G28" i="1"/>
  <c r="G29" i="1"/>
  <c r="G30" i="1"/>
  <c r="G31" i="1"/>
  <c r="G32" i="1"/>
  <c r="G33" i="1"/>
  <c r="G34" i="1"/>
  <c r="G35" i="1"/>
  <c r="G36" i="1"/>
  <c r="G37" i="1"/>
  <c r="G38" i="1"/>
  <c r="G39" i="1"/>
  <c r="G40" i="1"/>
  <c r="G41" i="1"/>
  <c r="G42" i="1"/>
  <c r="G43" i="1"/>
  <c r="G44" i="1"/>
  <c r="G45" i="1"/>
  <c r="G46" i="1"/>
  <c r="G47" i="1"/>
  <c r="G48" i="1"/>
  <c r="G49" i="1"/>
  <c r="G50" i="1"/>
  <c r="G51" i="1"/>
  <c r="G52" i="1"/>
  <c r="G53" i="1"/>
  <c r="G54" i="1"/>
  <c r="G55" i="1"/>
  <c r="G56" i="1"/>
  <c r="G57" i="1"/>
  <c r="G58" i="1"/>
  <c r="G59" i="1"/>
  <c r="G9" i="2" l="1"/>
  <c r="H9" i="2" s="1"/>
  <c r="G67" i="1"/>
  <c r="G66" i="1"/>
  <c r="G68" i="1"/>
  <c r="F4" i="2"/>
  <c r="G70" i="1" l="1"/>
  <c r="F5" i="2"/>
  <c r="F6" i="2"/>
  <c r="F7" i="2"/>
  <c r="F8" i="2"/>
  <c r="B60" i="1" l="1"/>
  <c r="B61" i="1" s="1"/>
  <c r="B62" i="1" s="1"/>
  <c r="B63" i="1" s="1"/>
  <c r="E8" i="2" l="1"/>
  <c r="E7" i="2"/>
  <c r="G7" i="2" s="1"/>
  <c r="H7" i="2" s="1"/>
  <c r="E4" i="2"/>
  <c r="G4" i="2" s="1"/>
  <c r="E6" i="2"/>
  <c r="G6" i="2" s="1"/>
  <c r="H6" i="2" s="1"/>
  <c r="E5" i="2"/>
  <c r="G5" i="2" s="1"/>
  <c r="H5" i="2" s="1"/>
  <c r="G8" i="2" l="1"/>
  <c r="H8" i="2" s="1"/>
  <c r="E10" i="2"/>
  <c r="G10" i="2" s="1"/>
  <c r="H10" i="2" s="1"/>
</calcChain>
</file>

<file path=xl/sharedStrings.xml><?xml version="1.0" encoding="utf-8"?>
<sst xmlns="http://schemas.openxmlformats.org/spreadsheetml/2006/main" count="31" uniqueCount="30">
  <si>
    <t>(A)
Electricity
supplied to
the grid
[MWh]</t>
  </si>
  <si>
    <t>Month</t>
  </si>
  <si>
    <t>(B)
Electricity
consumption
from the grid
[MWh]</t>
  </si>
  <si>
    <t>(C) = (A) - (B)
EG (ID 8)
Net electricity
supplied to the grid
[MWh]</t>
  </si>
  <si>
    <t>2014 Vintage
(01.01.2014-31.12.2014)</t>
  </si>
  <si>
    <t>2015 Vintage
(01.01.2015-31.12.2015)</t>
  </si>
  <si>
    <t>Total</t>
  </si>
  <si>
    <t>Vintage</t>
  </si>
  <si>
    <t>Period</t>
  </si>
  <si>
    <t>Total Days</t>
  </si>
  <si>
    <t>Amount achieved during this monitoring period (tCO2e)</t>
  </si>
  <si>
    <t>Amount estimated ex ante  (tCO2e)</t>
  </si>
  <si>
    <t>Difference  (tCO2e)</t>
  </si>
  <si>
    <t>Difference (%)</t>
  </si>
  <si>
    <t>01.04.2013-31.12.2013</t>
  </si>
  <si>
    <t>01.01.2014-31.12.2014</t>
  </si>
  <si>
    <t>01.01.2015-31.12.2015</t>
  </si>
  <si>
    <t>Estimated amount of annual average GHG emission reductions monitoring period in the PDD</t>
  </si>
  <si>
    <t>01.01.2012-31.12.2012</t>
  </si>
  <si>
    <t>2012 Vintage
(01.01.2012-31.12.2012)</t>
  </si>
  <si>
    <t>2013 Vintage
(01.01.2013-31.12.2013)</t>
  </si>
  <si>
    <t>2011 Vintage
(01.04.2011-31.12.2011)</t>
  </si>
  <si>
    <t>01.04.2011-31.12.2011</t>
  </si>
  <si>
    <t>Installed Capacity (W)</t>
  </si>
  <si>
    <t>Reservoir Area (m2)</t>
  </si>
  <si>
    <t>Power Density (W/m2)</t>
  </si>
  <si>
    <t>2016 Vintage
(01.01.2016-27.03.2016)</t>
  </si>
  <si>
    <t>01.01.2016-27.03.2016</t>
  </si>
  <si>
    <r>
      <t>EF  [tCO</t>
    </r>
    <r>
      <rPr>
        <b/>
        <vertAlign val="subscript"/>
        <sz val="10.5"/>
        <rFont val="Arial"/>
        <family val="2"/>
      </rPr>
      <t>2</t>
    </r>
    <r>
      <rPr>
        <b/>
        <sz val="10.5"/>
        <rFont val="Arial"/>
        <family val="2"/>
      </rPr>
      <t>/MWh]</t>
    </r>
  </si>
  <si>
    <r>
      <t>Baseline
emission:
ER = EG * EF
[t CO</t>
    </r>
    <r>
      <rPr>
        <b/>
        <vertAlign val="subscript"/>
        <sz val="10.5"/>
        <rFont val="Arial"/>
        <family val="2"/>
      </rPr>
      <t>2</t>
    </r>
    <r>
      <rPr>
        <b/>
        <sz val="10.5"/>
        <rFont val="Arial"/>
        <family val="2"/>
      </rPr>
      <t>-eq]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</si>
</sst>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43" formatCode="_-* #,##0.00_-;\-* #,##0.00_-;_-* &quot;-&quot;??_-;_-@_-"/>
    <numFmt numFmtId="164" formatCode="[$-F800]dddd\,\ mmmm\ dd\,\ yyyy"/>
    <numFmt numFmtId="165" formatCode="[$-409]mmm\-yy;@"/>
    <numFmt numFmtId="166" formatCode="_-* #,##0_-;\-* #,##0_-;_-* &quot;-&quot;??_-;_-@_-"/>
    <numFmt numFmtId="167" formatCode="0.0%"/>
    <numFmt numFmtId="168" formatCode="_-* #,##0.000_-;\-* #,##0.000_-;_-* &quot;-&quot;??_-;_-@_-"/>
    <numFmt numFmtId="169" formatCode="0.0"/>
  </numFmts>
  <fonts count="1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name val="Arial"/>
      <family val="2"/>
      <charset val="162"/>
    </font>
    <font>
      <b/>
      <sz val="11"/>
      <color theme="1"/>
      <name val="Calibri"/>
      <family val="2"/>
      <scheme val="minor"/>
    </font>
    <font>
      <sz val="10.5"/>
      <color theme="1"/>
      <name val="Franklin Gothic Book"/>
      <family val="2"/>
      <charset val="162"/>
    </font>
    <font>
      <sz val="8"/>
      <name val="Calibri"/>
      <family val="2"/>
      <scheme val="minor"/>
    </font>
    <font>
      <sz val="11"/>
      <name val="Calibri"/>
      <family val="2"/>
      <scheme val="minor"/>
    </font>
    <font>
      <sz val="10.5"/>
      <color theme="1"/>
      <name val="Arial"/>
      <family val="2"/>
    </font>
    <font>
      <b/>
      <sz val="10.5"/>
      <color theme="1"/>
      <name val="Arial"/>
      <family val="2"/>
    </font>
    <font>
      <b/>
      <sz val="10.5"/>
      <name val="Arial"/>
      <family val="2"/>
    </font>
    <font>
      <b/>
      <vertAlign val="subscript"/>
      <sz val="10.5"/>
      <name val="Arial"/>
      <family val="2"/>
    </font>
    <font>
      <b/>
      <sz val="10.5"/>
      <color theme="1"/>
      <name val="Calibri"/>
      <family val="2"/>
      <charset val="162"/>
      <scheme val="minor"/>
    </font>
    <font>
      <sz val="10.5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6">
    <xf numFmtId="0" fontId="0" fillId="0" borderId="0"/>
    <xf numFmtId="164" fontId="1" fillId="0" borderId="0"/>
    <xf numFmtId="43" fontId="2" fillId="0" borderId="0" applyFont="0" applyFill="0" applyBorder="0" applyAlignment="0" applyProtection="0"/>
    <xf numFmtId="0" fontId="3" fillId="0" borderId="0"/>
    <xf numFmtId="0" fontId="4" fillId="0" borderId="0"/>
    <xf numFmtId="9" fontId="2" fillId="0" borderId="0" applyFont="0" applyFill="0" applyBorder="0" applyAlignment="0" applyProtection="0"/>
  </cellStyleXfs>
  <cellXfs count="40">
    <xf numFmtId="0" fontId="0" fillId="0" borderId="0" xfId="0"/>
    <xf numFmtId="43" fontId="0" fillId="0" borderId="0" xfId="0" applyNumberFormat="1"/>
    <xf numFmtId="3" fontId="6" fillId="0" borderId="1" xfId="0" applyNumberFormat="1" applyFont="1" applyBorder="1" applyAlignment="1">
      <alignment vertical="center"/>
    </xf>
    <xf numFmtId="0" fontId="0" fillId="0" borderId="0" xfId="0" applyFill="1"/>
    <xf numFmtId="0" fontId="0" fillId="0" borderId="1" xfId="0" applyBorder="1"/>
    <xf numFmtId="169" fontId="8" fillId="0" borderId="1" xfId="0" applyNumberFormat="1" applyFont="1" applyBorder="1" applyAlignment="1">
      <alignment horizontal="justify" vertical="center"/>
    </xf>
    <xf numFmtId="43" fontId="0" fillId="0" borderId="1" xfId="2" applyFont="1" applyBorder="1"/>
    <xf numFmtId="43" fontId="0" fillId="0" borderId="1" xfId="2" applyFont="1" applyFill="1" applyBorder="1"/>
    <xf numFmtId="0" fontId="9" fillId="0" borderId="1" xfId="0" applyFont="1" applyBorder="1" applyAlignment="1">
      <alignment horizontal="center" vertical="center"/>
    </xf>
    <xf numFmtId="0" fontId="9" fillId="0" borderId="4" xfId="0" applyFont="1" applyBorder="1" applyAlignment="1">
      <alignment horizontal="center" vertical="center"/>
    </xf>
    <xf numFmtId="0" fontId="10" fillId="0" borderId="1" xfId="0" applyFont="1" applyBorder="1" applyAlignment="1">
      <alignment horizontal="center" vertical="center"/>
    </xf>
    <xf numFmtId="0" fontId="10" fillId="0" borderId="1" xfId="0" applyFont="1" applyBorder="1" applyAlignment="1">
      <alignment horizontal="center" vertical="center" wrapText="1"/>
    </xf>
    <xf numFmtId="0" fontId="9" fillId="0" borderId="3" xfId="0" applyFont="1" applyBorder="1" applyAlignment="1">
      <alignment horizontal="center"/>
    </xf>
    <xf numFmtId="3" fontId="9" fillId="0" borderId="1" xfId="0" applyNumberFormat="1" applyFont="1" applyBorder="1" applyAlignment="1">
      <alignment horizontal="right"/>
    </xf>
    <xf numFmtId="166" fontId="9" fillId="0" borderId="1" xfId="2" applyNumberFormat="1" applyFont="1" applyBorder="1" applyAlignment="1">
      <alignment horizontal="right"/>
    </xf>
    <xf numFmtId="166" fontId="9" fillId="0" borderId="1" xfId="0" applyNumberFormat="1" applyFont="1" applyBorder="1" applyAlignment="1">
      <alignment horizontal="right"/>
    </xf>
    <xf numFmtId="9" fontId="9" fillId="0" borderId="1" xfId="5" applyFont="1" applyBorder="1"/>
    <xf numFmtId="167" fontId="9" fillId="0" borderId="1" xfId="5" applyNumberFormat="1" applyFont="1" applyBorder="1"/>
    <xf numFmtId="0" fontId="10" fillId="0" borderId="4" xfId="0" applyFont="1" applyBorder="1" applyAlignment="1">
      <alignment horizontal="center"/>
    </xf>
    <xf numFmtId="166" fontId="10" fillId="0" borderId="1" xfId="2" applyNumberFormat="1" applyFont="1" applyBorder="1" applyAlignment="1">
      <alignment horizontal="center"/>
    </xf>
    <xf numFmtId="166" fontId="10" fillId="0" borderId="1" xfId="0" applyNumberFormat="1" applyFont="1" applyBorder="1" applyAlignment="1">
      <alignment horizontal="right"/>
    </xf>
    <xf numFmtId="167" fontId="10" fillId="0" borderId="1" xfId="5" applyNumberFormat="1" applyFont="1" applyBorder="1"/>
    <xf numFmtId="0" fontId="11" fillId="2" borderId="1" xfId="3" applyFont="1" applyFill="1" applyBorder="1" applyAlignment="1">
      <alignment horizontal="center" vertical="center" wrapText="1"/>
    </xf>
    <xf numFmtId="43" fontId="11" fillId="2" borderId="1" xfId="3" applyNumberFormat="1" applyFont="1" applyFill="1" applyBorder="1" applyAlignment="1">
      <alignment horizontal="center" vertical="center" wrapText="1"/>
    </xf>
    <xf numFmtId="165" fontId="13" fillId="0" borderId="1" xfId="1" applyNumberFormat="1" applyFont="1" applyFill="1" applyBorder="1" applyAlignment="1">
      <alignment vertical="center"/>
    </xf>
    <xf numFmtId="43" fontId="14" fillId="0" borderId="1" xfId="2" applyFont="1" applyFill="1" applyBorder="1" applyAlignment="1">
      <alignment vertical="center"/>
    </xf>
    <xf numFmtId="43" fontId="14" fillId="0" borderId="1" xfId="2" applyNumberFormat="1" applyFont="1" applyFill="1" applyBorder="1" applyAlignment="1">
      <alignment vertical="center"/>
    </xf>
    <xf numFmtId="168" fontId="14" fillId="0" borderId="1" xfId="2" applyNumberFormat="1" applyFont="1" applyBorder="1" applyAlignment="1">
      <alignment vertical="center"/>
    </xf>
    <xf numFmtId="166" fontId="14" fillId="0" borderId="1" xfId="2" applyNumberFormat="1" applyFont="1" applyBorder="1" applyAlignment="1">
      <alignment vertical="center"/>
    </xf>
    <xf numFmtId="43" fontId="14" fillId="0" borderId="1" xfId="2" applyFont="1" applyBorder="1" applyAlignment="1">
      <alignment vertical="center"/>
    </xf>
    <xf numFmtId="43" fontId="14" fillId="0" borderId="1" xfId="2" applyNumberFormat="1" applyFont="1" applyBorder="1" applyAlignment="1">
      <alignment vertical="center"/>
    </xf>
    <xf numFmtId="43" fontId="14" fillId="0" borderId="5" xfId="2" applyFont="1" applyFill="1" applyBorder="1" applyAlignment="1">
      <alignment vertical="center"/>
    </xf>
    <xf numFmtId="43" fontId="14" fillId="0" borderId="0" xfId="0" applyNumberFormat="1" applyFont="1"/>
    <xf numFmtId="165" fontId="13" fillId="0" borderId="1" xfId="1" applyNumberFormat="1" applyFont="1" applyFill="1" applyBorder="1" applyAlignment="1">
      <alignment horizontal="right" vertical="center" wrapText="1"/>
    </xf>
    <xf numFmtId="43" fontId="14" fillId="0" borderId="1" xfId="0" applyNumberFormat="1" applyFont="1" applyBorder="1" applyAlignment="1">
      <alignment horizontal="center" vertical="center"/>
    </xf>
    <xf numFmtId="166" fontId="14" fillId="0" borderId="1" xfId="0" applyNumberFormat="1" applyFont="1" applyBorder="1" applyAlignment="1">
      <alignment horizontal="center" vertical="center"/>
    </xf>
    <xf numFmtId="166" fontId="14" fillId="0" borderId="1" xfId="0" applyNumberFormat="1" applyFont="1" applyBorder="1" applyAlignment="1">
      <alignment vertical="center"/>
    </xf>
    <xf numFmtId="43" fontId="14" fillId="0" borderId="1" xfId="0" applyNumberFormat="1" applyFont="1" applyBorder="1" applyAlignment="1">
      <alignment vertical="center"/>
    </xf>
    <xf numFmtId="0" fontId="5" fillId="2" borderId="2" xfId="0" applyFont="1" applyFill="1" applyBorder="1" applyAlignment="1">
      <alignment horizontal="left" vertical="center" wrapText="1"/>
    </xf>
    <xf numFmtId="0" fontId="5" fillId="2" borderId="3" xfId="0" applyFont="1" applyFill="1" applyBorder="1" applyAlignment="1">
      <alignment horizontal="left" vertical="center" wrapText="1"/>
    </xf>
  </cellXfs>
  <cellStyles count="6">
    <cellStyle name="Normal" xfId="0" builtinId="0"/>
    <cellStyle name="Normal 2" xfId="4" xr:uid="{76D3DEF6-A42D-4F86-8F0F-E2745531F7D0}"/>
    <cellStyle name="Normal 81" xfId="1" xr:uid="{00000000-0005-0000-0000-000001000000}"/>
    <cellStyle name="Normal_Sheet1" xfId="3" xr:uid="{ACD91028-8923-4DEB-A539-B2352B6E62E5}"/>
    <cellStyle name="Virgül" xfId="2" builtinId="3"/>
    <cellStyle name="Yüzde" xfId="5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3:K70"/>
  <sheetViews>
    <sheetView showGridLines="0" tabSelected="1" topLeftCell="A63" workbookViewId="0">
      <selection activeCell="D63" sqref="D63"/>
    </sheetView>
  </sheetViews>
  <sheetFormatPr defaultRowHeight="15" x14ac:dyDescent="0.25"/>
  <cols>
    <col min="1" max="1" width="15.28515625" customWidth="1"/>
    <col min="2" max="2" width="16.42578125" customWidth="1"/>
    <col min="3" max="3" width="16.140625" customWidth="1"/>
    <col min="4" max="4" width="16.28515625" style="1" customWidth="1"/>
    <col min="5" max="5" width="18.5703125" customWidth="1"/>
    <col min="6" max="6" width="13" customWidth="1"/>
    <col min="7" max="7" width="16.7109375" customWidth="1"/>
    <col min="8" max="8" width="16.42578125" customWidth="1"/>
    <col min="11" max="11" width="9.5703125" bestFit="1" customWidth="1"/>
  </cols>
  <sheetData>
    <row r="3" spans="2:11" ht="51.75" customHeight="1" x14ac:dyDescent="0.25">
      <c r="B3" s="22" t="s">
        <v>1</v>
      </c>
      <c r="C3" s="22" t="s">
        <v>0</v>
      </c>
      <c r="D3" s="23" t="s">
        <v>2</v>
      </c>
      <c r="E3" s="22" t="s">
        <v>3</v>
      </c>
      <c r="F3" s="22" t="s">
        <v>28</v>
      </c>
      <c r="G3" s="22" t="s">
        <v>29</v>
      </c>
      <c r="K3" s="1"/>
    </row>
    <row r="4" spans="2:11" x14ac:dyDescent="0.25">
      <c r="B4" s="24">
        <v>40634</v>
      </c>
      <c r="C4" s="25">
        <v>13413.108</v>
      </c>
      <c r="D4" s="26">
        <v>0.68</v>
      </c>
      <c r="E4" s="25">
        <f>C4-D4</f>
        <v>13412.428</v>
      </c>
      <c r="F4" s="27">
        <v>0.61599999999999999</v>
      </c>
      <c r="G4" s="28">
        <f t="shared" ref="G4:G38" si="0">E4*F4</f>
        <v>8262.0556479999996</v>
      </c>
    </row>
    <row r="5" spans="2:11" x14ac:dyDescent="0.25">
      <c r="B5" s="24">
        <f t="shared" ref="B5:B42" si="1">B4+31</f>
        <v>40665</v>
      </c>
      <c r="C5" s="25">
        <v>12908.368</v>
      </c>
      <c r="D5" s="26">
        <v>1.98</v>
      </c>
      <c r="E5" s="25">
        <f t="shared" ref="E5:E63" si="2">C5-D5</f>
        <v>12906.388000000001</v>
      </c>
      <c r="F5" s="27">
        <v>0.61599999999999999</v>
      </c>
      <c r="G5" s="28">
        <f t="shared" si="0"/>
        <v>7950.335008</v>
      </c>
    </row>
    <row r="6" spans="2:11" x14ac:dyDescent="0.25">
      <c r="B6" s="24">
        <f t="shared" si="1"/>
        <v>40696</v>
      </c>
      <c r="C6" s="25">
        <v>8210.7240000000002</v>
      </c>
      <c r="D6" s="26">
        <v>6.97</v>
      </c>
      <c r="E6" s="25">
        <f t="shared" si="2"/>
        <v>8203.7540000000008</v>
      </c>
      <c r="F6" s="27">
        <v>0.61599999999999999</v>
      </c>
      <c r="G6" s="28">
        <f t="shared" si="0"/>
        <v>5053.5124640000004</v>
      </c>
    </row>
    <row r="7" spans="2:11" x14ac:dyDescent="0.25">
      <c r="B7" s="24">
        <f t="shared" si="1"/>
        <v>40727</v>
      </c>
      <c r="C7" s="25">
        <v>5594.009</v>
      </c>
      <c r="D7" s="26">
        <v>10.49</v>
      </c>
      <c r="E7" s="25">
        <f t="shared" si="2"/>
        <v>5583.5190000000002</v>
      </c>
      <c r="F7" s="27">
        <v>0.61599999999999999</v>
      </c>
      <c r="G7" s="28">
        <f t="shared" si="0"/>
        <v>3439.4477040000002</v>
      </c>
    </row>
    <row r="8" spans="2:11" x14ac:dyDescent="0.25">
      <c r="B8" s="24">
        <f>B7+31</f>
        <v>40758</v>
      </c>
      <c r="C8" s="25">
        <v>5610.2879999999996</v>
      </c>
      <c r="D8" s="26">
        <v>13.78</v>
      </c>
      <c r="E8" s="25">
        <f t="shared" si="2"/>
        <v>5596.5079999999998</v>
      </c>
      <c r="F8" s="27">
        <v>0.61599999999999999</v>
      </c>
      <c r="G8" s="28">
        <f t="shared" si="0"/>
        <v>3447.4489279999998</v>
      </c>
    </row>
    <row r="9" spans="2:11" x14ac:dyDescent="0.25">
      <c r="B9" s="24">
        <f t="shared" si="1"/>
        <v>40789</v>
      </c>
      <c r="C9" s="25">
        <v>2941.6759999999999</v>
      </c>
      <c r="D9" s="26">
        <v>23.96</v>
      </c>
      <c r="E9" s="25">
        <f t="shared" si="2"/>
        <v>2917.7159999999999</v>
      </c>
      <c r="F9" s="27">
        <v>0.61599999999999999</v>
      </c>
      <c r="G9" s="28">
        <f t="shared" si="0"/>
        <v>1797.313056</v>
      </c>
    </row>
    <row r="10" spans="2:11" x14ac:dyDescent="0.25">
      <c r="B10" s="24">
        <f t="shared" si="1"/>
        <v>40820</v>
      </c>
      <c r="C10" s="25">
        <v>1932.9469999999999</v>
      </c>
      <c r="D10" s="26">
        <v>25.22</v>
      </c>
      <c r="E10" s="25">
        <f t="shared" si="2"/>
        <v>1907.7269999999999</v>
      </c>
      <c r="F10" s="27">
        <v>0.61599999999999999</v>
      </c>
      <c r="G10" s="28">
        <f t="shared" si="0"/>
        <v>1175.1598319999998</v>
      </c>
    </row>
    <row r="11" spans="2:11" x14ac:dyDescent="0.25">
      <c r="B11" s="24">
        <f t="shared" si="1"/>
        <v>40851</v>
      </c>
      <c r="C11" s="25">
        <v>1907.884</v>
      </c>
      <c r="D11" s="26">
        <v>24.73</v>
      </c>
      <c r="E11" s="25">
        <f t="shared" si="2"/>
        <v>1883.154</v>
      </c>
      <c r="F11" s="27">
        <v>0.61599999999999999</v>
      </c>
      <c r="G11" s="28">
        <f t="shared" si="0"/>
        <v>1160.022864</v>
      </c>
    </row>
    <row r="12" spans="2:11" x14ac:dyDescent="0.25">
      <c r="B12" s="24">
        <f t="shared" si="1"/>
        <v>40882</v>
      </c>
      <c r="C12" s="25">
        <v>2725.373</v>
      </c>
      <c r="D12" s="26">
        <v>25.36</v>
      </c>
      <c r="E12" s="25">
        <f t="shared" si="2"/>
        <v>2700.0129999999999</v>
      </c>
      <c r="F12" s="27">
        <v>0.61599999999999999</v>
      </c>
      <c r="G12" s="28">
        <f t="shared" si="0"/>
        <v>1663.2080079999998</v>
      </c>
    </row>
    <row r="13" spans="2:11" x14ac:dyDescent="0.25">
      <c r="B13" s="24">
        <f t="shared" si="1"/>
        <v>40913</v>
      </c>
      <c r="C13" s="25">
        <v>9032.9699999999993</v>
      </c>
      <c r="D13" s="26">
        <v>11.73</v>
      </c>
      <c r="E13" s="25">
        <f t="shared" si="2"/>
        <v>9021.24</v>
      </c>
      <c r="F13" s="27">
        <v>0.61599999999999999</v>
      </c>
      <c r="G13" s="28">
        <f t="shared" si="0"/>
        <v>5557.0838400000002</v>
      </c>
    </row>
    <row r="14" spans="2:11" x14ac:dyDescent="0.25">
      <c r="B14" s="24">
        <f t="shared" si="1"/>
        <v>40944</v>
      </c>
      <c r="C14" s="25">
        <v>8830.4560000000001</v>
      </c>
      <c r="D14" s="26">
        <v>12.29</v>
      </c>
      <c r="E14" s="25">
        <f t="shared" si="2"/>
        <v>8818.1659999999993</v>
      </c>
      <c r="F14" s="27">
        <v>0.61599999999999999</v>
      </c>
      <c r="G14" s="28">
        <f>E14*F14</f>
        <v>5431.9902559999991</v>
      </c>
    </row>
    <row r="15" spans="2:11" x14ac:dyDescent="0.25">
      <c r="B15" s="24">
        <f t="shared" si="1"/>
        <v>40975</v>
      </c>
      <c r="C15" s="25">
        <v>13344.813</v>
      </c>
      <c r="D15" s="26">
        <v>4.55</v>
      </c>
      <c r="E15" s="25">
        <f t="shared" si="2"/>
        <v>13340.263000000001</v>
      </c>
      <c r="F15" s="27">
        <v>0.61599999999999999</v>
      </c>
      <c r="G15" s="28">
        <f t="shared" si="0"/>
        <v>8217.6020079999998</v>
      </c>
    </row>
    <row r="16" spans="2:11" x14ac:dyDescent="0.25">
      <c r="B16" s="24">
        <f t="shared" si="1"/>
        <v>41006</v>
      </c>
      <c r="C16" s="25">
        <v>15699.794</v>
      </c>
      <c r="D16" s="26">
        <v>0</v>
      </c>
      <c r="E16" s="25">
        <f t="shared" si="2"/>
        <v>15699.794</v>
      </c>
      <c r="F16" s="27">
        <v>0.61599999999999999</v>
      </c>
      <c r="G16" s="28">
        <f t="shared" si="0"/>
        <v>9671.0731039999991</v>
      </c>
    </row>
    <row r="17" spans="2:7" x14ac:dyDescent="0.25">
      <c r="B17" s="24">
        <f t="shared" si="1"/>
        <v>41037</v>
      </c>
      <c r="C17" s="25">
        <v>14273.38</v>
      </c>
      <c r="D17" s="26">
        <v>1.58</v>
      </c>
      <c r="E17" s="25">
        <f t="shared" si="2"/>
        <v>14271.8</v>
      </c>
      <c r="F17" s="27">
        <v>0.61599999999999999</v>
      </c>
      <c r="G17" s="28">
        <f t="shared" si="0"/>
        <v>8791.4287999999997</v>
      </c>
    </row>
    <row r="18" spans="2:7" x14ac:dyDescent="0.25">
      <c r="B18" s="24">
        <f t="shared" si="1"/>
        <v>41068</v>
      </c>
      <c r="C18" s="25">
        <v>5862.5680000000002</v>
      </c>
      <c r="D18" s="26">
        <v>16.760000000000002</v>
      </c>
      <c r="E18" s="25">
        <f t="shared" si="2"/>
        <v>5845.808</v>
      </c>
      <c r="F18" s="27">
        <v>0.61599999999999999</v>
      </c>
      <c r="G18" s="28">
        <f t="shared" si="0"/>
        <v>3601.0177279999998</v>
      </c>
    </row>
    <row r="19" spans="2:7" x14ac:dyDescent="0.25">
      <c r="B19" s="24">
        <f t="shared" si="1"/>
        <v>41099</v>
      </c>
      <c r="C19" s="25">
        <v>6168.2389999999996</v>
      </c>
      <c r="D19" s="26">
        <v>11.74</v>
      </c>
      <c r="E19" s="25">
        <f t="shared" si="2"/>
        <v>6156.4989999999998</v>
      </c>
      <c r="F19" s="27">
        <v>0.61599999999999999</v>
      </c>
      <c r="G19" s="28">
        <f t="shared" si="0"/>
        <v>3792.4033839999997</v>
      </c>
    </row>
    <row r="20" spans="2:7" x14ac:dyDescent="0.25">
      <c r="B20" s="24">
        <f t="shared" si="1"/>
        <v>41130</v>
      </c>
      <c r="C20" s="25">
        <v>4164.9049999999997</v>
      </c>
      <c r="D20" s="26">
        <v>13.22</v>
      </c>
      <c r="E20" s="25">
        <f t="shared" si="2"/>
        <v>4151.6849999999995</v>
      </c>
      <c r="F20" s="27">
        <v>0.61599999999999999</v>
      </c>
      <c r="G20" s="28">
        <f t="shared" si="0"/>
        <v>2557.4379599999997</v>
      </c>
    </row>
    <row r="21" spans="2:7" x14ac:dyDescent="0.25">
      <c r="B21" s="24">
        <f t="shared" si="1"/>
        <v>41161</v>
      </c>
      <c r="C21" s="25">
        <v>2299.02</v>
      </c>
      <c r="D21" s="26">
        <v>17.59</v>
      </c>
      <c r="E21" s="25">
        <f t="shared" si="2"/>
        <v>2281.4299999999998</v>
      </c>
      <c r="F21" s="27">
        <v>0.61599999999999999</v>
      </c>
      <c r="G21" s="28">
        <f t="shared" si="0"/>
        <v>1405.36088</v>
      </c>
    </row>
    <row r="22" spans="2:7" x14ac:dyDescent="0.25">
      <c r="B22" s="24">
        <f t="shared" si="1"/>
        <v>41192</v>
      </c>
      <c r="C22" s="29">
        <v>2541.877</v>
      </c>
      <c r="D22" s="30">
        <v>17.93</v>
      </c>
      <c r="E22" s="25">
        <f t="shared" si="2"/>
        <v>2523.9470000000001</v>
      </c>
      <c r="F22" s="27">
        <v>0.61599999999999999</v>
      </c>
      <c r="G22" s="28">
        <f t="shared" si="0"/>
        <v>1554.751352</v>
      </c>
    </row>
    <row r="23" spans="2:7" x14ac:dyDescent="0.25">
      <c r="B23" s="24">
        <f t="shared" si="1"/>
        <v>41223</v>
      </c>
      <c r="C23" s="29">
        <v>2928.6260000000002</v>
      </c>
      <c r="D23" s="30">
        <v>17.75</v>
      </c>
      <c r="E23" s="25">
        <f t="shared" si="2"/>
        <v>2910.8760000000002</v>
      </c>
      <c r="F23" s="27">
        <v>0.61599999999999999</v>
      </c>
      <c r="G23" s="28">
        <f t="shared" si="0"/>
        <v>1793.0996160000002</v>
      </c>
    </row>
    <row r="24" spans="2:7" x14ac:dyDescent="0.25">
      <c r="B24" s="24">
        <f t="shared" si="1"/>
        <v>41254</v>
      </c>
      <c r="C24" s="29">
        <v>8476.5139999999992</v>
      </c>
      <c r="D24" s="30">
        <v>8.4600000000000009</v>
      </c>
      <c r="E24" s="25">
        <f t="shared" si="2"/>
        <v>8468.0540000000001</v>
      </c>
      <c r="F24" s="27">
        <v>0.61599999999999999</v>
      </c>
      <c r="G24" s="28">
        <f t="shared" si="0"/>
        <v>5216.3212640000002</v>
      </c>
    </row>
    <row r="25" spans="2:7" x14ac:dyDescent="0.25">
      <c r="B25" s="24">
        <f t="shared" si="1"/>
        <v>41285</v>
      </c>
      <c r="C25" s="29">
        <v>7767.0690000000004</v>
      </c>
      <c r="D25" s="30">
        <v>10.49</v>
      </c>
      <c r="E25" s="25">
        <f t="shared" si="2"/>
        <v>7756.5790000000006</v>
      </c>
      <c r="F25" s="27">
        <v>0.61599999999999999</v>
      </c>
      <c r="G25" s="28">
        <f t="shared" si="0"/>
        <v>4778.0526640000007</v>
      </c>
    </row>
    <row r="26" spans="2:7" x14ac:dyDescent="0.25">
      <c r="B26" s="24">
        <f t="shared" si="1"/>
        <v>41316</v>
      </c>
      <c r="C26" s="29">
        <v>11980.894</v>
      </c>
      <c r="D26" s="30">
        <v>1.33</v>
      </c>
      <c r="E26" s="25">
        <f t="shared" si="2"/>
        <v>11979.564</v>
      </c>
      <c r="F26" s="27">
        <v>0.61599999999999999</v>
      </c>
      <c r="G26" s="28">
        <f t="shared" si="0"/>
        <v>7379.4114239999999</v>
      </c>
    </row>
    <row r="27" spans="2:7" x14ac:dyDescent="0.25">
      <c r="B27" s="24">
        <f t="shared" si="1"/>
        <v>41347</v>
      </c>
      <c r="C27" s="29">
        <v>8735.6350000000002</v>
      </c>
      <c r="D27" s="30">
        <v>7.5</v>
      </c>
      <c r="E27" s="25">
        <f t="shared" si="2"/>
        <v>8728.1350000000002</v>
      </c>
      <c r="F27" s="27">
        <v>0.61599999999999999</v>
      </c>
      <c r="G27" s="28">
        <f t="shared" si="0"/>
        <v>5376.5311600000005</v>
      </c>
    </row>
    <row r="28" spans="2:7" x14ac:dyDescent="0.25">
      <c r="B28" s="24">
        <f>B27+30</f>
        <v>41377</v>
      </c>
      <c r="C28" s="29">
        <v>10332.821</v>
      </c>
      <c r="D28" s="30">
        <v>3.89</v>
      </c>
      <c r="E28" s="25">
        <f t="shared" si="2"/>
        <v>10328.931</v>
      </c>
      <c r="F28" s="27">
        <v>0.61599999999999999</v>
      </c>
      <c r="G28" s="28">
        <f t="shared" si="0"/>
        <v>6362.6214960000007</v>
      </c>
    </row>
    <row r="29" spans="2:7" x14ac:dyDescent="0.25">
      <c r="B29" s="24">
        <f t="shared" si="1"/>
        <v>41408</v>
      </c>
      <c r="C29" s="29">
        <v>7313.5690000000004</v>
      </c>
      <c r="D29" s="30">
        <v>9.5</v>
      </c>
      <c r="E29" s="25">
        <f t="shared" si="2"/>
        <v>7304.0690000000004</v>
      </c>
      <c r="F29" s="27">
        <v>0.61599999999999999</v>
      </c>
      <c r="G29" s="28">
        <f t="shared" si="0"/>
        <v>4499.3065040000001</v>
      </c>
    </row>
    <row r="30" spans="2:7" x14ac:dyDescent="0.25">
      <c r="B30" s="24">
        <f>B29+31</f>
        <v>41439</v>
      </c>
      <c r="C30" s="31">
        <v>4450.8670000000002</v>
      </c>
      <c r="D30" s="32">
        <v>13.29</v>
      </c>
      <c r="E30" s="25">
        <f t="shared" si="2"/>
        <v>4437.5770000000002</v>
      </c>
      <c r="F30" s="27">
        <v>0.61599999999999999</v>
      </c>
      <c r="G30" s="28">
        <f t="shared" si="0"/>
        <v>2733.5474320000003</v>
      </c>
    </row>
    <row r="31" spans="2:7" x14ac:dyDescent="0.25">
      <c r="B31" s="24">
        <f t="shared" si="1"/>
        <v>41470</v>
      </c>
      <c r="C31" s="29">
        <v>4287.5600000000004</v>
      </c>
      <c r="D31" s="30">
        <v>11.25</v>
      </c>
      <c r="E31" s="25">
        <f t="shared" si="2"/>
        <v>4276.3100000000004</v>
      </c>
      <c r="F31" s="27">
        <v>0.61599999999999999</v>
      </c>
      <c r="G31" s="28">
        <f t="shared" si="0"/>
        <v>2634.2069600000004</v>
      </c>
    </row>
    <row r="32" spans="2:7" x14ac:dyDescent="0.25">
      <c r="B32" s="24">
        <f t="shared" si="1"/>
        <v>41501</v>
      </c>
      <c r="C32" s="29">
        <v>3602.1210000000001</v>
      </c>
      <c r="D32" s="30">
        <v>18.170000000000002</v>
      </c>
      <c r="E32" s="25">
        <f t="shared" si="2"/>
        <v>3583.951</v>
      </c>
      <c r="F32" s="27">
        <v>0.61599999999999999</v>
      </c>
      <c r="G32" s="28">
        <f t="shared" si="0"/>
        <v>2207.713816</v>
      </c>
    </row>
    <row r="33" spans="2:7" x14ac:dyDescent="0.25">
      <c r="B33" s="24">
        <f>B32+30</f>
        <v>41531</v>
      </c>
      <c r="C33" s="29">
        <v>3201.7020000000002</v>
      </c>
      <c r="D33" s="30">
        <v>17.05</v>
      </c>
      <c r="E33" s="25">
        <f t="shared" si="2"/>
        <v>3184.652</v>
      </c>
      <c r="F33" s="27">
        <v>0.61599999999999999</v>
      </c>
      <c r="G33" s="28">
        <f t="shared" si="0"/>
        <v>1961.7456320000001</v>
      </c>
    </row>
    <row r="34" spans="2:7" x14ac:dyDescent="0.25">
      <c r="B34" s="24">
        <f t="shared" si="1"/>
        <v>41562</v>
      </c>
      <c r="C34" s="29">
        <v>1716.0540000000001</v>
      </c>
      <c r="D34" s="30">
        <v>25.84</v>
      </c>
      <c r="E34" s="25">
        <f t="shared" si="2"/>
        <v>1690.2140000000002</v>
      </c>
      <c r="F34" s="27">
        <v>0.61599999999999999</v>
      </c>
      <c r="G34" s="28">
        <f t="shared" si="0"/>
        <v>1041.171824</v>
      </c>
    </row>
    <row r="35" spans="2:7" x14ac:dyDescent="0.25">
      <c r="B35" s="24">
        <f t="shared" si="1"/>
        <v>41593</v>
      </c>
      <c r="C35" s="29">
        <v>1859.43</v>
      </c>
      <c r="D35" s="30">
        <v>25.01</v>
      </c>
      <c r="E35" s="25">
        <f t="shared" si="2"/>
        <v>1834.42</v>
      </c>
      <c r="F35" s="27">
        <v>0.61599999999999999</v>
      </c>
      <c r="G35" s="28">
        <f t="shared" si="0"/>
        <v>1130.00272</v>
      </c>
    </row>
    <row r="36" spans="2:7" x14ac:dyDescent="0.25">
      <c r="B36" s="24">
        <f t="shared" si="1"/>
        <v>41624</v>
      </c>
      <c r="C36" s="29">
        <v>1894.683</v>
      </c>
      <c r="D36" s="30">
        <v>27.47</v>
      </c>
      <c r="E36" s="25">
        <f t="shared" si="2"/>
        <v>1867.213</v>
      </c>
      <c r="F36" s="27">
        <v>0.61599999999999999</v>
      </c>
      <c r="G36" s="28">
        <f t="shared" si="0"/>
        <v>1150.2032079999999</v>
      </c>
    </row>
    <row r="37" spans="2:7" x14ac:dyDescent="0.25">
      <c r="B37" s="24">
        <f t="shared" si="1"/>
        <v>41655</v>
      </c>
      <c r="C37" s="29">
        <v>2011.123</v>
      </c>
      <c r="D37" s="30">
        <v>27.76</v>
      </c>
      <c r="E37" s="25">
        <f t="shared" si="2"/>
        <v>1983.3630000000001</v>
      </c>
      <c r="F37" s="27">
        <v>0.61599999999999999</v>
      </c>
      <c r="G37" s="28">
        <f t="shared" si="0"/>
        <v>1221.751608</v>
      </c>
    </row>
    <row r="38" spans="2:7" x14ac:dyDescent="0.25">
      <c r="B38" s="24">
        <f t="shared" si="1"/>
        <v>41686</v>
      </c>
      <c r="C38" s="29">
        <v>2031.0540000000001</v>
      </c>
      <c r="D38" s="30">
        <v>23.83</v>
      </c>
      <c r="E38" s="25">
        <f t="shared" si="2"/>
        <v>2007.2240000000002</v>
      </c>
      <c r="F38" s="27">
        <v>0.61599999999999999</v>
      </c>
      <c r="G38" s="28">
        <f t="shared" si="0"/>
        <v>1236.4499840000001</v>
      </c>
    </row>
    <row r="39" spans="2:7" x14ac:dyDescent="0.25">
      <c r="B39" s="24">
        <f t="shared" si="1"/>
        <v>41717</v>
      </c>
      <c r="C39" s="29">
        <v>4432.0110000000004</v>
      </c>
      <c r="D39" s="30">
        <v>20.07</v>
      </c>
      <c r="E39" s="25">
        <f t="shared" si="2"/>
        <v>4411.9410000000007</v>
      </c>
      <c r="F39" s="27">
        <v>0.61599999999999999</v>
      </c>
      <c r="G39" s="28">
        <f t="shared" ref="G39:G62" si="3">E39*F39</f>
        <v>2717.7556560000003</v>
      </c>
    </row>
    <row r="40" spans="2:7" x14ac:dyDescent="0.25">
      <c r="B40" s="24">
        <f t="shared" si="1"/>
        <v>41748</v>
      </c>
      <c r="C40" s="29">
        <v>4179.2179999999998</v>
      </c>
      <c r="D40" s="30">
        <v>17.850000000000001</v>
      </c>
      <c r="E40" s="25">
        <f t="shared" si="2"/>
        <v>4161.3679999999995</v>
      </c>
      <c r="F40" s="27">
        <v>0.61599999999999999</v>
      </c>
      <c r="G40" s="28">
        <f t="shared" si="3"/>
        <v>2563.4026879999997</v>
      </c>
    </row>
    <row r="41" spans="2:7" x14ac:dyDescent="0.25">
      <c r="B41" s="24">
        <f t="shared" si="1"/>
        <v>41779</v>
      </c>
      <c r="C41" s="29">
        <v>3845.8820000000001</v>
      </c>
      <c r="D41" s="30">
        <v>18.420000000000002</v>
      </c>
      <c r="E41" s="25">
        <f t="shared" si="2"/>
        <v>3827.462</v>
      </c>
      <c r="F41" s="27">
        <v>0.61599999999999999</v>
      </c>
      <c r="G41" s="28">
        <f t="shared" si="3"/>
        <v>2357.7165919999998</v>
      </c>
    </row>
    <row r="42" spans="2:7" x14ac:dyDescent="0.25">
      <c r="B42" s="24">
        <f t="shared" si="1"/>
        <v>41810</v>
      </c>
      <c r="C42" s="29">
        <v>2277.7150000000001</v>
      </c>
      <c r="D42" s="30">
        <v>20.11</v>
      </c>
      <c r="E42" s="25">
        <f t="shared" si="2"/>
        <v>2257.605</v>
      </c>
      <c r="F42" s="27">
        <v>0.61599999999999999</v>
      </c>
      <c r="G42" s="28">
        <f t="shared" si="3"/>
        <v>1390.6846800000001</v>
      </c>
    </row>
    <row r="43" spans="2:7" x14ac:dyDescent="0.25">
      <c r="B43" s="24">
        <f t="shared" ref="B43:B63" si="4">B42+31</f>
        <v>41841</v>
      </c>
      <c r="C43" s="29">
        <v>2630.98</v>
      </c>
      <c r="D43" s="30">
        <v>10.72</v>
      </c>
      <c r="E43" s="25">
        <f t="shared" si="2"/>
        <v>2620.2600000000002</v>
      </c>
      <c r="F43" s="27">
        <v>0.61599999999999999</v>
      </c>
      <c r="G43" s="28">
        <f t="shared" si="3"/>
        <v>1614.0801600000002</v>
      </c>
    </row>
    <row r="44" spans="2:7" x14ac:dyDescent="0.25">
      <c r="B44" s="24">
        <f t="shared" si="4"/>
        <v>41872</v>
      </c>
      <c r="C44" s="29">
        <v>2273.6439999999998</v>
      </c>
      <c r="D44" s="30">
        <v>15.43</v>
      </c>
      <c r="E44" s="25">
        <f t="shared" si="2"/>
        <v>2258.2139999999999</v>
      </c>
      <c r="F44" s="27">
        <v>0.61599999999999999</v>
      </c>
      <c r="G44" s="28">
        <f t="shared" si="3"/>
        <v>1391.0598239999999</v>
      </c>
    </row>
    <row r="45" spans="2:7" x14ac:dyDescent="0.25">
      <c r="B45" s="24">
        <f t="shared" si="4"/>
        <v>41903</v>
      </c>
      <c r="C45" s="29">
        <v>3163.0039999999999</v>
      </c>
      <c r="D45" s="30">
        <v>17.079999999999998</v>
      </c>
      <c r="E45" s="25">
        <f t="shared" si="2"/>
        <v>3145.924</v>
      </c>
      <c r="F45" s="27">
        <v>0.61599999999999999</v>
      </c>
      <c r="G45" s="28">
        <f t="shared" si="3"/>
        <v>1937.8891839999999</v>
      </c>
    </row>
    <row r="46" spans="2:7" x14ac:dyDescent="0.25">
      <c r="B46" s="24">
        <f t="shared" si="4"/>
        <v>41934</v>
      </c>
      <c r="C46" s="29">
        <v>1643.2750000000001</v>
      </c>
      <c r="D46" s="30">
        <v>19.8</v>
      </c>
      <c r="E46" s="25">
        <f t="shared" si="2"/>
        <v>1623.4750000000001</v>
      </c>
      <c r="F46" s="27">
        <v>0.61599999999999999</v>
      </c>
      <c r="G46" s="28">
        <f t="shared" si="3"/>
        <v>1000.0606</v>
      </c>
    </row>
    <row r="47" spans="2:7" x14ac:dyDescent="0.25">
      <c r="B47" s="24">
        <f t="shared" si="4"/>
        <v>41965</v>
      </c>
      <c r="C47" s="29">
        <v>2392.0300000000002</v>
      </c>
      <c r="D47" s="30">
        <v>20.57</v>
      </c>
      <c r="E47" s="25">
        <f t="shared" si="2"/>
        <v>2371.46</v>
      </c>
      <c r="F47" s="27">
        <v>0.61599999999999999</v>
      </c>
      <c r="G47" s="28">
        <f t="shared" si="3"/>
        <v>1460.81936</v>
      </c>
    </row>
    <row r="48" spans="2:7" x14ac:dyDescent="0.25">
      <c r="B48" s="24">
        <f t="shared" si="4"/>
        <v>41996</v>
      </c>
      <c r="C48" s="29">
        <v>2994.1959999999999</v>
      </c>
      <c r="D48" s="30">
        <v>20.67</v>
      </c>
      <c r="E48" s="25">
        <f t="shared" si="2"/>
        <v>2973.5259999999998</v>
      </c>
      <c r="F48" s="27">
        <v>0.61599999999999999</v>
      </c>
      <c r="G48" s="28">
        <f t="shared" si="3"/>
        <v>1831.692016</v>
      </c>
    </row>
    <row r="49" spans="2:7" x14ac:dyDescent="0.25">
      <c r="B49" s="24">
        <f t="shared" si="4"/>
        <v>42027</v>
      </c>
      <c r="C49" s="29">
        <v>10675.955</v>
      </c>
      <c r="D49" s="30">
        <v>4.78</v>
      </c>
      <c r="E49" s="25">
        <f t="shared" si="2"/>
        <v>10671.174999999999</v>
      </c>
      <c r="F49" s="27">
        <v>0.61599999999999999</v>
      </c>
      <c r="G49" s="28">
        <f t="shared" si="3"/>
        <v>6573.4437999999991</v>
      </c>
    </row>
    <row r="50" spans="2:7" x14ac:dyDescent="0.25">
      <c r="B50" s="24">
        <f t="shared" si="4"/>
        <v>42058</v>
      </c>
      <c r="C50" s="29">
        <v>12514.745000000001</v>
      </c>
      <c r="D50" s="30">
        <v>1.41</v>
      </c>
      <c r="E50" s="25">
        <f t="shared" si="2"/>
        <v>12513.335000000001</v>
      </c>
      <c r="F50" s="27">
        <v>0.61599999999999999</v>
      </c>
      <c r="G50" s="28">
        <f t="shared" si="3"/>
        <v>7708.2143600000009</v>
      </c>
    </row>
    <row r="51" spans="2:7" x14ac:dyDescent="0.25">
      <c r="B51" s="24">
        <f t="shared" si="4"/>
        <v>42089</v>
      </c>
      <c r="C51" s="29">
        <v>15947.323</v>
      </c>
      <c r="D51" s="30">
        <v>0.03</v>
      </c>
      <c r="E51" s="25">
        <f t="shared" si="2"/>
        <v>15947.293</v>
      </c>
      <c r="F51" s="27">
        <v>0.61599999999999999</v>
      </c>
      <c r="G51" s="28">
        <f t="shared" si="3"/>
        <v>9823.5324879999989</v>
      </c>
    </row>
    <row r="52" spans="2:7" x14ac:dyDescent="0.25">
      <c r="B52" s="24">
        <f t="shared" si="4"/>
        <v>42120</v>
      </c>
      <c r="C52" s="29">
        <v>15181.504999999999</v>
      </c>
      <c r="D52" s="30">
        <v>0</v>
      </c>
      <c r="E52" s="25">
        <f t="shared" si="2"/>
        <v>15181.504999999999</v>
      </c>
      <c r="F52" s="27">
        <v>0.61599999999999999</v>
      </c>
      <c r="G52" s="28">
        <f t="shared" si="3"/>
        <v>9351.8070799999987</v>
      </c>
    </row>
    <row r="53" spans="2:7" x14ac:dyDescent="0.25">
      <c r="B53" s="24">
        <f t="shared" si="4"/>
        <v>42151</v>
      </c>
      <c r="C53" s="29">
        <v>6761.5950000000003</v>
      </c>
      <c r="D53" s="30">
        <v>11.86</v>
      </c>
      <c r="E53" s="25">
        <f t="shared" si="2"/>
        <v>6749.7350000000006</v>
      </c>
      <c r="F53" s="27">
        <v>0.61599999999999999</v>
      </c>
      <c r="G53" s="28">
        <f t="shared" si="3"/>
        <v>4157.8367600000001</v>
      </c>
    </row>
    <row r="54" spans="2:7" x14ac:dyDescent="0.25">
      <c r="B54" s="24">
        <f t="shared" si="4"/>
        <v>42182</v>
      </c>
      <c r="C54" s="29">
        <v>4202.9560000000001</v>
      </c>
      <c r="D54" s="30">
        <v>12.45</v>
      </c>
      <c r="E54" s="25">
        <f t="shared" si="2"/>
        <v>4190.5060000000003</v>
      </c>
      <c r="F54" s="27">
        <v>0.61599999999999999</v>
      </c>
      <c r="G54" s="28">
        <f t="shared" si="3"/>
        <v>2581.3516960000002</v>
      </c>
    </row>
    <row r="55" spans="2:7" x14ac:dyDescent="0.25">
      <c r="B55" s="24">
        <f t="shared" si="4"/>
        <v>42213</v>
      </c>
      <c r="C55" s="29">
        <v>4237.4970000000003</v>
      </c>
      <c r="D55" s="30">
        <v>14.39</v>
      </c>
      <c r="E55" s="25">
        <f t="shared" si="2"/>
        <v>4223.107</v>
      </c>
      <c r="F55" s="27">
        <v>0.61599999999999999</v>
      </c>
      <c r="G55" s="28">
        <f t="shared" si="3"/>
        <v>2601.433912</v>
      </c>
    </row>
    <row r="56" spans="2:7" x14ac:dyDescent="0.25">
      <c r="B56" s="24">
        <f t="shared" si="4"/>
        <v>42244</v>
      </c>
      <c r="C56" s="29">
        <v>3826.0320000000002</v>
      </c>
      <c r="D56" s="30">
        <v>14.91</v>
      </c>
      <c r="E56" s="25">
        <f t="shared" si="2"/>
        <v>3811.1220000000003</v>
      </c>
      <c r="F56" s="27">
        <v>0.61599999999999999</v>
      </c>
      <c r="G56" s="28">
        <f t="shared" si="3"/>
        <v>2347.6511520000004</v>
      </c>
    </row>
    <row r="57" spans="2:7" x14ac:dyDescent="0.25">
      <c r="B57" s="24">
        <f t="shared" si="4"/>
        <v>42275</v>
      </c>
      <c r="C57" s="29">
        <v>3594.6550000000002</v>
      </c>
      <c r="D57" s="30">
        <v>14.44</v>
      </c>
      <c r="E57" s="25">
        <f t="shared" si="2"/>
        <v>3580.2150000000001</v>
      </c>
      <c r="F57" s="27">
        <v>0.61599999999999999</v>
      </c>
      <c r="G57" s="28">
        <f t="shared" si="3"/>
        <v>2205.4124400000001</v>
      </c>
    </row>
    <row r="58" spans="2:7" x14ac:dyDescent="0.25">
      <c r="B58" s="24">
        <f t="shared" si="4"/>
        <v>42306</v>
      </c>
      <c r="C58" s="29">
        <v>2293.0889999999999</v>
      </c>
      <c r="D58" s="30">
        <v>19.329999999999998</v>
      </c>
      <c r="E58" s="25">
        <f t="shared" si="2"/>
        <v>2273.759</v>
      </c>
      <c r="F58" s="27">
        <v>0.61599999999999999</v>
      </c>
      <c r="G58" s="28">
        <f t="shared" si="3"/>
        <v>1400.635544</v>
      </c>
    </row>
    <row r="59" spans="2:7" x14ac:dyDescent="0.25">
      <c r="B59" s="24">
        <f t="shared" si="4"/>
        <v>42337</v>
      </c>
      <c r="C59" s="29">
        <v>959.202</v>
      </c>
      <c r="D59" s="30">
        <v>25.5</v>
      </c>
      <c r="E59" s="25">
        <f t="shared" si="2"/>
        <v>933.702</v>
      </c>
      <c r="F59" s="27">
        <v>0.61599999999999999</v>
      </c>
      <c r="G59" s="28">
        <f t="shared" si="3"/>
        <v>575.16043200000001</v>
      </c>
    </row>
    <row r="60" spans="2:7" x14ac:dyDescent="0.25">
      <c r="B60" s="24">
        <f t="shared" si="4"/>
        <v>42368</v>
      </c>
      <c r="C60" s="29">
        <v>1761.6890000000001</v>
      </c>
      <c r="D60" s="30">
        <v>25.14</v>
      </c>
      <c r="E60" s="25">
        <f t="shared" si="2"/>
        <v>1736.549</v>
      </c>
      <c r="F60" s="27">
        <v>0.61599999999999999</v>
      </c>
      <c r="G60" s="28">
        <f t="shared" si="3"/>
        <v>1069.7141839999999</v>
      </c>
    </row>
    <row r="61" spans="2:7" x14ac:dyDescent="0.25">
      <c r="B61" s="24">
        <f t="shared" si="4"/>
        <v>42399</v>
      </c>
      <c r="C61" s="29">
        <v>6557.32</v>
      </c>
      <c r="D61" s="30">
        <v>15.97</v>
      </c>
      <c r="E61" s="25">
        <f t="shared" si="2"/>
        <v>6541.3499999999995</v>
      </c>
      <c r="F61" s="27">
        <v>0.61599999999999999</v>
      </c>
      <c r="G61" s="28">
        <f t="shared" si="3"/>
        <v>4029.4715999999994</v>
      </c>
    </row>
    <row r="62" spans="2:7" x14ac:dyDescent="0.25">
      <c r="B62" s="24">
        <f>B61+30</f>
        <v>42429</v>
      </c>
      <c r="C62" s="29">
        <v>7417.21</v>
      </c>
      <c r="D62" s="30">
        <v>10.98</v>
      </c>
      <c r="E62" s="25">
        <f t="shared" si="2"/>
        <v>7406.2300000000005</v>
      </c>
      <c r="F62" s="27">
        <v>0.61599999999999999</v>
      </c>
      <c r="G62" s="28">
        <f t="shared" si="3"/>
        <v>4562.2376800000002</v>
      </c>
    </row>
    <row r="63" spans="2:7" x14ac:dyDescent="0.25">
      <c r="B63" s="24">
        <f t="shared" si="4"/>
        <v>42460</v>
      </c>
      <c r="C63" s="29">
        <f>14622.68/31*27</f>
        <v>12735.88258064516</v>
      </c>
      <c r="D63" s="30">
        <v>1.92</v>
      </c>
      <c r="E63" s="25">
        <f t="shared" si="2"/>
        <v>12733.96258064516</v>
      </c>
      <c r="F63" s="27">
        <v>0.61599999999999999</v>
      </c>
      <c r="G63" s="28">
        <f>E63*F63</f>
        <v>7844.120949677419</v>
      </c>
    </row>
    <row r="64" spans="2:7" ht="44.25" customHeight="1" x14ac:dyDescent="0.25">
      <c r="B64" s="33" t="s">
        <v>21</v>
      </c>
      <c r="C64" s="34">
        <f>SUM(C4:C12)</f>
        <v>55244.377</v>
      </c>
      <c r="D64" s="34">
        <f t="shared" ref="D64:E64" si="5">SUM(D4:D12)</f>
        <v>133.17000000000002</v>
      </c>
      <c r="E64" s="34">
        <f t="shared" si="5"/>
        <v>55111.207000000002</v>
      </c>
      <c r="F64" s="27">
        <v>0.61599999999999999</v>
      </c>
      <c r="G64" s="35">
        <f>SUM(G4:G12)</f>
        <v>33948.503511999996</v>
      </c>
    </row>
    <row r="65" spans="2:7" ht="44.25" customHeight="1" x14ac:dyDescent="0.25">
      <c r="B65" s="33" t="s">
        <v>19</v>
      </c>
      <c r="C65" s="34">
        <f>SUM(C13:C24)</f>
        <v>93623.161999999997</v>
      </c>
      <c r="D65" s="34">
        <f t="shared" ref="D65:E65" si="6">SUM(D13:D24)</f>
        <v>133.60000000000002</v>
      </c>
      <c r="E65" s="34">
        <f t="shared" si="6"/>
        <v>93489.562000000005</v>
      </c>
      <c r="F65" s="27">
        <v>0.61599999999999999</v>
      </c>
      <c r="G65" s="35">
        <f t="shared" ref="G65" si="7">SUM(G13:G24)</f>
        <v>57589.570191999992</v>
      </c>
    </row>
    <row r="66" spans="2:7" ht="44.25" customHeight="1" x14ac:dyDescent="0.25">
      <c r="B66" s="33" t="s">
        <v>20</v>
      </c>
      <c r="C66" s="34">
        <f>SUM(C25:C36)</f>
        <v>67142.404999999984</v>
      </c>
      <c r="D66" s="34">
        <f t="shared" ref="D66:E66" si="8">SUM(D25:D36)</f>
        <v>170.79</v>
      </c>
      <c r="E66" s="34">
        <f t="shared" si="8"/>
        <v>66971.615000000005</v>
      </c>
      <c r="F66" s="27">
        <v>0.61599999999999999</v>
      </c>
      <c r="G66" s="35">
        <f t="shared" ref="G66" si="9">SUM(G25:G36)</f>
        <v>41254.514839999996</v>
      </c>
    </row>
    <row r="67" spans="2:7" ht="42.75" x14ac:dyDescent="0.25">
      <c r="B67" s="33" t="s">
        <v>4</v>
      </c>
      <c r="C67" s="34">
        <f>SUM(C37:C48)</f>
        <v>33874.131999999998</v>
      </c>
      <c r="D67" s="34">
        <f t="shared" ref="D67:E67" si="10">SUM(D37:D48)</f>
        <v>232.31</v>
      </c>
      <c r="E67" s="34">
        <f t="shared" si="10"/>
        <v>33641.821999999993</v>
      </c>
      <c r="F67" s="27">
        <v>0.61599999999999999</v>
      </c>
      <c r="G67" s="35">
        <f t="shared" ref="G67" si="11">SUM(G37:G48)</f>
        <v>20723.362352000004</v>
      </c>
    </row>
    <row r="68" spans="2:7" ht="42.75" x14ac:dyDescent="0.25">
      <c r="B68" s="33" t="s">
        <v>5</v>
      </c>
      <c r="C68" s="34">
        <f>SUM(C49:C60)</f>
        <v>81956.243000000017</v>
      </c>
      <c r="D68" s="34">
        <f t="shared" ref="D68:E68" si="12">SUM(D49:D60)</f>
        <v>144.24</v>
      </c>
      <c r="E68" s="34">
        <f t="shared" si="12"/>
        <v>81812.003000000012</v>
      </c>
      <c r="F68" s="27">
        <v>0.61599999999999999</v>
      </c>
      <c r="G68" s="35">
        <f t="shared" ref="G68" si="13">SUM(G49:G60)</f>
        <v>50396.193847999981</v>
      </c>
    </row>
    <row r="69" spans="2:7" ht="42.75" x14ac:dyDescent="0.25">
      <c r="B69" s="33" t="s">
        <v>26</v>
      </c>
      <c r="C69" s="34">
        <f>SUM(C61:C63)</f>
        <v>26710.412580645159</v>
      </c>
      <c r="D69" s="34">
        <f t="shared" ref="D69:E69" si="14">SUM(D61:D63)</f>
        <v>28.870000000000005</v>
      </c>
      <c r="E69" s="34">
        <f t="shared" si="14"/>
        <v>26681.54258064516</v>
      </c>
      <c r="F69" s="27">
        <v>0.61599999999999999</v>
      </c>
      <c r="G69" s="35">
        <f>SUM(G61:G63)</f>
        <v>16435.83022967742</v>
      </c>
    </row>
    <row r="70" spans="2:7" x14ac:dyDescent="0.25">
      <c r="B70" s="33" t="s">
        <v>6</v>
      </c>
      <c r="C70" s="36">
        <f>SUM(C64:C69)</f>
        <v>358550.73158064514</v>
      </c>
      <c r="D70" s="36">
        <f t="shared" ref="D70" si="15">SUM(D64:D69)</f>
        <v>842.98000000000013</v>
      </c>
      <c r="E70" s="37">
        <f>SUM(E64:E69)</f>
        <v>357707.75158064521</v>
      </c>
      <c r="F70" s="27">
        <v>0.61599999999999999</v>
      </c>
      <c r="G70" s="36">
        <f>SUM(G64:G69)</f>
        <v>220347.97497367737</v>
      </c>
    </row>
  </sheetData>
  <phoneticPr fontId="7" type="noConversion"/>
  <pageMargins left="0.7" right="0.7" top="0.75" bottom="0.75" header="0.3" footer="0.3"/>
  <pageSetup paperSize="9" orientation="portrait" r:id="rId1"/>
  <ignoredErrors>
    <ignoredError sqref="C64:D69" formulaRange="1"/>
    <ignoredError sqref="B28 B33 B62" formula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BDEE474-C9B2-4A07-8D83-C6F9735B825D}">
  <dimension ref="B1:N10"/>
  <sheetViews>
    <sheetView showGridLines="0" workbookViewId="0">
      <selection activeCell="K1" sqref="K1"/>
    </sheetView>
  </sheetViews>
  <sheetFormatPr defaultRowHeight="15" x14ac:dyDescent="0.25"/>
  <cols>
    <col min="3" max="3" width="22.5703125" customWidth="1"/>
    <col min="4" max="4" width="11.5703125" customWidth="1"/>
    <col min="5" max="5" width="15.5703125" customWidth="1"/>
    <col min="6" max="6" width="13.5703125" customWidth="1"/>
    <col min="7" max="7" width="12.5703125" customWidth="1"/>
    <col min="8" max="8" width="12.140625" customWidth="1"/>
    <col min="13" max="13" width="24.5703125" customWidth="1"/>
  </cols>
  <sheetData>
    <row r="1" spans="2:14" ht="75" customHeight="1" x14ac:dyDescent="0.25">
      <c r="L1" s="38" t="s">
        <v>17</v>
      </c>
      <c r="M1" s="39"/>
      <c r="N1" s="2">
        <v>43717</v>
      </c>
    </row>
    <row r="3" spans="2:14" ht="81" x14ac:dyDescent="0.25">
      <c r="B3" s="10" t="s">
        <v>7</v>
      </c>
      <c r="C3" s="10" t="s">
        <v>8</v>
      </c>
      <c r="D3" s="10" t="s">
        <v>9</v>
      </c>
      <c r="E3" s="11" t="s">
        <v>10</v>
      </c>
      <c r="F3" s="11" t="s">
        <v>11</v>
      </c>
      <c r="G3" s="11" t="s">
        <v>12</v>
      </c>
      <c r="H3" s="11" t="s">
        <v>13</v>
      </c>
    </row>
    <row r="4" spans="2:14" x14ac:dyDescent="0.25">
      <c r="B4" s="8">
        <v>2011</v>
      </c>
      <c r="C4" s="8" t="s">
        <v>22</v>
      </c>
      <c r="D4" s="12">
        <v>275</v>
      </c>
      <c r="E4" s="13">
        <f>'Baseline Emissions'!G64</f>
        <v>33948.503511999996</v>
      </c>
      <c r="F4" s="14">
        <f>$N$1/365*D4</f>
        <v>32937.465753424658</v>
      </c>
      <c r="G4" s="15">
        <f>E4-F4</f>
        <v>1011.0377585753376</v>
      </c>
      <c r="H4" s="16">
        <f>G4/F4</f>
        <v>3.069567543976013E-2</v>
      </c>
    </row>
    <row r="5" spans="2:14" x14ac:dyDescent="0.25">
      <c r="B5" s="8">
        <v>2012</v>
      </c>
      <c r="C5" s="8" t="s">
        <v>18</v>
      </c>
      <c r="D5" s="12">
        <v>366</v>
      </c>
      <c r="E5" s="13">
        <f>'Baseline Emissions'!G65</f>
        <v>57589.570191999992</v>
      </c>
      <c r="F5" s="14">
        <f t="shared" ref="F5:F8" si="0">$N$1</f>
        <v>43717</v>
      </c>
      <c r="G5" s="15">
        <f>E5-F5</f>
        <v>13872.570191999992</v>
      </c>
      <c r="H5" s="16">
        <f>G5/F5</f>
        <v>0.31732667365098227</v>
      </c>
    </row>
    <row r="6" spans="2:14" x14ac:dyDescent="0.25">
      <c r="B6" s="8">
        <v>2013</v>
      </c>
      <c r="C6" s="8" t="s">
        <v>14</v>
      </c>
      <c r="D6" s="12">
        <v>365</v>
      </c>
      <c r="E6" s="13">
        <f>'Baseline Emissions'!G66</f>
        <v>41254.514839999996</v>
      </c>
      <c r="F6" s="14">
        <f t="shared" si="0"/>
        <v>43717</v>
      </c>
      <c r="G6" s="15">
        <f>E6-F6</f>
        <v>-2462.4851600000038</v>
      </c>
      <c r="H6" s="17">
        <f>G6/F6</f>
        <v>-5.6327862387629615E-2</v>
      </c>
    </row>
    <row r="7" spans="2:14" x14ac:dyDescent="0.25">
      <c r="B7" s="8">
        <v>2014</v>
      </c>
      <c r="C7" s="8" t="s">
        <v>15</v>
      </c>
      <c r="D7" s="12">
        <v>365</v>
      </c>
      <c r="E7" s="13">
        <f>'Baseline Emissions'!G67</f>
        <v>20723.362352000004</v>
      </c>
      <c r="F7" s="14">
        <f t="shared" si="0"/>
        <v>43717</v>
      </c>
      <c r="G7" s="15">
        <f t="shared" ref="G7:G8" si="1">E7-F7</f>
        <v>-22993.637647999996</v>
      </c>
      <c r="H7" s="17">
        <f t="shared" ref="H7:H8" si="2">G7/F7</f>
        <v>-0.52596558885559386</v>
      </c>
    </row>
    <row r="8" spans="2:14" x14ac:dyDescent="0.25">
      <c r="B8" s="8">
        <v>2015</v>
      </c>
      <c r="C8" s="8" t="s">
        <v>16</v>
      </c>
      <c r="D8" s="12">
        <v>365</v>
      </c>
      <c r="E8" s="13">
        <f>'Baseline Emissions'!G68</f>
        <v>50396.193847999981</v>
      </c>
      <c r="F8" s="14">
        <f t="shared" si="0"/>
        <v>43717</v>
      </c>
      <c r="G8" s="15">
        <f t="shared" si="1"/>
        <v>6679.1938479999808</v>
      </c>
      <c r="H8" s="17">
        <f t="shared" si="2"/>
        <v>0.15278252963378047</v>
      </c>
    </row>
    <row r="9" spans="2:14" x14ac:dyDescent="0.25">
      <c r="B9" s="9">
        <v>2016</v>
      </c>
      <c r="C9" s="9" t="s">
        <v>27</v>
      </c>
      <c r="D9" s="12">
        <v>87</v>
      </c>
      <c r="E9" s="13">
        <f>'Baseline Emissions'!G69</f>
        <v>16435.83022967742</v>
      </c>
      <c r="F9" s="14">
        <f>N1/365*D9</f>
        <v>10420.216438356165</v>
      </c>
      <c r="G9" s="15">
        <f>E9-F9</f>
        <v>6015.6137913212551</v>
      </c>
      <c r="H9" s="17">
        <f>G9/F9</f>
        <v>0.57730219203299438</v>
      </c>
    </row>
    <row r="10" spans="2:14" x14ac:dyDescent="0.25">
      <c r="B10" s="18" t="s">
        <v>6</v>
      </c>
      <c r="C10" s="18"/>
      <c r="D10" s="19">
        <f>SUM(D4:D9)</f>
        <v>1823</v>
      </c>
      <c r="E10" s="13">
        <f>SUM(E4:E9)</f>
        <v>220347.97497367737</v>
      </c>
      <c r="F10" s="20">
        <f>SUM(F4:F9)</f>
        <v>218225.68219178083</v>
      </c>
      <c r="G10" s="20">
        <f>E10-F10</f>
        <v>2122.29278189654</v>
      </c>
      <c r="H10" s="21">
        <f>G10/F10</f>
        <v>9.7252200592569549E-3</v>
      </c>
    </row>
  </sheetData>
  <mergeCells count="1">
    <mergeCell ref="L1:M1"/>
  </mergeCell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E18C20E-4E36-4562-8700-3B46E9A80D6B}">
  <dimension ref="B4:C11"/>
  <sheetViews>
    <sheetView showGridLines="0" workbookViewId="0">
      <selection activeCell="G16" sqref="G16"/>
    </sheetView>
  </sheetViews>
  <sheetFormatPr defaultRowHeight="15" x14ac:dyDescent="0.25"/>
  <cols>
    <col min="2" max="2" width="25" customWidth="1"/>
    <col min="3" max="3" width="16.140625" customWidth="1"/>
  </cols>
  <sheetData>
    <row r="4" spans="2:3" x14ac:dyDescent="0.25">
      <c r="B4" s="4" t="s">
        <v>23</v>
      </c>
      <c r="C4" s="6">
        <v>24000000</v>
      </c>
    </row>
    <row r="5" spans="2:3" x14ac:dyDescent="0.25">
      <c r="B5" s="4" t="s">
        <v>24</v>
      </c>
      <c r="C5" s="7">
        <v>57248.84</v>
      </c>
    </row>
    <row r="6" spans="2:3" x14ac:dyDescent="0.25">
      <c r="B6" s="4"/>
      <c r="C6" s="4"/>
    </row>
    <row r="7" spans="2:3" x14ac:dyDescent="0.25">
      <c r="B7" s="4" t="s">
        <v>25</v>
      </c>
      <c r="C7" s="5">
        <f>C4/_ftnref1</f>
        <v>419.22246808843641</v>
      </c>
    </row>
    <row r="11" spans="2:3" x14ac:dyDescent="0.25">
      <c r="C11" s="3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Çalışma Sayfaları</vt:lpstr>
      </vt:variant>
      <vt:variant>
        <vt:i4>3</vt:i4>
      </vt:variant>
      <vt:variant>
        <vt:lpstr>Adlandırılmış Aralıklar</vt:lpstr>
      </vt:variant>
      <vt:variant>
        <vt:i4>2</vt:i4>
      </vt:variant>
    </vt:vector>
  </HeadingPairs>
  <TitlesOfParts>
    <vt:vector size="5" baseType="lpstr">
      <vt:lpstr>Baseline Emissions</vt:lpstr>
      <vt:lpstr>Comp.of Baseline Emissions</vt:lpstr>
      <vt:lpstr>Power Density</vt:lpstr>
      <vt:lpstr>'Power Density'!_ftn1</vt:lpstr>
      <vt:lpstr>'Power Density'!_ftnref1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Hivda Ilkay Doğan (Entek)</dc:creator>
  <cp:lastModifiedBy>Sila Kilic</cp:lastModifiedBy>
  <dcterms:created xsi:type="dcterms:W3CDTF">2019-05-24T06:33:22Z</dcterms:created>
  <dcterms:modified xsi:type="dcterms:W3CDTF">2020-06-06T13:42:52Z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TitusGUID">
    <vt:lpwstr>c40549a2-b6c3-4cae-8e6a-547bebd27b47</vt:lpwstr>
  </property>
  <property fmtid="{D5CDD505-2E9C-101B-9397-08002B2CF9AE}" pid="3" name="METADATA">
    <vt:lpwstr/>
  </property>
  <property fmtid="{D5CDD505-2E9C-101B-9397-08002B2CF9AE}" pid="4" name="Lisan">
    <vt:lpwstr>Turkce</vt:lpwstr>
  </property>
  <property fmtid="{D5CDD505-2E9C-101B-9397-08002B2CF9AE}" pid="5" name="Siniflandirma">
    <vt:lpwstr>Genel</vt:lpwstr>
  </property>
</Properties>
</file>