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E:\3197 肯尼亚ICS\MR\第一监测期\20250515收到Verra review\"/>
    </mc:Choice>
  </mc:AlternateContent>
  <xr:revisionPtr revIDLastSave="0" documentId="13_ncr:1_{A51A20F4-3D32-4FE1-B3D5-8C414D2C0D53}" xr6:coauthVersionLast="47" xr6:coauthVersionMax="47" xr10:uidLastSave="{00000000-0000-0000-0000-000000000000}"/>
  <bookViews>
    <workbookView xWindow="-120" yWindow="290" windowWidth="10060" windowHeight="10350" xr2:uid="{00000000-000D-0000-FFFF-FFFF00000000}"/>
  </bookViews>
  <sheets>
    <sheet name="MR-ER"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6" l="1"/>
  <c r="F44" i="6"/>
  <c r="C52" i="6" l="1"/>
  <c r="C51" i="6"/>
  <c r="C19" i="6"/>
  <c r="G24" i="6"/>
  <c r="J42" i="6"/>
  <c r="C17" i="6"/>
  <c r="C15" i="6" s="1"/>
  <c r="H15" i="6" l="1"/>
  <c r="C23" i="6"/>
  <c r="C20" i="6" l="1"/>
  <c r="C27" i="6" s="1"/>
  <c r="D51" i="6" s="1"/>
  <c r="C18" i="6"/>
  <c r="C26" i="6" l="1"/>
  <c r="F43" i="6" l="1"/>
  <c r="D50" i="6" s="1"/>
  <c r="E50" i="6" s="1"/>
  <c r="F42" i="6"/>
  <c r="C28" i="6"/>
  <c r="D49" i="6" l="1"/>
  <c r="E49" i="6" s="1"/>
  <c r="F45" i="6"/>
  <c r="D52" i="6" l="1"/>
  <c r="E52" i="6" s="1"/>
</calcChain>
</file>

<file path=xl/sharedStrings.xml><?xml version="1.0" encoding="utf-8"?>
<sst xmlns="http://schemas.openxmlformats.org/spreadsheetml/2006/main" count="118" uniqueCount="88">
  <si>
    <t>Basic data</t>
    <phoneticPr fontId="1" type="noConversion"/>
  </si>
  <si>
    <t>Parameter</t>
  </si>
  <si>
    <t>Value</t>
  </si>
  <si>
    <t>Unit</t>
  </si>
  <si>
    <t>Description</t>
  </si>
  <si>
    <t>Source of data</t>
  </si>
  <si>
    <r>
      <t>f</t>
    </r>
    <r>
      <rPr>
        <vertAlign val="subscript"/>
        <sz val="11"/>
        <color theme="1"/>
        <rFont val="Times New Roman"/>
        <family val="1"/>
      </rPr>
      <t>NRB,y</t>
    </r>
    <phoneticPr fontId="1" type="noConversion"/>
  </si>
  <si>
    <t>Fraction</t>
    <phoneticPr fontId="1" type="noConversion"/>
  </si>
  <si>
    <t>Fraction of woody biomass saved by the project activity during year y that can be established as non-renewable biomass</t>
    <phoneticPr fontId="1" type="noConversion"/>
  </si>
  <si>
    <r>
      <t>NCV</t>
    </r>
    <r>
      <rPr>
        <vertAlign val="subscript"/>
        <sz val="11"/>
        <color theme="1"/>
        <rFont val="Times New Roman"/>
        <family val="1"/>
      </rPr>
      <t>wood fuel</t>
    </r>
    <phoneticPr fontId="1" type="noConversion"/>
  </si>
  <si>
    <t>TJ/tonne</t>
    <phoneticPr fontId="1" type="noConversion"/>
  </si>
  <si>
    <t>Net calorific value of the non-renewable woody biomass that is substituted or reduced</t>
    <phoneticPr fontId="1" type="noConversion"/>
  </si>
  <si>
    <t xml:space="preserve">2006 IPCC </t>
    <phoneticPr fontId="1" type="noConversion"/>
  </si>
  <si>
    <r>
      <t>EF</t>
    </r>
    <r>
      <rPr>
        <vertAlign val="subscript"/>
        <sz val="11"/>
        <color theme="1"/>
        <rFont val="Times New Roman"/>
        <family val="1"/>
      </rPr>
      <t>wf,CO2</t>
    </r>
    <phoneticPr fontId="1" type="noConversion"/>
  </si>
  <si>
    <r>
      <t>tCO</t>
    </r>
    <r>
      <rPr>
        <vertAlign val="subscript"/>
        <sz val="11"/>
        <color theme="1"/>
        <rFont val="Times New Roman"/>
        <family val="1"/>
      </rPr>
      <t>2</t>
    </r>
    <r>
      <rPr>
        <sz val="11"/>
        <color theme="1"/>
        <rFont val="Times New Roman"/>
        <family val="1"/>
      </rPr>
      <t xml:space="preserve"> /TJ</t>
    </r>
  </si>
  <si>
    <t xml:space="preserve">CO2 emission factor for the use of wood fuel in baseline scenario </t>
    <phoneticPr fontId="1" type="noConversion"/>
  </si>
  <si>
    <r>
      <t>EF</t>
    </r>
    <r>
      <rPr>
        <vertAlign val="subscript"/>
        <sz val="11"/>
        <color theme="1"/>
        <rFont val="Times New Roman"/>
        <family val="1"/>
      </rPr>
      <t>wf,nonCO2</t>
    </r>
    <phoneticPr fontId="1" type="noConversion"/>
  </si>
  <si>
    <r>
      <t>Non-CO</t>
    </r>
    <r>
      <rPr>
        <vertAlign val="subscript"/>
        <sz val="11"/>
        <color rgb="FF404040"/>
        <rFont val="Times New Roman"/>
        <family val="1"/>
      </rPr>
      <t>2</t>
    </r>
    <r>
      <rPr>
        <sz val="11"/>
        <color rgb="FF404040"/>
        <rFont val="Times New Roman"/>
        <family val="1"/>
      </rPr>
      <t xml:space="preserve"> emission factor for the use of wood fuel in baseline scenario</t>
    </r>
  </si>
  <si>
    <t>Fraction</t>
  </si>
  <si>
    <t>Discount factor to account for leakage</t>
    <phoneticPr fontId="1" type="noConversion"/>
  </si>
  <si>
    <r>
      <t>η</t>
    </r>
    <r>
      <rPr>
        <vertAlign val="subscript"/>
        <sz val="11"/>
        <color theme="1"/>
        <rFont val="Times New Roman"/>
        <family val="1"/>
      </rPr>
      <t>old</t>
    </r>
    <phoneticPr fontId="1" type="noConversion"/>
  </si>
  <si>
    <t xml:space="preserve">Efficiency of baseline cookstove </t>
    <phoneticPr fontId="1" type="noConversion"/>
  </si>
  <si>
    <r>
      <t>η</t>
    </r>
    <r>
      <rPr>
        <vertAlign val="subscript"/>
        <sz val="11"/>
        <color theme="1"/>
        <rFont val="Times New Roman"/>
        <family val="1"/>
      </rPr>
      <t>p</t>
    </r>
    <phoneticPr fontId="1" type="noConversion"/>
  </si>
  <si>
    <t>Efficiency of project stove at the start of project activity</t>
    <phoneticPr fontId="1" type="noConversion"/>
  </si>
  <si>
    <t>Manufacturer’s specification</t>
    <phoneticPr fontId="1" type="noConversion"/>
  </si>
  <si>
    <r>
      <t>DF</t>
    </r>
    <r>
      <rPr>
        <vertAlign val="subscript"/>
        <sz val="11"/>
        <color theme="1"/>
        <rFont val="Times New Roman"/>
        <family val="1"/>
      </rPr>
      <t>n</t>
    </r>
    <phoneticPr fontId="1" type="noConversion"/>
  </si>
  <si>
    <t>Discount factor to account for efficiency loss of project cookstove per year of operation (fraction). This value may be based on actual monitoring or based on manufacturer’s declaration on expected loss in efficiency or through publicly available literature on relevant industry standards. Alternatively default value of 0.99 efficiency loss per year can be considered</t>
    <phoneticPr fontId="1" type="noConversion"/>
  </si>
  <si>
    <t>Methodology VMR0006</t>
    <phoneticPr fontId="1" type="noConversion"/>
  </si>
  <si>
    <t xml:space="preserve">Adjustment factor to account for uncertainty related to project cookstove efficiency test </t>
    <phoneticPr fontId="1" type="noConversion"/>
  </si>
  <si>
    <t>Calculated by survey result</t>
    <phoneticPr fontId="1" type="noConversion"/>
  </si>
  <si>
    <t>Calculated by equation 5</t>
    <phoneticPr fontId="1" type="noConversion"/>
  </si>
  <si>
    <t xml:space="preserve">Calculated by CDM Tool 30 </t>
    <phoneticPr fontId="1" type="noConversion"/>
  </si>
  <si>
    <t>Baseline survey</t>
    <phoneticPr fontId="1" type="noConversion"/>
  </si>
  <si>
    <r>
      <t>N</t>
    </r>
    <r>
      <rPr>
        <vertAlign val="subscript"/>
        <sz val="11"/>
        <color theme="1"/>
        <rFont val="Times New Roman"/>
        <family val="1"/>
      </rPr>
      <t>y,i,j</t>
    </r>
    <phoneticPr fontId="1" type="noConversion"/>
  </si>
  <si>
    <t>Number of improved cook stoves of type i and batch j operating during year y</t>
    <phoneticPr fontId="1" type="noConversion"/>
  </si>
  <si>
    <t xml:space="preserve">Result of Usage survey </t>
    <phoneticPr fontId="1" type="noConversion"/>
  </si>
  <si>
    <t xml:space="preserve">Result of Fuel consumption test </t>
    <phoneticPr fontId="1" type="noConversion"/>
  </si>
  <si>
    <t>Annual quantity of woody biomass used by project devices in tonnes per device of type i and batch j</t>
    <phoneticPr fontId="1" type="noConversion"/>
  </si>
  <si>
    <t>days</t>
    <phoneticPr fontId="1" type="noConversion"/>
  </si>
  <si>
    <t>Total number of distributed ICSs</t>
    <phoneticPr fontId="1" type="noConversion"/>
  </si>
  <si>
    <t>Usage rate</t>
    <phoneticPr fontId="1" type="noConversion"/>
  </si>
  <si>
    <t>Calculated</t>
    <phoneticPr fontId="1" type="noConversion"/>
  </si>
  <si>
    <r>
      <t>B</t>
    </r>
    <r>
      <rPr>
        <vertAlign val="subscript"/>
        <sz val="11"/>
        <color theme="1"/>
        <rFont val="Times New Roman"/>
        <family val="1"/>
      </rPr>
      <t>y=1,new,i,survey</t>
    </r>
    <phoneticPr fontId="1" type="noConversion"/>
  </si>
  <si>
    <t>kg/person/day</t>
    <phoneticPr fontId="1" type="noConversion"/>
  </si>
  <si>
    <t>Average number of persons in household</t>
    <phoneticPr fontId="1" type="noConversion"/>
  </si>
  <si>
    <t>tonnes</t>
    <phoneticPr fontId="1" type="noConversion"/>
  </si>
  <si>
    <t xml:space="preserve">Average quantity of woody biomass used by project devices </t>
    <phoneticPr fontId="1" type="noConversion"/>
  </si>
  <si>
    <r>
      <t>t CO</t>
    </r>
    <r>
      <rPr>
        <vertAlign val="subscript"/>
        <sz val="11"/>
        <color theme="1"/>
        <rFont val="Times New Roman"/>
        <family val="1"/>
      </rPr>
      <t>2</t>
    </r>
    <r>
      <rPr>
        <sz val="11"/>
        <color theme="1"/>
        <rFont val="Times New Roman"/>
        <family val="1"/>
      </rPr>
      <t>e</t>
    </r>
    <phoneticPr fontId="1" type="noConversion"/>
  </si>
  <si>
    <t xml:space="preserve">Quatity of non-renewable biomass saved  </t>
    <phoneticPr fontId="1" type="noConversion"/>
  </si>
  <si>
    <t>Equation 2 calculate backwards</t>
    <phoneticPr fontId="1" type="noConversion"/>
  </si>
  <si>
    <t>Used for SDG</t>
    <phoneticPr fontId="1" type="noConversion"/>
  </si>
  <si>
    <t>Baseline emissions or removals</t>
  </si>
  <si>
    <r>
      <t>(tCO</t>
    </r>
    <r>
      <rPr>
        <b/>
        <vertAlign val="subscript"/>
        <sz val="10.5"/>
        <color rgb="FFFFFFFF"/>
        <rFont val="Franklin Gothic Book"/>
        <family val="2"/>
      </rPr>
      <t>2</t>
    </r>
    <r>
      <rPr>
        <b/>
        <sz val="10.5"/>
        <color rgb="FFFFFFFF"/>
        <rFont val="Franklin Gothic Book"/>
        <family val="2"/>
      </rPr>
      <t>e)</t>
    </r>
  </si>
  <si>
    <r>
      <t>Project emissions or removals (tCO</t>
    </r>
    <r>
      <rPr>
        <b/>
        <vertAlign val="subscript"/>
        <sz val="10.5"/>
        <color rgb="FFFFFFFF"/>
        <rFont val="Franklin Gothic Book"/>
        <family val="2"/>
      </rPr>
      <t>2</t>
    </r>
    <r>
      <rPr>
        <b/>
        <sz val="10.5"/>
        <color rgb="FFFFFFFF"/>
        <rFont val="Franklin Gothic Book"/>
        <family val="2"/>
      </rPr>
      <t>e)</t>
    </r>
  </si>
  <si>
    <r>
      <t>Leakage emissions (tCO</t>
    </r>
    <r>
      <rPr>
        <b/>
        <vertAlign val="subscript"/>
        <sz val="10.5"/>
        <color rgb="FFFFFFFF"/>
        <rFont val="Franklin Gothic Book"/>
        <family val="2"/>
      </rPr>
      <t>2</t>
    </r>
    <r>
      <rPr>
        <b/>
        <sz val="10.5"/>
        <color rgb="FFFFFFFF"/>
        <rFont val="Franklin Gothic Book"/>
        <family val="2"/>
      </rPr>
      <t>e)</t>
    </r>
  </si>
  <si>
    <t>Net GHG emission reductions or removals</t>
  </si>
  <si>
    <t>Total</t>
  </si>
  <si>
    <t>N.A.</t>
  </si>
  <si>
    <t xml:space="preserve">Compare the estimated ex-ante GHG emission reductions and removals and the achieved emission reductions and removals for this monitoring period: </t>
  </si>
  <si>
    <t>Achieved emissions reductions/removals</t>
  </si>
  <si>
    <t>Percent difference</t>
  </si>
  <si>
    <t>1.16 for ex-ante</t>
    <phoneticPr fontId="1" type="noConversion"/>
  </si>
  <si>
    <t>Kenya Jiko Kisasa Improved Cookstove Program     (ID:3197)</t>
    <phoneticPr fontId="1" type="noConversion"/>
  </si>
  <si>
    <t>21/06/2022-31/12/2022</t>
    <phoneticPr fontId="1" type="noConversion"/>
  </si>
  <si>
    <t>Total number of persons in households</t>
    <phoneticPr fontId="1" type="noConversion"/>
  </si>
  <si>
    <t>Vintage period</t>
    <phoneticPr fontId="1" type="noConversion"/>
  </si>
  <si>
    <t>start date</t>
    <phoneticPr fontId="1" type="noConversion"/>
  </si>
  <si>
    <t>end date</t>
    <phoneticPr fontId="1" type="noConversion"/>
  </si>
  <si>
    <t>Ex-ante emissions reductions/removals</t>
    <phoneticPr fontId="1" type="noConversion"/>
  </si>
  <si>
    <t>Calculation of Emission Reduction of 1st Monitoring period (21-06-2022 to 20-06-2024)</t>
    <phoneticPr fontId="1" type="noConversion"/>
  </si>
  <si>
    <r>
      <t>η</t>
    </r>
    <r>
      <rPr>
        <vertAlign val="subscript"/>
        <sz val="11"/>
        <color theme="1"/>
        <rFont val="Times New Roman"/>
        <family val="1"/>
      </rPr>
      <t>new,</t>
    </r>
    <r>
      <rPr>
        <vertAlign val="subscript"/>
        <sz val="11"/>
        <color theme="1"/>
        <rFont val="宋体"/>
        <family val="1"/>
        <charset val="134"/>
      </rPr>
      <t>1</t>
    </r>
    <r>
      <rPr>
        <vertAlign val="subscript"/>
        <sz val="11"/>
        <color theme="1"/>
        <rFont val="Times New Roman"/>
        <family val="1"/>
      </rPr>
      <t>,i,j</t>
    </r>
    <phoneticPr fontId="1" type="noConversion"/>
  </si>
  <si>
    <r>
      <t>η</t>
    </r>
    <r>
      <rPr>
        <vertAlign val="subscript"/>
        <sz val="11"/>
        <color theme="1"/>
        <rFont val="Times New Roman"/>
        <family val="1"/>
      </rPr>
      <t>new,</t>
    </r>
    <r>
      <rPr>
        <vertAlign val="subscript"/>
        <sz val="11"/>
        <color theme="1"/>
        <rFont val="宋体"/>
        <family val="1"/>
        <charset val="134"/>
      </rPr>
      <t>2,i,j</t>
    </r>
    <r>
      <rPr>
        <vertAlign val="subscript"/>
        <sz val="11"/>
        <color theme="1"/>
        <rFont val="Times New Roman"/>
        <family val="1"/>
      </rPr>
      <t/>
    </r>
  </si>
  <si>
    <t>ER in year 1</t>
    <phoneticPr fontId="1" type="noConversion"/>
  </si>
  <si>
    <t>ER in year 2</t>
  </si>
  <si>
    <t>01/01/2023-31/12/2023</t>
    <phoneticPr fontId="1" type="noConversion"/>
  </si>
  <si>
    <t>01/01/2024-20/06/2024</t>
    <phoneticPr fontId="1" type="noConversion"/>
  </si>
  <si>
    <t>Average operation days of all devices from 21-06-2022 to 20-06-2023</t>
    <phoneticPr fontId="1" type="noConversion"/>
  </si>
  <si>
    <r>
      <t>Emission reductions from 21-06-2022 to 20-06-2023 in t CO</t>
    </r>
    <r>
      <rPr>
        <vertAlign val="subscript"/>
        <sz val="11"/>
        <color theme="1"/>
        <rFont val="Times New Roman"/>
        <family val="1"/>
      </rPr>
      <t>2</t>
    </r>
    <r>
      <rPr>
        <sz val="11"/>
        <color theme="1"/>
        <rFont val="Times New Roman"/>
        <family val="1"/>
      </rPr>
      <t>e</t>
    </r>
    <phoneticPr fontId="1" type="noConversion"/>
  </si>
  <si>
    <t>Average operation days of all devices from 21-06-2023 to 20-06-2024</t>
    <phoneticPr fontId="1" type="noConversion"/>
  </si>
  <si>
    <r>
      <t>Emission reductions from 21-06-2023 to 20-06-2024 in t CO</t>
    </r>
    <r>
      <rPr>
        <vertAlign val="subscript"/>
        <sz val="11"/>
        <color theme="1"/>
        <rFont val="Times New Roman"/>
        <family val="1"/>
      </rPr>
      <t>2</t>
    </r>
    <r>
      <rPr>
        <sz val="11"/>
        <color theme="1"/>
        <rFont val="Times New Roman"/>
        <family val="1"/>
      </rPr>
      <t>e</t>
    </r>
    <phoneticPr fontId="1" type="noConversion"/>
  </si>
  <si>
    <t>Efficiency of the improved cookstove type i and batch j implemented as part of the project activity from 21-06-2022 to 20-06-2023</t>
    <phoneticPr fontId="1" type="noConversion"/>
  </si>
  <si>
    <t>Efficiency of the improved cookstove type i and batch j implemented as part of the project activity from 21-06-2023 to 20-06-2024</t>
    <phoneticPr fontId="1" type="noConversion"/>
  </si>
  <si>
    <t>Version: 03</t>
    <phoneticPr fontId="1" type="noConversion"/>
  </si>
  <si>
    <t>Date:21-05-2025</t>
    <phoneticPr fontId="1" type="noConversion"/>
  </si>
  <si>
    <t>Grid L54 of Document 8_ICS distribution statistic form</t>
    <phoneticPr fontId="1" type="noConversion"/>
  </si>
  <si>
    <t>Grid I53 of Document 8_ICS distribution statistic form</t>
    <phoneticPr fontId="1" type="noConversion"/>
  </si>
  <si>
    <t>Grid J53 of Document 8_ICS distribution statistic form</t>
    <phoneticPr fontId="1" type="noConversion"/>
  </si>
  <si>
    <t>Grid L53 of Document 8_ICS distribution statistic form</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</si>
</sst>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0_ "/>
    <numFmt numFmtId="178" formatCode="#,##0_ "/>
  </numFmts>
  <fonts count="17" x14ac:knownFonts="1">
    <font>
      <sz val="11"/>
      <color theme="1"/>
      <name val="等线"/>
      <family val="2"/>
      <scheme val="minor"/>
    </font>
    <font>
      <sz val="9"/>
      <name val="等线"/>
      <family val="3"/>
      <charset val="134"/>
      <scheme val="minor"/>
    </font>
    <font>
      <sz val="11"/>
      <color theme="1"/>
      <name val="Times New Roman"/>
      <family val="1"/>
    </font>
    <font>
      <b/>
      <sz val="11"/>
      <color theme="1"/>
      <name val="Times New Roman"/>
      <family val="1"/>
    </font>
    <font>
      <vertAlign val="subscript"/>
      <sz val="11"/>
      <color theme="1"/>
      <name val="Times New Roman"/>
      <family val="1"/>
    </font>
    <font>
      <sz val="11"/>
      <color rgb="FF404040"/>
      <name val="Times New Roman"/>
      <family val="1"/>
    </font>
    <font>
      <vertAlign val="subscript"/>
      <sz val="11"/>
      <color rgb="FF404040"/>
      <name val="Times New Roman"/>
      <family val="1"/>
    </font>
    <font>
      <b/>
      <sz val="14"/>
      <color theme="1"/>
      <name val="Times New Roman"/>
      <family val="1"/>
    </font>
    <font>
      <sz val="10.5"/>
      <color theme="1"/>
      <name val="Franklin Gothic Book"/>
      <family val="2"/>
    </font>
    <font>
      <b/>
      <sz val="10.5"/>
      <color rgb="FFFFFFFF"/>
      <name val="Franklin Gothic Book"/>
      <family val="2"/>
    </font>
    <font>
      <b/>
      <vertAlign val="subscript"/>
      <sz val="10.5"/>
      <color rgb="FFFFFFFF"/>
      <name val="Franklin Gothic Book"/>
      <family val="2"/>
    </font>
    <font>
      <sz val="12"/>
      <name val="Franklin Gothic Book"/>
      <family val="2"/>
    </font>
    <font>
      <i/>
      <sz val="12"/>
      <name val="Franklin Gothic Book"/>
      <family val="2"/>
    </font>
    <font>
      <b/>
      <sz val="12"/>
      <name val="Franklin Gothic Book"/>
      <family val="2"/>
    </font>
    <font>
      <b/>
      <u/>
      <sz val="12"/>
      <color rgb="FFFFFFFF"/>
      <name val="Franklin Gothic Book"/>
      <family val="2"/>
    </font>
    <font>
      <b/>
      <u/>
      <sz val="12"/>
      <color rgb="FF000000"/>
      <name val="Franklin Gothic Book"/>
      <family val="2"/>
    </font>
    <font>
      <vertAlign val="subscript"/>
      <sz val="11"/>
      <color theme="1"/>
      <name val="宋体"/>
      <family val="1"/>
      <charset val="134"/>
    </font>
  </fonts>
  <fills count="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rgb="FF2B3957"/>
        <bgColor indexed="64"/>
      </patternFill>
    </fill>
    <fill>
      <patternFill patternType="solid">
        <fgColor rgb="FFF2F2F2"/>
        <bgColor indexed="64"/>
      </patternFill>
    </fill>
    <fill>
      <patternFill patternType="solid">
        <fgColor rgb="FFCCD4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diagonal/>
    </border>
    <border>
      <left/>
      <right style="medium">
        <color rgb="FFFFFFFF"/>
      </right>
      <top/>
      <bottom/>
      <diagonal/>
    </border>
  </borders>
  <cellStyleXfs count="1">
    <xf numFmtId="0" fontId="0" fillId="0" borderId="0"/>
  </cellStyleXfs>
  <cellXfs count="38">
    <xf numFmtId="0" fontId="0" fillId="0" borderId="0" xfId="0"/>
    <xf numFmtId="0" fontId="3" fillId="2" borderId="1" xfId="0" applyFont="1" applyFill="1" applyBorder="1" applyAlignment="1">
      <alignment wrapText="1"/>
    </xf>
    <xf numFmtId="0" fontId="2" fillId="0" borderId="1" xfId="0" applyFont="1" applyBorder="1" applyAlignment="1">
      <alignment wrapText="1"/>
    </xf>
    <xf numFmtId="0" fontId="2" fillId="0" borderId="1" xfId="0" applyFont="1" applyBorder="1"/>
    <xf numFmtId="0" fontId="5"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xf numFmtId="10" fontId="2" fillId="0" borderId="1" xfId="0" applyNumberFormat="1" applyFont="1" applyBorder="1"/>
    <xf numFmtId="177" fontId="2" fillId="0" borderId="1" xfId="0" applyNumberFormat="1" applyFont="1" applyBorder="1"/>
    <xf numFmtId="177" fontId="2" fillId="0" borderId="1" xfId="0" applyNumberFormat="1" applyFont="1" applyBorder="1" applyAlignment="1">
      <alignment wrapText="1"/>
    </xf>
    <xf numFmtId="0" fontId="7"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2" fillId="0" borderId="1" xfId="0" applyFont="1" applyBorder="1" applyAlignment="1">
      <alignment horizontal="center" wrapText="1"/>
    </xf>
    <xf numFmtId="178" fontId="2" fillId="0" borderId="1" xfId="0" applyNumberFormat="1" applyFont="1" applyBorder="1"/>
    <xf numFmtId="0" fontId="9" fillId="4" borderId="3" xfId="0" applyFont="1" applyFill="1" applyBorder="1" applyAlignment="1">
      <alignment vertical="center" wrapText="1"/>
    </xf>
    <xf numFmtId="0" fontId="8" fillId="0" borderId="0" xfId="0" applyFont="1"/>
    <xf numFmtId="14" fontId="2" fillId="0" borderId="0" xfId="0" applyNumberFormat="1" applyFont="1"/>
    <xf numFmtId="176" fontId="2" fillId="0" borderId="0" xfId="0" applyNumberFormat="1" applyFont="1"/>
    <xf numFmtId="0" fontId="9" fillId="4" borderId="5" xfId="0" applyFont="1" applyFill="1" applyBorder="1" applyAlignment="1">
      <alignment vertical="center" wrapText="1"/>
    </xf>
    <xf numFmtId="0" fontId="11" fillId="5" borderId="1" xfId="0" applyFont="1" applyFill="1" applyBorder="1" applyAlignment="1">
      <alignment vertical="center" wrapText="1"/>
    </xf>
    <xf numFmtId="0" fontId="12" fillId="5" borderId="1" xfId="0" applyFont="1" applyFill="1" applyBorder="1" applyAlignment="1">
      <alignment vertical="center" wrapText="1"/>
    </xf>
    <xf numFmtId="178" fontId="12" fillId="5" borderId="1" xfId="0" applyNumberFormat="1" applyFont="1" applyFill="1" applyBorder="1" applyAlignment="1">
      <alignment vertical="center" wrapText="1"/>
    </xf>
    <xf numFmtId="0" fontId="13" fillId="5" borderId="1" xfId="0" applyFont="1" applyFill="1" applyBorder="1" applyAlignment="1">
      <alignment vertical="center" wrapText="1"/>
    </xf>
    <xf numFmtId="10" fontId="2" fillId="0" borderId="0" xfId="0" applyNumberFormat="1" applyFont="1"/>
    <xf numFmtId="178" fontId="2" fillId="3" borderId="1" xfId="0" applyNumberFormat="1" applyFont="1" applyFill="1" applyBorder="1"/>
    <xf numFmtId="0" fontId="9" fillId="4" borderId="1" xfId="0" applyFont="1" applyFill="1" applyBorder="1" applyAlignment="1">
      <alignment vertical="center" wrapText="1"/>
    </xf>
    <xf numFmtId="0" fontId="14" fillId="4" borderId="1" xfId="0" applyFont="1" applyFill="1" applyBorder="1" applyAlignment="1">
      <alignment vertical="center" wrapText="1"/>
    </xf>
    <xf numFmtId="0" fontId="15" fillId="6" borderId="1" xfId="0" applyFont="1" applyFill="1" applyBorder="1" applyAlignment="1">
      <alignment vertical="center" wrapText="1"/>
    </xf>
    <xf numFmtId="38" fontId="2" fillId="0" borderId="1" xfId="0" applyNumberFormat="1" applyFont="1" applyBorder="1" applyAlignment="1">
      <alignment wrapText="1"/>
    </xf>
    <xf numFmtId="178" fontId="3" fillId="0" borderId="1" xfId="0" applyNumberFormat="1" applyFont="1" applyBorder="1"/>
    <xf numFmtId="10" fontId="3" fillId="0" borderId="1" xfId="0" applyNumberFormat="1" applyFont="1" applyBorder="1"/>
    <xf numFmtId="0" fontId="3" fillId="2" borderId="0" xfId="0" applyFont="1" applyFill="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center" wrapText="1"/>
    </xf>
    <xf numFmtId="0" fontId="9" fillId="4" borderId="2" xfId="0" applyFont="1" applyFill="1" applyBorder="1" applyAlignment="1">
      <alignment vertical="center" wrapText="1"/>
    </xf>
    <xf numFmtId="0" fontId="9" fillId="4" borderId="4"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29</xdr:row>
      <xdr:rowOff>111864</xdr:rowOff>
    </xdr:from>
    <xdr:to>
      <xdr:col>3</xdr:col>
      <xdr:colOff>1058126</xdr:colOff>
      <xdr:row>32</xdr:row>
      <xdr:rowOff>29872</xdr:rowOff>
    </xdr:to>
    <xdr:pic>
      <xdr:nvPicPr>
        <xdr:cNvPr id="2" name="图片 1">
          <a:extLst>
            <a:ext uri="{FF2B5EF4-FFF2-40B4-BE49-F238E27FC236}">
              <a16:creationId xmlns:a16="http://schemas.microsoft.com/office/drawing/2014/main" id="{5D6C0B7C-4450-94D3-853C-6260554244DF}"/>
            </a:ext>
          </a:extLst>
        </xdr:cNvPr>
        <xdr:cNvPicPr>
          <a:picLocks noChangeAspect="1"/>
        </xdr:cNvPicPr>
      </xdr:nvPicPr>
      <xdr:blipFill>
        <a:blip xmlns:r="http://schemas.openxmlformats.org/officeDocument/2006/relationships" r:embed="rId1"/>
        <a:stretch>
          <a:fillRect/>
        </a:stretch>
      </xdr:blipFill>
      <xdr:spPr>
        <a:xfrm>
          <a:off x="190500" y="9164142"/>
          <a:ext cx="6451744" cy="447175"/>
        </a:xfrm>
        <a:prstGeom prst="rect">
          <a:avLst/>
        </a:prstGeom>
      </xdr:spPr>
    </xdr:pic>
    <xdr:clientData/>
  </xdr:twoCellAnchor>
  <xdr:twoCellAnchor editAs="oneCell">
    <xdr:from>
      <xdr:col>1</xdr:col>
      <xdr:colOff>647700</xdr:colOff>
      <xdr:row>32</xdr:row>
      <xdr:rowOff>95250</xdr:rowOff>
    </xdr:from>
    <xdr:to>
      <xdr:col>3</xdr:col>
      <xdr:colOff>201218</xdr:colOff>
      <xdr:row>35</xdr:row>
      <xdr:rowOff>44450</xdr:rowOff>
    </xdr:to>
    <xdr:pic>
      <xdr:nvPicPr>
        <xdr:cNvPr id="3" name="图片 2">
          <a:extLst>
            <a:ext uri="{FF2B5EF4-FFF2-40B4-BE49-F238E27FC236}">
              <a16:creationId xmlns:a16="http://schemas.microsoft.com/office/drawing/2014/main" id="{6D583B04-59EA-6E69-A61B-51AE72660938}"/>
            </a:ext>
          </a:extLst>
        </xdr:cNvPr>
        <xdr:cNvPicPr>
          <a:picLocks noChangeAspect="1"/>
        </xdr:cNvPicPr>
      </xdr:nvPicPr>
      <xdr:blipFill>
        <a:blip xmlns:r="http://schemas.openxmlformats.org/officeDocument/2006/relationships" r:embed="rId2"/>
        <a:stretch>
          <a:fillRect/>
        </a:stretch>
      </xdr:blipFill>
      <xdr:spPr>
        <a:xfrm>
          <a:off x="647700" y="7562850"/>
          <a:ext cx="5132697" cy="482600"/>
        </a:xfrm>
        <a:prstGeom prst="rect">
          <a:avLst/>
        </a:prstGeom>
      </xdr:spPr>
    </xdr:pic>
    <xdr:clientData/>
  </xdr:twoCellAnchor>
  <xdr:twoCellAnchor editAs="oneCell">
    <xdr:from>
      <xdr:col>1</xdr:col>
      <xdr:colOff>819150</xdr:colOff>
      <xdr:row>35</xdr:row>
      <xdr:rowOff>146051</xdr:rowOff>
    </xdr:from>
    <xdr:to>
      <xdr:col>3</xdr:col>
      <xdr:colOff>50057</xdr:colOff>
      <xdr:row>37</xdr:row>
      <xdr:rowOff>101602</xdr:rowOff>
    </xdr:to>
    <xdr:pic>
      <xdr:nvPicPr>
        <xdr:cNvPr id="4" name="图片 3">
          <a:extLst>
            <a:ext uri="{FF2B5EF4-FFF2-40B4-BE49-F238E27FC236}">
              <a16:creationId xmlns:a16="http://schemas.microsoft.com/office/drawing/2014/main" id="{90F876B8-9A82-34E7-9C8B-213D48C6531A}"/>
            </a:ext>
          </a:extLst>
        </xdr:cNvPr>
        <xdr:cNvPicPr>
          <a:picLocks noChangeAspect="1"/>
        </xdr:cNvPicPr>
      </xdr:nvPicPr>
      <xdr:blipFill>
        <a:blip xmlns:r="http://schemas.openxmlformats.org/officeDocument/2006/relationships" r:embed="rId3"/>
        <a:stretch>
          <a:fillRect/>
        </a:stretch>
      </xdr:blipFill>
      <xdr:spPr>
        <a:xfrm>
          <a:off x="819150" y="8147051"/>
          <a:ext cx="4803736" cy="317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A1F82-1095-48D7-B639-778B78EE285C}">
  <dimension ref="B1:J52"/>
  <sheetViews>
    <sheetView tabSelected="1" topLeftCell="E36" zoomScale="70" zoomScaleNormal="70" workbookViewId="0">
      <selection activeCell="F25" sqref="F25"/>
    </sheetView>
  </sheetViews>
  <sheetFormatPr defaultColWidth="8.5" defaultRowHeight="14" x14ac:dyDescent="0.3"/>
  <cols>
    <col min="1" max="1" width="8.5" style="7"/>
    <col min="2" max="2" width="56.08203125" style="7" customWidth="1"/>
    <col min="3" max="3" width="19.4140625" style="7" bestFit="1" customWidth="1"/>
    <col min="4" max="4" width="18.4140625" style="7" bestFit="1" customWidth="1"/>
    <col min="5" max="5" width="58.08203125" style="7" bestFit="1" customWidth="1"/>
    <col min="6" max="6" width="46.33203125" style="7" customWidth="1"/>
    <col min="7" max="7" width="20.08203125" style="7" customWidth="1"/>
    <col min="8" max="8" width="14.75" style="7" customWidth="1"/>
    <col min="9" max="9" width="9.83203125" style="7" bestFit="1" customWidth="1"/>
    <col min="10" max="16384" width="8.5" style="7"/>
  </cols>
  <sheetData>
    <row r="1" spans="2:8" ht="35.15" customHeight="1" x14ac:dyDescent="0.3">
      <c r="B1" s="34" t="s">
        <v>62</v>
      </c>
      <c r="C1" s="34"/>
      <c r="D1" s="34"/>
      <c r="E1" s="34"/>
      <c r="F1" s="34"/>
    </row>
    <row r="2" spans="2:8" ht="24" customHeight="1" x14ac:dyDescent="0.3">
      <c r="B2" s="35" t="s">
        <v>69</v>
      </c>
      <c r="C2" s="35"/>
      <c r="D2" s="35"/>
      <c r="E2" s="35"/>
      <c r="F2" s="35"/>
    </row>
    <row r="3" spans="2:8" s="13" customFormat="1" ht="35.15" customHeight="1" x14ac:dyDescent="0.3">
      <c r="B3" s="11"/>
      <c r="C3" s="11"/>
      <c r="D3" s="11"/>
      <c r="E3" s="12" t="s">
        <v>82</v>
      </c>
      <c r="F3" s="13" t="s">
        <v>83</v>
      </c>
    </row>
    <row r="4" spans="2:8" ht="33" customHeight="1" x14ac:dyDescent="0.3">
      <c r="B4" s="33" t="s">
        <v>0</v>
      </c>
      <c r="C4" s="33"/>
      <c r="D4" s="33"/>
      <c r="E4" s="33"/>
      <c r="F4" s="33"/>
    </row>
    <row r="5" spans="2:8" ht="32.5" customHeight="1" x14ac:dyDescent="0.3">
      <c r="B5" s="1" t="s">
        <v>1</v>
      </c>
      <c r="C5" s="1" t="s">
        <v>2</v>
      </c>
      <c r="D5" s="1" t="s">
        <v>3</v>
      </c>
      <c r="E5" s="1" t="s">
        <v>4</v>
      </c>
      <c r="F5" s="1" t="s">
        <v>5</v>
      </c>
    </row>
    <row r="6" spans="2:8" ht="53" customHeight="1" x14ac:dyDescent="0.45">
      <c r="B6" s="2" t="s">
        <v>6</v>
      </c>
      <c r="C6" s="2">
        <v>0.89</v>
      </c>
      <c r="D6" s="2" t="s">
        <v>7</v>
      </c>
      <c r="E6" s="2" t="s">
        <v>8</v>
      </c>
      <c r="F6" s="2" t="s">
        <v>31</v>
      </c>
    </row>
    <row r="7" spans="2:8" ht="32.5" customHeight="1" x14ac:dyDescent="0.45">
      <c r="B7" s="2" t="s">
        <v>9</v>
      </c>
      <c r="C7" s="2">
        <v>1.5599999999999999E-2</v>
      </c>
      <c r="D7" s="2" t="s">
        <v>10</v>
      </c>
      <c r="E7" s="2" t="s">
        <v>11</v>
      </c>
      <c r="F7" s="2" t="s">
        <v>12</v>
      </c>
    </row>
    <row r="8" spans="2:8" ht="32.5" customHeight="1" x14ac:dyDescent="0.45">
      <c r="B8" s="2" t="s">
        <v>13</v>
      </c>
      <c r="C8" s="2">
        <v>112</v>
      </c>
      <c r="D8" s="3" t="s">
        <v>14</v>
      </c>
      <c r="E8" s="2" t="s">
        <v>15</v>
      </c>
      <c r="F8" s="2" t="s">
        <v>12</v>
      </c>
    </row>
    <row r="9" spans="2:8" ht="21.65" customHeight="1" x14ac:dyDescent="0.45">
      <c r="B9" s="2" t="s">
        <v>16</v>
      </c>
      <c r="C9" s="2">
        <v>26.23</v>
      </c>
      <c r="D9" s="3" t="s">
        <v>14</v>
      </c>
      <c r="E9" s="4" t="s">
        <v>17</v>
      </c>
      <c r="F9" s="2" t="s">
        <v>12</v>
      </c>
    </row>
    <row r="10" spans="2:8" ht="37.5" customHeight="1" x14ac:dyDescent="0.3">
      <c r="B10" s="2"/>
      <c r="C10" s="2">
        <v>0.95</v>
      </c>
      <c r="D10" s="2" t="s">
        <v>18</v>
      </c>
      <c r="E10" s="4" t="s">
        <v>19</v>
      </c>
      <c r="F10" s="2" t="s">
        <v>27</v>
      </c>
    </row>
    <row r="11" spans="2:8" ht="21.65" customHeight="1" x14ac:dyDescent="0.45">
      <c r="B11" s="2" t="s">
        <v>20</v>
      </c>
      <c r="C11" s="2">
        <v>0.1</v>
      </c>
      <c r="D11" s="2" t="s">
        <v>18</v>
      </c>
      <c r="E11" s="2" t="s">
        <v>21</v>
      </c>
      <c r="F11" s="2" t="s">
        <v>32</v>
      </c>
    </row>
    <row r="12" spans="2:8" ht="33" customHeight="1" x14ac:dyDescent="0.45">
      <c r="B12" s="2" t="s">
        <v>22</v>
      </c>
      <c r="C12" s="2">
        <v>0.27200000000000002</v>
      </c>
      <c r="D12" s="2" t="s">
        <v>7</v>
      </c>
      <c r="E12" s="2" t="s">
        <v>23</v>
      </c>
      <c r="F12" s="2" t="s">
        <v>24</v>
      </c>
    </row>
    <row r="13" spans="2:8" ht="97" customHeight="1" x14ac:dyDescent="0.45">
      <c r="B13" s="2" t="s">
        <v>25</v>
      </c>
      <c r="C13" s="2">
        <v>0.99</v>
      </c>
      <c r="D13" s="2" t="s">
        <v>7</v>
      </c>
      <c r="E13" s="2" t="s">
        <v>26</v>
      </c>
      <c r="F13" s="2" t="s">
        <v>27</v>
      </c>
    </row>
    <row r="14" spans="2:8" ht="41" customHeight="1" x14ac:dyDescent="0.3">
      <c r="B14" s="2"/>
      <c r="C14" s="2">
        <v>0.94</v>
      </c>
      <c r="D14" s="2" t="s">
        <v>7</v>
      </c>
      <c r="E14" s="2" t="s">
        <v>28</v>
      </c>
      <c r="F14" s="2" t="s">
        <v>27</v>
      </c>
    </row>
    <row r="15" spans="2:8" ht="39.5" customHeight="1" x14ac:dyDescent="0.45">
      <c r="B15" s="3" t="s">
        <v>42</v>
      </c>
      <c r="C15" s="10">
        <f>C16*C17*365/1000</f>
        <v>0.83203706444699588</v>
      </c>
      <c r="D15" s="2" t="s">
        <v>45</v>
      </c>
      <c r="E15" s="2" t="s">
        <v>37</v>
      </c>
      <c r="F15" s="2" t="s">
        <v>29</v>
      </c>
      <c r="G15" s="7" t="s">
        <v>61</v>
      </c>
      <c r="H15" s="25">
        <f>1-C15/1.16</f>
        <v>0.28272666858017592</v>
      </c>
    </row>
    <row r="16" spans="2:8" ht="39.5" customHeight="1" x14ac:dyDescent="0.3">
      <c r="B16" s="3"/>
      <c r="C16" s="2">
        <v>0.54520000000000002</v>
      </c>
      <c r="D16" s="2" t="s">
        <v>43</v>
      </c>
      <c r="E16" s="2" t="s">
        <v>46</v>
      </c>
      <c r="F16" s="6" t="s">
        <v>36</v>
      </c>
    </row>
    <row r="17" spans="2:7" ht="30" customHeight="1" x14ac:dyDescent="0.3">
      <c r="B17" s="3"/>
      <c r="C17" s="10">
        <f>C22/C21</f>
        <v>4.181132797550708</v>
      </c>
      <c r="D17" s="2"/>
      <c r="E17" s="2" t="s">
        <v>44</v>
      </c>
      <c r="F17" s="6" t="s">
        <v>84</v>
      </c>
    </row>
    <row r="18" spans="2:7" ht="28" x14ac:dyDescent="0.3">
      <c r="B18" s="5" t="s">
        <v>70</v>
      </c>
      <c r="C18" s="8">
        <f>C12*C13^(1-1)*C14</f>
        <v>0.25568000000000002</v>
      </c>
      <c r="D18" s="5" t="s">
        <v>7</v>
      </c>
      <c r="E18" s="5" t="s">
        <v>80</v>
      </c>
      <c r="F18" s="6" t="s">
        <v>30</v>
      </c>
    </row>
    <row r="19" spans="2:7" ht="28" x14ac:dyDescent="0.3">
      <c r="B19" s="5" t="s">
        <v>71</v>
      </c>
      <c r="C19" s="8">
        <f>C12*C13^(2-1)*C14</f>
        <v>0.25312319999999999</v>
      </c>
      <c r="D19" s="5" t="s">
        <v>7</v>
      </c>
      <c r="E19" s="5" t="s">
        <v>81</v>
      </c>
      <c r="F19" s="6" t="s">
        <v>30</v>
      </c>
    </row>
    <row r="20" spans="2:7" ht="17" x14ac:dyDescent="0.3">
      <c r="B20" s="5" t="s">
        <v>33</v>
      </c>
      <c r="C20" s="15">
        <f>ROUNDDOWN(C21*C23,0)</f>
        <v>25966</v>
      </c>
      <c r="D20" s="5"/>
      <c r="E20" s="5" t="s">
        <v>34</v>
      </c>
      <c r="F20" s="6" t="s">
        <v>41</v>
      </c>
    </row>
    <row r="21" spans="2:7" x14ac:dyDescent="0.3">
      <c r="B21" s="5"/>
      <c r="C21" s="15">
        <v>26130</v>
      </c>
      <c r="D21" s="5"/>
      <c r="E21" s="5" t="s">
        <v>39</v>
      </c>
      <c r="F21" s="6" t="s">
        <v>85</v>
      </c>
    </row>
    <row r="22" spans="2:7" ht="36" customHeight="1" x14ac:dyDescent="0.3">
      <c r="B22" s="5"/>
      <c r="C22" s="15">
        <v>109253</v>
      </c>
      <c r="D22" s="5"/>
      <c r="E22" s="5" t="s">
        <v>64</v>
      </c>
      <c r="F22" s="6" t="s">
        <v>86</v>
      </c>
    </row>
    <row r="23" spans="2:7" ht="25" customHeight="1" x14ac:dyDescent="0.3">
      <c r="B23" s="5"/>
      <c r="C23" s="8">
        <f>(160-1)/160</f>
        <v>0.99375000000000002</v>
      </c>
      <c r="D23" s="5" t="s">
        <v>7</v>
      </c>
      <c r="E23" s="5" t="s">
        <v>40</v>
      </c>
      <c r="F23" s="6" t="s">
        <v>35</v>
      </c>
    </row>
    <row r="24" spans="2:7" ht="32" customHeight="1" x14ac:dyDescent="0.3">
      <c r="B24" s="5"/>
      <c r="C24" s="9">
        <v>202.97</v>
      </c>
      <c r="D24" s="5" t="s">
        <v>38</v>
      </c>
      <c r="E24" s="5" t="s">
        <v>76</v>
      </c>
      <c r="F24" s="6" t="s">
        <v>87</v>
      </c>
      <c r="G24" s="25">
        <f>C24/365</f>
        <v>0.55608219178082197</v>
      </c>
    </row>
    <row r="25" spans="2:7" ht="34" customHeight="1" x14ac:dyDescent="0.3">
      <c r="B25" s="5"/>
      <c r="C25" s="9">
        <v>366</v>
      </c>
      <c r="D25" s="5" t="s">
        <v>38</v>
      </c>
      <c r="E25" s="5" t="s">
        <v>78</v>
      </c>
      <c r="F25" s="6"/>
      <c r="G25" s="25"/>
    </row>
    <row r="26" spans="2:7" ht="33" customHeight="1" x14ac:dyDescent="0.45">
      <c r="B26" s="2" t="s">
        <v>72</v>
      </c>
      <c r="C26" s="26">
        <f>ROUNDDOWN(C15*(C18/C11-1)*C6*C7*(C8+C9)*C20*C10*C24/365,0)</f>
        <v>34100</v>
      </c>
      <c r="D26" s="3" t="s">
        <v>47</v>
      </c>
      <c r="E26" s="2" t="s">
        <v>77</v>
      </c>
      <c r="F26" s="3"/>
    </row>
    <row r="27" spans="2:7" ht="33" customHeight="1" x14ac:dyDescent="0.45">
      <c r="B27" s="2" t="s">
        <v>73</v>
      </c>
      <c r="C27" s="26">
        <f>ROUNDDOWN(C15*(C19/C11-1)*C6*C7*(C8+C9)*C20*C10*C25/365,0)</f>
        <v>60480</v>
      </c>
      <c r="D27" s="3" t="s">
        <v>47</v>
      </c>
      <c r="E27" s="2" t="s">
        <v>79</v>
      </c>
      <c r="F27" s="3"/>
    </row>
    <row r="28" spans="2:7" ht="22.5" customHeight="1" x14ac:dyDescent="0.3">
      <c r="B28" s="3"/>
      <c r="C28" s="15">
        <f>(C26+C27)/C10/C7/(C8+C9)</f>
        <v>46168.822464622375</v>
      </c>
      <c r="D28" s="3" t="s">
        <v>45</v>
      </c>
      <c r="E28" s="14" t="s">
        <v>48</v>
      </c>
      <c r="F28" s="3" t="s">
        <v>49</v>
      </c>
      <c r="G28" s="3" t="s">
        <v>50</v>
      </c>
    </row>
    <row r="39" spans="2:10" ht="14.5" thickBot="1" x14ac:dyDescent="0.35"/>
    <row r="40" spans="2:10" ht="55.5" customHeight="1" x14ac:dyDescent="0.3">
      <c r="B40" s="36" t="s">
        <v>65</v>
      </c>
      <c r="C40" s="16" t="s">
        <v>51</v>
      </c>
      <c r="D40" s="36" t="s">
        <v>53</v>
      </c>
      <c r="E40" s="36" t="s">
        <v>54</v>
      </c>
      <c r="F40" s="16" t="s">
        <v>55</v>
      </c>
    </row>
    <row r="41" spans="2:10" ht="16" x14ac:dyDescent="0.3">
      <c r="B41" s="37"/>
      <c r="C41" s="20" t="s">
        <v>52</v>
      </c>
      <c r="D41" s="37"/>
      <c r="E41" s="37"/>
      <c r="F41" s="20" t="s">
        <v>52</v>
      </c>
      <c r="H41" s="18" t="s">
        <v>66</v>
      </c>
      <c r="I41" s="7" t="s">
        <v>67</v>
      </c>
      <c r="J41" s="7" t="s">
        <v>38</v>
      </c>
    </row>
    <row r="42" spans="2:10" ht="16" x14ac:dyDescent="0.3">
      <c r="B42" s="21" t="s">
        <v>63</v>
      </c>
      <c r="C42" s="22" t="s">
        <v>57</v>
      </c>
      <c r="D42" s="22" t="s">
        <v>57</v>
      </c>
      <c r="E42" s="22">
        <v>0</v>
      </c>
      <c r="F42" s="23">
        <f>C26/365*194</f>
        <v>18124.383561643837</v>
      </c>
      <c r="H42" s="18">
        <v>44733</v>
      </c>
      <c r="I42" s="18">
        <v>44926</v>
      </c>
      <c r="J42" s="7">
        <f>I42-H42+1</f>
        <v>194</v>
      </c>
    </row>
    <row r="43" spans="2:10" ht="16" x14ac:dyDescent="0.3">
      <c r="B43" s="21" t="s">
        <v>74</v>
      </c>
      <c r="C43" s="22" t="s">
        <v>57</v>
      </c>
      <c r="D43" s="22" t="s">
        <v>57</v>
      </c>
      <c r="E43" s="22">
        <v>0</v>
      </c>
      <c r="F43" s="23">
        <f>C26/365*(365-194)+C27/366*194</f>
        <v>48033.321356388951</v>
      </c>
      <c r="H43" s="19"/>
    </row>
    <row r="44" spans="2:10" ht="16" x14ac:dyDescent="0.3">
      <c r="B44" s="21" t="s">
        <v>75</v>
      </c>
      <c r="C44" s="22" t="s">
        <v>57</v>
      </c>
      <c r="D44" s="22" t="s">
        <v>57</v>
      </c>
      <c r="E44" s="22">
        <v>0</v>
      </c>
      <c r="F44" s="23">
        <f>C27/366*(366-194)</f>
        <v>28422.295081967211</v>
      </c>
      <c r="H44" s="19"/>
    </row>
    <row r="45" spans="2:10" ht="16" x14ac:dyDescent="0.3">
      <c r="B45" s="24" t="s">
        <v>56</v>
      </c>
      <c r="C45" s="22" t="s">
        <v>57</v>
      </c>
      <c r="D45" s="22" t="s">
        <v>57</v>
      </c>
      <c r="E45" s="22">
        <v>0</v>
      </c>
      <c r="F45" s="23">
        <f>SUM(F42:F44)</f>
        <v>94580</v>
      </c>
    </row>
    <row r="47" spans="2:10" ht="14.5" x14ac:dyDescent="0.35">
      <c r="B47" s="17" t="s">
        <v>58</v>
      </c>
    </row>
    <row r="48" spans="2:10" ht="66.650000000000006" customHeight="1" x14ac:dyDescent="0.3">
      <c r="B48" s="27" t="s">
        <v>65</v>
      </c>
      <c r="C48" s="28" t="s">
        <v>68</v>
      </c>
      <c r="D48" s="29" t="s">
        <v>59</v>
      </c>
      <c r="E48" s="29" t="s">
        <v>60</v>
      </c>
    </row>
    <row r="49" spans="2:5" ht="16" x14ac:dyDescent="0.3">
      <c r="B49" s="21" t="s">
        <v>63</v>
      </c>
      <c r="C49" s="30">
        <v>23340</v>
      </c>
      <c r="D49" s="15">
        <f>F42</f>
        <v>18124.383561643837</v>
      </c>
      <c r="E49" s="8">
        <f>(D49-C49)/C49</f>
        <v>-0.22346257233745342</v>
      </c>
    </row>
    <row r="50" spans="2:5" ht="16" x14ac:dyDescent="0.3">
      <c r="B50" s="21" t="s">
        <v>74</v>
      </c>
      <c r="C50" s="30">
        <v>160369</v>
      </c>
      <c r="D50" s="15">
        <f t="shared" ref="D50:D51" si="0">F43</f>
        <v>48033.321356388951</v>
      </c>
      <c r="E50" s="8">
        <f t="shared" ref="E50:E52" si="1">(D50-C50)/C50</f>
        <v>-0.70048250374829957</v>
      </c>
    </row>
    <row r="51" spans="2:5" ht="16" x14ac:dyDescent="0.3">
      <c r="B51" s="21" t="s">
        <v>75</v>
      </c>
      <c r="C51" s="15">
        <f>273525/365*(365-194)</f>
        <v>128144.58904109588</v>
      </c>
      <c r="D51" s="15">
        <f t="shared" si="0"/>
        <v>28422.295081967211</v>
      </c>
      <c r="E51" s="8">
        <f t="shared" si="1"/>
        <v>-0.77820136382932092</v>
      </c>
    </row>
    <row r="52" spans="2:5" ht="16" x14ac:dyDescent="0.3">
      <c r="B52" s="24" t="s">
        <v>56</v>
      </c>
      <c r="C52" s="31">
        <f>SUM(C49:C51)</f>
        <v>311853.58904109587</v>
      </c>
      <c r="D52" s="31">
        <f>SUM(D49:D51)</f>
        <v>94580</v>
      </c>
      <c r="E52" s="32">
        <f t="shared" si="1"/>
        <v>-0.69671665382842107</v>
      </c>
    </row>
  </sheetData>
  <mergeCells count="6">
    <mergeCell ref="B4:F4"/>
    <mergeCell ref="B1:F1"/>
    <mergeCell ref="B2:F2"/>
    <mergeCell ref="E40:E41"/>
    <mergeCell ref="B40:B41"/>
    <mergeCell ref="D40:D41"/>
  </mergeCells>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MR-ER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gyq</dc:creator>
  <cp:lastModifiedBy>gyq</cp:lastModifiedBy>
  <dcterms:created xsi:type="dcterms:W3CDTF">2015-06-05T18:17:20Z</dcterms:created>
  <dcterms:modified xsi:type="dcterms:W3CDTF">2025-05-21T01:10:02Z</dcterms:modified>
</cp:coreProperties>
</file>