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CONDA\Desktop\QQQQQQQQQ PROJECTS\QQ KILLIK\ITR - 17.06.2023\"/>
    </mc:Choice>
  </mc:AlternateContent>
  <xr:revisionPtr revIDLastSave="0" documentId="13_ncr:1_{B1D5CD8A-94AF-4C8C-8A78-C237E637B083}" xr6:coauthVersionLast="47" xr6:coauthVersionMax="47" xr10:uidLastSave="{00000000-0000-0000-0000-000000000000}"/>
  <bookViews>
    <workbookView xWindow="-108" yWindow="-108" windowWidth="23256" windowHeight="12576" activeTab="1" xr2:uid="{BBDCA439-A80E-3041-BBD2-B13DCA85356A}"/>
  </bookViews>
  <sheets>
    <sheet name="Emission Reductions" sheetId="4" r:id="rId1"/>
    <sheet name="Baseline Emissions" sheetId="1" r:id="rId2"/>
    <sheet name="Comp.of Baseline Emission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9" i="1" l="1"/>
  <c r="C9" i="1"/>
  <c r="E9" i="1"/>
  <c r="G11" i="4" l="1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10" i="4"/>
  <c r="D30" i="1"/>
  <c r="D29" i="1"/>
  <c r="D28" i="1"/>
  <c r="C28" i="1"/>
  <c r="C31" i="1" s="1"/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5" i="1"/>
  <c r="I26" i="1"/>
  <c r="I27" i="1"/>
  <c r="AE27" i="1"/>
  <c r="AF27" i="1" s="1"/>
  <c r="AE26" i="1"/>
  <c r="AF26" i="1" s="1"/>
  <c r="AE25" i="1"/>
  <c r="AF25" i="1" s="1"/>
  <c r="AE24" i="1"/>
  <c r="AF24" i="1" s="1"/>
  <c r="AE23" i="1"/>
  <c r="AF23" i="1" s="1"/>
  <c r="AE22" i="1"/>
  <c r="AF22" i="1" s="1"/>
  <c r="AE21" i="1"/>
  <c r="AF21" i="1" s="1"/>
  <c r="AE20" i="1"/>
  <c r="AF20" i="1" s="1"/>
  <c r="AE19" i="1"/>
  <c r="AF19" i="1" s="1"/>
  <c r="AE18" i="1"/>
  <c r="AF18" i="1" s="1"/>
  <c r="AE17" i="1"/>
  <c r="AF17" i="1" s="1"/>
  <c r="AE16" i="1"/>
  <c r="AF16" i="1" s="1"/>
  <c r="AE15" i="1"/>
  <c r="AF15" i="1" s="1"/>
  <c r="AE14" i="1"/>
  <c r="AF14" i="1" s="1"/>
  <c r="AE13" i="1"/>
  <c r="AF13" i="1" s="1"/>
  <c r="AE12" i="1"/>
  <c r="AF12" i="1" s="1"/>
  <c r="AE11" i="1"/>
  <c r="AF11" i="1" s="1"/>
  <c r="AE10" i="1"/>
  <c r="AF10" i="1" s="1"/>
  <c r="AE9" i="1"/>
  <c r="I30" i="1" l="1"/>
  <c r="G9" i="1" l="1"/>
  <c r="H9" i="1"/>
  <c r="I9" i="1" s="1"/>
  <c r="I28" i="1" s="1"/>
  <c r="C30" i="1"/>
  <c r="C29" i="1"/>
  <c r="E10" i="1"/>
  <c r="H10" i="1" s="1"/>
  <c r="E11" i="1"/>
  <c r="H11" i="1" s="1"/>
  <c r="E12" i="1"/>
  <c r="H12" i="1" s="1"/>
  <c r="E13" i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3" i="1"/>
  <c r="H23" i="1" s="1"/>
  <c r="E24" i="1"/>
  <c r="H24" i="1" s="1"/>
  <c r="I24" i="1" s="1"/>
  <c r="I29" i="1" s="1"/>
  <c r="E25" i="1"/>
  <c r="E26" i="1"/>
  <c r="H26" i="1" s="1"/>
  <c r="E27" i="1"/>
  <c r="H27" i="1" s="1"/>
  <c r="F14" i="2"/>
  <c r="F5" i="2"/>
  <c r="F13" i="2"/>
  <c r="F12" i="2"/>
  <c r="F4" i="2"/>
  <c r="F3" i="2"/>
  <c r="D6" i="2"/>
  <c r="D15" i="2"/>
  <c r="I31" i="1" l="1"/>
  <c r="H25" i="1"/>
  <c r="E30" i="1"/>
  <c r="H13" i="1"/>
  <c r="E29" i="1"/>
  <c r="E28" i="1"/>
  <c r="G13" i="1"/>
  <c r="G19" i="1"/>
  <c r="G26" i="1"/>
  <c r="G10" i="1"/>
  <c r="G27" i="1"/>
  <c r="G11" i="1"/>
  <c r="G18" i="1"/>
  <c r="G25" i="1"/>
  <c r="G17" i="1"/>
  <c r="G21" i="1"/>
  <c r="G20" i="1"/>
  <c r="G12" i="1"/>
  <c r="G24" i="1"/>
  <c r="G16" i="1"/>
  <c r="G23" i="1"/>
  <c r="G15" i="1"/>
  <c r="G22" i="1"/>
  <c r="G14" i="1"/>
  <c r="D31" i="1"/>
  <c r="F6" i="2"/>
  <c r="F15" i="2"/>
  <c r="G30" i="1" l="1"/>
  <c r="G29" i="1"/>
  <c r="G28" i="1"/>
  <c r="H29" i="1"/>
  <c r="E5" i="2"/>
  <c r="G5" i="2" s="1"/>
  <c r="H5" i="2" s="1"/>
  <c r="H30" i="1"/>
  <c r="E14" i="2" s="1"/>
  <c r="G14" i="2" s="1"/>
  <c r="H14" i="2" s="1"/>
  <c r="H28" i="1"/>
  <c r="E13" i="2" l="1"/>
  <c r="G13" i="2" s="1"/>
  <c r="H13" i="2" s="1"/>
  <c r="E4" i="2"/>
  <c r="G4" i="2" s="1"/>
  <c r="H4" i="2" s="1"/>
  <c r="G31" i="1"/>
  <c r="E12" i="2"/>
  <c r="G12" i="2" s="1"/>
  <c r="H12" i="2" s="1"/>
  <c r="H31" i="1"/>
  <c r="E3" i="2"/>
  <c r="G3" i="2" s="1"/>
  <c r="H3" i="2" s="1"/>
  <c r="E31" i="1"/>
  <c r="E15" i="2" l="1"/>
  <c r="G15" i="2" s="1"/>
  <c r="H15" i="2" s="1"/>
  <c r="E6" i="2"/>
  <c r="G6" i="2" s="1"/>
  <c r="H6" i="2" s="1"/>
</calcChain>
</file>

<file path=xl/sharedStrings.xml><?xml version="1.0" encoding="utf-8"?>
<sst xmlns="http://schemas.openxmlformats.org/spreadsheetml/2006/main" count="88" uniqueCount="65">
  <si>
    <t>Month</t>
  </si>
  <si>
    <t>(A)
Electricity
supplied to
the grid
[MWh]</t>
  </si>
  <si>
    <t>(B)
Electricity
consumed from
the grid
[MWh]</t>
  </si>
  <si>
    <t>(C) = (A) - (B)
EG (ID 8)
Net electricity
supplied to the grid
[MWh]</t>
  </si>
  <si>
    <t>Total</t>
  </si>
  <si>
    <t>SDG13</t>
  </si>
  <si>
    <t>Estimated amount of annual average GHG emission reductions monitoring period in the PDD</t>
  </si>
  <si>
    <t>Vintage</t>
  </si>
  <si>
    <t>Period</t>
  </si>
  <si>
    <t>Total Days</t>
  </si>
  <si>
    <t>Amount achieved during this monitoring period (tCO2e)</t>
  </si>
  <si>
    <t>Amount estimated ex ante  (tCO2e)</t>
  </si>
  <si>
    <t>Difference  (tCO2e)</t>
  </si>
  <si>
    <t>Difference (%)</t>
  </si>
  <si>
    <t>Estimated amount of annual average electricity production in the PDD</t>
  </si>
  <si>
    <t>SDG7</t>
  </si>
  <si>
    <t>Amount achieved during this monitoring period (MWh)</t>
  </si>
  <si>
    <t>Difference  (MWh)</t>
  </si>
  <si>
    <t>Amount estimated ex ante (MWh)</t>
  </si>
  <si>
    <t>2022 Vintage
(01.01.2022-31.12.2022)</t>
  </si>
  <si>
    <t>LEy</t>
  </si>
  <si>
    <t>2021 Vintage
(16.09.2021-31.12.2021)</t>
  </si>
  <si>
    <t>2023 Vintage
(01.01.2023-31.03.2023)</t>
  </si>
  <si>
    <t>Added Units w/Capacity Increase</t>
  </si>
  <si>
    <t>Generation from Scada (kWh)-Turbine No.s</t>
  </si>
  <si>
    <t>Months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</si>
  <si>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</si>
  <si>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</si>
  <si>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</si>
  <si>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</si>
  <si>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</si>
  <si>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</si>
  <si>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</si>
  <si>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</si>
  <si>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</si>
  <si>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</si>
  <si>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</si>
  <si>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Sep-21 (16-30/09/2021)</t>
  </si>
  <si>
    <t>Sep</t>
  </si>
  <si>
    <t>Rest of the Year</t>
  </si>
  <si>
    <t>-</t>
  </si>
  <si>
    <t>Feb</t>
  </si>
  <si>
    <t>Mar</t>
  </si>
  <si>
    <t xml:space="preserve">Adjusted
net electricity
supplied to the grid
[MWh]
(E) = (D) - (B)
</t>
  </si>
  <si>
    <t>T18</t>
  </si>
  <si>
    <t>T17</t>
  </si>
  <si>
    <t>T30</t>
  </si>
  <si>
    <t>T31</t>
  </si>
  <si>
    <t>T32</t>
  </si>
  <si>
    <t>T33</t>
  </si>
  <si>
    <t>T34</t>
  </si>
  <si>
    <t>Turbines with number 17, 18, 19, 28, 29, 32 and 34 started their operation.</t>
  </si>
  <si>
    <t>Turbines with number 25, 26, 27 and 33 started their operation.</t>
  </si>
  <si>
    <t>Turbines with number 20, 21, 22, 23, 24, 30 and 31 started their operation.</t>
  </si>
  <si>
    <t>Month/Vintage</t>
  </si>
  <si>
    <t>BEy</t>
  </si>
  <si>
    <t>PEy</t>
  </si>
  <si>
    <t>ERy</t>
  </si>
  <si>
    <t>Mar-23 (01-31/03/2023)</t>
  </si>
  <si>
    <r>
      <t>EF 
 [tCO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/MWh]</t>
    </r>
  </si>
  <si>
    <r>
      <t>Baseline
emission:
ER = EG * EF
[t 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-eq]</t>
    </r>
  </si>
  <si>
    <r>
      <t>Adjusted baseline
emission:
ER = EG * EF
[t 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-eq]</t>
    </r>
  </si>
  <si>
    <t>(21/07/2017)</t>
  </si>
  <si>
    <t>(04/08/2017)</t>
  </si>
  <si>
    <t>(08/09/2017)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</si>
</sst>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F800]dddd\,\ mmmm\ dd\,\ yyyy"/>
    <numFmt numFmtId="165" formatCode="[$-409]mmm\-yy;@"/>
    <numFmt numFmtId="166" formatCode="#,##0;[Red]#,##0"/>
    <numFmt numFmtId="167" formatCode="0.0%"/>
    <numFmt numFmtId="168" formatCode="_-* #,##0_-;\-* #,##0_-;_-* &quot;-&quot;??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vertAlign val="subscript"/>
      <sz val="11"/>
      <name val="Verdana"/>
      <family val="2"/>
    </font>
    <font>
      <b/>
      <vertAlign val="subscript"/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3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4" fillId="0" borderId="1" xfId="4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167" fontId="5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7" fontId="4" fillId="0" borderId="1" xfId="2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14" fontId="6" fillId="0" borderId="0" xfId="0" applyNumberFormat="1" applyFont="1"/>
    <xf numFmtId="0" fontId="7" fillId="2" borderId="1" xfId="3" applyFont="1" applyFill="1" applyBorder="1" applyAlignment="1">
      <alignment horizontal="center" vertical="center" wrapText="1"/>
    </xf>
    <xf numFmtId="165" fontId="8" fillId="0" borderId="1" xfId="4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3" borderId="1" xfId="4" applyNumberFormat="1" applyFont="1" applyFill="1" applyBorder="1" applyAlignment="1">
      <alignment horizontal="center" vertical="center" wrapText="1"/>
    </xf>
    <xf numFmtId="165" fontId="8" fillId="0" borderId="1" xfId="4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8" fontId="6" fillId="0" borderId="0" xfId="1" applyNumberFormat="1" applyFont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3" borderId="1" xfId="4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5">
    <cellStyle name="Comma" xfId="1" builtinId="3"/>
    <cellStyle name="Normal" xfId="0" builtinId="0"/>
    <cellStyle name="Normal 81" xfId="4" xr:uid="{A1BF0C15-0A01-9743-BCAD-A16F1BD1AD30}"/>
    <cellStyle name="Normal_Sheet1" xfId="3" xr:uid="{0F51CA38-2BEB-8B46-A51B-C6A448551A2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670559</xdr:colOff>
      <xdr:row>3</xdr:row>
      <xdr:rowOff>121920</xdr:rowOff>
    </xdr:from>
    <xdr:to>
      <xdr:col>2</xdr:col>
      <xdr:colOff>2125980</xdr:colOff>
      <xdr:row>6</xdr:row>
      <xdr:rowOff>9091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400B2AFD-856B-40D1-8F28-03E9AC8B3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1119" y="716280"/>
          <a:ext cx="2125981" cy="481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8C8B-7E10-4CBB-94AB-3484E4CBE2C5}">
  <dimension ref="C9:G32"/>
  <sheetViews>
    <sheetView showGridLines="0" topLeftCell="A25" workbookViewId="0">
      <selection activeCell="G37" sqref="G37"/>
    </sheetView>
  </sheetViews>
  <sheetFormatPr defaultRowHeight="15.6" x14ac:dyDescent="0.3"/>
  <cols>
    <col min="3" max="3" width="29.5" style="1" customWidth="1"/>
    <col min="4" max="4" width="11.8984375" style="1" bestFit="1" customWidth="1"/>
    <col min="5" max="6" width="8.796875" style="1"/>
    <col min="7" max="7" width="10.5" style="1" customWidth="1"/>
  </cols>
  <sheetData>
    <row r="9" spans="3:7" x14ac:dyDescent="0.3">
      <c r="C9" s="34" t="s">
        <v>54</v>
      </c>
      <c r="D9" s="34" t="s">
        <v>55</v>
      </c>
      <c r="E9" s="34" t="s">
        <v>56</v>
      </c>
      <c r="F9" s="34" t="s">
        <v>20</v>
      </c>
      <c r="G9" s="34" t="s">
        <v>57</v>
      </c>
    </row>
    <row r="10" spans="3:7" x14ac:dyDescent="0.3">
      <c r="C10" s="24" t="s">
        <v>37</v>
      </c>
      <c r="D10" s="23">
        <v>2112</v>
      </c>
      <c r="E10" s="23">
        <v>0</v>
      </c>
      <c r="F10" s="23">
        <v>0</v>
      </c>
      <c r="G10" s="23">
        <f>D10-E10-F10</f>
        <v>2112</v>
      </c>
    </row>
    <row r="11" spans="3:7" x14ac:dyDescent="0.3">
      <c r="C11" s="24">
        <v>44470</v>
      </c>
      <c r="D11" s="23">
        <v>2485</v>
      </c>
      <c r="E11" s="23">
        <v>0</v>
      </c>
      <c r="F11" s="23">
        <v>0</v>
      </c>
      <c r="G11" s="23">
        <f t="shared" ref="G11:G32" si="0">D11-E11-F11</f>
        <v>2485</v>
      </c>
    </row>
    <row r="12" spans="3:7" x14ac:dyDescent="0.3">
      <c r="C12" s="24">
        <v>44501</v>
      </c>
      <c r="D12" s="23">
        <v>4417</v>
      </c>
      <c r="E12" s="23">
        <v>0</v>
      </c>
      <c r="F12" s="23">
        <v>0</v>
      </c>
      <c r="G12" s="23">
        <f t="shared" si="0"/>
        <v>4417</v>
      </c>
    </row>
    <row r="13" spans="3:7" x14ac:dyDescent="0.3">
      <c r="C13" s="24">
        <v>44531</v>
      </c>
      <c r="D13" s="23">
        <v>6487</v>
      </c>
      <c r="E13" s="23">
        <v>0</v>
      </c>
      <c r="F13" s="23">
        <v>0</v>
      </c>
      <c r="G13" s="23">
        <f t="shared" si="0"/>
        <v>6487</v>
      </c>
    </row>
    <row r="14" spans="3:7" x14ac:dyDescent="0.3">
      <c r="C14" s="24">
        <v>44562</v>
      </c>
      <c r="D14" s="23">
        <v>6397</v>
      </c>
      <c r="E14" s="23">
        <v>0</v>
      </c>
      <c r="F14" s="23">
        <v>0</v>
      </c>
      <c r="G14" s="23">
        <f t="shared" si="0"/>
        <v>6397</v>
      </c>
    </row>
    <row r="15" spans="3:7" x14ac:dyDescent="0.3">
      <c r="C15" s="24">
        <v>44593</v>
      </c>
      <c r="D15" s="23">
        <v>5353</v>
      </c>
      <c r="E15" s="23">
        <v>0</v>
      </c>
      <c r="F15" s="23">
        <v>0</v>
      </c>
      <c r="G15" s="23">
        <f t="shared" si="0"/>
        <v>5353</v>
      </c>
    </row>
    <row r="16" spans="3:7" x14ac:dyDescent="0.3">
      <c r="C16" s="24">
        <v>44621</v>
      </c>
      <c r="D16" s="23">
        <v>4407</v>
      </c>
      <c r="E16" s="23">
        <v>0</v>
      </c>
      <c r="F16" s="23">
        <v>0</v>
      </c>
      <c r="G16" s="23">
        <f t="shared" si="0"/>
        <v>4407</v>
      </c>
    </row>
    <row r="17" spans="3:7" x14ac:dyDescent="0.3">
      <c r="C17" s="24">
        <v>44652</v>
      </c>
      <c r="D17" s="23">
        <v>4509</v>
      </c>
      <c r="E17" s="23">
        <v>0</v>
      </c>
      <c r="F17" s="23">
        <v>0</v>
      </c>
      <c r="G17" s="23">
        <f t="shared" si="0"/>
        <v>4509</v>
      </c>
    </row>
    <row r="18" spans="3:7" x14ac:dyDescent="0.3">
      <c r="C18" s="24">
        <v>44682</v>
      </c>
      <c r="D18" s="23">
        <v>2916</v>
      </c>
      <c r="E18" s="23">
        <v>0</v>
      </c>
      <c r="F18" s="23">
        <v>0</v>
      </c>
      <c r="G18" s="23">
        <f t="shared" si="0"/>
        <v>2916</v>
      </c>
    </row>
    <row r="19" spans="3:7" x14ac:dyDescent="0.3">
      <c r="C19" s="24">
        <v>44713</v>
      </c>
      <c r="D19" s="23">
        <v>3876</v>
      </c>
      <c r="E19" s="23">
        <v>0</v>
      </c>
      <c r="F19" s="23">
        <v>0</v>
      </c>
      <c r="G19" s="23">
        <f t="shared" si="0"/>
        <v>3876</v>
      </c>
    </row>
    <row r="20" spans="3:7" x14ac:dyDescent="0.3">
      <c r="C20" s="24">
        <v>44743</v>
      </c>
      <c r="D20" s="23">
        <v>9103</v>
      </c>
      <c r="E20" s="23">
        <v>0</v>
      </c>
      <c r="F20" s="23">
        <v>0</v>
      </c>
      <c r="G20" s="23">
        <f t="shared" si="0"/>
        <v>9103</v>
      </c>
    </row>
    <row r="21" spans="3:7" x14ac:dyDescent="0.3">
      <c r="C21" s="24">
        <v>44774</v>
      </c>
      <c r="D21" s="23">
        <v>4917</v>
      </c>
      <c r="E21" s="23">
        <v>0</v>
      </c>
      <c r="F21" s="23">
        <v>0</v>
      </c>
      <c r="G21" s="23">
        <f t="shared" si="0"/>
        <v>4917</v>
      </c>
    </row>
    <row r="22" spans="3:7" x14ac:dyDescent="0.3">
      <c r="C22" s="24">
        <v>44805</v>
      </c>
      <c r="D22" s="23">
        <v>3052</v>
      </c>
      <c r="E22" s="23">
        <v>0</v>
      </c>
      <c r="F22" s="23">
        <v>0</v>
      </c>
      <c r="G22" s="23">
        <f t="shared" si="0"/>
        <v>3052</v>
      </c>
    </row>
    <row r="23" spans="3:7" x14ac:dyDescent="0.3">
      <c r="C23" s="24">
        <v>44835</v>
      </c>
      <c r="D23" s="23">
        <v>3347</v>
      </c>
      <c r="E23" s="23">
        <v>0</v>
      </c>
      <c r="F23" s="23">
        <v>0</v>
      </c>
      <c r="G23" s="23">
        <f t="shared" si="0"/>
        <v>3347</v>
      </c>
    </row>
    <row r="24" spans="3:7" x14ac:dyDescent="0.3">
      <c r="C24" s="24">
        <v>44866</v>
      </c>
      <c r="D24" s="23">
        <v>4646</v>
      </c>
      <c r="E24" s="23">
        <v>0</v>
      </c>
      <c r="F24" s="23">
        <v>0</v>
      </c>
      <c r="G24" s="23">
        <f t="shared" si="0"/>
        <v>4646</v>
      </c>
    </row>
    <row r="25" spans="3:7" x14ac:dyDescent="0.3">
      <c r="C25" s="24">
        <v>44896</v>
      </c>
      <c r="D25" s="23">
        <v>3433</v>
      </c>
      <c r="E25" s="23">
        <v>0</v>
      </c>
      <c r="F25" s="23">
        <v>0</v>
      </c>
      <c r="G25" s="23">
        <f t="shared" si="0"/>
        <v>3433</v>
      </c>
    </row>
    <row r="26" spans="3:7" x14ac:dyDescent="0.3">
      <c r="C26" s="24">
        <v>44957</v>
      </c>
      <c r="D26" s="23">
        <v>4570</v>
      </c>
      <c r="E26" s="23">
        <v>0</v>
      </c>
      <c r="F26" s="23">
        <v>0</v>
      </c>
      <c r="G26" s="23">
        <f t="shared" si="0"/>
        <v>4570</v>
      </c>
    </row>
    <row r="27" spans="3:7" x14ac:dyDescent="0.3">
      <c r="C27" s="24">
        <v>44985</v>
      </c>
      <c r="D27" s="23">
        <v>4953</v>
      </c>
      <c r="E27" s="23">
        <v>0</v>
      </c>
      <c r="F27" s="23">
        <v>0</v>
      </c>
      <c r="G27" s="23">
        <f t="shared" si="0"/>
        <v>4953</v>
      </c>
    </row>
    <row r="28" spans="3:7" x14ac:dyDescent="0.3">
      <c r="C28" s="24" t="s">
        <v>58</v>
      </c>
      <c r="D28" s="23">
        <v>4903</v>
      </c>
      <c r="E28" s="23">
        <v>0</v>
      </c>
      <c r="F28" s="23">
        <v>0</v>
      </c>
      <c r="G28" s="23">
        <f t="shared" si="0"/>
        <v>4903</v>
      </c>
    </row>
    <row r="29" spans="3:7" ht="27.6" x14ac:dyDescent="0.3">
      <c r="C29" s="24" t="s">
        <v>21</v>
      </c>
      <c r="D29" s="23">
        <v>15501</v>
      </c>
      <c r="E29" s="23">
        <v>0</v>
      </c>
      <c r="F29" s="23">
        <v>0</v>
      </c>
      <c r="G29" s="23">
        <f t="shared" si="0"/>
        <v>15501</v>
      </c>
    </row>
    <row r="30" spans="3:7" ht="27.6" x14ac:dyDescent="0.3">
      <c r="C30" s="24" t="s">
        <v>19</v>
      </c>
      <c r="D30" s="23">
        <v>55956</v>
      </c>
      <c r="E30" s="23">
        <v>0</v>
      </c>
      <c r="F30" s="23">
        <v>0</v>
      </c>
      <c r="G30" s="23">
        <f t="shared" si="0"/>
        <v>55956</v>
      </c>
    </row>
    <row r="31" spans="3:7" ht="27.6" x14ac:dyDescent="0.3">
      <c r="C31" s="24" t="s">
        <v>22</v>
      </c>
      <c r="D31" s="23">
        <v>14426</v>
      </c>
      <c r="E31" s="23">
        <v>0</v>
      </c>
      <c r="F31" s="23">
        <v>0</v>
      </c>
      <c r="G31" s="23">
        <f t="shared" si="0"/>
        <v>14426</v>
      </c>
    </row>
    <row r="32" spans="3:7" x14ac:dyDescent="0.3">
      <c r="C32" s="24" t="s">
        <v>4</v>
      </c>
      <c r="D32" s="23">
        <v>85883</v>
      </c>
      <c r="E32" s="23">
        <v>0</v>
      </c>
      <c r="F32" s="23">
        <v>0</v>
      </c>
      <c r="G32" s="23">
        <f t="shared" si="0"/>
        <v>85883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4187-FE95-C542-92B7-DD64A206F15A}">
  <dimension ref="B2:AF32"/>
  <sheetViews>
    <sheetView showGridLines="0" tabSelected="1" topLeftCell="A22" zoomScale="85" zoomScaleNormal="85" workbookViewId="0">
      <selection activeCell="J30" sqref="J30"/>
    </sheetView>
  </sheetViews>
  <sheetFormatPr defaultColWidth="11.19921875" defaultRowHeight="13.8" x14ac:dyDescent="0.25"/>
  <cols>
    <col min="1" max="1" width="11.19921875" style="18"/>
    <col min="2" max="2" width="16.09765625" style="30" customWidth="1"/>
    <col min="3" max="3" width="11.8984375" style="27" bestFit="1" customWidth="1"/>
    <col min="4" max="4" width="11.5" style="27" bestFit="1" customWidth="1"/>
    <col min="5" max="5" width="16.59765625" style="27" bestFit="1" customWidth="1"/>
    <col min="6" max="6" width="15.19921875" style="27" bestFit="1" customWidth="1"/>
    <col min="7" max="7" width="14.5" style="27" bestFit="1" customWidth="1"/>
    <col min="8" max="8" width="16.59765625" style="27" bestFit="1" customWidth="1"/>
    <col min="9" max="9" width="14.5" style="27" bestFit="1" customWidth="1"/>
    <col min="10" max="11" width="11.19921875" style="18"/>
    <col min="12" max="12" width="27.69921875" style="18" bestFit="1" customWidth="1"/>
    <col min="13" max="13" width="12.19921875" style="18" bestFit="1" customWidth="1"/>
    <col min="14" max="15" width="12.19921875" style="18" customWidth="1"/>
    <col min="16" max="16" width="15.5" style="18" customWidth="1"/>
    <col min="17" max="17" width="11.19921875" style="18"/>
    <col min="18" max="18" width="16" style="18" bestFit="1" customWidth="1"/>
    <col min="19" max="30" width="11.19921875" style="18"/>
    <col min="31" max="31" width="13.5" style="27" bestFit="1" customWidth="1"/>
    <col min="32" max="32" width="18.3984375" style="27" customWidth="1"/>
    <col min="33" max="16384" width="11.19921875" style="18"/>
  </cols>
  <sheetData>
    <row r="2" spans="2:32" x14ac:dyDescent="0.25">
      <c r="L2" s="33" t="s">
        <v>62</v>
      </c>
      <c r="M2" s="18" t="s">
        <v>51</v>
      </c>
    </row>
    <row r="3" spans="2:32" x14ac:dyDescent="0.25">
      <c r="L3" s="33" t="s">
        <v>63</v>
      </c>
      <c r="M3" s="18" t="s">
        <v>52</v>
      </c>
    </row>
    <row r="4" spans="2:32" x14ac:dyDescent="0.25">
      <c r="L4" s="33" t="s">
        <v>64</v>
      </c>
      <c r="M4" s="18" t="s">
        <v>53</v>
      </c>
    </row>
    <row r="5" spans="2:32" x14ac:dyDescent="0.25">
      <c r="L5" s="19"/>
    </row>
    <row r="6" spans="2:32" ht="36" customHeight="1" x14ac:dyDescent="0.25">
      <c r="L6" s="39" t="s">
        <v>23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AF6" s="27">
        <v>1000</v>
      </c>
    </row>
    <row r="7" spans="2:32" ht="15.6" customHeight="1" x14ac:dyDescent="0.25">
      <c r="L7" s="20"/>
      <c r="M7" s="38" t="s">
        <v>24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2:32" ht="96.6" x14ac:dyDescent="0.25">
      <c r="B8" s="20" t="s">
        <v>0</v>
      </c>
      <c r="C8" s="20" t="s">
        <v>1</v>
      </c>
      <c r="D8" s="20" t="s">
        <v>2</v>
      </c>
      <c r="E8" s="20" t="s">
        <v>3</v>
      </c>
      <c r="F8" s="20" t="s">
        <v>59</v>
      </c>
      <c r="G8" s="20" t="s">
        <v>60</v>
      </c>
      <c r="H8" s="20" t="s">
        <v>43</v>
      </c>
      <c r="I8" s="20" t="s">
        <v>61</v>
      </c>
      <c r="L8" s="20" t="s">
        <v>25</v>
      </c>
      <c r="M8" s="20" t="s">
        <v>45</v>
      </c>
      <c r="N8" s="20" t="s">
        <v>44</v>
      </c>
      <c r="O8" s="20" t="s">
        <v>26</v>
      </c>
      <c r="P8" s="20" t="s">
        <v>27</v>
      </c>
      <c r="Q8" s="20" t="s">
        <v>28</v>
      </c>
      <c r="R8" s="20" t="s">
        <v>29</v>
      </c>
      <c r="S8" s="20" t="s">
        <v>30</v>
      </c>
      <c r="T8" s="20" t="s">
        <v>31</v>
      </c>
      <c r="U8" s="20" t="s">
        <v>32</v>
      </c>
      <c r="V8" s="20" t="s">
        <v>33</v>
      </c>
      <c r="W8" s="20" t="s">
        <v>34</v>
      </c>
      <c r="X8" s="20" t="s">
        <v>35</v>
      </c>
      <c r="Y8" s="20" t="s">
        <v>36</v>
      </c>
      <c r="Z8" s="20" t="s">
        <v>46</v>
      </c>
      <c r="AA8" s="20" t="s">
        <v>47</v>
      </c>
      <c r="AB8" s="20" t="s">
        <v>48</v>
      </c>
      <c r="AC8" s="20" t="s">
        <v>49</v>
      </c>
      <c r="AD8" s="20" t="s">
        <v>50</v>
      </c>
    </row>
    <row r="9" spans="2:32" ht="27.6" x14ac:dyDescent="0.25">
      <c r="B9" s="24" t="s">
        <v>37</v>
      </c>
      <c r="C9" s="35">
        <f>16608.31/30*15</f>
        <v>8304.1550000000007</v>
      </c>
      <c r="D9" s="36">
        <v>20.41</v>
      </c>
      <c r="E9" s="35">
        <f>C9-D9</f>
        <v>8283.7450000000008</v>
      </c>
      <c r="F9" s="22">
        <v>0.61980000000000002</v>
      </c>
      <c r="G9" s="23">
        <f>E9*F9</f>
        <v>5134.2651510000005</v>
      </c>
      <c r="H9" s="37">
        <f>E9-AF9</f>
        <v>3407.6765000000005</v>
      </c>
      <c r="I9" s="23">
        <f>ROUNDDOWN((H9*F9),0)</f>
        <v>2112</v>
      </c>
      <c r="L9" s="21" t="s">
        <v>37</v>
      </c>
      <c r="M9" s="25">
        <v>513298</v>
      </c>
      <c r="N9" s="25">
        <v>501535</v>
      </c>
      <c r="O9" s="25">
        <v>518977</v>
      </c>
      <c r="P9" s="25">
        <v>575299</v>
      </c>
      <c r="Q9" s="25">
        <v>499561</v>
      </c>
      <c r="R9" s="25">
        <v>469403</v>
      </c>
      <c r="S9" s="25">
        <v>477510</v>
      </c>
      <c r="T9" s="25">
        <v>505593</v>
      </c>
      <c r="U9" s="25">
        <v>767824</v>
      </c>
      <c r="V9" s="25">
        <v>712174</v>
      </c>
      <c r="W9" s="25">
        <v>688111</v>
      </c>
      <c r="X9" s="25">
        <v>560848</v>
      </c>
      <c r="Y9" s="25">
        <v>481174</v>
      </c>
      <c r="Z9" s="25">
        <v>447282</v>
      </c>
      <c r="AA9" s="25">
        <v>412096</v>
      </c>
      <c r="AB9" s="25">
        <v>424387</v>
      </c>
      <c r="AC9" s="25">
        <v>701090</v>
      </c>
      <c r="AD9" s="25">
        <v>495975</v>
      </c>
      <c r="AE9" s="31">
        <f t="shared" ref="AE9:AE27" si="0">SUM(M9:AD9)</f>
        <v>9752137</v>
      </c>
      <c r="AF9" s="32">
        <f>(AE9/$AF$6)/30*15</f>
        <v>4876.0685000000003</v>
      </c>
    </row>
    <row r="10" spans="2:32" x14ac:dyDescent="0.25">
      <c r="B10" s="24">
        <v>44470</v>
      </c>
      <c r="C10" s="35">
        <v>10200.549999999999</v>
      </c>
      <c r="D10" s="36">
        <v>54.9</v>
      </c>
      <c r="E10" s="35">
        <f t="shared" ref="E10:E27" si="1">C10-D10</f>
        <v>10145.65</v>
      </c>
      <c r="F10" s="22">
        <v>0.61980000000000002</v>
      </c>
      <c r="G10" s="23">
        <f t="shared" ref="G10:G27" si="2">E10*F10</f>
        <v>6288.27387</v>
      </c>
      <c r="H10" s="37">
        <f t="shared" ref="H10:H27" si="3">E10-AF10</f>
        <v>4010.2669999999998</v>
      </c>
      <c r="I10" s="23">
        <f t="shared" ref="I10:I27" si="4">ROUNDDOWN((H10*F10),0)</f>
        <v>2485</v>
      </c>
      <c r="L10" s="21">
        <v>44470</v>
      </c>
      <c r="M10" s="25">
        <v>299699</v>
      </c>
      <c r="N10" s="25">
        <v>327016</v>
      </c>
      <c r="O10" s="25">
        <v>325884</v>
      </c>
      <c r="P10" s="25">
        <v>360688</v>
      </c>
      <c r="Q10" s="25">
        <v>292732</v>
      </c>
      <c r="R10" s="25">
        <v>318094</v>
      </c>
      <c r="S10" s="25">
        <v>348254</v>
      </c>
      <c r="T10" s="25">
        <v>336191</v>
      </c>
      <c r="U10" s="25">
        <v>458463</v>
      </c>
      <c r="V10" s="25">
        <v>394705</v>
      </c>
      <c r="W10" s="25">
        <v>426893</v>
      </c>
      <c r="X10" s="25">
        <v>332878</v>
      </c>
      <c r="Y10" s="25">
        <v>312930</v>
      </c>
      <c r="Z10" s="25">
        <v>300466</v>
      </c>
      <c r="AA10" s="25">
        <v>283825</v>
      </c>
      <c r="AB10" s="25">
        <v>285979</v>
      </c>
      <c r="AC10" s="25">
        <v>410107</v>
      </c>
      <c r="AD10" s="25">
        <v>320579</v>
      </c>
      <c r="AE10" s="31">
        <f t="shared" si="0"/>
        <v>6135383</v>
      </c>
      <c r="AF10" s="32">
        <f>AE10/$AF$6</f>
        <v>6135.3829999999998</v>
      </c>
    </row>
    <row r="11" spans="2:32" x14ac:dyDescent="0.25">
      <c r="B11" s="24">
        <v>44501</v>
      </c>
      <c r="C11" s="35">
        <v>18312.02</v>
      </c>
      <c r="D11" s="36">
        <v>37.18</v>
      </c>
      <c r="E11" s="35">
        <f t="shared" si="1"/>
        <v>18274.84</v>
      </c>
      <c r="F11" s="22">
        <v>0.61980000000000002</v>
      </c>
      <c r="G11" s="23">
        <f t="shared" si="2"/>
        <v>11326.745832000001</v>
      </c>
      <c r="H11" s="37">
        <f t="shared" si="3"/>
        <v>7126.7810000000009</v>
      </c>
      <c r="I11" s="23">
        <f t="shared" si="4"/>
        <v>4417</v>
      </c>
      <c r="L11" s="21">
        <v>44501</v>
      </c>
      <c r="M11" s="25">
        <v>626779</v>
      </c>
      <c r="N11" s="25">
        <v>631041</v>
      </c>
      <c r="O11" s="25">
        <v>632686</v>
      </c>
      <c r="P11" s="25">
        <v>678989</v>
      </c>
      <c r="Q11" s="25">
        <v>615977</v>
      </c>
      <c r="R11" s="25">
        <v>640491</v>
      </c>
      <c r="S11" s="25">
        <v>617569</v>
      </c>
      <c r="T11" s="25">
        <v>635647</v>
      </c>
      <c r="U11" s="25">
        <v>682791</v>
      </c>
      <c r="V11" s="25">
        <v>582209</v>
      </c>
      <c r="W11" s="25">
        <v>620454</v>
      </c>
      <c r="X11" s="25">
        <v>587687</v>
      </c>
      <c r="Y11" s="25">
        <v>631890</v>
      </c>
      <c r="Z11" s="25">
        <v>599967</v>
      </c>
      <c r="AA11" s="25">
        <v>567208</v>
      </c>
      <c r="AB11" s="25">
        <v>569522</v>
      </c>
      <c r="AC11" s="25">
        <v>643205</v>
      </c>
      <c r="AD11" s="25">
        <v>583947</v>
      </c>
      <c r="AE11" s="31">
        <f t="shared" si="0"/>
        <v>11148059</v>
      </c>
      <c r="AF11" s="32">
        <f t="shared" ref="AF11:AF27" si="5">AE11/$AF$6</f>
        <v>11148.058999999999</v>
      </c>
    </row>
    <row r="12" spans="2:32" x14ac:dyDescent="0.25">
      <c r="B12" s="24">
        <v>44531</v>
      </c>
      <c r="C12" s="35">
        <v>28785.82</v>
      </c>
      <c r="D12" s="36">
        <v>18.43</v>
      </c>
      <c r="E12" s="35">
        <f t="shared" si="1"/>
        <v>28767.39</v>
      </c>
      <c r="F12" s="22">
        <v>0.61980000000000002</v>
      </c>
      <c r="G12" s="23">
        <f t="shared" si="2"/>
        <v>17830.028322000002</v>
      </c>
      <c r="H12" s="37">
        <f t="shared" si="3"/>
        <v>10466.933000000001</v>
      </c>
      <c r="I12" s="23">
        <f t="shared" si="4"/>
        <v>6487</v>
      </c>
      <c r="L12" s="21">
        <v>44531</v>
      </c>
      <c r="M12" s="25">
        <v>889511</v>
      </c>
      <c r="N12" s="25">
        <v>1166554</v>
      </c>
      <c r="O12" s="25">
        <v>1187587</v>
      </c>
      <c r="P12" s="25">
        <v>1016270</v>
      </c>
      <c r="Q12" s="25">
        <v>973782</v>
      </c>
      <c r="R12" s="25">
        <v>1092380</v>
      </c>
      <c r="S12" s="25">
        <v>1125910</v>
      </c>
      <c r="T12" s="25">
        <v>1045327</v>
      </c>
      <c r="U12" s="25">
        <v>1059063</v>
      </c>
      <c r="V12" s="25">
        <v>953748</v>
      </c>
      <c r="W12" s="25">
        <v>875605</v>
      </c>
      <c r="X12" s="25">
        <v>943572</v>
      </c>
      <c r="Y12" s="25">
        <v>1103652</v>
      </c>
      <c r="Z12" s="25">
        <v>989519</v>
      </c>
      <c r="AA12" s="25">
        <v>938385</v>
      </c>
      <c r="AB12" s="25">
        <v>968535</v>
      </c>
      <c r="AC12" s="25">
        <v>942654</v>
      </c>
      <c r="AD12" s="25">
        <v>1028403</v>
      </c>
      <c r="AE12" s="31">
        <f t="shared" si="0"/>
        <v>18300457</v>
      </c>
      <c r="AF12" s="32">
        <f t="shared" si="5"/>
        <v>18300.456999999999</v>
      </c>
    </row>
    <row r="13" spans="2:32" x14ac:dyDescent="0.25">
      <c r="B13" s="24">
        <v>44562</v>
      </c>
      <c r="C13" s="35">
        <v>28311.51</v>
      </c>
      <c r="D13" s="36">
        <v>28.9</v>
      </c>
      <c r="E13" s="35">
        <f t="shared" si="1"/>
        <v>28282.609999999997</v>
      </c>
      <c r="F13" s="22">
        <v>0.61980000000000002</v>
      </c>
      <c r="G13" s="23">
        <f t="shared" si="2"/>
        <v>17529.561677999998</v>
      </c>
      <c r="H13" s="37">
        <f t="shared" si="3"/>
        <v>10321.598999999998</v>
      </c>
      <c r="I13" s="23">
        <f t="shared" si="4"/>
        <v>6397</v>
      </c>
      <c r="L13" s="21">
        <v>44562</v>
      </c>
      <c r="M13" s="25">
        <v>1010671</v>
      </c>
      <c r="N13" s="25">
        <v>1076488</v>
      </c>
      <c r="O13" s="25">
        <v>1108457</v>
      </c>
      <c r="P13" s="25">
        <v>1004276</v>
      </c>
      <c r="Q13" s="25">
        <v>1010322</v>
      </c>
      <c r="R13" s="25">
        <v>1045206</v>
      </c>
      <c r="S13" s="25">
        <v>995469</v>
      </c>
      <c r="T13" s="25">
        <v>1043019</v>
      </c>
      <c r="U13" s="25">
        <v>1023344</v>
      </c>
      <c r="V13" s="25">
        <v>1047812</v>
      </c>
      <c r="W13" s="25">
        <v>843929</v>
      </c>
      <c r="X13" s="25">
        <v>957279</v>
      </c>
      <c r="Y13" s="25">
        <v>1072088</v>
      </c>
      <c r="Z13" s="25">
        <v>962971</v>
      </c>
      <c r="AA13" s="25">
        <v>918597</v>
      </c>
      <c r="AB13" s="25">
        <v>885330</v>
      </c>
      <c r="AC13" s="25">
        <v>980693</v>
      </c>
      <c r="AD13" s="25">
        <v>975060</v>
      </c>
      <c r="AE13" s="31">
        <f t="shared" si="0"/>
        <v>17961011</v>
      </c>
      <c r="AF13" s="32">
        <f t="shared" si="5"/>
        <v>17961.010999999999</v>
      </c>
    </row>
    <row r="14" spans="2:32" x14ac:dyDescent="0.25">
      <c r="B14" s="24">
        <v>44593</v>
      </c>
      <c r="C14" s="35">
        <v>23721.360000000001</v>
      </c>
      <c r="D14" s="36">
        <v>28.74</v>
      </c>
      <c r="E14" s="35">
        <f t="shared" si="1"/>
        <v>23692.62</v>
      </c>
      <c r="F14" s="22">
        <v>0.61980000000000002</v>
      </c>
      <c r="G14" s="23">
        <f t="shared" si="2"/>
        <v>14684.685876</v>
      </c>
      <c r="H14" s="37">
        <f t="shared" si="3"/>
        <v>8637.0679999999993</v>
      </c>
      <c r="I14" s="23">
        <f t="shared" si="4"/>
        <v>5353</v>
      </c>
      <c r="L14" s="21">
        <v>44593</v>
      </c>
      <c r="M14" s="25">
        <v>784543</v>
      </c>
      <c r="N14" s="25">
        <v>926243</v>
      </c>
      <c r="O14" s="25">
        <v>921301</v>
      </c>
      <c r="P14" s="25">
        <v>863749</v>
      </c>
      <c r="Q14" s="25">
        <v>843493</v>
      </c>
      <c r="R14" s="25">
        <v>870468</v>
      </c>
      <c r="S14" s="25">
        <v>869292</v>
      </c>
      <c r="T14" s="25">
        <v>810114</v>
      </c>
      <c r="U14" s="25">
        <v>890474</v>
      </c>
      <c r="V14" s="25">
        <v>753418</v>
      </c>
      <c r="W14" s="25">
        <v>820003</v>
      </c>
      <c r="X14" s="25">
        <v>796469</v>
      </c>
      <c r="Y14" s="25">
        <v>903476</v>
      </c>
      <c r="Z14" s="25">
        <v>810845</v>
      </c>
      <c r="AA14" s="25">
        <v>721059</v>
      </c>
      <c r="AB14" s="25">
        <v>782622</v>
      </c>
      <c r="AC14" s="25">
        <v>838816</v>
      </c>
      <c r="AD14" s="25">
        <v>849167</v>
      </c>
      <c r="AE14" s="31">
        <f t="shared" si="0"/>
        <v>15055552</v>
      </c>
      <c r="AF14" s="32">
        <f t="shared" si="5"/>
        <v>15055.552</v>
      </c>
    </row>
    <row r="15" spans="2:32" x14ac:dyDescent="0.25">
      <c r="B15" s="24">
        <v>44621</v>
      </c>
      <c r="C15" s="35">
        <v>15956.21</v>
      </c>
      <c r="D15" s="36">
        <v>36.07</v>
      </c>
      <c r="E15" s="35">
        <f t="shared" si="1"/>
        <v>15920.14</v>
      </c>
      <c r="F15" s="22">
        <v>0.61980000000000002</v>
      </c>
      <c r="G15" s="23">
        <f t="shared" si="2"/>
        <v>9867.3027719999991</v>
      </c>
      <c r="H15" s="37">
        <f t="shared" si="3"/>
        <v>7110.6919999999991</v>
      </c>
      <c r="I15" s="23">
        <f t="shared" si="4"/>
        <v>4407</v>
      </c>
      <c r="L15" s="21">
        <v>44621</v>
      </c>
      <c r="M15" s="25">
        <v>460650</v>
      </c>
      <c r="N15" s="25">
        <v>458672</v>
      </c>
      <c r="O15" s="25">
        <v>497420</v>
      </c>
      <c r="P15" s="25">
        <v>526600</v>
      </c>
      <c r="Q15" s="25">
        <v>428687</v>
      </c>
      <c r="R15" s="25">
        <v>452006</v>
      </c>
      <c r="S15" s="25">
        <v>458792</v>
      </c>
      <c r="T15" s="25">
        <v>502497</v>
      </c>
      <c r="U15" s="25">
        <v>566910</v>
      </c>
      <c r="V15" s="25">
        <v>509142</v>
      </c>
      <c r="W15" s="25">
        <v>574293</v>
      </c>
      <c r="X15" s="25">
        <v>484321</v>
      </c>
      <c r="Y15" s="25">
        <v>510879</v>
      </c>
      <c r="Z15" s="25">
        <v>515900</v>
      </c>
      <c r="AA15" s="25">
        <v>435565</v>
      </c>
      <c r="AB15" s="25">
        <v>451198</v>
      </c>
      <c r="AC15" s="25">
        <v>555319</v>
      </c>
      <c r="AD15" s="25">
        <v>420597</v>
      </c>
      <c r="AE15" s="31">
        <f t="shared" si="0"/>
        <v>8809448</v>
      </c>
      <c r="AF15" s="32">
        <f t="shared" si="5"/>
        <v>8809.4480000000003</v>
      </c>
    </row>
    <row r="16" spans="2:32" x14ac:dyDescent="0.25">
      <c r="B16" s="24">
        <v>44652</v>
      </c>
      <c r="C16" s="35">
        <v>19775.349999999999</v>
      </c>
      <c r="D16" s="36">
        <v>31.89</v>
      </c>
      <c r="E16" s="35">
        <f t="shared" si="1"/>
        <v>19743.46</v>
      </c>
      <c r="F16" s="22">
        <v>0.61980000000000002</v>
      </c>
      <c r="G16" s="23">
        <f t="shared" si="2"/>
        <v>12236.996508</v>
      </c>
      <c r="H16" s="37">
        <f t="shared" si="3"/>
        <v>7275.1709999999985</v>
      </c>
      <c r="I16" s="23">
        <f t="shared" si="4"/>
        <v>4509</v>
      </c>
      <c r="L16" s="21">
        <v>44652</v>
      </c>
      <c r="M16" s="25">
        <v>614577</v>
      </c>
      <c r="N16" s="25">
        <v>679403</v>
      </c>
      <c r="O16" s="25">
        <v>692058</v>
      </c>
      <c r="P16" s="25">
        <v>769811</v>
      </c>
      <c r="Q16" s="25">
        <v>728977</v>
      </c>
      <c r="R16" s="25">
        <v>712414</v>
      </c>
      <c r="S16" s="25">
        <v>696422</v>
      </c>
      <c r="T16" s="25">
        <v>703977</v>
      </c>
      <c r="U16" s="25">
        <v>753701</v>
      </c>
      <c r="V16" s="25">
        <v>746972</v>
      </c>
      <c r="W16" s="25">
        <v>721743</v>
      </c>
      <c r="X16" s="25">
        <v>649075</v>
      </c>
      <c r="Y16" s="25">
        <v>692735</v>
      </c>
      <c r="Z16" s="25">
        <v>711500</v>
      </c>
      <c r="AA16" s="25">
        <v>634726</v>
      </c>
      <c r="AB16" s="25">
        <v>595641</v>
      </c>
      <c r="AC16" s="25">
        <v>738183</v>
      </c>
      <c r="AD16" s="25">
        <v>626374</v>
      </c>
      <c r="AE16" s="31">
        <f t="shared" si="0"/>
        <v>12468289</v>
      </c>
      <c r="AF16" s="32">
        <f t="shared" si="5"/>
        <v>12468.289000000001</v>
      </c>
    </row>
    <row r="17" spans="2:32" x14ac:dyDescent="0.25">
      <c r="B17" s="24">
        <v>44682</v>
      </c>
      <c r="C17" s="35">
        <v>11505</v>
      </c>
      <c r="D17" s="36">
        <v>39.85</v>
      </c>
      <c r="E17" s="35">
        <f t="shared" si="1"/>
        <v>11465.15</v>
      </c>
      <c r="F17" s="22">
        <v>0.61980000000000002</v>
      </c>
      <c r="G17" s="23">
        <f t="shared" si="2"/>
        <v>7106.0999700000002</v>
      </c>
      <c r="H17" s="37">
        <f t="shared" si="3"/>
        <v>4705.8289999999997</v>
      </c>
      <c r="I17" s="23">
        <f t="shared" si="4"/>
        <v>2916</v>
      </c>
      <c r="L17" s="21">
        <v>44682</v>
      </c>
      <c r="M17" s="25">
        <v>356444</v>
      </c>
      <c r="N17" s="25">
        <v>369929</v>
      </c>
      <c r="O17" s="25">
        <v>358102</v>
      </c>
      <c r="P17" s="25">
        <v>391409</v>
      </c>
      <c r="Q17" s="25">
        <v>349802</v>
      </c>
      <c r="R17" s="25">
        <v>360554</v>
      </c>
      <c r="S17" s="25">
        <v>378857</v>
      </c>
      <c r="T17" s="25">
        <v>375459</v>
      </c>
      <c r="U17" s="25">
        <v>476508</v>
      </c>
      <c r="V17" s="25">
        <v>409893</v>
      </c>
      <c r="W17" s="25">
        <v>426070</v>
      </c>
      <c r="X17" s="25">
        <v>404348</v>
      </c>
      <c r="Y17" s="25">
        <v>356095</v>
      </c>
      <c r="Z17" s="25">
        <v>347029</v>
      </c>
      <c r="AA17" s="25">
        <v>294843</v>
      </c>
      <c r="AB17" s="25">
        <v>364539</v>
      </c>
      <c r="AC17" s="25">
        <v>385727</v>
      </c>
      <c r="AD17" s="25">
        <v>353713</v>
      </c>
      <c r="AE17" s="31">
        <f t="shared" si="0"/>
        <v>6759321</v>
      </c>
      <c r="AF17" s="32">
        <f t="shared" si="5"/>
        <v>6759.3209999999999</v>
      </c>
    </row>
    <row r="18" spans="2:32" x14ac:dyDescent="0.25">
      <c r="B18" s="24">
        <v>44713</v>
      </c>
      <c r="C18" s="35">
        <v>14980.7</v>
      </c>
      <c r="D18" s="36">
        <v>32.86</v>
      </c>
      <c r="E18" s="35">
        <f t="shared" si="1"/>
        <v>14947.84</v>
      </c>
      <c r="F18" s="22">
        <v>0.61980000000000002</v>
      </c>
      <c r="G18" s="23">
        <f t="shared" si="2"/>
        <v>9264.6712320000006</v>
      </c>
      <c r="H18" s="37">
        <f t="shared" si="3"/>
        <v>6254.880000000001</v>
      </c>
      <c r="I18" s="23">
        <f t="shared" si="4"/>
        <v>3876</v>
      </c>
      <c r="L18" s="21">
        <v>44713</v>
      </c>
      <c r="M18" s="25">
        <v>412617</v>
      </c>
      <c r="N18" s="25">
        <v>440976</v>
      </c>
      <c r="O18" s="25">
        <v>424666</v>
      </c>
      <c r="P18" s="25">
        <v>516484</v>
      </c>
      <c r="Q18" s="25">
        <v>451733</v>
      </c>
      <c r="R18" s="25">
        <v>421393</v>
      </c>
      <c r="S18" s="25">
        <v>447115</v>
      </c>
      <c r="T18" s="25">
        <v>418057</v>
      </c>
      <c r="U18" s="25">
        <v>654177</v>
      </c>
      <c r="V18" s="25">
        <v>575650</v>
      </c>
      <c r="W18" s="25">
        <v>644509</v>
      </c>
      <c r="X18" s="25">
        <v>522727</v>
      </c>
      <c r="Y18" s="25">
        <v>429053</v>
      </c>
      <c r="Z18" s="25">
        <v>456810</v>
      </c>
      <c r="AA18" s="25">
        <v>394800</v>
      </c>
      <c r="AB18" s="25">
        <v>434220</v>
      </c>
      <c r="AC18" s="25">
        <v>584118</v>
      </c>
      <c r="AD18" s="25">
        <v>463855</v>
      </c>
      <c r="AE18" s="31">
        <f t="shared" si="0"/>
        <v>8692960</v>
      </c>
      <c r="AF18" s="32">
        <f t="shared" si="5"/>
        <v>8692.9599999999991</v>
      </c>
    </row>
    <row r="19" spans="2:32" x14ac:dyDescent="0.25">
      <c r="B19" s="24">
        <v>44743</v>
      </c>
      <c r="C19" s="35">
        <v>35067.120000000003</v>
      </c>
      <c r="D19" s="36">
        <v>1.73</v>
      </c>
      <c r="E19" s="35">
        <f t="shared" si="1"/>
        <v>35065.39</v>
      </c>
      <c r="F19" s="22">
        <v>0.61980000000000002</v>
      </c>
      <c r="G19" s="23">
        <f t="shared" si="2"/>
        <v>21733.528721999999</v>
      </c>
      <c r="H19" s="37">
        <f t="shared" si="3"/>
        <v>14687.291000000001</v>
      </c>
      <c r="I19" s="23">
        <f t="shared" si="4"/>
        <v>9103</v>
      </c>
      <c r="L19" s="21">
        <v>44743</v>
      </c>
      <c r="M19" s="25">
        <v>1103196</v>
      </c>
      <c r="N19" s="25">
        <v>1089369</v>
      </c>
      <c r="O19" s="25">
        <v>1070042</v>
      </c>
      <c r="P19" s="25">
        <v>1191252</v>
      </c>
      <c r="Q19" s="25">
        <v>1066386</v>
      </c>
      <c r="R19" s="25">
        <v>1040774</v>
      </c>
      <c r="S19" s="25">
        <v>1104529</v>
      </c>
      <c r="T19" s="25">
        <v>1101048</v>
      </c>
      <c r="U19" s="25">
        <v>1452134</v>
      </c>
      <c r="V19" s="25">
        <v>1325851</v>
      </c>
      <c r="W19" s="25">
        <v>1367486</v>
      </c>
      <c r="X19" s="25">
        <v>1211951</v>
      </c>
      <c r="Y19" s="25">
        <v>1038761</v>
      </c>
      <c r="Z19" s="25">
        <v>1000852</v>
      </c>
      <c r="AA19" s="25">
        <v>898209</v>
      </c>
      <c r="AB19" s="25">
        <v>1004114</v>
      </c>
      <c r="AC19" s="25">
        <v>1258118</v>
      </c>
      <c r="AD19" s="25">
        <v>1054027</v>
      </c>
      <c r="AE19" s="31">
        <f t="shared" si="0"/>
        <v>20378099</v>
      </c>
      <c r="AF19" s="32">
        <f t="shared" si="5"/>
        <v>20378.098999999998</v>
      </c>
    </row>
    <row r="20" spans="2:32" x14ac:dyDescent="0.25">
      <c r="B20" s="24">
        <v>44774</v>
      </c>
      <c r="C20" s="35">
        <v>18771.53</v>
      </c>
      <c r="D20" s="36">
        <v>20.51</v>
      </c>
      <c r="E20" s="35">
        <f t="shared" si="1"/>
        <v>18751.02</v>
      </c>
      <c r="F20" s="22">
        <v>0.61980000000000002</v>
      </c>
      <c r="G20" s="23">
        <f t="shared" si="2"/>
        <v>11621.882196</v>
      </c>
      <c r="H20" s="37">
        <f t="shared" si="3"/>
        <v>7934.768</v>
      </c>
      <c r="I20" s="23">
        <f t="shared" si="4"/>
        <v>4917</v>
      </c>
      <c r="L20" s="21">
        <v>44774</v>
      </c>
      <c r="M20" s="25">
        <v>536386</v>
      </c>
      <c r="N20" s="25">
        <v>543919</v>
      </c>
      <c r="O20" s="25">
        <v>541432</v>
      </c>
      <c r="P20" s="25">
        <v>664054</v>
      </c>
      <c r="Q20" s="25">
        <v>588023</v>
      </c>
      <c r="R20" s="25">
        <v>559395</v>
      </c>
      <c r="S20" s="25">
        <v>564841</v>
      </c>
      <c r="T20" s="25">
        <v>581801</v>
      </c>
      <c r="U20" s="25">
        <v>868122</v>
      </c>
      <c r="V20" s="25">
        <v>774845</v>
      </c>
      <c r="W20" s="25">
        <v>778973</v>
      </c>
      <c r="X20" s="25">
        <v>603593</v>
      </c>
      <c r="Y20" s="25">
        <v>518363</v>
      </c>
      <c r="Z20" s="25">
        <v>489828</v>
      </c>
      <c r="AA20" s="25">
        <v>497108</v>
      </c>
      <c r="AB20" s="25">
        <v>417655</v>
      </c>
      <c r="AC20" s="25">
        <v>747318</v>
      </c>
      <c r="AD20" s="25">
        <v>540596</v>
      </c>
      <c r="AE20" s="31">
        <f t="shared" si="0"/>
        <v>10816252</v>
      </c>
      <c r="AF20" s="32">
        <f t="shared" si="5"/>
        <v>10816.252</v>
      </c>
    </row>
    <row r="21" spans="2:32" x14ac:dyDescent="0.25">
      <c r="B21" s="24">
        <v>44805</v>
      </c>
      <c r="C21" s="35">
        <v>12258.72</v>
      </c>
      <c r="D21" s="36">
        <v>33.799999999999997</v>
      </c>
      <c r="E21" s="35">
        <f t="shared" si="1"/>
        <v>12224.92</v>
      </c>
      <c r="F21" s="22">
        <v>0.61980000000000002</v>
      </c>
      <c r="G21" s="23">
        <f t="shared" si="2"/>
        <v>7577.005416</v>
      </c>
      <c r="H21" s="37">
        <f t="shared" si="3"/>
        <v>4925.6840000000002</v>
      </c>
      <c r="I21" s="23">
        <f t="shared" si="4"/>
        <v>3052</v>
      </c>
      <c r="L21" s="21">
        <v>44805</v>
      </c>
      <c r="M21" s="25">
        <v>384255</v>
      </c>
      <c r="N21" s="25">
        <v>383736</v>
      </c>
      <c r="O21" s="25">
        <v>387706</v>
      </c>
      <c r="P21" s="25">
        <v>449562</v>
      </c>
      <c r="Q21" s="25">
        <v>404203</v>
      </c>
      <c r="R21" s="25">
        <v>394156</v>
      </c>
      <c r="S21" s="25">
        <v>384025</v>
      </c>
      <c r="T21" s="25">
        <v>403735</v>
      </c>
      <c r="U21" s="25">
        <v>535238</v>
      </c>
      <c r="V21" s="25">
        <v>478733</v>
      </c>
      <c r="W21" s="25">
        <v>481037</v>
      </c>
      <c r="X21" s="25">
        <v>407579</v>
      </c>
      <c r="Y21" s="25">
        <v>370352</v>
      </c>
      <c r="Z21" s="25">
        <v>349887</v>
      </c>
      <c r="AA21" s="25">
        <v>325758</v>
      </c>
      <c r="AB21" s="25">
        <v>313179</v>
      </c>
      <c r="AC21" s="25">
        <v>498322</v>
      </c>
      <c r="AD21" s="25">
        <v>347773</v>
      </c>
      <c r="AE21" s="31">
        <f t="shared" si="0"/>
        <v>7299236</v>
      </c>
      <c r="AF21" s="32">
        <f t="shared" si="5"/>
        <v>7299.2359999999999</v>
      </c>
    </row>
    <row r="22" spans="2:32" x14ac:dyDescent="0.25">
      <c r="B22" s="24">
        <v>44835</v>
      </c>
      <c r="C22" s="35">
        <v>13393.3</v>
      </c>
      <c r="D22" s="36">
        <v>38.119999999999997</v>
      </c>
      <c r="E22" s="35">
        <f t="shared" si="1"/>
        <v>13355.179999999998</v>
      </c>
      <c r="F22" s="22">
        <v>0.61980000000000002</v>
      </c>
      <c r="G22" s="23">
        <f t="shared" si="2"/>
        <v>8277.540563999999</v>
      </c>
      <c r="H22" s="37">
        <f t="shared" si="3"/>
        <v>5400.2139999999981</v>
      </c>
      <c r="I22" s="23">
        <f t="shared" si="4"/>
        <v>3347</v>
      </c>
      <c r="L22" s="21">
        <v>44835</v>
      </c>
      <c r="M22" s="25">
        <v>387352</v>
      </c>
      <c r="N22" s="25">
        <v>411406</v>
      </c>
      <c r="O22" s="25">
        <v>411808</v>
      </c>
      <c r="P22" s="25">
        <v>500322</v>
      </c>
      <c r="Q22" s="25">
        <v>420092</v>
      </c>
      <c r="R22" s="25">
        <v>413005</v>
      </c>
      <c r="S22" s="25">
        <v>412613</v>
      </c>
      <c r="T22" s="25">
        <v>388648</v>
      </c>
      <c r="U22" s="25">
        <v>628913</v>
      </c>
      <c r="V22" s="25">
        <v>588621</v>
      </c>
      <c r="W22" s="25">
        <v>587268</v>
      </c>
      <c r="X22" s="25">
        <v>368656</v>
      </c>
      <c r="Y22" s="25">
        <v>389257</v>
      </c>
      <c r="Z22" s="25">
        <v>363760</v>
      </c>
      <c r="AA22" s="25">
        <v>376259</v>
      </c>
      <c r="AB22" s="25">
        <v>291230</v>
      </c>
      <c r="AC22" s="25">
        <v>608914</v>
      </c>
      <c r="AD22" s="25">
        <v>406842</v>
      </c>
      <c r="AE22" s="31">
        <f t="shared" si="0"/>
        <v>7954966</v>
      </c>
      <c r="AF22" s="32">
        <f t="shared" si="5"/>
        <v>7954.9660000000003</v>
      </c>
    </row>
    <row r="23" spans="2:32" x14ac:dyDescent="0.25">
      <c r="B23" s="24">
        <v>44866</v>
      </c>
      <c r="C23" s="35">
        <v>19402.2</v>
      </c>
      <c r="D23" s="36">
        <v>42.49</v>
      </c>
      <c r="E23" s="35">
        <f t="shared" si="1"/>
        <v>19359.71</v>
      </c>
      <c r="F23" s="22">
        <v>0.61980000000000002</v>
      </c>
      <c r="G23" s="23">
        <f t="shared" si="2"/>
        <v>11999.148257999999</v>
      </c>
      <c r="H23" s="37">
        <f t="shared" si="3"/>
        <v>7497.5379999999986</v>
      </c>
      <c r="I23" s="23">
        <f t="shared" si="4"/>
        <v>4646</v>
      </c>
      <c r="L23" s="21">
        <v>44866</v>
      </c>
      <c r="M23" s="25">
        <v>559914</v>
      </c>
      <c r="N23" s="25">
        <v>685617</v>
      </c>
      <c r="O23" s="25">
        <v>674148</v>
      </c>
      <c r="P23" s="25">
        <v>724952</v>
      </c>
      <c r="Q23" s="25">
        <v>642909</v>
      </c>
      <c r="R23" s="25">
        <v>663441</v>
      </c>
      <c r="S23" s="25">
        <v>693535</v>
      </c>
      <c r="T23" s="25">
        <v>675860</v>
      </c>
      <c r="U23" s="25">
        <v>706850</v>
      </c>
      <c r="V23" s="25">
        <v>624079</v>
      </c>
      <c r="W23" s="25">
        <v>642939</v>
      </c>
      <c r="X23" s="25">
        <v>622896</v>
      </c>
      <c r="Y23" s="25">
        <v>661307</v>
      </c>
      <c r="Z23" s="25">
        <v>659803</v>
      </c>
      <c r="AA23" s="25">
        <v>643223</v>
      </c>
      <c r="AB23" s="25">
        <v>635815</v>
      </c>
      <c r="AC23" s="25">
        <v>664001</v>
      </c>
      <c r="AD23" s="25">
        <v>680883</v>
      </c>
      <c r="AE23" s="31">
        <f t="shared" si="0"/>
        <v>11862172</v>
      </c>
      <c r="AF23" s="32">
        <f t="shared" si="5"/>
        <v>11862.172</v>
      </c>
    </row>
    <row r="24" spans="2:32" x14ac:dyDescent="0.25">
      <c r="B24" s="24">
        <v>44896</v>
      </c>
      <c r="C24" s="35">
        <v>13842.62</v>
      </c>
      <c r="D24" s="36">
        <v>46.22</v>
      </c>
      <c r="E24" s="35">
        <f t="shared" si="1"/>
        <v>13796.400000000001</v>
      </c>
      <c r="F24" s="22">
        <v>0.61980000000000002</v>
      </c>
      <c r="G24" s="23">
        <f t="shared" si="2"/>
        <v>8551.0087200000016</v>
      </c>
      <c r="H24" s="37">
        <f t="shared" si="3"/>
        <v>5539.7030000000013</v>
      </c>
      <c r="I24" s="23">
        <f t="shared" si="4"/>
        <v>3433</v>
      </c>
      <c r="L24" s="21">
        <v>44896</v>
      </c>
      <c r="M24" s="25">
        <v>485519</v>
      </c>
      <c r="N24" s="25">
        <v>502159</v>
      </c>
      <c r="O24" s="25">
        <v>546592</v>
      </c>
      <c r="P24" s="25">
        <v>454862</v>
      </c>
      <c r="Q24" s="25">
        <v>397569</v>
      </c>
      <c r="R24" s="25">
        <v>503677</v>
      </c>
      <c r="S24" s="25">
        <v>478228</v>
      </c>
      <c r="T24" s="25">
        <v>508178</v>
      </c>
      <c r="U24" s="25">
        <v>507789</v>
      </c>
      <c r="V24" s="25">
        <v>470908</v>
      </c>
      <c r="W24" s="25">
        <v>396134</v>
      </c>
      <c r="X24" s="25">
        <v>405298</v>
      </c>
      <c r="Y24" s="25">
        <v>514476</v>
      </c>
      <c r="Z24" s="25">
        <v>407222</v>
      </c>
      <c r="AA24" s="25">
        <v>384639</v>
      </c>
      <c r="AB24" s="25">
        <v>428293</v>
      </c>
      <c r="AC24" s="25">
        <v>400900</v>
      </c>
      <c r="AD24" s="25">
        <v>464254</v>
      </c>
      <c r="AE24" s="31">
        <f t="shared" si="0"/>
        <v>8256697</v>
      </c>
      <c r="AF24" s="32">
        <f t="shared" si="5"/>
        <v>8256.6970000000001</v>
      </c>
    </row>
    <row r="25" spans="2:32" x14ac:dyDescent="0.25">
      <c r="B25" s="24">
        <v>44957</v>
      </c>
      <c r="C25" s="35">
        <v>19345.72</v>
      </c>
      <c r="D25" s="36">
        <v>35.14</v>
      </c>
      <c r="E25" s="35">
        <f t="shared" si="1"/>
        <v>19310.580000000002</v>
      </c>
      <c r="F25" s="22">
        <v>0.61980000000000002</v>
      </c>
      <c r="G25" s="23">
        <f t="shared" si="2"/>
        <v>11968.697484000002</v>
      </c>
      <c r="H25" s="37">
        <f t="shared" si="3"/>
        <v>7374.862000000001</v>
      </c>
      <c r="I25" s="23">
        <f t="shared" si="4"/>
        <v>4570</v>
      </c>
      <c r="L25" s="21">
        <v>44957</v>
      </c>
      <c r="M25" s="25">
        <v>564853</v>
      </c>
      <c r="N25" s="25">
        <v>745258</v>
      </c>
      <c r="O25" s="25">
        <v>783289</v>
      </c>
      <c r="P25" s="25">
        <v>681772</v>
      </c>
      <c r="Q25" s="25">
        <v>598708</v>
      </c>
      <c r="R25" s="25">
        <v>746097</v>
      </c>
      <c r="S25" s="25">
        <v>749987</v>
      </c>
      <c r="T25" s="25">
        <v>747596</v>
      </c>
      <c r="U25" s="25">
        <v>694801</v>
      </c>
      <c r="V25" s="25">
        <v>586480</v>
      </c>
      <c r="W25" s="25">
        <v>575134</v>
      </c>
      <c r="X25" s="25">
        <v>557716</v>
      </c>
      <c r="Y25" s="25">
        <v>719691</v>
      </c>
      <c r="Z25" s="25">
        <v>650631</v>
      </c>
      <c r="AA25" s="25">
        <v>616977</v>
      </c>
      <c r="AB25" s="25">
        <v>636101</v>
      </c>
      <c r="AC25" s="25">
        <v>613631</v>
      </c>
      <c r="AD25" s="25">
        <v>666996</v>
      </c>
      <c r="AE25" s="31">
        <f t="shared" si="0"/>
        <v>11935718</v>
      </c>
      <c r="AF25" s="32">
        <f t="shared" si="5"/>
        <v>11935.718000000001</v>
      </c>
    </row>
    <row r="26" spans="2:32" x14ac:dyDescent="0.25">
      <c r="B26" s="24">
        <v>44985</v>
      </c>
      <c r="C26" s="35">
        <v>19666.3</v>
      </c>
      <c r="D26" s="36">
        <v>16.399999999999999</v>
      </c>
      <c r="E26" s="35">
        <f t="shared" si="1"/>
        <v>19649.899999999998</v>
      </c>
      <c r="F26" s="22">
        <v>0.61980000000000002</v>
      </c>
      <c r="G26" s="23">
        <f t="shared" si="2"/>
        <v>12179.008019999999</v>
      </c>
      <c r="H26" s="37">
        <f t="shared" si="3"/>
        <v>7991.8459999999977</v>
      </c>
      <c r="I26" s="23">
        <f t="shared" si="4"/>
        <v>4953</v>
      </c>
      <c r="L26" s="21">
        <v>44985</v>
      </c>
      <c r="M26" s="25">
        <v>667971</v>
      </c>
      <c r="N26" s="25">
        <v>695162</v>
      </c>
      <c r="O26" s="25">
        <v>772004</v>
      </c>
      <c r="P26" s="25">
        <v>708501</v>
      </c>
      <c r="Q26" s="25">
        <v>662727</v>
      </c>
      <c r="R26" s="25">
        <v>686588</v>
      </c>
      <c r="S26" s="25">
        <v>641092</v>
      </c>
      <c r="T26" s="25">
        <v>727399</v>
      </c>
      <c r="U26" s="25">
        <v>682890</v>
      </c>
      <c r="V26" s="25">
        <v>685675</v>
      </c>
      <c r="W26" s="25">
        <v>551580</v>
      </c>
      <c r="X26" s="25">
        <v>561320</v>
      </c>
      <c r="Y26" s="25">
        <v>696794</v>
      </c>
      <c r="Z26" s="25">
        <v>594873</v>
      </c>
      <c r="AA26" s="25">
        <v>545045</v>
      </c>
      <c r="AB26" s="25">
        <v>541262</v>
      </c>
      <c r="AC26" s="25">
        <v>663918</v>
      </c>
      <c r="AD26" s="25">
        <v>573253</v>
      </c>
      <c r="AE26" s="31">
        <f t="shared" si="0"/>
        <v>11658054</v>
      </c>
      <c r="AF26" s="32">
        <f t="shared" si="5"/>
        <v>11658.054</v>
      </c>
    </row>
    <row r="27" spans="2:32" ht="27.6" x14ac:dyDescent="0.25">
      <c r="B27" s="24" t="s">
        <v>58</v>
      </c>
      <c r="C27" s="35">
        <v>20278.25</v>
      </c>
      <c r="D27" s="36">
        <v>19.53</v>
      </c>
      <c r="E27" s="35">
        <f t="shared" si="1"/>
        <v>20258.72</v>
      </c>
      <c r="F27" s="22">
        <v>0.61980000000000002</v>
      </c>
      <c r="G27" s="23">
        <f t="shared" si="2"/>
        <v>12556.354656000001</v>
      </c>
      <c r="H27" s="37">
        <f t="shared" si="3"/>
        <v>7912.0890000000018</v>
      </c>
      <c r="I27" s="23">
        <f t="shared" si="4"/>
        <v>4903</v>
      </c>
      <c r="L27" s="21" t="s">
        <v>58</v>
      </c>
      <c r="M27" s="25">
        <v>595177</v>
      </c>
      <c r="N27" s="25">
        <v>677989</v>
      </c>
      <c r="O27" s="25">
        <v>683503</v>
      </c>
      <c r="P27" s="25">
        <v>779790</v>
      </c>
      <c r="Q27" s="25">
        <v>730754</v>
      </c>
      <c r="R27" s="25">
        <v>700335</v>
      </c>
      <c r="S27" s="25">
        <v>713502</v>
      </c>
      <c r="T27" s="25">
        <v>676568</v>
      </c>
      <c r="U27" s="25">
        <v>710472</v>
      </c>
      <c r="V27" s="25">
        <v>663423</v>
      </c>
      <c r="W27" s="25">
        <v>695786</v>
      </c>
      <c r="X27" s="25">
        <v>652404</v>
      </c>
      <c r="Y27" s="25">
        <v>668982</v>
      </c>
      <c r="Z27" s="25">
        <v>711922</v>
      </c>
      <c r="AA27" s="25">
        <v>665102</v>
      </c>
      <c r="AB27" s="25">
        <v>656448</v>
      </c>
      <c r="AC27" s="25">
        <v>703381</v>
      </c>
      <c r="AD27" s="25">
        <v>661093</v>
      </c>
      <c r="AE27" s="31">
        <f t="shared" si="0"/>
        <v>12346631</v>
      </c>
      <c r="AF27" s="32">
        <f t="shared" si="5"/>
        <v>12346.630999999999</v>
      </c>
    </row>
    <row r="28" spans="2:32" ht="41.4" x14ac:dyDescent="0.25">
      <c r="B28" s="24" t="s">
        <v>21</v>
      </c>
      <c r="C28" s="35">
        <f>SUM(C9:C12)</f>
        <v>65602.545000000013</v>
      </c>
      <c r="D28" s="35">
        <f>SUM(D9:D12)</f>
        <v>130.92000000000002</v>
      </c>
      <c r="E28" s="35">
        <f>SUM(E9:E12)</f>
        <v>65471.625</v>
      </c>
      <c r="F28" s="22">
        <v>0.61980000000000002</v>
      </c>
      <c r="G28" s="23">
        <f>ROUNDDOWN(SUM(G9:G12),0)</f>
        <v>40579</v>
      </c>
      <c r="H28" s="37">
        <f>SUM(H9:H12)</f>
        <v>25011.657500000001</v>
      </c>
      <c r="I28" s="23">
        <f>ROUNDDOWN(SUM(I9:I12),0)</f>
        <v>15501</v>
      </c>
    </row>
    <row r="29" spans="2:32" ht="41.4" x14ac:dyDescent="0.25">
      <c r="B29" s="24" t="s">
        <v>19</v>
      </c>
      <c r="C29" s="35">
        <f>SUM(C13:C24)</f>
        <v>226985.62</v>
      </c>
      <c r="D29" s="35">
        <f>SUM(D13:D24)</f>
        <v>381.17999999999995</v>
      </c>
      <c r="E29" s="35">
        <f>SUM(E13:E24)</f>
        <v>226604.43999999994</v>
      </c>
      <c r="F29" s="22">
        <v>0.61980000000000002</v>
      </c>
      <c r="G29" s="23">
        <f>ROUNDDOWN(SUM(G13:G24),0)</f>
        <v>140449</v>
      </c>
      <c r="H29" s="37">
        <f>SUM(H13:H24)</f>
        <v>90290.436999999976</v>
      </c>
      <c r="I29" s="23">
        <f>ROUNDDOWN(SUM(I13:I24),0)</f>
        <v>55956</v>
      </c>
      <c r="L29" s="26"/>
      <c r="M29" s="22" t="s">
        <v>38</v>
      </c>
      <c r="N29" s="22" t="s">
        <v>41</v>
      </c>
      <c r="O29" s="22" t="s">
        <v>42</v>
      </c>
      <c r="P29" s="22" t="s">
        <v>39</v>
      </c>
      <c r="Q29" s="28" t="s">
        <v>4</v>
      </c>
    </row>
    <row r="30" spans="2:32" ht="41.4" x14ac:dyDescent="0.25">
      <c r="B30" s="24" t="s">
        <v>22</v>
      </c>
      <c r="C30" s="37">
        <f>SUM(C25:C27)</f>
        <v>59290.270000000004</v>
      </c>
      <c r="D30" s="37">
        <f>SUM(D25:D27)</f>
        <v>71.069999999999993</v>
      </c>
      <c r="E30" s="35">
        <f>SUM(E25:E27)</f>
        <v>59219.199999999997</v>
      </c>
      <c r="F30" s="22">
        <v>0.61980000000000002</v>
      </c>
      <c r="G30" s="23">
        <f>ROUNDDOWN(SUM(G25:G27),0)</f>
        <v>36704</v>
      </c>
      <c r="H30" s="37">
        <f>SUM(H25:H27)</f>
        <v>23278.796999999999</v>
      </c>
      <c r="I30" s="23">
        <f>ROUNDDOWN(SUM(I25:I27),0)</f>
        <v>14426</v>
      </c>
      <c r="L30" s="28">
        <v>2021</v>
      </c>
      <c r="M30" s="22">
        <v>15</v>
      </c>
      <c r="N30" s="22" t="s">
        <v>40</v>
      </c>
      <c r="O30" s="22" t="s">
        <v>40</v>
      </c>
      <c r="P30" s="22">
        <v>92</v>
      </c>
      <c r="Q30" s="28">
        <v>107</v>
      </c>
    </row>
    <row r="31" spans="2:32" x14ac:dyDescent="0.25">
      <c r="B31" s="24" t="s">
        <v>4</v>
      </c>
      <c r="C31" s="35">
        <f>SUM(C28:C30)</f>
        <v>351878.43500000006</v>
      </c>
      <c r="D31" s="35">
        <f>SUM(D28:D30)</f>
        <v>583.16999999999985</v>
      </c>
      <c r="E31" s="35">
        <f>SUM(E28:E30)</f>
        <v>351295.26499999996</v>
      </c>
      <c r="F31" s="22">
        <v>0.61980000000000002</v>
      </c>
      <c r="G31" s="25">
        <f>ROUNDDOWN(SUM(G28:G30),0)</f>
        <v>217732</v>
      </c>
      <c r="H31" s="37">
        <f>SUM(H28:H30)</f>
        <v>138580.89149999997</v>
      </c>
      <c r="I31" s="23">
        <f>ROUNDDOWN(SUM(I28:I30),0)</f>
        <v>85883</v>
      </c>
      <c r="L31" s="28">
        <v>2022</v>
      </c>
      <c r="M31" s="22"/>
      <c r="N31" s="22"/>
      <c r="O31" s="22"/>
      <c r="P31" s="22">
        <v>365</v>
      </c>
      <c r="Q31" s="28">
        <v>365</v>
      </c>
    </row>
    <row r="32" spans="2:32" x14ac:dyDescent="0.25">
      <c r="L32" s="28">
        <v>2023</v>
      </c>
      <c r="M32" s="22" t="s">
        <v>40</v>
      </c>
      <c r="N32" s="22">
        <v>28</v>
      </c>
      <c r="O32" s="22">
        <v>31</v>
      </c>
      <c r="P32" s="22">
        <v>90</v>
      </c>
      <c r="Q32" s="28">
        <v>90</v>
      </c>
    </row>
  </sheetData>
  <mergeCells count="2">
    <mergeCell ref="M7:X7"/>
    <mergeCell ref="L6:X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9B33-E241-A943-9BD2-48D8C4512F88}">
  <dimension ref="B1:N16"/>
  <sheetViews>
    <sheetView showGridLines="0" topLeftCell="A7" zoomScaleNormal="100" workbookViewId="0">
      <selection activeCell="F3" sqref="F3"/>
    </sheetView>
  </sheetViews>
  <sheetFormatPr defaultColWidth="11.19921875" defaultRowHeight="12.6" x14ac:dyDescent="0.2"/>
  <cols>
    <col min="1" max="1" width="11.19921875" style="6"/>
    <col min="2" max="2" width="8.19921875" style="6" bestFit="1" customWidth="1"/>
    <col min="3" max="3" width="15.19921875" style="6" customWidth="1"/>
    <col min="4" max="4" width="6.8984375" style="6" customWidth="1"/>
    <col min="5" max="5" width="11.8984375" style="6" bestFit="1" customWidth="1"/>
    <col min="6" max="6" width="11.69921875" style="6" bestFit="1" customWidth="1"/>
    <col min="7" max="7" width="10.59765625" style="6" bestFit="1" customWidth="1"/>
    <col min="8" max="8" width="11.296875" style="6" customWidth="1"/>
    <col min="9" max="12" width="11.19921875" style="6"/>
    <col min="13" max="13" width="19.69921875" style="6" customWidth="1"/>
    <col min="14" max="14" width="11.296875" style="6" bestFit="1" customWidth="1"/>
    <col min="15" max="16384" width="11.19921875" style="6"/>
  </cols>
  <sheetData>
    <row r="1" spans="2:14" ht="62.25" customHeight="1" x14ac:dyDescent="0.2">
      <c r="B1" s="5" t="s">
        <v>5</v>
      </c>
      <c r="D1" s="7"/>
      <c r="L1" s="42" t="s">
        <v>6</v>
      </c>
      <c r="M1" s="43"/>
      <c r="N1" s="4">
        <v>55523</v>
      </c>
    </row>
    <row r="2" spans="2:14" ht="75.599999999999994" x14ac:dyDescent="0.2"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</row>
    <row r="3" spans="2:14" ht="37.799999999999997" x14ac:dyDescent="0.2">
      <c r="B3" s="9">
        <v>2021</v>
      </c>
      <c r="C3" s="3" t="s">
        <v>21</v>
      </c>
      <c r="D3" s="2">
        <v>107</v>
      </c>
      <c r="E3" s="4">
        <f>'Baseline Emissions'!I28</f>
        <v>15501</v>
      </c>
      <c r="F3" s="10">
        <f>N1/365*D3</f>
        <v>16276.605479452053</v>
      </c>
      <c r="G3" s="4">
        <f>E3-F3</f>
        <v>-775.60547945205326</v>
      </c>
      <c r="H3" s="11">
        <f>G3/F3</f>
        <v>-4.7651549976510443E-2</v>
      </c>
    </row>
    <row r="4" spans="2:14" ht="37.799999999999997" x14ac:dyDescent="0.2">
      <c r="B4" s="9">
        <v>2022</v>
      </c>
      <c r="C4" s="3" t="s">
        <v>19</v>
      </c>
      <c r="D4" s="2">
        <v>365</v>
      </c>
      <c r="E4" s="4">
        <f>'Baseline Emissions'!I29</f>
        <v>55956</v>
      </c>
      <c r="F4" s="10">
        <f>N1</f>
        <v>55523</v>
      </c>
      <c r="G4" s="4">
        <f t="shared" ref="G4:G5" si="0">E4-F4</f>
        <v>433</v>
      </c>
      <c r="H4" s="11">
        <f t="shared" ref="H4:H5" si="1">G4/F4</f>
        <v>7.7985699619977306E-3</v>
      </c>
    </row>
    <row r="5" spans="2:14" ht="37.799999999999997" x14ac:dyDescent="0.2">
      <c r="B5" s="9">
        <v>2023</v>
      </c>
      <c r="C5" s="3" t="s">
        <v>22</v>
      </c>
      <c r="D5" s="2">
        <v>90</v>
      </c>
      <c r="E5" s="4">
        <f>'Baseline Emissions'!I30</f>
        <v>14426</v>
      </c>
      <c r="F5" s="10">
        <f>N1/365*D5</f>
        <v>13690.602739726026</v>
      </c>
      <c r="G5" s="4">
        <f t="shared" si="0"/>
        <v>735.3972602739741</v>
      </c>
      <c r="H5" s="11">
        <f t="shared" si="1"/>
        <v>5.3715477269680151E-2</v>
      </c>
    </row>
    <row r="6" spans="2:14" x14ac:dyDescent="0.2">
      <c r="B6" s="9" t="s">
        <v>4</v>
      </c>
      <c r="C6" s="9"/>
      <c r="D6" s="9">
        <f>SUM(D3:D5)</f>
        <v>562</v>
      </c>
      <c r="E6" s="12">
        <f>'Baseline Emissions'!I31</f>
        <v>85883</v>
      </c>
      <c r="F6" s="13">
        <f>SUM(F3:F5)</f>
        <v>85490.208219178079</v>
      </c>
      <c r="G6" s="12">
        <f>E6-F6</f>
        <v>392.79178082192084</v>
      </c>
      <c r="H6" s="14">
        <f>G6/F6</f>
        <v>4.5945821048287679E-3</v>
      </c>
    </row>
    <row r="7" spans="2:14" x14ac:dyDescent="0.2">
      <c r="D7" s="7"/>
    </row>
    <row r="8" spans="2:14" x14ac:dyDescent="0.2">
      <c r="D8" s="7"/>
    </row>
    <row r="9" spans="2:14" ht="63" x14ac:dyDescent="0.2">
      <c r="D9" s="7"/>
      <c r="M9" s="15" t="s">
        <v>14</v>
      </c>
      <c r="N9" s="29">
        <v>85657.5</v>
      </c>
    </row>
    <row r="10" spans="2:14" x14ac:dyDescent="0.2">
      <c r="B10" s="5" t="s">
        <v>15</v>
      </c>
      <c r="D10" s="7"/>
    </row>
    <row r="11" spans="2:14" ht="75.599999999999994" x14ac:dyDescent="0.2">
      <c r="B11" s="8" t="s">
        <v>7</v>
      </c>
      <c r="C11" s="8" t="s">
        <v>8</v>
      </c>
      <c r="D11" s="8" t="s">
        <v>9</v>
      </c>
      <c r="E11" s="8" t="s">
        <v>16</v>
      </c>
      <c r="F11" s="8" t="s">
        <v>18</v>
      </c>
      <c r="G11" s="8" t="s">
        <v>17</v>
      </c>
      <c r="H11" s="8" t="s">
        <v>13</v>
      </c>
    </row>
    <row r="12" spans="2:14" ht="37.799999999999997" x14ac:dyDescent="0.2">
      <c r="B12" s="9">
        <v>2021</v>
      </c>
      <c r="C12" s="3" t="s">
        <v>21</v>
      </c>
      <c r="D12" s="2">
        <v>107</v>
      </c>
      <c r="E12" s="16">
        <f>'Baseline Emissions'!H28</f>
        <v>25011.657500000001</v>
      </c>
      <c r="F12" s="16">
        <f>N9/365*D12</f>
        <v>25110.554794520547</v>
      </c>
      <c r="G12" s="16">
        <f>E12-F12</f>
        <v>-98.897294520545984</v>
      </c>
      <c r="H12" s="11">
        <f>G12/F12</f>
        <v>-3.9384750886558139E-3</v>
      </c>
    </row>
    <row r="13" spans="2:14" ht="37.799999999999997" x14ac:dyDescent="0.2">
      <c r="B13" s="9">
        <v>2022</v>
      </c>
      <c r="C13" s="3" t="s">
        <v>19</v>
      </c>
      <c r="D13" s="2">
        <v>365</v>
      </c>
      <c r="E13" s="16">
        <f>'Baseline Emissions'!H29</f>
        <v>90290.436999999976</v>
      </c>
      <c r="F13" s="16">
        <f>N9</f>
        <v>85657.5</v>
      </c>
      <c r="G13" s="16">
        <f t="shared" ref="G13:G14" si="2">E13-F13</f>
        <v>4632.9369999999763</v>
      </c>
      <c r="H13" s="11">
        <f t="shared" ref="H13:H14" si="3">G13/F13</f>
        <v>5.4086764147914385E-2</v>
      </c>
    </row>
    <row r="14" spans="2:14" ht="37.799999999999997" x14ac:dyDescent="0.2">
      <c r="B14" s="9">
        <v>2023</v>
      </c>
      <c r="C14" s="3" t="s">
        <v>22</v>
      </c>
      <c r="D14" s="2">
        <v>90</v>
      </c>
      <c r="E14" s="16">
        <f>'Baseline Emissions'!H30</f>
        <v>23278.796999999999</v>
      </c>
      <c r="F14" s="16">
        <f>N9/365*D14</f>
        <v>21121.027397260274</v>
      </c>
      <c r="G14" s="16">
        <f t="shared" si="2"/>
        <v>2157.7696027397251</v>
      </c>
      <c r="H14" s="11">
        <f t="shared" si="3"/>
        <v>0.10216215159209639</v>
      </c>
    </row>
    <row r="15" spans="2:14" x14ac:dyDescent="0.2">
      <c r="B15" s="9" t="s">
        <v>4</v>
      </c>
      <c r="C15" s="9"/>
      <c r="D15" s="9">
        <f>SUM(D12:D14)</f>
        <v>562</v>
      </c>
      <c r="E15" s="17">
        <f>'Baseline Emissions'!H31</f>
        <v>138580.89149999997</v>
      </c>
      <c r="F15" s="17">
        <f>SUM(F12:F14)</f>
        <v>131889.08219178082</v>
      </c>
      <c r="G15" s="17">
        <f>E15-F15</f>
        <v>6691.8093082191481</v>
      </c>
      <c r="H15" s="14">
        <f>G15/F15</f>
        <v>5.07381596490947E-2</v>
      </c>
    </row>
    <row r="16" spans="2:14" x14ac:dyDescent="0.2">
      <c r="D16" s="7"/>
    </row>
  </sheetData>
  <mergeCells count="1">
    <mergeCell ref="L1:M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Emission Reductions</vt:lpstr>
      <vt:lpstr>Baseline Emissions</vt:lpstr>
      <vt:lpstr>Comp.of Baseline Emissions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ILKE</cp:lastModifiedBy>
  <dcterms:created xsi:type="dcterms:W3CDTF">2022-06-02T15:31:08Z</dcterms:created>
  <dcterms:modified xsi:type="dcterms:W3CDTF">2023-06-21T13:07:01Z</dcterms:modified>
</cp:coreProperties>
</file>