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ate1904="1" codeName="ThisWorkbook" defaultThemeVersion="124226"/>
  <mc:AlternateContent xmlns:mc="http://schemas.openxmlformats.org/markup-compatibility/2006">
    <mc:Choice Requires="x15">
      <x15ac:absPath xmlns:x15ac="http://schemas.microsoft.com/office/spreadsheetml/2010/11/ac" url="Z:\Arzu\0_Projects\VCS\Arzu\VCS-713_Koyulhisar-HEPP_2nd-Ver\2. ER Calculations\"/>
    </mc:Choice>
  </mc:AlternateContent>
  <xr:revisionPtr revIDLastSave="0" documentId="13_ncr:1_{218A4A38-CCC7-41D9-B510-914A813C3E2D}" xr6:coauthVersionLast="47" xr6:coauthVersionMax="47" xr10:uidLastSave="{00000000-0000-0000-0000-000000000000}"/>
  <bookViews>
    <workbookView xWindow="11325" yWindow="600" windowWidth="16410" windowHeight="15120" tabRatio="570" xr2:uid="{00000000-000D-0000-FFFF-FFFF00000000}"/>
  </bookViews>
  <sheets>
    <sheet name="Detail" sheetId="1" r:id="rId1"/>
    <sheet name="SDG Contributions" sheetId="13" r:id="rId2"/>
    <sheet name="Power Density" sheetId="1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 l="1"/>
  <c r="B32" i="1"/>
  <c r="M23" i="1"/>
  <c r="M16" i="1"/>
  <c r="M4" i="1"/>
  <c r="O23" i="1"/>
  <c r="O5" i="1"/>
  <c r="O6" i="1"/>
  <c r="O7" i="1"/>
  <c r="O8" i="1"/>
  <c r="O9" i="1"/>
  <c r="O10" i="1"/>
  <c r="O11" i="1"/>
  <c r="O12" i="1"/>
  <c r="O13" i="1"/>
  <c r="O14" i="1"/>
  <c r="O15" i="1"/>
  <c r="O16" i="1"/>
  <c r="O17" i="1"/>
  <c r="O18" i="1"/>
  <c r="O19" i="1"/>
  <c r="O20" i="1"/>
  <c r="O21" i="1"/>
  <c r="O22" i="1"/>
  <c r="O4" i="1"/>
  <c r="I12" i="1"/>
  <c r="O26" i="1" l="1"/>
  <c r="O27" i="1" s="1"/>
  <c r="M28" i="1" l="1"/>
  <c r="M27" i="1"/>
  <c r="M29" i="1" l="1"/>
  <c r="J23" i="1"/>
  <c r="B25" i="1" s="1"/>
  <c r="K23" i="1"/>
  <c r="C3" i="12"/>
  <c r="I22" i="1"/>
  <c r="I21" i="1"/>
  <c r="I16" i="1"/>
  <c r="I8" i="1"/>
  <c r="I5" i="1"/>
  <c r="I4" i="1"/>
  <c r="I6" i="1"/>
  <c r="I13" i="1"/>
  <c r="I11" i="1"/>
  <c r="I10" i="1"/>
  <c r="I9" i="1"/>
  <c r="L12" i="1"/>
  <c r="R12" i="1" s="1"/>
  <c r="L11" i="1"/>
  <c r="R11" i="1" s="1"/>
  <c r="L10" i="1"/>
  <c r="R10" i="1" s="1"/>
  <c r="L9" i="1"/>
  <c r="R9" i="1" s="1"/>
  <c r="L8" i="1"/>
  <c r="R8" i="1" s="1"/>
  <c r="L7" i="1"/>
  <c r="R7" i="1" s="1"/>
  <c r="L6" i="1"/>
  <c r="R6" i="1" s="1"/>
  <c r="L5" i="1"/>
  <c r="R5" i="1" s="1"/>
  <c r="L4" i="1"/>
  <c r="R4" i="1" s="1"/>
  <c r="L13" i="1"/>
  <c r="R13" i="1" s="1"/>
  <c r="I14" i="1"/>
  <c r="L14" i="1"/>
  <c r="R14" i="1" s="1"/>
  <c r="I15" i="1"/>
  <c r="L15" i="1"/>
  <c r="R15" i="1" s="1"/>
  <c r="L16" i="1"/>
  <c r="R16" i="1" s="1"/>
  <c r="I17" i="1"/>
  <c r="L17" i="1"/>
  <c r="R17" i="1" s="1"/>
  <c r="I18" i="1"/>
  <c r="L18" i="1"/>
  <c r="R18" i="1" s="1"/>
  <c r="I19" i="1"/>
  <c r="L19" i="1"/>
  <c r="R19" i="1" s="1"/>
  <c r="I20" i="1"/>
  <c r="L20" i="1"/>
  <c r="R20" i="1" s="1"/>
  <c r="L21" i="1"/>
  <c r="R21" i="1" s="1"/>
  <c r="L22" i="1"/>
  <c r="R22" i="1" s="1"/>
  <c r="D23" i="1"/>
  <c r="E23" i="1"/>
  <c r="F23" i="1"/>
  <c r="G23" i="1"/>
  <c r="D43" i="1"/>
  <c r="D44" i="1"/>
  <c r="D45" i="1"/>
  <c r="D46" i="1"/>
  <c r="H30" i="1" l="1"/>
  <c r="H31" i="1"/>
  <c r="R23" i="1"/>
  <c r="C2" i="13" s="1"/>
  <c r="B31" i="1"/>
  <c r="B30" i="1"/>
  <c r="D47" i="1"/>
  <c r="I7" i="1"/>
  <c r="I23" i="1" s="1"/>
  <c r="F25" i="1"/>
  <c r="F26" i="1"/>
  <c r="C23" i="1"/>
  <c r="H23" i="1"/>
  <c r="O28" i="1"/>
  <c r="O29" i="1" s="1"/>
  <c r="L23" i="1"/>
  <c r="B26" i="1" l="1"/>
  <c r="C26" i="1" s="1"/>
  <c r="C3" i="13"/>
  <c r="F28" i="1"/>
  <c r="G28" i="1" s="1"/>
  <c r="G26" i="1"/>
  <c r="B28" i="1" l="1"/>
  <c r="C28" i="1" s="1"/>
  <c r="K32" i="1"/>
  <c r="K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J31" authorId="0" shapeId="0" xr:uid="{00000000-0006-0000-0000-000001000000}">
      <text>
        <r>
          <rPr>
            <b/>
            <sz val="9"/>
            <color indexed="81"/>
            <rFont val="Tahoma"/>
            <family val="2"/>
            <charset val="162"/>
          </rPr>
          <t>Lenovo:</t>
        </r>
        <r>
          <rPr>
            <sz val="9"/>
            <color indexed="81"/>
            <rFont val="Tahoma"/>
            <family val="2"/>
            <charset val="162"/>
          </rPr>
          <t xml:space="preserve">
Between estimated ER value and actual ER value</t>
        </r>
      </text>
    </comment>
  </commentList>
</comments>
</file>

<file path=xl/sharedStrings.xml><?xml version="1.0" encoding="utf-8"?>
<sst xmlns="http://schemas.openxmlformats.org/spreadsheetml/2006/main" count="113" uniqueCount="77">
  <si>
    <t>Months</t>
  </si>
  <si>
    <t>February</t>
  </si>
  <si>
    <t>March</t>
  </si>
  <si>
    <t>April</t>
  </si>
  <si>
    <t>May</t>
  </si>
  <si>
    <t>July</t>
  </si>
  <si>
    <t>August</t>
  </si>
  <si>
    <t>September</t>
  </si>
  <si>
    <t>October</t>
  </si>
  <si>
    <t>November</t>
  </si>
  <si>
    <t>Emissions Factor</t>
  </si>
  <si>
    <t>January</t>
  </si>
  <si>
    <t>Year</t>
  </si>
  <si>
    <t xml:space="preserve">Total Energy Provided to the Grid </t>
  </si>
  <si>
    <t>Loss Factor Calculated from TEIAS web page*</t>
  </si>
  <si>
    <t>Amount in Invoice  (TL)</t>
  </si>
  <si>
    <t>Tariff</t>
  </si>
  <si>
    <t>Internal Consumption</t>
  </si>
  <si>
    <t>Net Generation</t>
  </si>
  <si>
    <t>Gross Generation(MWh)</t>
  </si>
  <si>
    <t>Net Generation(MWh)</t>
  </si>
  <si>
    <t>Gross Generation</t>
  </si>
  <si>
    <t>METERING RECORDS (MWh)</t>
  </si>
  <si>
    <t>Net Emission Reduction* (tCO2e)</t>
  </si>
  <si>
    <t>*Since the power density (PD) of the project activities is greater than 10 W/m2, Project Emissions (PE) are considered 0</t>
  </si>
  <si>
    <t xml:space="preserve">June </t>
  </si>
  <si>
    <t>Total</t>
  </si>
  <si>
    <t>EPIAS RECORDS (MWh)</t>
  </si>
  <si>
    <t>Emission Factor (tCO2/MWh)</t>
  </si>
  <si>
    <t>Total Estimated ER in Monitoring Period (tCO2)</t>
  </si>
  <si>
    <t>Expected annual Generation (MWh)</t>
  </si>
  <si>
    <t>Annual ER in MP (tCO2e)</t>
  </si>
  <si>
    <t>Annual EG in MP (MWh)</t>
  </si>
  <si>
    <t>Annual Generation</t>
  </si>
  <si>
    <t>Parameter</t>
  </si>
  <si>
    <t>Description &amp; Unit</t>
  </si>
  <si>
    <t>Value</t>
  </si>
  <si>
    <t>PD=</t>
  </si>
  <si>
    <t>Power density of the project activity (W/m2)</t>
  </si>
  <si>
    <t>CapPJ=</t>
  </si>
  <si>
    <t xml:space="preserve">Installed capacity of the hydro power plant after the implementation of the project activity (W) </t>
  </si>
  <si>
    <t>CapBL=</t>
  </si>
  <si>
    <t>Installed capacity of the hydro power plant before the implementation of the project activity (W). For new hydro power plants, this value is zero</t>
  </si>
  <si>
    <t>APJ=</t>
  </si>
  <si>
    <t>Area of the reservoir measured in the surface of the water, after the implementation of the project activity, when the reservoir is full (m2)</t>
  </si>
  <si>
    <t>ABL=</t>
  </si>
  <si>
    <t xml:space="preserve">Area of the reservoir measured in the surface of the water, before the implementation of the project activity, when the reservoir is full (m2).  For new reservoirs, this value is zero. </t>
  </si>
  <si>
    <t>Total Estimated EG in Monitoring Period (tCO2)</t>
  </si>
  <si>
    <t>December</t>
  </si>
  <si>
    <t>in PD</t>
  </si>
  <si>
    <t>∞</t>
  </si>
  <si>
    <t>ER Percent difference %</t>
  </si>
  <si>
    <t>EG Percent difference %</t>
  </si>
  <si>
    <t>Net Electricity Generation in 2022 (MWh)</t>
  </si>
  <si>
    <t>Net Electricity Generation in 2023 (MWh)</t>
  </si>
  <si>
    <t>Expected Generation in 2022 (MWh)</t>
  </si>
  <si>
    <t>Expected generation in 2023 (MWh)</t>
  </si>
  <si>
    <t>Expected Emission Reduction in 2022 (tCO2)</t>
  </si>
  <si>
    <t>Expected Emission Reduction in 2023 (tCO2)</t>
  </si>
  <si>
    <t>Net Emission Reduction in 2022 (tCO2)</t>
  </si>
  <si>
    <t>Net Emission Reduction in 2023 (tCO2)</t>
  </si>
  <si>
    <t>Total Electricity Generation in this MP (MWh)</t>
  </si>
  <si>
    <t>Total Emission Reduction in this MP (tCO2)</t>
  </si>
  <si>
    <t>Baseline Emissons</t>
  </si>
  <si>
    <t>Project Emissons</t>
  </si>
  <si>
    <t>Leakage Emissions</t>
  </si>
  <si>
    <t>Emissions</t>
  </si>
  <si>
    <t>Net Emission Reduction</t>
  </si>
  <si>
    <t>SDGs</t>
  </si>
  <si>
    <t>SDG Contribution</t>
  </si>
  <si>
    <t>CO2 emission reduction</t>
  </si>
  <si>
    <t>7.02.</t>
  </si>
  <si>
    <t>Electricity Generation</t>
  </si>
  <si>
    <t>8.5.</t>
  </si>
  <si>
    <t>Jobs created</t>
  </si>
  <si>
    <t>34 people</t>
  </si>
  <si>
    <t>Expected annual Emission Reduction (tCO2)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</si>
</sst>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_(* #,##0_);_(* \(#,##0\);_(* &quot;-&quot;??_);_(@_)"/>
    <numFmt numFmtId="166" formatCode="#,##0.000"/>
    <numFmt numFmtId="167" formatCode="_-* #,##0.00\ _T_L_-;\-* #,##0.00\ _T_L_-;_-* &quot;-&quot;??\ _T_L_-;_-@_-"/>
    <numFmt numFmtId="168" formatCode="0.0000"/>
    <numFmt numFmtId="169" formatCode="_(* #,##0.0000_);_(* \(#,##0.0000\);_(* &quot;-&quot;??_);_(@_)"/>
  </numFmts>
  <fonts count="19" x14ac:knownFonts="1">
    <font>
      <sz val="10"/>
      <name val="Verdana"/>
    </font>
    <font>
      <sz val="10"/>
      <name val="Verdana"/>
      <family val="2"/>
      <charset val="162"/>
    </font>
    <font>
      <b/>
      <sz val="10"/>
      <name val="Verdana"/>
      <family val="2"/>
      <charset val="162"/>
    </font>
    <font>
      <b/>
      <sz val="10"/>
      <name val="Verdana"/>
      <family val="2"/>
    </font>
    <font>
      <b/>
      <sz val="10"/>
      <name val="Verdana"/>
      <family val="2"/>
      <charset val="162"/>
    </font>
    <font>
      <sz val="11"/>
      <color indexed="8"/>
      <name val="Calibri"/>
      <family val="2"/>
      <charset val="162"/>
    </font>
    <font>
      <sz val="10"/>
      <name val="Arial"/>
      <family val="2"/>
      <charset val="162"/>
    </font>
    <font>
      <b/>
      <sz val="12"/>
      <name val="Verdana"/>
      <family val="2"/>
      <charset val="162"/>
    </font>
    <font>
      <b/>
      <sz val="12"/>
      <name val="Verdana"/>
      <family val="2"/>
    </font>
    <font>
      <sz val="10"/>
      <name val="Arial"/>
      <family val="2"/>
      <charset val="162"/>
    </font>
    <font>
      <sz val="8"/>
      <name val="Verdana"/>
      <family val="2"/>
      <charset val="162"/>
    </font>
    <font>
      <b/>
      <sz val="8"/>
      <name val="Verdana"/>
      <family val="2"/>
      <charset val="162"/>
    </font>
    <font>
      <b/>
      <sz val="14"/>
      <name val="Verdana"/>
      <family val="2"/>
      <charset val="162"/>
    </font>
    <font>
      <sz val="9"/>
      <color indexed="81"/>
      <name val="Tahoma"/>
      <family val="2"/>
      <charset val="162"/>
    </font>
    <font>
      <b/>
      <sz val="9"/>
      <color indexed="81"/>
      <name val="Tahoma"/>
      <family val="2"/>
      <charset val="162"/>
    </font>
    <font>
      <b/>
      <sz val="24"/>
      <name val="Calibri"/>
      <family val="2"/>
      <charset val="162"/>
    </font>
    <font>
      <sz val="11"/>
      <color theme="1"/>
      <name val="Calibri"/>
      <family val="2"/>
      <scheme val="minor"/>
    </font>
    <font>
      <sz val="11"/>
      <color theme="1"/>
      <name val="Calibri"/>
      <family val="2"/>
      <charset val="162"/>
      <scheme val="minor"/>
    </font>
    <font>
      <b/>
      <sz val="10"/>
      <color theme="1"/>
      <name val="Verdana"/>
      <family val="2"/>
      <charset val="162"/>
    </font>
  </fonts>
  <fills count="14">
    <fill>
      <patternFill patternType="none"/>
    </fill>
    <fill>
      <patternFill patternType="gray125"/>
    </fill>
    <fill>
      <patternFill patternType="solid">
        <fgColor indexed="29"/>
        <bgColor indexed="64"/>
      </patternFill>
    </fill>
    <fill>
      <patternFill patternType="solid">
        <fgColor indexed="47"/>
        <bgColor indexed="64"/>
      </patternFill>
    </fill>
    <fill>
      <patternFill patternType="solid">
        <fgColor rgb="FFFFCC99"/>
        <bgColor indexed="64"/>
      </patternFill>
    </fill>
    <fill>
      <patternFill patternType="solid">
        <fgColor theme="6"/>
        <bgColor indexed="64"/>
      </patternFill>
    </fill>
    <fill>
      <patternFill patternType="solid">
        <fgColor rgb="FFFFC000"/>
        <bgColor indexed="64"/>
      </patternFill>
    </fill>
    <fill>
      <patternFill patternType="solid">
        <fgColor theme="4" tint="0.79998168889431442"/>
        <bgColor indexed="64"/>
      </patternFill>
    </fill>
    <fill>
      <patternFill patternType="solid">
        <fgColor theme="9"/>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s>
  <cellStyleXfs count="10">
    <xf numFmtId="0" fontId="0" fillId="0" borderId="0"/>
    <xf numFmtId="43" fontId="1" fillId="0" borderId="0" applyFont="0" applyFill="0" applyBorder="0" applyAlignment="0" applyProtection="0"/>
    <xf numFmtId="167" fontId="17" fillId="0" borderId="0" applyFont="0" applyFill="0" applyBorder="0" applyAlignment="0" applyProtection="0"/>
    <xf numFmtId="0" fontId="6" fillId="0" borderId="0"/>
    <xf numFmtId="0" fontId="17" fillId="0" borderId="0"/>
    <xf numFmtId="0" fontId="5" fillId="0" borderId="0"/>
    <xf numFmtId="0" fontId="9" fillId="0" borderId="0"/>
    <xf numFmtId="0" fontId="16" fillId="0" borderId="0"/>
    <xf numFmtId="0" fontId="6" fillId="0" borderId="0"/>
    <xf numFmtId="9" fontId="16" fillId="0" borderId="0" applyFont="0" applyFill="0" applyBorder="0" applyAlignment="0" applyProtection="0"/>
  </cellStyleXfs>
  <cellXfs count="127">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2" fillId="2"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164"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166" fontId="11" fillId="0" borderId="0" xfId="0" applyNumberFormat="1" applyFont="1" applyAlignment="1">
      <alignment horizontal="center" vertical="center"/>
    </xf>
    <xf numFmtId="3" fontId="2" fillId="4" borderId="1" xfId="0" applyNumberFormat="1" applyFont="1" applyFill="1" applyBorder="1" applyAlignment="1">
      <alignment horizontal="center" vertical="center"/>
    </xf>
    <xf numFmtId="0" fontId="4" fillId="0" borderId="5" xfId="0" applyFont="1" applyBorder="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0" fontId="1" fillId="0" borderId="1" xfId="0" applyFont="1" applyBorder="1" applyAlignment="1">
      <alignment vertical="center" wrapText="1"/>
    </xf>
    <xf numFmtId="166" fontId="2" fillId="4" borderId="1" xfId="0" applyNumberFormat="1" applyFont="1" applyFill="1" applyBorder="1" applyAlignment="1">
      <alignment horizontal="center" vertical="center"/>
    </xf>
    <xf numFmtId="0" fontId="12" fillId="5" borderId="6" xfId="0" applyFont="1" applyFill="1" applyBorder="1" applyAlignment="1">
      <alignment vertical="center"/>
    </xf>
    <xf numFmtId="43" fontId="0" fillId="0" borderId="0" xfId="1" applyFont="1" applyAlignment="1">
      <alignment vertical="center"/>
    </xf>
    <xf numFmtId="3" fontId="10" fillId="0" borderId="1" xfId="0" applyNumberFormat="1" applyFont="1" applyBorder="1" applyAlignment="1">
      <alignment horizontal="center" vertical="center"/>
    </xf>
    <xf numFmtId="4" fontId="12" fillId="5" borderId="6" xfId="0" applyNumberFormat="1" applyFont="1" applyFill="1" applyBorder="1" applyAlignment="1">
      <alignment horizontal="center" vertical="center"/>
    </xf>
    <xf numFmtId="0" fontId="0" fillId="0" borderId="0" xfId="0" applyAlignment="1">
      <alignment horizontal="left" vertical="center"/>
    </xf>
    <xf numFmtId="165" fontId="0" fillId="0" borderId="0" xfId="0" applyNumberFormat="1" applyAlignment="1">
      <alignment vertical="center"/>
    </xf>
    <xf numFmtId="165" fontId="0" fillId="0" borderId="1" xfId="0" applyNumberFormat="1" applyBorder="1" applyAlignment="1">
      <alignment vertical="center"/>
    </xf>
    <xf numFmtId="0" fontId="2" fillId="0" borderId="1" xfId="0" applyFont="1" applyBorder="1"/>
    <xf numFmtId="0" fontId="2" fillId="0" borderId="1" xfId="0" applyFont="1" applyBorder="1" applyAlignment="1">
      <alignment horizontal="center"/>
    </xf>
    <xf numFmtId="0" fontId="0" fillId="0" borderId="1" xfId="0" applyBorder="1" applyAlignment="1">
      <alignment vertical="center" wrapText="1"/>
    </xf>
    <xf numFmtId="2" fontId="2" fillId="6" borderId="1" xfId="0" applyNumberFormat="1" applyFont="1" applyFill="1" applyBorder="1" applyAlignment="1">
      <alignment horizontal="center" vertical="center" wrapText="1"/>
    </xf>
    <xf numFmtId="0" fontId="0" fillId="0" borderId="0" xfId="0" applyAlignment="1">
      <alignment vertical="center" wrapText="1"/>
    </xf>
    <xf numFmtId="3"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4" fontId="0" fillId="0" borderId="0" xfId="0" applyNumberFormat="1" applyAlignment="1">
      <alignment horizontal="center" vertical="center"/>
    </xf>
    <xf numFmtId="0" fontId="8" fillId="0" borderId="4" xfId="0" applyFont="1" applyBorder="1" applyAlignment="1">
      <alignment horizontal="center" vertical="center" wrapText="1"/>
    </xf>
    <xf numFmtId="3" fontId="1" fillId="7" borderId="7" xfId="1" applyNumberFormat="1" applyFont="1" applyFill="1" applyBorder="1" applyAlignment="1">
      <alignment horizontal="center" vertical="center" wrapText="1"/>
    </xf>
    <xf numFmtId="3" fontId="2" fillId="4" borderId="8" xfId="0" applyNumberFormat="1" applyFont="1" applyFill="1" applyBorder="1" applyAlignment="1">
      <alignment horizontal="center" vertical="center"/>
    </xf>
    <xf numFmtId="0" fontId="1" fillId="0" borderId="0" xfId="0" applyFont="1" applyAlignment="1">
      <alignment vertical="center" wrapText="1"/>
    </xf>
    <xf numFmtId="3" fontId="0" fillId="0" borderId="0" xfId="0" applyNumberFormat="1" applyAlignment="1">
      <alignment vertical="center"/>
    </xf>
    <xf numFmtId="0" fontId="15" fillId="0" borderId="0" xfId="0" applyFont="1" applyAlignment="1">
      <alignment horizontal="center" vertical="center" wrapText="1"/>
    </xf>
    <xf numFmtId="168" fontId="0" fillId="0" borderId="0" xfId="0" applyNumberFormat="1"/>
    <xf numFmtId="4" fontId="2" fillId="4" borderId="1" xfId="0" applyNumberFormat="1" applyFont="1" applyFill="1" applyBorder="1" applyAlignment="1">
      <alignment horizontal="center" vertical="center"/>
    </xf>
    <xf numFmtId="4" fontId="12" fillId="8" borderId="6" xfId="0" applyNumberFormat="1" applyFont="1" applyFill="1" applyBorder="1" applyAlignment="1">
      <alignment horizontal="center" vertical="center"/>
    </xf>
    <xf numFmtId="0" fontId="1" fillId="3" borderId="9" xfId="0" applyFont="1" applyFill="1" applyBorder="1" applyAlignment="1">
      <alignment vertical="center"/>
    </xf>
    <xf numFmtId="0" fontId="1" fillId="3" borderId="10" xfId="0" applyFont="1" applyFill="1" applyBorder="1" applyAlignment="1">
      <alignment vertical="center"/>
    </xf>
    <xf numFmtId="0" fontId="4" fillId="0" borderId="4" xfId="0" applyFont="1" applyBorder="1" applyAlignment="1">
      <alignment horizontal="center" vertical="center" wrapText="1"/>
    </xf>
    <xf numFmtId="169" fontId="0" fillId="0" borderId="1" xfId="0" applyNumberFormat="1" applyBorder="1" applyAlignment="1">
      <alignment vertical="center"/>
    </xf>
    <xf numFmtId="0" fontId="8" fillId="0" borderId="11" xfId="0" applyFont="1" applyBorder="1" applyAlignment="1">
      <alignment horizontal="center" vertical="center"/>
    </xf>
    <xf numFmtId="0" fontId="1" fillId="3" borderId="12" xfId="0" applyFont="1" applyFill="1" applyBorder="1" applyAlignment="1">
      <alignment vertical="center"/>
    </xf>
    <xf numFmtId="0" fontId="12" fillId="5" borderId="6" xfId="0" applyFont="1" applyFill="1" applyBorder="1" applyAlignment="1">
      <alignment horizontal="center" vertical="center" wrapText="1"/>
    </xf>
    <xf numFmtId="2" fontId="0" fillId="0" borderId="0" xfId="0" applyNumberFormat="1" applyAlignment="1">
      <alignment horizontal="center" vertical="center"/>
    </xf>
    <xf numFmtId="3" fontId="2" fillId="4" borderId="0" xfId="0" applyNumberFormat="1" applyFont="1" applyFill="1" applyAlignment="1">
      <alignment horizontal="center" vertical="center"/>
    </xf>
    <xf numFmtId="3" fontId="10" fillId="0" borderId="0" xfId="0" applyNumberFormat="1" applyFont="1" applyAlignment="1">
      <alignment horizontal="center" vertical="center"/>
    </xf>
    <xf numFmtId="4" fontId="2" fillId="9" borderId="13" xfId="0" applyNumberFormat="1" applyFont="1" applyFill="1" applyBorder="1" applyAlignment="1">
      <alignment horizontal="center" vertical="center" wrapText="1"/>
    </xf>
    <xf numFmtId="4" fontId="2" fillId="9" borderId="14" xfId="0" applyNumberFormat="1" applyFont="1" applyFill="1" applyBorder="1" applyAlignment="1">
      <alignment horizontal="center" vertical="center" wrapText="1"/>
    </xf>
    <xf numFmtId="4" fontId="2" fillId="9" borderId="1" xfId="0" applyNumberFormat="1" applyFont="1" applyFill="1" applyBorder="1" applyAlignment="1">
      <alignment horizontal="center" vertical="center" wrapText="1"/>
    </xf>
    <xf numFmtId="4" fontId="2" fillId="10" borderId="1" xfId="0" applyNumberFormat="1" applyFont="1" applyFill="1" applyBorder="1" applyAlignment="1">
      <alignment horizontal="center" vertical="center" wrapText="1"/>
    </xf>
    <xf numFmtId="165" fontId="0" fillId="11" borderId="1" xfId="0" applyNumberFormat="1" applyFill="1" applyBorder="1" applyAlignment="1">
      <alignment vertical="center"/>
    </xf>
    <xf numFmtId="165" fontId="1" fillId="2" borderId="1"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165" fontId="0" fillId="0" borderId="13" xfId="0" applyNumberFormat="1" applyBorder="1" applyAlignment="1">
      <alignment vertical="center"/>
    </xf>
    <xf numFmtId="0" fontId="2" fillId="2" borderId="13" xfId="0" applyFont="1" applyFill="1" applyBorder="1" applyAlignment="1">
      <alignment horizontal="center" vertical="center" wrapText="1"/>
    </xf>
    <xf numFmtId="0" fontId="0" fillId="0" borderId="13" xfId="0" applyBorder="1" applyAlignment="1">
      <alignment horizontal="center" vertical="center"/>
    </xf>
    <xf numFmtId="165" fontId="0" fillId="0" borderId="13" xfId="0" applyNumberFormat="1" applyBorder="1" applyAlignment="1">
      <alignment horizontal="center" vertical="center"/>
    </xf>
    <xf numFmtId="2" fontId="0" fillId="0" borderId="13" xfId="0" applyNumberFormat="1" applyBorder="1" applyAlignment="1">
      <alignment horizontal="center" vertical="center"/>
    </xf>
    <xf numFmtId="0" fontId="2" fillId="2" borderId="27" xfId="0" applyFont="1" applyFill="1" applyBorder="1" applyAlignment="1">
      <alignment horizontal="center" vertical="center" wrapText="1"/>
    </xf>
    <xf numFmtId="165" fontId="0" fillId="0" borderId="14" xfId="0" applyNumberFormat="1" applyBorder="1" applyAlignment="1">
      <alignment vertical="center"/>
    </xf>
    <xf numFmtId="0" fontId="2" fillId="2" borderId="14" xfId="0" applyFont="1" applyFill="1" applyBorder="1" applyAlignment="1">
      <alignment horizontal="center" vertical="center" wrapText="1"/>
    </xf>
    <xf numFmtId="0" fontId="0" fillId="0" borderId="14" xfId="0" applyBorder="1" applyAlignment="1">
      <alignment horizontal="center" vertical="center"/>
    </xf>
    <xf numFmtId="165" fontId="0" fillId="0" borderId="14" xfId="0" applyNumberFormat="1" applyBorder="1" applyAlignment="1">
      <alignment horizontal="center" vertical="center"/>
    </xf>
    <xf numFmtId="2" fontId="0" fillId="0" borderId="14" xfId="0" applyNumberFormat="1" applyBorder="1" applyAlignment="1">
      <alignment horizontal="center" vertical="center"/>
    </xf>
    <xf numFmtId="165" fontId="0" fillId="0" borderId="0" xfId="0" applyNumberFormat="1" applyAlignment="1">
      <alignment horizontal="center" vertical="center"/>
    </xf>
    <xf numFmtId="166" fontId="2" fillId="10" borderId="1" xfId="0" applyNumberFormat="1" applyFont="1" applyFill="1" applyBorder="1" applyAlignment="1">
      <alignment horizontal="center" vertical="center" wrapText="1"/>
    </xf>
    <xf numFmtId="0" fontId="2" fillId="0" borderId="0" xfId="0" applyFont="1" applyAlignment="1">
      <alignment vertical="center"/>
    </xf>
    <xf numFmtId="165" fontId="10" fillId="0" borderId="0" xfId="0" applyNumberFormat="1" applyFont="1" applyAlignment="1">
      <alignment vertical="center" wrapText="1"/>
    </xf>
    <xf numFmtId="0" fontId="1" fillId="2" borderId="30" xfId="0" applyFont="1" applyFill="1" applyBorder="1" applyAlignment="1">
      <alignment horizontal="center" vertical="center" wrapText="1"/>
    </xf>
    <xf numFmtId="165" fontId="0" fillId="0" borderId="7" xfId="0" applyNumberFormat="1" applyBorder="1" applyAlignment="1">
      <alignment vertical="center"/>
    </xf>
    <xf numFmtId="0" fontId="1" fillId="2" borderId="31" xfId="0" applyFont="1" applyFill="1" applyBorder="1" applyAlignment="1">
      <alignment horizontal="center" vertical="center" wrapText="1"/>
    </xf>
    <xf numFmtId="165" fontId="2" fillId="2" borderId="14" xfId="0" applyNumberFormat="1" applyFont="1" applyFill="1" applyBorder="1" applyAlignment="1">
      <alignment horizontal="center" vertical="center" wrapText="1"/>
    </xf>
    <xf numFmtId="165" fontId="0" fillId="0" borderId="8" xfId="0" applyNumberFormat="1" applyBorder="1" applyAlignment="1">
      <alignment vertical="center"/>
    </xf>
    <xf numFmtId="3" fontId="18" fillId="10" borderId="1" xfId="0" applyNumberFormat="1" applyFont="1" applyFill="1" applyBorder="1" applyAlignment="1">
      <alignment horizontal="center" vertical="center" wrapText="1"/>
    </xf>
    <xf numFmtId="164" fontId="18" fillId="10" borderId="1" xfId="0" applyNumberFormat="1" applyFont="1" applyFill="1" applyBorder="1" applyAlignment="1">
      <alignment horizontal="center" vertical="center" wrapText="1"/>
    </xf>
    <xf numFmtId="0" fontId="2" fillId="0" borderId="0" xfId="0" applyFont="1"/>
    <xf numFmtId="0" fontId="2" fillId="0" borderId="0" xfId="0" applyFont="1" applyAlignment="1">
      <alignment horizontal="left"/>
    </xf>
    <xf numFmtId="4" fontId="1" fillId="0" borderId="0" xfId="0" applyNumberFormat="1" applyFont="1"/>
    <xf numFmtId="16" fontId="2" fillId="0" borderId="0" xfId="0" applyNumberFormat="1" applyFont="1" applyAlignment="1">
      <alignment horizontal="left"/>
    </xf>
    <xf numFmtId="4" fontId="0" fillId="0" borderId="0" xfId="0" applyNumberFormat="1"/>
    <xf numFmtId="0" fontId="1" fillId="0" borderId="0" xfId="0" applyFont="1"/>
    <xf numFmtId="0" fontId="1" fillId="0" borderId="0" xfId="0" applyFont="1" applyAlignment="1">
      <alignment horizontal="right"/>
    </xf>
    <xf numFmtId="0" fontId="2" fillId="0" borderId="32" xfId="0" applyFont="1" applyBorder="1" applyAlignment="1">
      <alignment horizontal="center" vertical="center" wrapText="1"/>
    </xf>
    <xf numFmtId="3" fontId="12" fillId="5" borderId="35" xfId="0" applyNumberFormat="1" applyFont="1" applyFill="1" applyBorder="1" applyAlignment="1">
      <alignment horizontal="center" vertical="center"/>
    </xf>
    <xf numFmtId="0" fontId="3" fillId="3" borderId="36"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8" fillId="0" borderId="11" xfId="0" applyFont="1" applyBorder="1" applyAlignment="1">
      <alignment horizontal="center" vertical="center" wrapText="1"/>
    </xf>
    <xf numFmtId="0" fontId="8" fillId="0" borderId="17" xfId="0" applyFont="1" applyBorder="1" applyAlignment="1">
      <alignment horizontal="center" vertical="center" wrapText="1"/>
    </xf>
    <xf numFmtId="164" fontId="18" fillId="10" borderId="7" xfId="0" applyNumberFormat="1" applyFont="1" applyFill="1" applyBorder="1" applyAlignment="1">
      <alignment horizontal="center" vertical="center" wrapText="1"/>
    </xf>
    <xf numFmtId="0" fontId="12" fillId="5" borderId="27" xfId="0" applyFont="1" applyFill="1" applyBorder="1" applyAlignment="1">
      <alignment horizontal="center" vertical="center" wrapText="1"/>
    </xf>
    <xf numFmtId="3" fontId="18" fillId="10" borderId="14" xfId="0" applyNumberFormat="1" applyFont="1" applyFill="1" applyBorder="1" applyAlignment="1">
      <alignment horizontal="center" vertical="center" wrapText="1"/>
    </xf>
    <xf numFmtId="164" fontId="18" fillId="10" borderId="14" xfId="0" applyNumberFormat="1" applyFont="1" applyFill="1" applyBorder="1" applyAlignment="1">
      <alignment horizontal="center" vertical="center" wrapText="1"/>
    </xf>
    <xf numFmtId="164" fontId="18" fillId="10" borderId="8"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4" fontId="2" fillId="4" borderId="26" xfId="0" applyNumberFormat="1" applyFont="1" applyFill="1" applyBorder="1" applyAlignment="1">
      <alignment horizontal="center" vertical="center"/>
    </xf>
    <xf numFmtId="4" fontId="2" fillId="4" borderId="8" xfId="0" applyNumberFormat="1" applyFont="1" applyFill="1" applyBorder="1" applyAlignment="1">
      <alignment horizontal="center" vertical="center"/>
    </xf>
    <xf numFmtId="0" fontId="10" fillId="0" borderId="0" xfId="0" applyFont="1" applyAlignment="1">
      <alignment horizontal="center" vertical="center" wrapText="1"/>
    </xf>
    <xf numFmtId="0" fontId="3" fillId="3" borderId="2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2" fillId="13" borderId="12" xfId="0" applyFont="1" applyFill="1" applyBorder="1" applyAlignment="1">
      <alignment horizontal="center" vertical="center"/>
    </xf>
    <xf numFmtId="0" fontId="2" fillId="13" borderId="28" xfId="0" applyFont="1" applyFill="1" applyBorder="1" applyAlignment="1">
      <alignment horizontal="center" vertical="center"/>
    </xf>
    <xf numFmtId="0" fontId="2" fillId="13" borderId="29" xfId="0" applyFont="1" applyFill="1" applyBorder="1" applyAlignment="1">
      <alignment horizontal="center" vertical="center"/>
    </xf>
    <xf numFmtId="3" fontId="2" fillId="0" borderId="33" xfId="1" applyNumberFormat="1" applyFont="1" applyBorder="1" applyAlignment="1">
      <alignment horizontal="center" vertical="center"/>
    </xf>
    <xf numFmtId="3" fontId="2" fillId="0" borderId="5" xfId="1" applyNumberFormat="1" applyFont="1" applyBorder="1" applyAlignment="1">
      <alignment horizontal="center" vertical="center"/>
    </xf>
    <xf numFmtId="3" fontId="2" fillId="0" borderId="34" xfId="1" applyNumberFormat="1"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7" fillId="0" borderId="16" xfId="0" applyFont="1" applyBorder="1" applyAlignment="1">
      <alignment horizontal="center" vertical="center"/>
    </xf>
    <xf numFmtId="0" fontId="3" fillId="12" borderId="19" xfId="0" applyFont="1" applyFill="1" applyBorder="1" applyAlignment="1">
      <alignment horizontal="center" vertical="center"/>
    </xf>
    <xf numFmtId="0" fontId="3" fillId="12" borderId="20" xfId="0" applyFont="1" applyFill="1" applyBorder="1" applyAlignment="1">
      <alignment horizontal="center" vertical="center"/>
    </xf>
    <xf numFmtId="0" fontId="3" fillId="12" borderId="21"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28" xfId="0" applyFont="1" applyFill="1" applyBorder="1" applyAlignment="1">
      <alignment horizontal="center" vertical="center"/>
    </xf>
    <xf numFmtId="0" fontId="2" fillId="0" borderId="0" xfId="0" applyFont="1" applyAlignment="1">
      <alignment horizontal="center"/>
    </xf>
  </cellXfs>
  <cellStyles count="10">
    <cellStyle name="Comma" xfId="1" builtinId="3"/>
    <cellStyle name="Comma 2" xfId="2" xr:uid="{00000000-0005-0000-0000-000000000000}"/>
    <cellStyle name="Normal" xfId="0" builtinId="0"/>
    <cellStyle name="Normal 2" xfId="3" xr:uid="{00000000-0005-0000-0000-000002000000}"/>
    <cellStyle name="Normal 20" xfId="4" xr:uid="{00000000-0005-0000-0000-000003000000}"/>
    <cellStyle name="Normal 3" xfId="5" xr:uid="{00000000-0005-0000-0000-000004000000}"/>
    <cellStyle name="Normal 4" xfId="6" xr:uid="{00000000-0005-0000-0000-000005000000}"/>
    <cellStyle name="Normal 5" xfId="7" xr:uid="{00000000-0005-0000-0000-000006000000}"/>
    <cellStyle name="Normal 7" xfId="8" xr:uid="{00000000-0005-0000-0000-000007000000}"/>
    <cellStyle name="Percent 2" xfId="9" xr:uid="{00000000-0005-0000-0000-000008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274320</xdr:colOff>
      <xdr:row>1</xdr:row>
      <xdr:rowOff>495300</xdr:rowOff>
    </xdr:from>
    <xdr:to>
      <xdr:col>9</xdr:col>
      <xdr:colOff>114300</xdr:colOff>
      <xdr:row>3</xdr:row>
      <xdr:rowOff>129540</xdr:rowOff>
    </xdr:to>
    <xdr:pic>
      <xdr:nvPicPr>
        <xdr:cNvPr id="4525" name="Picture 2">
          <a:extLst>
            <a:ext uri="{FF2B5EF4-FFF2-40B4-BE49-F238E27FC236}">
              <a16:creationId xmlns:a16="http://schemas.microsoft.com/office/drawing/2014/main" id="{D382602E-693E-5905-3E68-F4B7080CD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9840" y="655320"/>
          <a:ext cx="331470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58"/>
  <sheetViews>
    <sheetView tabSelected="1" topLeftCell="A4" zoomScale="67" zoomScaleNormal="85" workbookViewId="0">
      <pane xSplit="1" topLeftCell="B1" activePane="topRight" state="frozen"/>
      <selection activeCell="A7" sqref="A7"/>
      <selection pane="topRight" activeCell="C33" sqref="C33:H33"/>
    </sheetView>
  </sheetViews>
  <sheetFormatPr defaultColWidth="11" defaultRowHeight="12.75" x14ac:dyDescent="0.2"/>
  <cols>
    <col min="1" max="1" width="23.125" style="4" customWidth="1"/>
    <col min="2" max="2" width="24.625" style="4" customWidth="1"/>
    <col min="3" max="3" width="20.875" style="4" customWidth="1"/>
    <col min="4" max="4" width="0" style="4" hidden="1" customWidth="1"/>
    <col min="5" max="5" width="12.625" style="4" hidden="1" customWidth="1"/>
    <col min="6" max="6" width="11.5" style="4" hidden="1" customWidth="1"/>
    <col min="7" max="7" width="0.75" style="4" hidden="1" customWidth="1"/>
    <col min="8" max="13" width="20.875" style="4" customWidth="1"/>
    <col min="14" max="15" width="23.125" style="4" customWidth="1"/>
    <col min="16" max="16" width="23.125" style="4" bestFit="1" customWidth="1"/>
    <col min="17" max="17" width="23.125" style="4" customWidth="1"/>
    <col min="18" max="18" width="23.125" style="23" customWidth="1"/>
    <col min="19" max="16384" width="11" style="4"/>
  </cols>
  <sheetData>
    <row r="1" spans="1:19" ht="27.6" customHeight="1" thickBot="1" x14ac:dyDescent="0.25">
      <c r="A1" s="105" t="s">
        <v>13</v>
      </c>
      <c r="B1" s="106"/>
      <c r="C1" s="5"/>
      <c r="D1" s="5"/>
      <c r="E1" s="5"/>
      <c r="F1" s="6"/>
      <c r="G1" s="6"/>
      <c r="H1" s="5"/>
      <c r="I1" s="5"/>
      <c r="J1" s="5"/>
      <c r="K1" s="5"/>
      <c r="L1" s="5"/>
      <c r="M1" s="5"/>
      <c r="O1" s="23"/>
      <c r="P1" s="23"/>
      <c r="Q1" s="23"/>
    </row>
    <row r="2" spans="1:19" ht="13.5" thickBot="1" x14ac:dyDescent="0.25">
      <c r="A2" s="107"/>
      <c r="B2" s="108"/>
      <c r="C2" s="121" t="s">
        <v>22</v>
      </c>
      <c r="D2" s="122"/>
      <c r="E2" s="122"/>
      <c r="F2" s="122"/>
      <c r="G2" s="122"/>
      <c r="H2" s="122"/>
      <c r="I2" s="123"/>
      <c r="J2" s="118" t="s">
        <v>27</v>
      </c>
      <c r="K2" s="119"/>
      <c r="L2" s="120"/>
      <c r="N2" s="124" t="s">
        <v>63</v>
      </c>
      <c r="O2" s="125"/>
      <c r="P2" s="91" t="s">
        <v>64</v>
      </c>
      <c r="Q2" s="92" t="s">
        <v>65</v>
      </c>
      <c r="R2" s="93" t="s">
        <v>67</v>
      </c>
    </row>
    <row r="3" spans="1:19" s="1" customFormat="1" ht="57" customHeight="1" thickBot="1" x14ac:dyDescent="0.25">
      <c r="A3" s="47" t="s">
        <v>12</v>
      </c>
      <c r="B3" s="34" t="s">
        <v>0</v>
      </c>
      <c r="C3" s="8" t="s">
        <v>21</v>
      </c>
      <c r="D3" s="8" t="s">
        <v>10</v>
      </c>
      <c r="E3" s="9" t="s">
        <v>15</v>
      </c>
      <c r="F3" s="9" t="s">
        <v>16</v>
      </c>
      <c r="G3" s="9" t="s">
        <v>14</v>
      </c>
      <c r="H3" s="9" t="s">
        <v>17</v>
      </c>
      <c r="I3" s="45" t="s">
        <v>18</v>
      </c>
      <c r="J3" s="8" t="s">
        <v>21</v>
      </c>
      <c r="K3" s="9" t="s">
        <v>17</v>
      </c>
      <c r="L3" s="14" t="s">
        <v>18</v>
      </c>
      <c r="M3" s="89" t="s">
        <v>33</v>
      </c>
      <c r="N3" s="94" t="s">
        <v>0</v>
      </c>
      <c r="O3" s="34" t="s">
        <v>66</v>
      </c>
      <c r="P3" s="34" t="s">
        <v>66</v>
      </c>
      <c r="Q3" s="34" t="s">
        <v>66</v>
      </c>
      <c r="R3" s="95" t="s">
        <v>66</v>
      </c>
      <c r="S3" s="4"/>
    </row>
    <row r="4" spans="1:19" ht="18.600000000000001" customHeight="1" x14ac:dyDescent="0.2">
      <c r="A4" s="115">
        <v>2022</v>
      </c>
      <c r="B4" s="48" t="s">
        <v>11</v>
      </c>
      <c r="C4" s="56">
        <v>10564.13</v>
      </c>
      <c r="D4" s="56"/>
      <c r="E4" s="56"/>
      <c r="F4" s="56"/>
      <c r="G4" s="56"/>
      <c r="H4" s="72">
        <v>19.95</v>
      </c>
      <c r="I4" s="55">
        <f t="shared" ref="I4:I8" si="0">C4-H4</f>
        <v>10544.179999999998</v>
      </c>
      <c r="J4" s="56">
        <v>10564.147000000001</v>
      </c>
      <c r="K4" s="72">
        <v>19.949000000000002</v>
      </c>
      <c r="L4" s="53">
        <f t="shared" ref="L4:L18" si="1">J4-K4</f>
        <v>10544.198</v>
      </c>
      <c r="M4" s="112">
        <f>SUM(L4:L15)</f>
        <v>197015.09700000001</v>
      </c>
      <c r="N4" s="48" t="s">
        <v>11</v>
      </c>
      <c r="O4" s="80">
        <f>(L4*$B$27)</f>
        <v>4857.7120186000002</v>
      </c>
      <c r="P4" s="81">
        <v>0</v>
      </c>
      <c r="Q4" s="81">
        <v>0</v>
      </c>
      <c r="R4" s="96">
        <f>O4-P4-Q4</f>
        <v>4857.7120186000002</v>
      </c>
    </row>
    <row r="5" spans="1:19" ht="18.600000000000001" customHeight="1" x14ac:dyDescent="0.2">
      <c r="A5" s="116"/>
      <c r="B5" s="43" t="s">
        <v>1</v>
      </c>
      <c r="C5" s="56">
        <v>19293.939999999999</v>
      </c>
      <c r="D5" s="56"/>
      <c r="E5" s="56"/>
      <c r="F5" s="56"/>
      <c r="G5" s="56"/>
      <c r="H5" s="72">
        <v>8.16</v>
      </c>
      <c r="I5" s="55">
        <f t="shared" si="0"/>
        <v>19285.78</v>
      </c>
      <c r="J5" s="56">
        <v>19293.935000000001</v>
      </c>
      <c r="K5" s="72">
        <v>8.1679999999999993</v>
      </c>
      <c r="L5" s="55">
        <f t="shared" si="1"/>
        <v>19285.767</v>
      </c>
      <c r="M5" s="113"/>
      <c r="N5" s="43" t="s">
        <v>1</v>
      </c>
      <c r="O5" s="80">
        <f t="shared" ref="O5:O22" si="2">(L5*$B$27)</f>
        <v>8884.9528568999995</v>
      </c>
      <c r="P5" s="81">
        <v>0</v>
      </c>
      <c r="Q5" s="81">
        <v>0</v>
      </c>
      <c r="R5" s="96">
        <f t="shared" ref="R5:R23" si="3">O5-P5-Q5</f>
        <v>8884.9528568999995</v>
      </c>
    </row>
    <row r="6" spans="1:19" ht="18.600000000000001" customHeight="1" x14ac:dyDescent="0.2">
      <c r="A6" s="116"/>
      <c r="B6" s="43" t="s">
        <v>2</v>
      </c>
      <c r="C6" s="56">
        <v>7869.86</v>
      </c>
      <c r="D6" s="56"/>
      <c r="E6" s="56"/>
      <c r="F6" s="56"/>
      <c r="G6" s="56"/>
      <c r="H6" s="72">
        <v>23.57</v>
      </c>
      <c r="I6" s="55">
        <f t="shared" si="0"/>
        <v>7846.29</v>
      </c>
      <c r="J6" s="56">
        <v>7869.8590000000004</v>
      </c>
      <c r="K6" s="72">
        <v>23.565000000000001</v>
      </c>
      <c r="L6" s="55">
        <f t="shared" si="1"/>
        <v>7846.2940000000008</v>
      </c>
      <c r="M6" s="113"/>
      <c r="N6" s="43" t="s">
        <v>2</v>
      </c>
      <c r="O6" s="80">
        <f t="shared" si="2"/>
        <v>3614.7876458000005</v>
      </c>
      <c r="P6" s="81">
        <v>0</v>
      </c>
      <c r="Q6" s="81">
        <v>0</v>
      </c>
      <c r="R6" s="96">
        <f t="shared" si="3"/>
        <v>3614.7876458000005</v>
      </c>
    </row>
    <row r="7" spans="1:19" ht="18.600000000000001" customHeight="1" x14ac:dyDescent="0.2">
      <c r="A7" s="116"/>
      <c r="B7" s="43" t="s">
        <v>3</v>
      </c>
      <c r="C7" s="56">
        <v>6436.28</v>
      </c>
      <c r="D7" s="56"/>
      <c r="E7" s="56"/>
      <c r="F7" s="56"/>
      <c r="G7" s="56"/>
      <c r="H7" s="72">
        <v>17.63</v>
      </c>
      <c r="I7" s="55">
        <f t="shared" si="0"/>
        <v>6418.65</v>
      </c>
      <c r="J7" s="56">
        <v>6436.2709999999997</v>
      </c>
      <c r="K7" s="72">
        <v>17.634</v>
      </c>
      <c r="L7" s="55">
        <f t="shared" si="1"/>
        <v>6418.6369999999997</v>
      </c>
      <c r="M7" s="113"/>
      <c r="N7" s="43" t="s">
        <v>3</v>
      </c>
      <c r="O7" s="80">
        <f t="shared" si="2"/>
        <v>2957.0660659</v>
      </c>
      <c r="P7" s="81">
        <v>0</v>
      </c>
      <c r="Q7" s="81">
        <v>0</v>
      </c>
      <c r="R7" s="96">
        <f t="shared" si="3"/>
        <v>2957.0660659</v>
      </c>
    </row>
    <row r="8" spans="1:19" ht="18.600000000000001" customHeight="1" x14ac:dyDescent="0.2">
      <c r="A8" s="116"/>
      <c r="B8" s="43" t="s">
        <v>4</v>
      </c>
      <c r="C8" s="56">
        <v>16024.4</v>
      </c>
      <c r="D8" s="56"/>
      <c r="E8" s="56"/>
      <c r="F8" s="56"/>
      <c r="G8" s="56"/>
      <c r="H8" s="72">
        <v>1.04</v>
      </c>
      <c r="I8" s="55">
        <f t="shared" si="0"/>
        <v>16023.359999999999</v>
      </c>
      <c r="J8" s="56">
        <v>16024.4</v>
      </c>
      <c r="K8" s="72">
        <v>1.042</v>
      </c>
      <c r="L8" s="55">
        <f t="shared" si="1"/>
        <v>16023.358</v>
      </c>
      <c r="M8" s="113"/>
      <c r="N8" s="43" t="s">
        <v>4</v>
      </c>
      <c r="O8" s="80">
        <f t="shared" si="2"/>
        <v>7381.9610306000004</v>
      </c>
      <c r="P8" s="81">
        <v>0</v>
      </c>
      <c r="Q8" s="81">
        <v>0</v>
      </c>
      <c r="R8" s="96">
        <f t="shared" si="3"/>
        <v>7381.9610306000004</v>
      </c>
    </row>
    <row r="9" spans="1:19" ht="18.600000000000001" customHeight="1" x14ac:dyDescent="0.2">
      <c r="A9" s="116"/>
      <c r="B9" s="43" t="s">
        <v>25</v>
      </c>
      <c r="C9" s="56">
        <v>15977.69</v>
      </c>
      <c r="D9" s="56"/>
      <c r="E9" s="56"/>
      <c r="F9" s="56"/>
      <c r="G9" s="56"/>
      <c r="H9" s="72">
        <v>1.83</v>
      </c>
      <c r="I9" s="55">
        <f t="shared" ref="I9:I14" si="4">C9-H9</f>
        <v>15975.86</v>
      </c>
      <c r="J9" s="56">
        <v>15977.699000000001</v>
      </c>
      <c r="K9" s="72">
        <v>1.825</v>
      </c>
      <c r="L9" s="55">
        <f t="shared" si="1"/>
        <v>15975.874</v>
      </c>
      <c r="M9" s="113"/>
      <c r="N9" s="43" t="s">
        <v>25</v>
      </c>
      <c r="O9" s="80">
        <f t="shared" si="2"/>
        <v>7360.0851517999999</v>
      </c>
      <c r="P9" s="81">
        <v>0</v>
      </c>
      <c r="Q9" s="81">
        <v>0</v>
      </c>
      <c r="R9" s="96">
        <f t="shared" si="3"/>
        <v>7360.0851517999999</v>
      </c>
    </row>
    <row r="10" spans="1:19" ht="18.600000000000001" customHeight="1" x14ac:dyDescent="0.2">
      <c r="A10" s="116"/>
      <c r="B10" s="43" t="s">
        <v>5</v>
      </c>
      <c r="C10" s="56">
        <v>21509.09</v>
      </c>
      <c r="D10" s="56"/>
      <c r="E10" s="56"/>
      <c r="F10" s="56"/>
      <c r="G10" s="56"/>
      <c r="H10" s="72">
        <v>0.36</v>
      </c>
      <c r="I10" s="55">
        <f t="shared" si="4"/>
        <v>21508.73</v>
      </c>
      <c r="J10" s="56">
        <v>21509.09</v>
      </c>
      <c r="K10" s="72">
        <v>0.36499999999999999</v>
      </c>
      <c r="L10" s="55">
        <f t="shared" si="1"/>
        <v>21508.724999999999</v>
      </c>
      <c r="M10" s="113"/>
      <c r="N10" s="43" t="s">
        <v>5</v>
      </c>
      <c r="O10" s="80">
        <f t="shared" si="2"/>
        <v>9909.0696074999996</v>
      </c>
      <c r="P10" s="81">
        <v>0</v>
      </c>
      <c r="Q10" s="81">
        <v>0</v>
      </c>
      <c r="R10" s="96">
        <f t="shared" si="3"/>
        <v>9909.0696074999996</v>
      </c>
    </row>
    <row r="11" spans="1:19" ht="18.600000000000001" customHeight="1" x14ac:dyDescent="0.2">
      <c r="A11" s="116"/>
      <c r="B11" s="43" t="s">
        <v>6</v>
      </c>
      <c r="C11" s="56">
        <v>23533.95</v>
      </c>
      <c r="D11" s="56"/>
      <c r="E11" s="56"/>
      <c r="F11" s="56"/>
      <c r="G11" s="56"/>
      <c r="H11" s="72">
        <v>0.01</v>
      </c>
      <c r="I11" s="55">
        <f t="shared" si="4"/>
        <v>23533.940000000002</v>
      </c>
      <c r="J11" s="56">
        <v>23533.951000000001</v>
      </c>
      <c r="K11" s="72">
        <v>1.2999999999999999E-2</v>
      </c>
      <c r="L11" s="55">
        <f t="shared" si="1"/>
        <v>23533.938000000002</v>
      </c>
      <c r="M11" s="113"/>
      <c r="N11" s="43" t="s">
        <v>6</v>
      </c>
      <c r="O11" s="80">
        <f t="shared" si="2"/>
        <v>10842.085236600002</v>
      </c>
      <c r="P11" s="81">
        <v>0</v>
      </c>
      <c r="Q11" s="81">
        <v>0</v>
      </c>
      <c r="R11" s="96">
        <f t="shared" si="3"/>
        <v>10842.085236600002</v>
      </c>
    </row>
    <row r="12" spans="1:19" ht="18.600000000000001" customHeight="1" x14ac:dyDescent="0.2">
      <c r="A12" s="116"/>
      <c r="B12" s="43" t="s">
        <v>7</v>
      </c>
      <c r="C12" s="56">
        <v>21764.68</v>
      </c>
      <c r="D12" s="56"/>
      <c r="E12" s="56"/>
      <c r="F12" s="56"/>
      <c r="G12" s="56"/>
      <c r="H12" s="72">
        <v>0.23</v>
      </c>
      <c r="I12" s="101">
        <f>C12-H12</f>
        <v>21764.45</v>
      </c>
      <c r="J12" s="56">
        <v>21764.681</v>
      </c>
      <c r="K12" s="72">
        <v>0.22700000000000001</v>
      </c>
      <c r="L12" s="55">
        <f t="shared" si="1"/>
        <v>21764.454000000002</v>
      </c>
      <c r="M12" s="113"/>
      <c r="N12" s="43" t="s">
        <v>7</v>
      </c>
      <c r="O12" s="80">
        <f t="shared" si="2"/>
        <v>10026.883957800001</v>
      </c>
      <c r="P12" s="81">
        <v>0</v>
      </c>
      <c r="Q12" s="81">
        <v>0</v>
      </c>
      <c r="R12" s="96">
        <f t="shared" si="3"/>
        <v>10026.883957800001</v>
      </c>
    </row>
    <row r="13" spans="1:19" ht="18.600000000000001" customHeight="1" x14ac:dyDescent="0.2">
      <c r="A13" s="116"/>
      <c r="B13" s="43" t="s">
        <v>8</v>
      </c>
      <c r="C13" s="56">
        <v>18939.099999999999</v>
      </c>
      <c r="D13" s="56"/>
      <c r="E13" s="56"/>
      <c r="F13" s="56"/>
      <c r="G13" s="56"/>
      <c r="H13" s="72">
        <v>2.84</v>
      </c>
      <c r="I13" s="55">
        <f t="shared" si="4"/>
        <v>18936.259999999998</v>
      </c>
      <c r="J13" s="56">
        <v>18938.091</v>
      </c>
      <c r="K13" s="72">
        <v>5.49</v>
      </c>
      <c r="L13" s="55">
        <f t="shared" si="1"/>
        <v>18932.600999999999</v>
      </c>
      <c r="M13" s="113"/>
      <c r="N13" s="43" t="s">
        <v>8</v>
      </c>
      <c r="O13" s="80">
        <f t="shared" si="2"/>
        <v>8722.2492806999999</v>
      </c>
      <c r="P13" s="81">
        <v>0</v>
      </c>
      <c r="Q13" s="81">
        <v>0</v>
      </c>
      <c r="R13" s="96">
        <f t="shared" si="3"/>
        <v>8722.2492806999999</v>
      </c>
    </row>
    <row r="14" spans="1:19" ht="18.600000000000001" customHeight="1" x14ac:dyDescent="0.2">
      <c r="A14" s="116"/>
      <c r="B14" s="43" t="s">
        <v>9</v>
      </c>
      <c r="C14" s="56">
        <v>11335.81</v>
      </c>
      <c r="D14" s="56"/>
      <c r="E14" s="56"/>
      <c r="F14" s="56"/>
      <c r="G14" s="56"/>
      <c r="H14" s="72">
        <v>18.61</v>
      </c>
      <c r="I14" s="55">
        <f t="shared" si="4"/>
        <v>11317.199999999999</v>
      </c>
      <c r="J14" s="56">
        <v>11335.812</v>
      </c>
      <c r="K14" s="72">
        <v>18.614999999999998</v>
      </c>
      <c r="L14" s="55">
        <f t="shared" si="1"/>
        <v>11317.197</v>
      </c>
      <c r="M14" s="113"/>
      <c r="N14" s="43" t="s">
        <v>9</v>
      </c>
      <c r="O14" s="80">
        <f t="shared" si="2"/>
        <v>5213.8326579000004</v>
      </c>
      <c r="P14" s="81">
        <v>0</v>
      </c>
      <c r="Q14" s="81">
        <v>0</v>
      </c>
      <c r="R14" s="96">
        <f t="shared" si="3"/>
        <v>5213.8326579000004</v>
      </c>
    </row>
    <row r="15" spans="1:19" ht="18.600000000000001" customHeight="1" thickBot="1" x14ac:dyDescent="0.25">
      <c r="A15" s="117"/>
      <c r="B15" s="44" t="s">
        <v>48</v>
      </c>
      <c r="C15" s="56">
        <v>23864.05</v>
      </c>
      <c r="D15" s="56"/>
      <c r="E15" s="56"/>
      <c r="F15" s="56"/>
      <c r="G15" s="56"/>
      <c r="H15" s="72">
        <v>0</v>
      </c>
      <c r="I15" s="55">
        <f t="shared" ref="I15:I22" si="5">C15-H15</f>
        <v>23864.05</v>
      </c>
      <c r="J15" s="56">
        <v>23864.054</v>
      </c>
      <c r="K15" s="72">
        <v>0</v>
      </c>
      <c r="L15" s="54">
        <f t="shared" si="1"/>
        <v>23864.054</v>
      </c>
      <c r="M15" s="114"/>
      <c r="N15" s="44" t="s">
        <v>48</v>
      </c>
      <c r="O15" s="80">
        <f t="shared" si="2"/>
        <v>10994.1696778</v>
      </c>
      <c r="P15" s="81">
        <v>0</v>
      </c>
      <c r="Q15" s="81">
        <v>0</v>
      </c>
      <c r="R15" s="96">
        <f t="shared" si="3"/>
        <v>10994.1696778</v>
      </c>
    </row>
    <row r="16" spans="1:19" ht="18.600000000000001" customHeight="1" x14ac:dyDescent="0.2">
      <c r="A16" s="115">
        <v>2023</v>
      </c>
      <c r="B16" s="48" t="s">
        <v>11</v>
      </c>
      <c r="C16" s="56">
        <v>14959.49</v>
      </c>
      <c r="D16" s="56"/>
      <c r="E16" s="56"/>
      <c r="F16" s="56"/>
      <c r="G16" s="56"/>
      <c r="H16" s="72">
        <v>3.18</v>
      </c>
      <c r="I16" s="55">
        <f t="shared" si="5"/>
        <v>14956.31</v>
      </c>
      <c r="J16" s="56">
        <v>14967.858</v>
      </c>
      <c r="K16" s="72">
        <v>3.1840000000000002</v>
      </c>
      <c r="L16" s="53">
        <f t="shared" si="1"/>
        <v>14964.674000000001</v>
      </c>
      <c r="M16" s="112">
        <f>SUM(L16:L22)</f>
        <v>118892.428</v>
      </c>
      <c r="N16" s="48" t="s">
        <v>11</v>
      </c>
      <c r="O16" s="80">
        <f t="shared" si="2"/>
        <v>6894.2253118000008</v>
      </c>
      <c r="P16" s="81">
        <v>0</v>
      </c>
      <c r="Q16" s="81">
        <v>0</v>
      </c>
      <c r="R16" s="96">
        <f t="shared" si="3"/>
        <v>6894.2253118000008</v>
      </c>
    </row>
    <row r="17" spans="1:19" ht="18.600000000000001" customHeight="1" x14ac:dyDescent="0.2">
      <c r="A17" s="116"/>
      <c r="B17" s="43" t="s">
        <v>1</v>
      </c>
      <c r="C17" s="56">
        <v>8843.32</v>
      </c>
      <c r="D17" s="56"/>
      <c r="E17" s="56"/>
      <c r="F17" s="56"/>
      <c r="G17" s="56"/>
      <c r="H17" s="72">
        <v>11.93</v>
      </c>
      <c r="I17" s="55">
        <f t="shared" si="5"/>
        <v>8831.39</v>
      </c>
      <c r="J17" s="56">
        <v>8843.3310000000001</v>
      </c>
      <c r="K17" s="72">
        <v>11.922000000000001</v>
      </c>
      <c r="L17" s="55">
        <f t="shared" si="1"/>
        <v>8831.4089999999997</v>
      </c>
      <c r="M17" s="113"/>
      <c r="N17" s="43" t="s">
        <v>1</v>
      </c>
      <c r="O17" s="80">
        <f t="shared" si="2"/>
        <v>4068.6301263</v>
      </c>
      <c r="P17" s="81">
        <v>0</v>
      </c>
      <c r="Q17" s="81">
        <v>0</v>
      </c>
      <c r="R17" s="96">
        <f t="shared" si="3"/>
        <v>4068.6301263</v>
      </c>
    </row>
    <row r="18" spans="1:19" ht="18.600000000000001" customHeight="1" x14ac:dyDescent="0.2">
      <c r="A18" s="116"/>
      <c r="B18" s="43" t="s">
        <v>2</v>
      </c>
      <c r="C18" s="56">
        <v>2852.99</v>
      </c>
      <c r="D18" s="56"/>
      <c r="E18" s="56"/>
      <c r="F18" s="56"/>
      <c r="G18" s="56"/>
      <c r="H18" s="72">
        <v>7.06</v>
      </c>
      <c r="I18" s="55">
        <f t="shared" si="5"/>
        <v>2845.93</v>
      </c>
      <c r="J18" s="56">
        <v>2852.982</v>
      </c>
      <c r="K18" s="72">
        <v>31.888000000000002</v>
      </c>
      <c r="L18" s="55">
        <f t="shared" si="1"/>
        <v>2821.0940000000001</v>
      </c>
      <c r="M18" s="113"/>
      <c r="N18" s="43" t="s">
        <v>2</v>
      </c>
      <c r="O18" s="80">
        <f t="shared" si="2"/>
        <v>1299.6780057999999</v>
      </c>
      <c r="P18" s="81">
        <v>0</v>
      </c>
      <c r="Q18" s="81">
        <v>0</v>
      </c>
      <c r="R18" s="96">
        <f t="shared" si="3"/>
        <v>1299.6780057999999</v>
      </c>
    </row>
    <row r="19" spans="1:19" ht="18.600000000000001" customHeight="1" x14ac:dyDescent="0.2">
      <c r="A19" s="116"/>
      <c r="B19" s="43" t="s">
        <v>3</v>
      </c>
      <c r="C19" s="56">
        <v>15415.55</v>
      </c>
      <c r="D19" s="56"/>
      <c r="E19" s="56"/>
      <c r="F19" s="56"/>
      <c r="G19" s="56"/>
      <c r="H19" s="72">
        <v>9.7799999999999994</v>
      </c>
      <c r="I19" s="55">
        <f t="shared" si="5"/>
        <v>15405.769999999999</v>
      </c>
      <c r="J19" s="56">
        <v>15415.561</v>
      </c>
      <c r="K19" s="72">
        <v>9.7829999999999995</v>
      </c>
      <c r="L19" s="55">
        <f>J19-K19</f>
        <v>15405.778</v>
      </c>
      <c r="M19" s="113"/>
      <c r="N19" s="43" t="s">
        <v>3</v>
      </c>
      <c r="O19" s="80">
        <f t="shared" si="2"/>
        <v>7097.4419245999998</v>
      </c>
      <c r="P19" s="81">
        <v>0</v>
      </c>
      <c r="Q19" s="81">
        <v>0</v>
      </c>
      <c r="R19" s="96">
        <f t="shared" si="3"/>
        <v>7097.4419245999998</v>
      </c>
    </row>
    <row r="20" spans="1:19" ht="18.600000000000001" customHeight="1" x14ac:dyDescent="0.2">
      <c r="A20" s="116"/>
      <c r="B20" s="43" t="s">
        <v>4</v>
      </c>
      <c r="C20" s="56">
        <v>27163.119999999999</v>
      </c>
      <c r="D20" s="56"/>
      <c r="E20" s="56"/>
      <c r="F20" s="56"/>
      <c r="G20" s="56"/>
      <c r="H20" s="72">
        <v>0.01</v>
      </c>
      <c r="I20" s="55">
        <f t="shared" si="5"/>
        <v>27163.11</v>
      </c>
      <c r="J20" s="56">
        <v>27163.116999999998</v>
      </c>
      <c r="K20" s="72">
        <v>7.0000000000000001E-3</v>
      </c>
      <c r="L20" s="55">
        <f>J20-K20</f>
        <v>27163.109999999997</v>
      </c>
      <c r="M20" s="113"/>
      <c r="N20" s="43" t="s">
        <v>4</v>
      </c>
      <c r="O20" s="80">
        <f t="shared" si="2"/>
        <v>12514.044776999999</v>
      </c>
      <c r="P20" s="81">
        <v>0</v>
      </c>
      <c r="Q20" s="81">
        <v>0</v>
      </c>
      <c r="R20" s="96">
        <f t="shared" si="3"/>
        <v>12514.044776999999</v>
      </c>
    </row>
    <row r="21" spans="1:19" ht="18.600000000000001" customHeight="1" x14ac:dyDescent="0.2">
      <c r="A21" s="116"/>
      <c r="B21" s="43" t="s">
        <v>25</v>
      </c>
      <c r="C21" s="56">
        <v>27349.598000000002</v>
      </c>
      <c r="D21" s="56"/>
      <c r="E21" s="56"/>
      <c r="F21" s="56"/>
      <c r="G21" s="56"/>
      <c r="H21" s="72">
        <v>0</v>
      </c>
      <c r="I21" s="55">
        <f t="shared" si="5"/>
        <v>27349.598000000002</v>
      </c>
      <c r="J21" s="56">
        <v>27349.598000000002</v>
      </c>
      <c r="K21" s="72">
        <v>0</v>
      </c>
      <c r="L21" s="55">
        <f>J21-K21</f>
        <v>27349.598000000002</v>
      </c>
      <c r="M21" s="113"/>
      <c r="N21" s="43" t="s">
        <v>25</v>
      </c>
      <c r="O21" s="80">
        <f t="shared" si="2"/>
        <v>12599.959798600001</v>
      </c>
      <c r="P21" s="81">
        <v>0</v>
      </c>
      <c r="Q21" s="81">
        <v>0</v>
      </c>
      <c r="R21" s="96">
        <f t="shared" si="3"/>
        <v>12599.959798600001</v>
      </c>
    </row>
    <row r="22" spans="1:19" ht="18.600000000000001" customHeight="1" x14ac:dyDescent="0.2">
      <c r="A22" s="116"/>
      <c r="B22" s="43" t="s">
        <v>5</v>
      </c>
      <c r="C22" s="56">
        <v>22356.77</v>
      </c>
      <c r="D22" s="56"/>
      <c r="E22" s="56"/>
      <c r="F22" s="56"/>
      <c r="G22" s="56"/>
      <c r="H22" s="72">
        <v>0</v>
      </c>
      <c r="I22" s="55">
        <f t="shared" si="5"/>
        <v>22356.77</v>
      </c>
      <c r="J22" s="56">
        <v>22356.764999999999</v>
      </c>
      <c r="K22" s="72">
        <v>0</v>
      </c>
      <c r="L22" s="55">
        <f>J22-K22</f>
        <v>22356.764999999999</v>
      </c>
      <c r="M22" s="113"/>
      <c r="N22" s="43" t="s">
        <v>5</v>
      </c>
      <c r="O22" s="80">
        <f t="shared" si="2"/>
        <v>10299.761635499999</v>
      </c>
      <c r="P22" s="81">
        <v>0</v>
      </c>
      <c r="Q22" s="81">
        <v>0</v>
      </c>
      <c r="R22" s="96">
        <f t="shared" si="3"/>
        <v>10299.761635499999</v>
      </c>
    </row>
    <row r="23" spans="1:19" ht="18.75" thickBot="1" x14ac:dyDescent="0.25">
      <c r="A23" s="49" t="s">
        <v>26</v>
      </c>
      <c r="B23" s="19"/>
      <c r="C23" s="22">
        <f>ROUNDDOWN(SUM(C4:C22),0)</f>
        <v>316053</v>
      </c>
      <c r="D23" s="22">
        <f>SUM(D14:D22)</f>
        <v>0</v>
      </c>
      <c r="E23" s="22">
        <f>SUM(E14:E22)</f>
        <v>0</v>
      </c>
      <c r="F23" s="22">
        <f>SUM(F14:F22)</f>
        <v>0</v>
      </c>
      <c r="G23" s="22">
        <f>SUM(G14:G22)</f>
        <v>0</v>
      </c>
      <c r="H23" s="22">
        <f>ROUNDDOWN(SUM(H4:H22),0)</f>
        <v>126</v>
      </c>
      <c r="I23" s="22">
        <f>ROUNDDOWN(SUM(I4:I22),0)</f>
        <v>315927</v>
      </c>
      <c r="J23" s="42">
        <f>ROUNDDOWN(SUM(J4:J22),0)</f>
        <v>316061</v>
      </c>
      <c r="K23" s="42">
        <f>ROUNDDOWN(SUM(K4:K22),0)</f>
        <v>153</v>
      </c>
      <c r="L23" s="42">
        <f>ROUNDDOWN(SUM(L4:L22),0)</f>
        <v>315907</v>
      </c>
      <c r="M23" s="90">
        <f>ROUNDDOWN(SUM(M4:M22),0)</f>
        <v>315907</v>
      </c>
      <c r="N23" s="97" t="s">
        <v>26</v>
      </c>
      <c r="O23" s="98">
        <f>ROUNDDOWN(SUM(O4:O22),0)</f>
        <v>145538</v>
      </c>
      <c r="P23" s="99">
        <v>0</v>
      </c>
      <c r="Q23" s="99">
        <v>0</v>
      </c>
      <c r="R23" s="100">
        <f t="shared" si="3"/>
        <v>145538</v>
      </c>
    </row>
    <row r="24" spans="1:19" ht="13.5" thickBot="1" x14ac:dyDescent="0.25">
      <c r="N24"/>
      <c r="O24"/>
      <c r="Q24" s="23"/>
      <c r="R24" s="4"/>
    </row>
    <row r="25" spans="1:19" ht="31.9" customHeight="1" x14ac:dyDescent="0.2">
      <c r="A25" s="7" t="s">
        <v>19</v>
      </c>
      <c r="B25" s="25">
        <f>J23</f>
        <v>316061</v>
      </c>
      <c r="C25" s="7" t="s">
        <v>32</v>
      </c>
      <c r="D25" s="10"/>
      <c r="E25" s="11"/>
      <c r="F25" s="13">
        <f>SUM(C14:C22)</f>
        <v>154140.69799999997</v>
      </c>
      <c r="G25" s="7" t="s">
        <v>32</v>
      </c>
      <c r="J25" s="12"/>
      <c r="K25" s="12"/>
      <c r="L25" s="109" t="s">
        <v>49</v>
      </c>
      <c r="M25" s="110"/>
      <c r="N25" s="110"/>
      <c r="O25" s="111"/>
      <c r="P25" s="73"/>
      <c r="Q25" s="73"/>
      <c r="R25" s="73"/>
      <c r="S25" s="73"/>
    </row>
    <row r="26" spans="1:19" ht="31.9" customHeight="1" x14ac:dyDescent="0.2">
      <c r="A26" s="7" t="s">
        <v>20</v>
      </c>
      <c r="B26" s="25">
        <f>L23</f>
        <v>315907</v>
      </c>
      <c r="C26" s="57">
        <f>B26*12/19</f>
        <v>199520.21052631579</v>
      </c>
      <c r="D26" s="10"/>
      <c r="E26" s="11"/>
      <c r="F26" s="41">
        <f>SUM(I14:I22)</f>
        <v>154090.128</v>
      </c>
      <c r="G26" s="21">
        <f>F26*12/71</f>
        <v>26043.401915492956</v>
      </c>
      <c r="J26" s="12"/>
      <c r="K26" s="12"/>
      <c r="L26" s="75" t="s">
        <v>30</v>
      </c>
      <c r="M26" s="25">
        <v>193574</v>
      </c>
      <c r="N26" s="75" t="s">
        <v>76</v>
      </c>
      <c r="O26" s="76">
        <f>M26*$B$27</f>
        <v>89179.541800000006</v>
      </c>
      <c r="P26" s="74"/>
      <c r="Q26" s="74"/>
      <c r="R26" s="74"/>
    </row>
    <row r="27" spans="1:19" ht="31.9" customHeight="1" x14ac:dyDescent="0.2">
      <c r="A27" s="7" t="s">
        <v>28</v>
      </c>
      <c r="B27" s="46">
        <v>0.4607</v>
      </c>
      <c r="C27" s="7" t="s">
        <v>31</v>
      </c>
      <c r="D27" s="3"/>
      <c r="E27" s="2"/>
      <c r="F27" s="18">
        <v>0.625</v>
      </c>
      <c r="G27" s="7" t="s">
        <v>31</v>
      </c>
      <c r="J27" s="33"/>
      <c r="K27" s="1"/>
      <c r="L27" s="77" t="s">
        <v>55</v>
      </c>
      <c r="M27" s="25">
        <f>M26</f>
        <v>193574</v>
      </c>
      <c r="N27" s="58" t="s">
        <v>57</v>
      </c>
      <c r="O27" s="76">
        <f>O26</f>
        <v>89179.541800000006</v>
      </c>
      <c r="P27" s="71"/>
      <c r="Q27" s="71"/>
      <c r="R27" s="71"/>
    </row>
    <row r="28" spans="1:19" ht="31.9" customHeight="1" x14ac:dyDescent="0.2">
      <c r="A28" s="7" t="s">
        <v>23</v>
      </c>
      <c r="B28" s="25">
        <f>B26*B27</f>
        <v>145538.35490000001</v>
      </c>
      <c r="C28" s="57">
        <f>B28*12/19</f>
        <v>91918.960989473679</v>
      </c>
      <c r="D28" s="3"/>
      <c r="E28" s="2"/>
      <c r="F28" s="13">
        <f>F26*F27</f>
        <v>96306.33</v>
      </c>
      <c r="G28" s="21">
        <f>F28*12/71</f>
        <v>16277.126197183097</v>
      </c>
      <c r="H28" s="24"/>
      <c r="L28" s="77" t="s">
        <v>56</v>
      </c>
      <c r="M28" s="25">
        <f>M26*7/12</f>
        <v>112918.16666666667</v>
      </c>
      <c r="N28" s="58" t="s">
        <v>58</v>
      </c>
      <c r="O28" s="76">
        <f>M28*$B$27</f>
        <v>52021.399383333337</v>
      </c>
      <c r="P28" s="74"/>
      <c r="Q28" s="74"/>
      <c r="R28" s="74"/>
    </row>
    <row r="29" spans="1:19" ht="31.9" customHeight="1" thickBot="1" x14ac:dyDescent="0.25">
      <c r="A29" s="24"/>
      <c r="B29" s="24"/>
      <c r="C29" s="24"/>
      <c r="D29" s="50"/>
      <c r="E29" s="1"/>
      <c r="F29" s="51"/>
      <c r="G29" s="52"/>
      <c r="L29" s="65" t="s">
        <v>47</v>
      </c>
      <c r="M29" s="66">
        <f>SUM(M27:M28)</f>
        <v>306492.16666666669</v>
      </c>
      <c r="N29" s="78" t="s">
        <v>29</v>
      </c>
      <c r="O29" s="79">
        <f>SUM(O27:O28)</f>
        <v>141200.94118333334</v>
      </c>
      <c r="P29" s="24"/>
      <c r="Q29" s="24"/>
      <c r="R29" s="24"/>
    </row>
    <row r="30" spans="1:19" ht="31.9" customHeight="1" x14ac:dyDescent="0.2">
      <c r="A30" s="59" t="s">
        <v>53</v>
      </c>
      <c r="B30" s="60">
        <f>M4</f>
        <v>197015.09700000001</v>
      </c>
      <c r="C30" s="61" t="s">
        <v>59</v>
      </c>
      <c r="D30" s="62"/>
      <c r="E30" s="63"/>
      <c r="F30" s="64"/>
      <c r="G30" s="62"/>
      <c r="H30" s="102">
        <f>SUM(R4:R15)</f>
        <v>90764.855187900001</v>
      </c>
      <c r="R30" s="4"/>
    </row>
    <row r="31" spans="1:19" ht="39" thickBot="1" x14ac:dyDescent="0.25">
      <c r="A31" s="65" t="s">
        <v>54</v>
      </c>
      <c r="B31" s="66">
        <f>M16</f>
        <v>118892.428</v>
      </c>
      <c r="C31" s="67" t="s">
        <v>60</v>
      </c>
      <c r="D31" s="68"/>
      <c r="E31" s="69"/>
      <c r="F31" s="70"/>
      <c r="G31" s="68"/>
      <c r="H31" s="103">
        <f>SUM(R16:R22)</f>
        <v>54773.741579600006</v>
      </c>
      <c r="J31" s="15" t="s">
        <v>51</v>
      </c>
      <c r="K31" s="16">
        <f>(O29-B28)/O29*100</f>
        <v>-3.0718022700960788</v>
      </c>
      <c r="R31" s="4"/>
    </row>
    <row r="32" spans="1:19" ht="39" thickBot="1" x14ac:dyDescent="0.25">
      <c r="A32" s="65" t="s">
        <v>61</v>
      </c>
      <c r="B32" s="66">
        <f>ROUNDDOWN(SUM(B30:B31),0)</f>
        <v>315907</v>
      </c>
      <c r="C32" s="67" t="s">
        <v>62</v>
      </c>
      <c r="D32" s="68"/>
      <c r="E32" s="69"/>
      <c r="F32" s="70"/>
      <c r="G32" s="68"/>
      <c r="H32" s="36">
        <f>ROUNDDOWN(SUM(H30:H31),0)</f>
        <v>145538</v>
      </c>
      <c r="I32" s="38"/>
      <c r="J32" s="15" t="s">
        <v>52</v>
      </c>
      <c r="K32" s="16">
        <f>(M29-B26)/M29*100</f>
        <v>-3.0718022700960752</v>
      </c>
      <c r="R32" s="4"/>
    </row>
    <row r="33" spans="2:18" ht="31.9" customHeight="1" x14ac:dyDescent="0.2">
      <c r="B33" s="24"/>
      <c r="C33" s="104" t="s">
        <v>24</v>
      </c>
      <c r="D33" s="104"/>
      <c r="E33" s="104"/>
      <c r="F33" s="104"/>
      <c r="G33" s="104"/>
      <c r="H33" s="104"/>
      <c r="R33" s="4"/>
    </row>
    <row r="34" spans="2:18" ht="31.9" customHeight="1" x14ac:dyDescent="0.2">
      <c r="R34" s="4"/>
    </row>
    <row r="35" spans="2:18" ht="31.9" customHeight="1" x14ac:dyDescent="0.2">
      <c r="R35" s="4"/>
    </row>
    <row r="36" spans="2:18" ht="31.9" customHeight="1" x14ac:dyDescent="0.2">
      <c r="R36" s="4"/>
    </row>
    <row r="37" spans="2:18" ht="31.9" customHeight="1" x14ac:dyDescent="0.2">
      <c r="R37" s="4"/>
    </row>
    <row r="38" spans="2:18" ht="43.9" customHeight="1" x14ac:dyDescent="0.2"/>
    <row r="40" spans="2:18" x14ac:dyDescent="0.2">
      <c r="I40" s="38"/>
    </row>
    <row r="43" spans="2:18" x14ac:dyDescent="0.2">
      <c r="D43" s="35" t="e">
        <f>#REF!*$F$27</f>
        <v>#REF!</v>
      </c>
    </row>
    <row r="44" spans="2:18" x14ac:dyDescent="0.2">
      <c r="D44" s="35" t="e">
        <f>#REF!*$F$27</f>
        <v>#REF!</v>
      </c>
    </row>
    <row r="45" spans="2:18" x14ac:dyDescent="0.2">
      <c r="D45" s="35" t="e">
        <f>#REF!*$F$27</f>
        <v>#REF!</v>
      </c>
    </row>
    <row r="46" spans="2:18" x14ac:dyDescent="0.2">
      <c r="D46" s="35" t="e">
        <f>#REF!*$F$27</f>
        <v>#REF!</v>
      </c>
    </row>
    <row r="47" spans="2:18" ht="13.5" thickBot="1" x14ac:dyDescent="0.25">
      <c r="D47" s="36" t="e">
        <f>SUM(D37:D46)</f>
        <v>#REF!</v>
      </c>
    </row>
    <row r="58" spans="3:3" x14ac:dyDescent="0.2">
      <c r="C58" s="20"/>
    </row>
  </sheetData>
  <mergeCells count="10">
    <mergeCell ref="C33:H33"/>
    <mergeCell ref="A1:B2"/>
    <mergeCell ref="L25:O25"/>
    <mergeCell ref="M4:M15"/>
    <mergeCell ref="M16:M22"/>
    <mergeCell ref="A4:A15"/>
    <mergeCell ref="J2:L2"/>
    <mergeCell ref="A16:A22"/>
    <mergeCell ref="C2:I2"/>
    <mergeCell ref="N2:O2"/>
  </mergeCells>
  <phoneticPr fontId="0" type="noConversion"/>
  <printOptions horizontalCentered="1" verticalCentered="1"/>
  <pageMargins left="0.55118110236220474" right="0.55118110236220474" top="0.78740157480314965" bottom="0.78740157480314965" header="0.51181102362204722" footer="0.51181102362204722"/>
  <pageSetup paperSize="9" scale="49" orientation="landscape" r:id="rId1"/>
  <headerFooter alignWithMargins="0">
    <oddHeader>&amp;C&amp;"Verdana,Kalın"&amp;22HAMZALI HEPP ELECTRICITY GENERATION AND EMISSIONS REDUCTION VALUES</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workbookViewId="0">
      <selection activeCell="C5" sqref="C5"/>
    </sheetView>
  </sheetViews>
  <sheetFormatPr defaultRowHeight="12.75" x14ac:dyDescent="0.2"/>
  <cols>
    <col min="2" max="2" width="19.625" bestFit="1" customWidth="1"/>
    <col min="3" max="3" width="16" bestFit="1" customWidth="1"/>
  </cols>
  <sheetData>
    <row r="1" spans="1:3" x14ac:dyDescent="0.2">
      <c r="A1" s="126" t="s">
        <v>68</v>
      </c>
      <c r="B1" s="126"/>
      <c r="C1" s="82" t="s">
        <v>69</v>
      </c>
    </row>
    <row r="2" spans="1:3" x14ac:dyDescent="0.2">
      <c r="A2" s="83">
        <v>13</v>
      </c>
      <c r="B2" t="s">
        <v>70</v>
      </c>
      <c r="C2" s="84">
        <f>Detail!R23</f>
        <v>145538</v>
      </c>
    </row>
    <row r="3" spans="1:3" x14ac:dyDescent="0.2">
      <c r="A3" s="85" t="s">
        <v>71</v>
      </c>
      <c r="B3" t="s">
        <v>72</v>
      </c>
      <c r="C3" s="86">
        <f>Detail!L23</f>
        <v>315907</v>
      </c>
    </row>
    <row r="4" spans="1:3" x14ac:dyDescent="0.2">
      <c r="A4" s="82" t="s">
        <v>73</v>
      </c>
      <c r="B4" s="87" t="s">
        <v>74</v>
      </c>
      <c r="C4" s="88" t="s">
        <v>75</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G43"/>
  <sheetViews>
    <sheetView workbookViewId="0">
      <selection activeCell="C4" sqref="C4"/>
    </sheetView>
  </sheetViews>
  <sheetFormatPr defaultRowHeight="12.75" x14ac:dyDescent="0.2"/>
  <cols>
    <col min="1" max="1" width="9.75" bestFit="1" customWidth="1"/>
    <col min="2" max="2" width="41.375" bestFit="1" customWidth="1"/>
    <col min="3" max="3" width="10.875" style="1" bestFit="1" customWidth="1"/>
    <col min="4" max="4" width="10.375" bestFit="1" customWidth="1"/>
    <col min="5" max="6" width="7.625" customWidth="1"/>
  </cols>
  <sheetData>
    <row r="2" spans="1:7" ht="46.9" customHeight="1" x14ac:dyDescent="0.2">
      <c r="A2" s="26" t="s">
        <v>34</v>
      </c>
      <c r="B2" s="26" t="s">
        <v>35</v>
      </c>
      <c r="C2" s="27" t="s">
        <v>36</v>
      </c>
    </row>
    <row r="3" spans="1:7" s="30" customFormat="1" ht="53.45" customHeight="1" x14ac:dyDescent="0.2">
      <c r="A3" s="28" t="s">
        <v>37</v>
      </c>
      <c r="B3" s="28" t="s">
        <v>38</v>
      </c>
      <c r="C3" s="29">
        <f>(C4-C5)/(C6-C7)</f>
        <v>52.323843061692301</v>
      </c>
      <c r="D3" s="39" t="s">
        <v>50</v>
      </c>
    </row>
    <row r="4" spans="1:7" s="30" customFormat="1" ht="53.45" customHeight="1" x14ac:dyDescent="0.2">
      <c r="A4" s="17" t="s">
        <v>39</v>
      </c>
      <c r="B4" s="28" t="s">
        <v>40</v>
      </c>
      <c r="C4" s="31">
        <v>63000000</v>
      </c>
      <c r="D4" s="37"/>
    </row>
    <row r="5" spans="1:7" s="30" customFormat="1" ht="53.45" customHeight="1" x14ac:dyDescent="0.2">
      <c r="A5" s="17" t="s">
        <v>41</v>
      </c>
      <c r="B5" s="28" t="s">
        <v>42</v>
      </c>
      <c r="C5" s="32">
        <v>0</v>
      </c>
      <c r="D5" s="37"/>
      <c r="E5"/>
      <c r="F5"/>
      <c r="G5"/>
    </row>
    <row r="6" spans="1:7" s="30" customFormat="1" ht="53.45" customHeight="1" x14ac:dyDescent="0.2">
      <c r="A6" s="17" t="s">
        <v>43</v>
      </c>
      <c r="B6" s="28" t="s">
        <v>44</v>
      </c>
      <c r="C6" s="31">
        <v>1204040</v>
      </c>
      <c r="D6" s="37"/>
      <c r="E6"/>
      <c r="F6"/>
      <c r="G6"/>
    </row>
    <row r="7" spans="1:7" s="30" customFormat="1" ht="53.45" customHeight="1" x14ac:dyDescent="0.2">
      <c r="A7" s="17" t="s">
        <v>45</v>
      </c>
      <c r="B7" s="28" t="s">
        <v>46</v>
      </c>
      <c r="C7" s="31">
        <v>0</v>
      </c>
      <c r="D7" s="37"/>
    </row>
    <row r="43" spans="2:2" x14ac:dyDescent="0.2">
      <c r="B43" s="40"/>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Detail</vt:lpstr>
      <vt:lpstr>SDG Contributions</vt:lpstr>
      <vt:lpstr>Power Density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Pioneer Carbon</dc:creator>
  <cp:lastModifiedBy>GTE CARBON</cp:lastModifiedBy>
  <cp:lastPrinted>2010-03-31T07:56:50Z</cp:lastPrinted>
  <dcterms:created xsi:type="dcterms:W3CDTF">2008-02-05T09:57:55Z</dcterms:created>
  <dcterms:modified xsi:type="dcterms:W3CDTF">2024-09-04T13:01:17Z</dcterms:modified>
</cp:coreProperties>
</file>