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glabalcieris/Desktop/Genel_07012024/Demirer Enerji/Alize ve Camseki/Kuyucak/Verifikasyon/yeni verifikasyon/"/>
    </mc:Choice>
  </mc:AlternateContent>
  <xr:revisionPtr revIDLastSave="0" documentId="13_ncr:1_{3D11511A-16F1-2B4E-9378-B620C7E1108D}" xr6:coauthVersionLast="47" xr6:coauthVersionMax="47" xr10:uidLastSave="{00000000-0000-0000-0000-000000000000}"/>
  <bookViews>
    <workbookView xWindow="2340" yWindow="700" windowWidth="23260" windowHeight="14020" tabRatio="844" xr2:uid="{1954B83B-1637-4712-8AD0-9B31924393B9}"/>
  </bookViews>
  <sheets>
    <sheet name="Alize Kuyucak WPP" sheetId="4" r:id="rId1"/>
    <sheet name="Summary" sheetId="9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2" i="4" l="1"/>
  <c r="E40" i="4"/>
  <c r="E38" i="4"/>
  <c r="K12" i="4"/>
  <c r="K10" i="4"/>
  <c r="Q10" i="4" s="1"/>
  <c r="Q8" i="4"/>
  <c r="K13" i="4"/>
  <c r="M8" i="4"/>
  <c r="K8" i="4"/>
  <c r="N1" i="4"/>
  <c r="Q6" i="4"/>
  <c r="Q7" i="4"/>
  <c r="Q11" i="4"/>
  <c r="Q5" i="4"/>
  <c r="M11" i="4"/>
  <c r="M12" i="4"/>
  <c r="Q12" i="4" s="1"/>
  <c r="M10" i="4"/>
  <c r="M6" i="4"/>
  <c r="M7" i="4"/>
  <c r="M5" i="4"/>
  <c r="K7" i="4"/>
  <c r="K5" i="4"/>
  <c r="D76" i="4"/>
  <c r="C21" i="4"/>
  <c r="D21" i="4"/>
  <c r="C22" i="4"/>
  <c r="D22" i="4"/>
  <c r="E22" i="4" s="1"/>
  <c r="C23" i="4"/>
  <c r="D23" i="4"/>
  <c r="C24" i="4"/>
  <c r="E24" i="4" s="1"/>
  <c r="D24" i="4"/>
  <c r="C25" i="4"/>
  <c r="D25" i="4"/>
  <c r="E25" i="4" s="1"/>
  <c r="C26" i="4"/>
  <c r="D26" i="4"/>
  <c r="C27" i="4"/>
  <c r="E27" i="4" s="1"/>
  <c r="D27" i="4"/>
  <c r="C28" i="4"/>
  <c r="D28" i="4"/>
  <c r="C29" i="4"/>
  <c r="D29" i="4"/>
  <c r="C30" i="4"/>
  <c r="D30" i="4"/>
  <c r="E30" i="4"/>
  <c r="C31" i="4"/>
  <c r="D31" i="4"/>
  <c r="C32" i="4"/>
  <c r="D32" i="4"/>
  <c r="C33" i="4"/>
  <c r="D33" i="4"/>
  <c r="E33" i="4"/>
  <c r="C34" i="4"/>
  <c r="D34" i="4"/>
  <c r="C35" i="4"/>
  <c r="E35" i="4" s="1"/>
  <c r="D35" i="4"/>
  <c r="C36" i="4"/>
  <c r="D36" i="4"/>
  <c r="E36" i="4"/>
  <c r="D20" i="4"/>
  <c r="C20" i="4"/>
  <c r="H4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H20" i="9"/>
  <c r="H19" i="9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I6" i="9"/>
  <c r="I5" i="9"/>
  <c r="I4" i="9"/>
  <c r="H5" i="9"/>
  <c r="M13" i="4" l="1"/>
  <c r="Q13" i="4" s="1"/>
  <c r="E26" i="4"/>
  <c r="E32" i="4"/>
  <c r="E28" i="4"/>
  <c r="E23" i="4"/>
  <c r="E29" i="4"/>
  <c r="E34" i="4"/>
  <c r="E31" i="4"/>
  <c r="E21" i="4"/>
  <c r="I21" i="9"/>
  <c r="P21" i="9" s="1"/>
  <c r="H21" i="9"/>
  <c r="O21" i="9" s="1"/>
  <c r="A21" i="9"/>
  <c r="J20" i="9"/>
  <c r="F20" i="9" s="1"/>
  <c r="E20" i="9"/>
  <c r="L20" i="9" s="1"/>
  <c r="A20" i="9"/>
  <c r="E19" i="9"/>
  <c r="L19" i="9" s="1"/>
  <c r="A19" i="9"/>
  <c r="J18" i="9"/>
  <c r="F18" i="9" s="1"/>
  <c r="E18" i="9"/>
  <c r="L18" i="9" s="1"/>
  <c r="A18" i="9"/>
  <c r="P17" i="9"/>
  <c r="L17" i="9"/>
  <c r="J17" i="9"/>
  <c r="F17" i="9" s="1"/>
  <c r="E17" i="9"/>
  <c r="A17" i="9"/>
  <c r="L16" i="9"/>
  <c r="O16" i="9"/>
  <c r="E16" i="9"/>
  <c r="A16" i="9"/>
  <c r="E15" i="9"/>
  <c r="L15" i="9" s="1"/>
  <c r="A15" i="9"/>
  <c r="L14" i="9"/>
  <c r="E14" i="9"/>
  <c r="A14" i="9"/>
  <c r="L13" i="9"/>
  <c r="P13" i="9"/>
  <c r="J13" i="9"/>
  <c r="F13" i="9" s="1"/>
  <c r="E13" i="9"/>
  <c r="A13" i="9"/>
  <c r="L12" i="9"/>
  <c r="O12" i="9"/>
  <c r="E12" i="9"/>
  <c r="A12" i="9"/>
  <c r="E11" i="9"/>
  <c r="L11" i="9" s="1"/>
  <c r="A11" i="9"/>
  <c r="L10" i="9"/>
  <c r="P10" i="9"/>
  <c r="J10" i="9"/>
  <c r="F10" i="9" s="1"/>
  <c r="E10" i="9"/>
  <c r="A10" i="9"/>
  <c r="L9" i="9"/>
  <c r="P9" i="9"/>
  <c r="E9" i="9"/>
  <c r="A9" i="9"/>
  <c r="L8" i="9"/>
  <c r="O8" i="9"/>
  <c r="E8" i="9"/>
  <c r="A8" i="9"/>
  <c r="E7" i="9"/>
  <c r="L7" i="9" s="1"/>
  <c r="A7" i="9"/>
  <c r="L6" i="9"/>
  <c r="P6" i="9"/>
  <c r="A6" i="9"/>
  <c r="L5" i="9"/>
  <c r="P5" i="9"/>
  <c r="O5" i="9"/>
  <c r="A5" i="9"/>
  <c r="P4" i="9"/>
  <c r="L4" i="9"/>
  <c r="J4" i="9"/>
  <c r="F4" i="9" s="1"/>
  <c r="E4" i="9"/>
  <c r="O1" i="9"/>
  <c r="Q4" i="9" l="1"/>
  <c r="J11" i="9"/>
  <c r="F11" i="9" s="1"/>
  <c r="J15" i="9"/>
  <c r="F15" i="9" s="1"/>
  <c r="J9" i="9"/>
  <c r="F9" i="9" s="1"/>
  <c r="J8" i="9"/>
  <c r="F8" i="9" s="1"/>
  <c r="Q8" i="9"/>
  <c r="J14" i="9"/>
  <c r="F14" i="9" s="1"/>
  <c r="J7" i="9"/>
  <c r="F7" i="9" s="1"/>
  <c r="J6" i="9"/>
  <c r="F6" i="9" s="1"/>
  <c r="J16" i="9"/>
  <c r="F16" i="9" s="1"/>
  <c r="Q17" i="9"/>
  <c r="J19" i="9"/>
  <c r="F19" i="9" s="1"/>
  <c r="J12" i="9"/>
  <c r="F12" i="9" s="1"/>
  <c r="Q13" i="9"/>
  <c r="Q18" i="9"/>
  <c r="P18" i="9"/>
  <c r="O18" i="9"/>
  <c r="P20" i="9"/>
  <c r="O20" i="9"/>
  <c r="Q20" i="9"/>
  <c r="P11" i="9"/>
  <c r="O11" i="9"/>
  <c r="Q11" i="9"/>
  <c r="P7" i="9"/>
  <c r="O7" i="9"/>
  <c r="P19" i="9"/>
  <c r="O19" i="9"/>
  <c r="Q10" i="9"/>
  <c r="Q16" i="9"/>
  <c r="Q6" i="9"/>
  <c r="P15" i="9"/>
  <c r="O15" i="9"/>
  <c r="J5" i="9"/>
  <c r="P8" i="9"/>
  <c r="P12" i="9"/>
  <c r="P16" i="9"/>
  <c r="O4" i="9"/>
  <c r="O9" i="9"/>
  <c r="O13" i="9"/>
  <c r="O17" i="9"/>
  <c r="O6" i="9"/>
  <c r="O10" i="9"/>
  <c r="O14" i="9"/>
  <c r="J21" i="9"/>
  <c r="Q21" i="9" s="1"/>
  <c r="P14" i="9"/>
  <c r="Q15" i="9" l="1"/>
  <c r="Q14" i="9"/>
  <c r="Q9" i="9"/>
  <c r="Q19" i="9"/>
  <c r="Q12" i="9"/>
  <c r="Q7" i="9"/>
  <c r="F5" i="9"/>
  <c r="Q5" i="9"/>
  <c r="M3" i="4" l="1"/>
  <c r="M1" i="4"/>
  <c r="D77" i="4"/>
  <c r="E77" i="4"/>
  <c r="E79" i="4" s="1"/>
  <c r="D75" i="4"/>
  <c r="D79" i="4" s="1"/>
  <c r="E75" i="4"/>
  <c r="G78" i="4"/>
  <c r="D40" i="4"/>
  <c r="C40" i="4"/>
  <c r="D39" i="4"/>
  <c r="C39" i="4"/>
  <c r="D38" i="4"/>
  <c r="C38" i="4"/>
  <c r="C42" i="4" l="1"/>
  <c r="E20" i="4" l="1"/>
  <c r="E39" i="4" l="1"/>
  <c r="E42" i="4" s="1"/>
  <c r="G42" i="4" s="1"/>
  <c r="D13" i="4" s="1"/>
  <c r="G22" i="4" l="1"/>
  <c r="G34" i="4"/>
  <c r="C71" i="4" s="1"/>
  <c r="F71" i="4" s="1"/>
  <c r="G20" i="4"/>
  <c r="C57" i="4" s="1"/>
  <c r="G26" i="4"/>
  <c r="G30" i="4"/>
  <c r="C67" i="4" s="1"/>
  <c r="F67" i="4" s="1"/>
  <c r="G24" i="4"/>
  <c r="G32" i="4"/>
  <c r="C69" i="4" s="1"/>
  <c r="F69" i="4" s="1"/>
  <c r="G36" i="4"/>
  <c r="C73" i="4" s="1"/>
  <c r="F73" i="4" s="1"/>
  <c r="G23" i="4"/>
  <c r="G27" i="4"/>
  <c r="G31" i="4"/>
  <c r="C68" i="4" s="1"/>
  <c r="F68" i="4" s="1"/>
  <c r="G35" i="4"/>
  <c r="G21" i="4"/>
  <c r="G25" i="4"/>
  <c r="G29" i="4"/>
  <c r="C66" i="4" s="1"/>
  <c r="F66" i="4" s="1"/>
  <c r="G33" i="4"/>
  <c r="C70" i="4" s="1"/>
  <c r="F70" i="4" s="1"/>
  <c r="C72" i="4" l="1"/>
  <c r="G40" i="4"/>
  <c r="D12" i="4" s="1"/>
  <c r="F12" i="4" s="1"/>
  <c r="G38" i="4"/>
  <c r="D10" i="4" s="1"/>
  <c r="F10" i="4" s="1"/>
  <c r="C58" i="4"/>
  <c r="C75" i="4" s="1"/>
  <c r="C60" i="4"/>
  <c r="C63" i="4"/>
  <c r="F63" i="4" s="1"/>
  <c r="C62" i="4"/>
  <c r="F62" i="4" s="1"/>
  <c r="C61" i="4"/>
  <c r="F61" i="4" s="1"/>
  <c r="C59" i="4"/>
  <c r="F59" i="4" s="1"/>
  <c r="C64" i="4"/>
  <c r="F64" i="4" s="1"/>
  <c r="G28" i="4"/>
  <c r="G39" i="4" s="1"/>
  <c r="D11" i="4" s="1"/>
  <c r="F11" i="4" s="1"/>
  <c r="F60" i="4" l="1"/>
  <c r="F72" i="4"/>
  <c r="F77" i="4" s="1"/>
  <c r="C77" i="4"/>
  <c r="G77" i="4"/>
  <c r="H38" i="4"/>
  <c r="C65" i="4"/>
  <c r="C76" i="4" s="1"/>
  <c r="C79" i="4" s="1"/>
  <c r="H39" i="4"/>
  <c r="F58" i="4"/>
  <c r="H40" i="4"/>
  <c r="F57" i="4"/>
  <c r="H42" i="4" l="1"/>
  <c r="F13" i="4" s="1"/>
  <c r="F75" i="4"/>
  <c r="F65" i="4"/>
  <c r="F76" i="4" l="1"/>
  <c r="F79" i="4" s="1"/>
  <c r="G75" i="4"/>
  <c r="G76" i="4" l="1"/>
  <c r="G79" i="4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8148DC3-B645-4327-8F4F-D9B344B52B3E}" keepAlive="1" name="Query - Sample File" description="Connection to the 'Sample File' query in the workbook." type="5" refreshedVersion="0" background="1">
    <dbPr connection="Provider=Microsoft.Mashup.OleDb.1;Data Source=$Workbook$;Location=&quot;Sample File&quot;;Extended Properties=&quot;&quot;" command="SELECT * FROM [Sample File]"/>
  </connection>
  <connection id="2" xr16:uid="{E2AE1DBC-EBCF-4F5E-BF80-50D021A3BB53}" keepAlive="1" name="Query - Transform File" description="Connection to the 'Transform File' query in the workbook." type="5" refreshedVersion="0" background="1">
    <dbPr connection="Provider=Microsoft.Mashup.OleDb.1;Data Source=$Workbook$;Location=&quot;Transform File&quot;;Extended Properties=&quot;&quot;" command="SELECT * FROM [Transform File]"/>
  </connection>
  <connection id="3" xr16:uid="{E9E094CC-6E59-4FC5-A698-30062F4F577A}" keepAlive="1" name="Query - Uretim 2 5 19-1 5 22" description="Connection to the 'Uretim 2 5 19-1 5 22' query in the workbook." type="5" refreshedVersion="8" background="1" saveData="1">
    <dbPr connection="Provider=Microsoft.Mashup.OleDb.1;Data Source=$Workbook$;Location=&quot;Uretim 2 5 19-1 5 22&quot;;Extended Properties=&quot;&quot;" command="SELECT * FROM [Uretim 2 5 19-1 5 22]"/>
  </connection>
</connections>
</file>

<file path=xl/sharedStrings.xml><?xml version="1.0" encoding="utf-8"?>
<sst xmlns="http://schemas.openxmlformats.org/spreadsheetml/2006/main" count="149" uniqueCount="115">
  <si>
    <t>Month</t>
  </si>
  <si>
    <t>GOLD STANDARD - VOLUNTARY EMISSION REDUCTIONS</t>
  </si>
  <si>
    <t>Emission Reduction Calucalations</t>
  </si>
  <si>
    <t>Project Name:</t>
  </si>
  <si>
    <t>Expectation value for Emission Reduction in 2022 PDD</t>
  </si>
  <si>
    <t>Actual value for Emission Reduction in 2022</t>
  </si>
  <si>
    <t>The diffrence comparison for Emission Reduction in 2022</t>
  </si>
  <si>
    <t>Gold Satandard Project ID:</t>
  </si>
  <si>
    <t>Monitoring Period:</t>
  </si>
  <si>
    <t>Rounded Value</t>
  </si>
  <si>
    <t>t CO2-eq</t>
  </si>
  <si>
    <t>Expectation value for electricity generation in 2022 PDD</t>
  </si>
  <si>
    <t>Actual value for Electricity Generation 2022</t>
  </si>
  <si>
    <t>The diffrence comparison for Electricity Generation in 2022</t>
  </si>
  <si>
    <t>Vintage 2022 Emission Reductions</t>
  </si>
  <si>
    <t>Baseline Emissions (BE)</t>
  </si>
  <si>
    <t>(A)
Electricity
supplied to
the grid
[kWh]</t>
  </si>
  <si>
    <t>(B)
Electricity
consumption
from the grid
[kWh]</t>
  </si>
  <si>
    <t>(C) = (A) - (B)
EG (ID 8)
Net electricity
supplied to the grid
[kWh]</t>
  </si>
  <si>
    <r>
      <t>EF  [tCO</t>
    </r>
    <r>
      <rPr>
        <b/>
        <vertAlign val="subscript"/>
        <sz val="12"/>
        <rFont val="Times New Roman"/>
        <family val="1"/>
        <charset val="162"/>
      </rPr>
      <t>2</t>
    </r>
    <r>
      <rPr>
        <b/>
        <sz val="12"/>
        <rFont val="Times New Roman"/>
        <family val="1"/>
        <charset val="162"/>
      </rPr>
      <t>/MWh]</t>
    </r>
  </si>
  <si>
    <r>
      <t>Baseline
emission:
BR = EG * EF)
[t CO</t>
    </r>
    <r>
      <rPr>
        <b/>
        <vertAlign val="subscript"/>
        <sz val="12"/>
        <rFont val="Times New Roman"/>
        <family val="1"/>
        <charset val="162"/>
      </rPr>
      <t>2</t>
    </r>
    <r>
      <rPr>
        <b/>
        <sz val="12"/>
        <rFont val="Times New Roman"/>
        <family val="1"/>
        <charset val="162"/>
      </rPr>
      <t>-eq]</t>
    </r>
  </si>
  <si>
    <t>For A-EPIAS Electricity Supplied Amount (kWh)</t>
  </si>
  <si>
    <t>For B-EPIAS Electricity Consumption Amount (kWh)</t>
  </si>
  <si>
    <t>Project Emissions (PE)</t>
  </si>
  <si>
    <t xml:space="preserve">Project emissions are negligable. In accordance to the registered PDD and applicable methodology ACM0002 Version 20 Sector 1(Energy industries (renewable - / non-renewable sources), no project emissions are to be accounted by the Project. </t>
  </si>
  <si>
    <t>Leakege (L)</t>
  </si>
  <si>
    <t>No leakage is to be accounted by the Project. This is in line with the registered PDD and applicable methodology ACM0002 Version 20 Sector 1(Energy industries (renewable - / non-renewable sources)</t>
  </si>
  <si>
    <t>Emission Reductions (ER)</t>
  </si>
  <si>
    <t xml:space="preserve">Baseline
emission:
</t>
  </si>
  <si>
    <t xml:space="preserve">Project emission: </t>
  </si>
  <si>
    <t xml:space="preserve">Leakge: </t>
  </si>
  <si>
    <t xml:space="preserve">Emission Reductions: </t>
  </si>
  <si>
    <t>(ER=BE-PE-L)</t>
  </si>
  <si>
    <t>[t CO2-eq]</t>
  </si>
  <si>
    <t xml:space="preserve">4th Monitoring Period </t>
  </si>
  <si>
    <r>
      <t>Total Emission Reductions for the</t>
    </r>
    <r>
      <rPr>
        <sz val="11"/>
        <color theme="1"/>
        <rFont val="Times New Roman"/>
        <family val="1"/>
      </rPr>
      <t xml:space="preserve"> Fourth</t>
    </r>
    <r>
      <rPr>
        <b/>
        <sz val="11"/>
        <color theme="1"/>
        <rFont val="Times New Roman"/>
        <family val="1"/>
        <charset val="162"/>
      </rPr>
      <t xml:space="preserve"> </t>
    </r>
    <r>
      <rPr>
        <sz val="11"/>
        <color theme="1"/>
        <rFont val="Times New Roman"/>
        <family val="1"/>
        <charset val="162"/>
      </rPr>
      <t>Monitoring Period</t>
    </r>
  </si>
  <si>
    <t>Kuyucak Wind Farm Project</t>
  </si>
  <si>
    <t>GS576</t>
  </si>
  <si>
    <t>February 2024</t>
  </si>
  <si>
    <t>08/10/2022-31/10/2022</t>
  </si>
  <si>
    <t>November 2022</t>
  </si>
  <si>
    <t>December 2022</t>
  </si>
  <si>
    <t>January 2023</t>
  </si>
  <si>
    <t>February 2023</t>
  </si>
  <si>
    <t>March 2023</t>
  </si>
  <si>
    <t>April 2023</t>
  </si>
  <si>
    <t>May 2023</t>
  </si>
  <si>
    <t>June 2023</t>
  </si>
  <si>
    <t>July 2023</t>
  </si>
  <si>
    <t>August 2023</t>
  </si>
  <si>
    <t>September 2023</t>
  </si>
  <si>
    <t>October 2023</t>
  </si>
  <si>
    <t>November 2023</t>
  </si>
  <si>
    <t>December 2023</t>
  </si>
  <si>
    <t>January 2024</t>
  </si>
  <si>
    <t>Vintage 2023 Emission Reductions</t>
  </si>
  <si>
    <t>Vintage 2024 Emission Reductions</t>
  </si>
  <si>
    <t>from 08/10/2022  to 29/02/2024</t>
  </si>
  <si>
    <t>Sum (08/10/2022- 31/12/2022)</t>
  </si>
  <si>
    <t>Sum (01/01/2023- 31/12/2023)</t>
  </si>
  <si>
    <t>Sum (01/01/2024 29/02/2024)</t>
  </si>
  <si>
    <t>Sum (08/10/2022 29/02/2024)</t>
  </si>
  <si>
    <t>Expectation value for Emission Reduction in 2023 PDD</t>
  </si>
  <si>
    <t>Actual value for Emission Reduction in 2023</t>
  </si>
  <si>
    <t>The diffrence comparison for Emission Reduction in 2023</t>
  </si>
  <si>
    <t>Expectation value for Emission Reduction in 2024 PDD</t>
  </si>
  <si>
    <t>Actual value for Emission Reduction in 2024</t>
  </si>
  <si>
    <t>The diffrence comparison for Emission Reduction in 2024</t>
  </si>
  <si>
    <t>Expectation value for electricity generation in 2023 PDD</t>
  </si>
  <si>
    <t>Actual value for Electricity Generation 2023</t>
  </si>
  <si>
    <t>The diffrence comparison for Electricity Generation in 2023</t>
  </si>
  <si>
    <t>Expectation value for electricity generation in 2024 PDD</t>
  </si>
  <si>
    <t>Actual value for Electricity Generation 2024</t>
  </si>
  <si>
    <t>The diffrence comparison for Electricity Generation in 2024</t>
  </si>
  <si>
    <t>Kuyucak:</t>
  </si>
  <si>
    <t>08/10/2022 ile 29/02/2024</t>
  </si>
  <si>
    <t>TEİAŞ metering / EPİAŞ settlement data</t>
  </si>
  <si>
    <t xml:space="preserve">MONITORING PERIOD : </t>
  </si>
  <si>
    <t>(TEİAŞ Meter No: 95933)</t>
  </si>
  <si>
    <t>Enercon SCADA</t>
  </si>
  <si>
    <r>
      <rPr>
        <b/>
        <u/>
        <sz val="10"/>
        <rFont val="Calibri"/>
        <family val="2"/>
        <scheme val="minor"/>
      </rPr>
      <t xml:space="preserve">Used in Ratio Calculation :
</t>
    </r>
    <r>
      <rPr>
        <b/>
        <sz val="10"/>
        <rFont val="Calibri"/>
        <family val="2"/>
        <scheme val="minor"/>
      </rPr>
      <t xml:space="preserve">
GS576 - Kuyucak 25.6 MW Wind Farm Project, Turkey</t>
    </r>
  </si>
  <si>
    <t>Information Only:
Kuyucak WPP capacity extension</t>
  </si>
  <si>
    <r>
      <rPr>
        <b/>
        <u/>
        <sz val="10"/>
        <rFont val="Calibri"/>
        <family val="2"/>
        <scheme val="minor"/>
      </rPr>
      <t>Used in Ratio Calculation :</t>
    </r>
    <r>
      <rPr>
        <b/>
        <sz val="10"/>
        <rFont val="Calibri"/>
        <family val="2"/>
        <scheme val="minor"/>
      </rPr>
      <t xml:space="preserve">
Kuyucak WPP (GS Project+ Capacity Extension)</t>
    </r>
  </si>
  <si>
    <r>
      <rPr>
        <b/>
        <u/>
        <sz val="10"/>
        <color theme="1" tint="4.9989318521683403E-2"/>
        <rFont val="Calibri"/>
        <family val="2"/>
        <scheme val="minor"/>
      </rPr>
      <t xml:space="preserve">Information Only: </t>
    </r>
    <r>
      <rPr>
        <b/>
        <sz val="10"/>
        <color theme="1" tint="4.9989318521683403E-2"/>
        <rFont val="Calibri"/>
        <family val="2"/>
        <scheme val="minor"/>
      </rPr>
      <t xml:space="preserve">
Internal Losses btw Scada &amp; EPIAS meter</t>
    </r>
  </si>
  <si>
    <t>Prodution in GS Project/Total WPP production ratio
(Ratio of GS Project Production)</t>
  </si>
  <si>
    <t>Monitoring Period Months:</t>
  </si>
  <si>
    <t>GS576 - Kuyucak 25.6 MW Wind Farm Project, Turkey
 Calculated EPIAŞ Metering Energy Supply in kWh</t>
  </si>
  <si>
    <t>GS576 - Kuyucak 25.6 MW Wind Farm Project, Turkey
 Calculated EPIAŞ Metering Energy Consumption in kWh</t>
  </si>
  <si>
    <t>GS576 - Kuyucak 25.6 MW Wind Farm Project, Turkey
  Net Production in kWh</t>
  </si>
  <si>
    <t xml:space="preserve">TEİAŞ Metering MWh supplied </t>
  </si>
  <si>
    <t>TEİAŞ Metering MWh consumed</t>
  </si>
  <si>
    <t>08/10/2022 - 31/10/2022</t>
  </si>
  <si>
    <t>2022-11</t>
  </si>
  <si>
    <t>2022-12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</si>
  <si>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</si>
  <si>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</si>
  <si>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</si>
  <si>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</si>
  <si>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</si>
  <si>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</si>
  <si>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</si>
  <si>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</si>
  <si>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</si>
  <si>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</si>
  <si>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</si>
  <si>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</si>
  <si>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2024-01</t>
  </si>
  <si>
    <t>2024-02 End: 29/02/2024</t>
  </si>
  <si>
    <t>EPİAŞ metering device data multiplied by GS Project's production ratio within the WPP for that month.</t>
  </si>
  <si>
    <t>EPIAS-TEIAS Meter No:</t>
  </si>
  <si>
    <t>Whole October</t>
  </si>
  <si>
    <t>EPİAŞ UEVM in kWh for 
Kuyucak WPP (all turbines) 
(TEİAŞ Meter No: 95933)
("Supplied Electricity as per EPİAŞ Settlement in kWh")</t>
  </si>
  <si>
    <t>EPİAŞ UEÇM in kWh for 
Kuyucak WPP (all turbines) 
(TEİAŞ Meter No: 95933)
("Consumed Electricity as per EPİAŞ/TEİAŞ Settlement in kWh")</t>
  </si>
  <si>
    <t>EPİAŞ UEVM -  kWh for 
Kuyucak WPP (all turbines) 
(TEİAŞ Meter No: 95933)
("Net Supplied Electricity as per EPİAŞ Settlement in kWh")</t>
  </si>
  <si>
    <t>2023 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</si>
</sst>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47" x14ac:knownFonts="1">
    <font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162"/>
    </font>
    <font>
      <sz val="11"/>
      <color theme="1"/>
      <name val="Times New Roman"/>
      <family val="1"/>
    </font>
    <font>
      <sz val="11"/>
      <color rgb="FF0070C0"/>
      <name val="Times New Roman"/>
      <family val="1"/>
    </font>
    <font>
      <sz val="11"/>
      <color rgb="FF00B050"/>
      <name val="Times New Roman"/>
      <family val="1"/>
    </font>
    <font>
      <b/>
      <sz val="12"/>
      <color indexed="8"/>
      <name val="Times New Roman"/>
      <family val="1"/>
      <charset val="162"/>
    </font>
    <font>
      <sz val="11"/>
      <color rgb="FF7030A0"/>
      <name val="Times New Roman"/>
      <family val="1"/>
      <charset val="162"/>
    </font>
    <font>
      <sz val="11"/>
      <color rgb="FFFF0000"/>
      <name val="Times New Roman"/>
      <family val="1"/>
      <charset val="162"/>
    </font>
    <font>
      <b/>
      <sz val="11"/>
      <color theme="1"/>
      <name val="Times New Roman"/>
      <family val="1"/>
    </font>
    <font>
      <b/>
      <sz val="12"/>
      <name val="Times New Roman"/>
      <family val="1"/>
      <charset val="162"/>
    </font>
    <font>
      <sz val="11"/>
      <color theme="1"/>
      <name val="Times New Roman"/>
      <family val="1"/>
      <charset val="162"/>
    </font>
    <font>
      <b/>
      <sz val="11"/>
      <color theme="1"/>
      <name val="Times New Roman"/>
      <family val="1"/>
      <charset val="162"/>
    </font>
    <font>
      <b/>
      <sz val="11"/>
      <color indexed="10"/>
      <name val="Times New Roman"/>
      <family val="1"/>
      <charset val="162"/>
    </font>
    <font>
      <sz val="11"/>
      <color rgb="FFFF0000"/>
      <name val="Times New Roman"/>
      <family val="1"/>
    </font>
    <font>
      <b/>
      <sz val="10"/>
      <name val="Times New Roman"/>
      <family val="1"/>
      <charset val="162"/>
    </font>
    <font>
      <sz val="10"/>
      <name val="Times New Roman"/>
      <family val="1"/>
      <charset val="162"/>
    </font>
    <font>
      <b/>
      <vertAlign val="subscript"/>
      <sz val="12"/>
      <name val="Times New Roman"/>
      <family val="1"/>
      <charset val="162"/>
    </font>
    <font>
      <sz val="12"/>
      <name val="Times New Roman"/>
      <family val="1"/>
      <charset val="162"/>
    </font>
    <font>
      <sz val="12"/>
      <color indexed="8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b/>
      <sz val="12"/>
      <color indexed="10"/>
      <name val="Times New Roman"/>
      <family val="1"/>
      <charset val="162"/>
    </font>
    <font>
      <b/>
      <sz val="1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b/>
      <sz val="11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charset val="162"/>
      <scheme val="minor"/>
    </font>
    <font>
      <b/>
      <sz val="11"/>
      <name val="Arial"/>
      <family val="2"/>
      <charset val="162"/>
    </font>
    <font>
      <b/>
      <sz val="10"/>
      <name val="Arial"/>
      <family val="2"/>
      <charset val="162"/>
    </font>
    <font>
      <sz val="11"/>
      <color rgb="FF0000FF"/>
      <name val="Calibri"/>
      <family val="2"/>
      <charset val="162"/>
      <scheme val="minor"/>
    </font>
    <font>
      <sz val="11"/>
      <color rgb="FF4D4D4C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color theme="1" tint="4.9989318521683403E-2"/>
      <name val="Calibri"/>
      <family val="2"/>
      <scheme val="minor"/>
    </font>
    <font>
      <b/>
      <u/>
      <sz val="10"/>
      <color theme="1" tint="4.9989318521683403E-2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0"/>
      <color rgb="FFFFFF00"/>
      <name val="Calibri"/>
      <family val="2"/>
      <scheme val="minor"/>
    </font>
    <font>
      <b/>
      <sz val="10"/>
      <color indexed="13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1" fillId="0" borderId="0"/>
    <xf numFmtId="0" fontId="28" fillId="0" borderId="0"/>
    <xf numFmtId="9" fontId="1" fillId="0" borderId="0" applyFont="0" applyFill="0" applyBorder="0" applyAlignment="0" applyProtection="0"/>
    <xf numFmtId="9" fontId="28" fillId="0" borderId="0" applyFont="0" applyFill="0" applyBorder="0" applyAlignment="0" applyProtection="0"/>
  </cellStyleXfs>
  <cellXfs count="162">
    <xf numFmtId="0" fontId="0" fillId="0" borderId="0" xfId="0"/>
    <xf numFmtId="0" fontId="3" fillId="2" borderId="3" xfId="2" applyFont="1" applyFill="1" applyBorder="1"/>
    <xf numFmtId="0" fontId="3" fillId="2" borderId="4" xfId="2" applyFont="1" applyFill="1" applyBorder="1"/>
    <xf numFmtId="0" fontId="3" fillId="2" borderId="4" xfId="2" applyFont="1" applyFill="1" applyBorder="1" applyAlignment="1">
      <alignment vertical="center"/>
    </xf>
    <xf numFmtId="2" fontId="3" fillId="2" borderId="4" xfId="2" applyNumberFormat="1" applyFont="1" applyFill="1" applyBorder="1"/>
    <xf numFmtId="0" fontId="3" fillId="2" borderId="5" xfId="2" applyFont="1" applyFill="1" applyBorder="1"/>
    <xf numFmtId="0" fontId="4" fillId="0" borderId="0" xfId="2" applyFont="1"/>
    <xf numFmtId="14" fontId="5" fillId="0" borderId="0" xfId="2" applyNumberFormat="1" applyFont="1"/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left"/>
    </xf>
    <xf numFmtId="14" fontId="4" fillId="0" borderId="0" xfId="2" applyNumberFormat="1" applyFont="1"/>
    <xf numFmtId="0" fontId="3" fillId="0" borderId="0" xfId="2" applyFont="1"/>
    <xf numFmtId="0" fontId="3" fillId="2" borderId="6" xfId="2" applyFont="1" applyFill="1" applyBorder="1"/>
    <xf numFmtId="0" fontId="7" fillId="2" borderId="0" xfId="3" applyFont="1" applyFill="1"/>
    <xf numFmtId="0" fontId="7" fillId="2" borderId="0" xfId="3" applyFont="1" applyFill="1" applyAlignment="1">
      <alignment vertical="center"/>
    </xf>
    <xf numFmtId="2" fontId="7" fillId="2" borderId="0" xfId="3" applyNumberFormat="1" applyFont="1" applyFill="1"/>
    <xf numFmtId="0" fontId="3" fillId="2" borderId="7" xfId="2" applyFont="1" applyFill="1" applyBorder="1"/>
    <xf numFmtId="14" fontId="8" fillId="0" borderId="0" xfId="2" applyNumberFormat="1" applyFont="1"/>
    <xf numFmtId="0" fontId="8" fillId="0" borderId="0" xfId="2" applyFont="1"/>
    <xf numFmtId="0" fontId="3" fillId="0" borderId="0" xfId="2" applyFont="1" applyAlignment="1">
      <alignment horizontal="center"/>
    </xf>
    <xf numFmtId="0" fontId="9" fillId="0" borderId="0" xfId="2" applyFont="1"/>
    <xf numFmtId="0" fontId="2" fillId="0" borderId="0" xfId="2"/>
    <xf numFmtId="0" fontId="10" fillId="0" borderId="0" xfId="2" applyFont="1" applyAlignment="1">
      <alignment horizontal="left" vertical="top"/>
    </xf>
    <xf numFmtId="3" fontId="4" fillId="0" borderId="0" xfId="2" applyNumberFormat="1" applyFont="1"/>
    <xf numFmtId="0" fontId="10" fillId="0" borderId="0" xfId="2" applyFont="1"/>
    <xf numFmtId="0" fontId="3" fillId="2" borderId="0" xfId="2" applyFont="1" applyFill="1"/>
    <xf numFmtId="0" fontId="3" fillId="2" borderId="0" xfId="2" applyFont="1" applyFill="1" applyAlignment="1">
      <alignment vertical="center"/>
    </xf>
    <xf numFmtId="2" fontId="3" fillId="2" borderId="11" xfId="2" applyNumberFormat="1" applyFont="1" applyFill="1" applyBorder="1"/>
    <xf numFmtId="0" fontId="3" fillId="2" borderId="5" xfId="2" applyFont="1" applyFill="1" applyBorder="1" applyAlignment="1">
      <alignment vertical="center"/>
    </xf>
    <xf numFmtId="2" fontId="3" fillId="2" borderId="0" xfId="2" applyNumberFormat="1" applyFont="1" applyFill="1"/>
    <xf numFmtId="0" fontId="3" fillId="2" borderId="12" xfId="2" applyFont="1" applyFill="1" applyBorder="1"/>
    <xf numFmtId="2" fontId="3" fillId="2" borderId="14" xfId="2" applyNumberFormat="1" applyFont="1" applyFill="1" applyBorder="1"/>
    <xf numFmtId="0" fontId="3" fillId="2" borderId="13" xfId="2" applyFont="1" applyFill="1" applyBorder="1"/>
    <xf numFmtId="0" fontId="4" fillId="0" borderId="0" xfId="2" applyFont="1" applyAlignment="1">
      <alignment horizontal="left" vertical="top"/>
    </xf>
    <xf numFmtId="0" fontId="11" fillId="2" borderId="15" xfId="3" applyFont="1" applyFill="1" applyBorder="1" applyAlignment="1">
      <alignment horizontal="center" vertical="center" wrapText="1"/>
    </xf>
    <xf numFmtId="164" fontId="4" fillId="0" borderId="0" xfId="2" applyNumberFormat="1" applyFont="1"/>
    <xf numFmtId="0" fontId="3" fillId="2" borderId="16" xfId="2" applyFont="1" applyFill="1" applyBorder="1"/>
    <xf numFmtId="0" fontId="3" fillId="0" borderId="0" xfId="2" applyFont="1" applyAlignment="1">
      <alignment vertical="center"/>
    </xf>
    <xf numFmtId="4" fontId="12" fillId="2" borderId="3" xfId="2" applyNumberFormat="1" applyFont="1" applyFill="1" applyBorder="1" applyAlignment="1">
      <alignment horizontal="center"/>
    </xf>
    <xf numFmtId="0" fontId="3" fillId="2" borderId="2" xfId="2" applyFont="1" applyFill="1" applyBorder="1"/>
    <xf numFmtId="3" fontId="3" fillId="0" borderId="0" xfId="2" applyNumberFormat="1" applyFont="1"/>
    <xf numFmtId="0" fontId="15" fillId="0" borderId="0" xfId="2" applyFont="1"/>
    <xf numFmtId="0" fontId="11" fillId="2" borderId="0" xfId="1" applyFont="1" applyFill="1" applyAlignment="1">
      <alignment horizontal="left"/>
    </xf>
    <xf numFmtId="0" fontId="11" fillId="2" borderId="0" xfId="1" applyFont="1" applyFill="1" applyAlignment="1">
      <alignment horizontal="left" vertical="center"/>
    </xf>
    <xf numFmtId="2" fontId="11" fillId="2" borderId="0" xfId="1" applyNumberFormat="1" applyFont="1" applyFill="1" applyAlignment="1">
      <alignment horizontal="left"/>
    </xf>
    <xf numFmtId="0" fontId="16" fillId="2" borderId="0" xfId="1" applyFont="1" applyFill="1" applyAlignment="1">
      <alignment horizontal="left"/>
    </xf>
    <xf numFmtId="0" fontId="17" fillId="2" borderId="0" xfId="1" applyFont="1" applyFill="1"/>
    <xf numFmtId="2" fontId="17" fillId="2" borderId="0" xfId="1" applyNumberFormat="1" applyFont="1" applyFill="1"/>
    <xf numFmtId="0" fontId="11" fillId="4" borderId="18" xfId="3" applyFont="1" applyFill="1" applyBorder="1" applyAlignment="1">
      <alignment horizontal="center" vertical="center"/>
    </xf>
    <xf numFmtId="0" fontId="11" fillId="4" borderId="19" xfId="3" applyFont="1" applyFill="1" applyBorder="1" applyAlignment="1">
      <alignment horizontal="center" vertical="center" wrapText="1"/>
    </xf>
    <xf numFmtId="2" fontId="11" fillId="4" borderId="19" xfId="3" applyNumberFormat="1" applyFont="1" applyFill="1" applyBorder="1" applyAlignment="1">
      <alignment horizontal="center" vertical="center" wrapText="1"/>
    </xf>
    <xf numFmtId="0" fontId="11" fillId="4" borderId="20" xfId="3" applyFont="1" applyFill="1" applyBorder="1" applyAlignment="1">
      <alignment horizontal="center" vertical="center" wrapText="1"/>
    </xf>
    <xf numFmtId="0" fontId="11" fillId="5" borderId="19" xfId="3" applyFont="1" applyFill="1" applyBorder="1" applyAlignment="1">
      <alignment horizontal="center" vertical="center" wrapText="1"/>
    </xf>
    <xf numFmtId="49" fontId="19" fillId="2" borderId="16" xfId="1" applyNumberFormat="1" applyFont="1" applyFill="1" applyBorder="1" applyAlignment="1">
      <alignment horizontal="center"/>
    </xf>
    <xf numFmtId="3" fontId="19" fillId="2" borderId="21" xfId="1" applyNumberFormat="1" applyFont="1" applyFill="1" applyBorder="1" applyAlignment="1">
      <alignment horizontal="right" vertical="center"/>
    </xf>
    <xf numFmtId="0" fontId="19" fillId="2" borderId="21" xfId="1" applyFont="1" applyFill="1" applyBorder="1" applyAlignment="1">
      <alignment horizontal="right" vertical="center"/>
    </xf>
    <xf numFmtId="3" fontId="9" fillId="0" borderId="0" xfId="2" applyNumberFormat="1" applyFont="1"/>
    <xf numFmtId="49" fontId="19" fillId="0" borderId="16" xfId="1" applyNumberFormat="1" applyFont="1" applyBorder="1" applyAlignment="1">
      <alignment horizontal="center"/>
    </xf>
    <xf numFmtId="3" fontId="20" fillId="2" borderId="21" xfId="3" applyNumberFormat="1" applyFont="1" applyFill="1" applyBorder="1" applyAlignment="1">
      <alignment horizontal="right"/>
    </xf>
    <xf numFmtId="2" fontId="3" fillId="0" borderId="0" xfId="2" applyNumberFormat="1" applyFont="1"/>
    <xf numFmtId="49" fontId="11" fillId="2" borderId="23" xfId="1" applyNumberFormat="1" applyFont="1" applyFill="1" applyBorder="1" applyAlignment="1">
      <alignment horizontal="center" wrapText="1"/>
    </xf>
    <xf numFmtId="3" fontId="19" fillId="2" borderId="24" xfId="1" applyNumberFormat="1" applyFont="1" applyFill="1" applyBorder="1" applyAlignment="1">
      <alignment horizontal="right" vertical="center"/>
    </xf>
    <xf numFmtId="0" fontId="11" fillId="4" borderId="24" xfId="3" applyFont="1" applyFill="1" applyBorder="1" applyAlignment="1">
      <alignment horizontal="center" vertical="center" wrapText="1"/>
    </xf>
    <xf numFmtId="2" fontId="11" fillId="4" borderId="24" xfId="3" applyNumberFormat="1" applyFont="1" applyFill="1" applyBorder="1" applyAlignment="1">
      <alignment horizontal="center" vertical="center" wrapText="1"/>
    </xf>
    <xf numFmtId="0" fontId="23" fillId="4" borderId="26" xfId="2" applyFont="1" applyFill="1" applyBorder="1" applyAlignment="1">
      <alignment horizontal="center" vertical="center"/>
    </xf>
    <xf numFmtId="2" fontId="23" fillId="4" borderId="26" xfId="2" applyNumberFormat="1" applyFont="1" applyFill="1" applyBorder="1" applyAlignment="1">
      <alignment horizontal="center"/>
    </xf>
    <xf numFmtId="0" fontId="23" fillId="4" borderId="26" xfId="2" applyFont="1" applyFill="1" applyBorder="1" applyAlignment="1">
      <alignment horizontal="center"/>
    </xf>
    <xf numFmtId="164" fontId="11" fillId="4" borderId="26" xfId="3" applyNumberFormat="1" applyFont="1" applyFill="1" applyBorder="1" applyAlignment="1">
      <alignment horizontal="center"/>
    </xf>
    <xf numFmtId="4" fontId="11" fillId="2" borderId="0" xfId="3" applyNumberFormat="1" applyFont="1" applyFill="1" applyAlignment="1">
      <alignment horizontal="right"/>
    </xf>
    <xf numFmtId="3" fontId="11" fillId="4" borderId="26" xfId="1" applyNumberFormat="1" applyFont="1" applyFill="1" applyBorder="1" applyAlignment="1">
      <alignment horizontal="center" vertical="center"/>
    </xf>
    <xf numFmtId="2" fontId="11" fillId="4" borderId="26" xfId="3" applyNumberFormat="1" applyFont="1" applyFill="1" applyBorder="1" applyAlignment="1">
      <alignment horizontal="center"/>
    </xf>
    <xf numFmtId="3" fontId="11" fillId="4" borderId="26" xfId="3" applyNumberFormat="1" applyFont="1" applyFill="1" applyBorder="1" applyAlignment="1">
      <alignment horizontal="center"/>
    </xf>
    <xf numFmtId="4" fontId="20" fillId="2" borderId="21" xfId="1" applyNumberFormat="1" applyFont="1" applyFill="1" applyBorder="1" applyAlignment="1">
      <alignment horizontal="right" vertical="center"/>
    </xf>
    <xf numFmtId="2" fontId="20" fillId="2" borderId="21" xfId="3" applyNumberFormat="1" applyFont="1" applyFill="1" applyBorder="1" applyAlignment="1">
      <alignment horizontal="right"/>
    </xf>
    <xf numFmtId="4" fontId="19" fillId="2" borderId="22" xfId="3" applyNumberFormat="1" applyFont="1" applyFill="1" applyBorder="1" applyAlignment="1">
      <alignment horizontal="right"/>
    </xf>
    <xf numFmtId="4" fontId="20" fillId="2" borderId="24" xfId="1" applyNumberFormat="1" applyFont="1" applyFill="1" applyBorder="1" applyAlignment="1">
      <alignment horizontal="right"/>
    </xf>
    <xf numFmtId="0" fontId="3" fillId="0" borderId="28" xfId="2" applyFont="1" applyBorder="1" applyAlignment="1">
      <alignment vertical="center"/>
    </xf>
    <xf numFmtId="0" fontId="3" fillId="2" borderId="29" xfId="2" applyFont="1" applyFill="1" applyBorder="1" applyAlignment="1">
      <alignment vertical="center"/>
    </xf>
    <xf numFmtId="3" fontId="13" fillId="0" borderId="17" xfId="2" applyNumberFormat="1" applyFont="1" applyBorder="1" applyAlignment="1">
      <alignment horizontal="center"/>
    </xf>
    <xf numFmtId="49" fontId="24" fillId="0" borderId="23" xfId="1" applyNumberFormat="1" applyFont="1" applyBorder="1" applyAlignment="1">
      <alignment horizontal="center" wrapText="1"/>
    </xf>
    <xf numFmtId="3" fontId="21" fillId="0" borderId="25" xfId="2" applyNumberFormat="1" applyFont="1" applyBorder="1" applyAlignment="1">
      <alignment vertical="center"/>
    </xf>
    <xf numFmtId="3" fontId="25" fillId="0" borderId="0" xfId="2" applyNumberFormat="1" applyFont="1"/>
    <xf numFmtId="10" fontId="2" fillId="0" borderId="0" xfId="2" applyNumberFormat="1"/>
    <xf numFmtId="10" fontId="26" fillId="0" borderId="0" xfId="2" applyNumberFormat="1" applyFont="1"/>
    <xf numFmtId="3" fontId="11" fillId="0" borderId="22" xfId="3" applyNumberFormat="1" applyFont="1" applyBorder="1" applyAlignment="1">
      <alignment horizontal="right"/>
    </xf>
    <xf numFmtId="0" fontId="30" fillId="8" borderId="21" xfId="1" applyFont="1" applyFill="1" applyBorder="1" applyAlignment="1">
      <alignment horizontal="center" vertical="center" wrapText="1"/>
    </xf>
    <xf numFmtId="0" fontId="30" fillId="8" borderId="32" xfId="1" applyFont="1" applyFill="1" applyBorder="1" applyAlignment="1">
      <alignment horizontal="center" vertical="center" wrapText="1"/>
    </xf>
    <xf numFmtId="3" fontId="31" fillId="0" borderId="0" xfId="1" applyNumberFormat="1" applyFont="1" applyAlignment="1">
      <alignment horizontal="right"/>
    </xf>
    <xf numFmtId="14" fontId="3" fillId="0" borderId="0" xfId="2" applyNumberFormat="1" applyFont="1"/>
    <xf numFmtId="0" fontId="34" fillId="0" borderId="0" xfId="0" applyFont="1"/>
    <xf numFmtId="0" fontId="33" fillId="6" borderId="0" xfId="0" applyFont="1" applyFill="1"/>
    <xf numFmtId="0" fontId="0" fillId="6" borderId="0" xfId="0" applyFill="1"/>
    <xf numFmtId="0" fontId="2" fillId="0" borderId="0" xfId="0" applyFont="1"/>
    <xf numFmtId="0" fontId="35" fillId="7" borderId="21" xfId="0" applyFont="1" applyFill="1" applyBorder="1" applyAlignment="1">
      <alignment horizontal="center" vertical="center" wrapText="1"/>
    </xf>
    <xf numFmtId="0" fontId="37" fillId="9" borderId="21" xfId="0" applyFont="1" applyFill="1" applyBorder="1" applyAlignment="1">
      <alignment horizontal="center" vertical="center" wrapText="1"/>
    </xf>
    <xf numFmtId="0" fontId="39" fillId="10" borderId="17" xfId="0" applyFont="1" applyFill="1" applyBorder="1" applyAlignment="1">
      <alignment horizontal="center" vertical="center" wrapText="1"/>
    </xf>
    <xf numFmtId="0" fontId="40" fillId="7" borderId="18" xfId="1" applyFont="1" applyFill="1" applyBorder="1" applyAlignment="1">
      <alignment horizontal="center" vertical="center" wrapText="1"/>
    </xf>
    <xf numFmtId="0" fontId="29" fillId="11" borderId="19" xfId="1" applyFont="1" applyFill="1" applyBorder="1" applyAlignment="1">
      <alignment horizontal="center" vertical="center" wrapText="1"/>
    </xf>
    <xf numFmtId="0" fontId="29" fillId="11" borderId="20" xfId="1" applyFont="1" applyFill="1" applyBorder="1" applyAlignment="1">
      <alignment horizontal="center" vertical="center" wrapText="1"/>
    </xf>
    <xf numFmtId="0" fontId="34" fillId="12" borderId="21" xfId="0" applyFont="1" applyFill="1" applyBorder="1" applyAlignment="1">
      <alignment horizontal="center" vertical="center" wrapText="1"/>
    </xf>
    <xf numFmtId="17" fontId="35" fillId="0" borderId="21" xfId="0" applyNumberFormat="1" applyFont="1" applyBorder="1"/>
    <xf numFmtId="3" fontId="41" fillId="0" borderId="0" xfId="1" applyNumberFormat="1" applyFont="1" applyAlignment="1">
      <alignment horizontal="center"/>
    </xf>
    <xf numFmtId="3" fontId="42" fillId="13" borderId="0" xfId="1" applyNumberFormat="1" applyFont="1" applyFill="1" applyAlignment="1">
      <alignment horizontal="right"/>
    </xf>
    <xf numFmtId="10" fontId="42" fillId="13" borderId="0" xfId="6" applyNumberFormat="1" applyFont="1" applyFill="1"/>
    <xf numFmtId="10" fontId="0" fillId="0" borderId="0" xfId="6" applyNumberFormat="1" applyFont="1"/>
    <xf numFmtId="10" fontId="43" fillId="6" borderId="34" xfId="6" applyNumberFormat="1" applyFont="1" applyFill="1" applyBorder="1" applyAlignment="1">
      <alignment horizontal="center"/>
    </xf>
    <xf numFmtId="0" fontId="34" fillId="0" borderId="6" xfId="0" applyFont="1" applyBorder="1"/>
    <xf numFmtId="3" fontId="40" fillId="0" borderId="0" xfId="1" applyNumberFormat="1" applyFont="1" applyAlignment="1">
      <alignment horizontal="right"/>
    </xf>
    <xf numFmtId="3" fontId="40" fillId="0" borderId="7" xfId="1" applyNumberFormat="1" applyFont="1" applyBorder="1" applyAlignment="1">
      <alignment horizontal="right"/>
    </xf>
    <xf numFmtId="14" fontId="0" fillId="0" borderId="0" xfId="0" applyNumberFormat="1" applyAlignment="1">
      <alignment horizontal="left" indent="1"/>
    </xf>
    <xf numFmtId="0" fontId="44" fillId="0" borderId="6" xfId="0" applyFont="1" applyBorder="1"/>
    <xf numFmtId="0" fontId="45" fillId="14" borderId="0" xfId="0" applyFont="1" applyFill="1"/>
    <xf numFmtId="17" fontId="46" fillId="15" borderId="21" xfId="0" applyNumberFormat="1" applyFont="1" applyFill="1" applyBorder="1"/>
    <xf numFmtId="10" fontId="26" fillId="0" borderId="35" xfId="6" applyNumberFormat="1" applyFont="1" applyBorder="1" applyAlignment="1">
      <alignment horizontal="center"/>
    </xf>
    <xf numFmtId="0" fontId="34" fillId="0" borderId="8" xfId="0" applyFont="1" applyBorder="1"/>
    <xf numFmtId="3" fontId="40" fillId="0" borderId="9" xfId="1" applyNumberFormat="1" applyFont="1" applyBorder="1" applyAlignment="1">
      <alignment horizontal="right"/>
    </xf>
    <xf numFmtId="3" fontId="40" fillId="0" borderId="10" xfId="1" applyNumberFormat="1" applyFont="1" applyBorder="1" applyAlignment="1">
      <alignment horizontal="right"/>
    </xf>
    <xf numFmtId="3" fontId="0" fillId="0" borderId="0" xfId="0" applyNumberFormat="1"/>
    <xf numFmtId="3" fontId="19" fillId="2" borderId="33" xfId="1" applyNumberFormat="1" applyFont="1" applyFill="1" applyBorder="1" applyAlignment="1">
      <alignment horizontal="right" vertical="center"/>
    </xf>
    <xf numFmtId="0" fontId="3" fillId="0" borderId="32" xfId="2" applyFont="1" applyBorder="1"/>
    <xf numFmtId="3" fontId="11" fillId="4" borderId="21" xfId="3" applyNumberFormat="1" applyFont="1" applyFill="1" applyBorder="1" applyAlignment="1">
      <alignment horizontal="center" vertical="center" wrapText="1"/>
    </xf>
    <xf numFmtId="3" fontId="11" fillId="2" borderId="22" xfId="3" applyNumberFormat="1" applyFont="1" applyFill="1" applyBorder="1" applyAlignment="1">
      <alignment horizontal="right"/>
    </xf>
    <xf numFmtId="3" fontId="3" fillId="0" borderId="32" xfId="2" applyNumberFormat="1" applyFont="1" applyBorder="1"/>
    <xf numFmtId="3" fontId="11" fillId="2" borderId="32" xfId="3" applyNumberFormat="1" applyFont="1" applyFill="1" applyBorder="1" applyAlignment="1">
      <alignment horizontal="right" vertical="center"/>
    </xf>
    <xf numFmtId="3" fontId="20" fillId="0" borderId="21" xfId="1" applyNumberFormat="1" applyFont="1" applyBorder="1" applyAlignment="1">
      <alignment horizontal="right" vertical="center"/>
    </xf>
    <xf numFmtId="3" fontId="19" fillId="2" borderId="22" xfId="3" applyNumberFormat="1" applyFont="1" applyFill="1" applyBorder="1" applyAlignment="1">
      <alignment horizontal="right"/>
    </xf>
    <xf numFmtId="3" fontId="20" fillId="2" borderId="21" xfId="1" applyNumberFormat="1" applyFont="1" applyFill="1" applyBorder="1" applyAlignment="1">
      <alignment horizontal="right" vertical="center"/>
    </xf>
    <xf numFmtId="3" fontId="27" fillId="0" borderId="22" xfId="3" applyNumberFormat="1" applyFont="1" applyBorder="1" applyAlignment="1">
      <alignment horizontal="right"/>
    </xf>
    <xf numFmtId="14" fontId="5" fillId="0" borderId="0" xfId="2" applyNumberFormat="1" applyFont="1" applyAlignment="1">
      <alignment horizontal="right"/>
    </xf>
    <xf numFmtId="10" fontId="4" fillId="0" borderId="0" xfId="2" applyNumberFormat="1" applyFont="1"/>
    <xf numFmtId="10" fontId="25" fillId="0" borderId="0" xfId="2" applyNumberFormat="1" applyFont="1"/>
    <xf numFmtId="3" fontId="32" fillId="0" borderId="0" xfId="0" applyNumberFormat="1" applyFont="1"/>
    <xf numFmtId="0" fontId="3" fillId="2" borderId="1" xfId="2" applyFont="1" applyFill="1" applyBorder="1" applyAlignment="1">
      <alignment horizontal="left" wrapText="1"/>
    </xf>
    <xf numFmtId="0" fontId="3" fillId="2" borderId="11" xfId="2" applyFont="1" applyFill="1" applyBorder="1" applyAlignment="1">
      <alignment horizontal="left" wrapText="1"/>
    </xf>
    <xf numFmtId="0" fontId="3" fillId="2" borderId="2" xfId="2" applyFont="1" applyFill="1" applyBorder="1" applyAlignment="1">
      <alignment horizontal="left" wrapText="1"/>
    </xf>
    <xf numFmtId="0" fontId="14" fillId="3" borderId="0" xfId="2" applyFont="1" applyFill="1" applyAlignment="1">
      <alignment horizontal="center"/>
    </xf>
    <xf numFmtId="0" fontId="20" fillId="2" borderId="1" xfId="2" applyFont="1" applyFill="1" applyBorder="1" applyAlignment="1">
      <alignment horizontal="left" wrapText="1"/>
    </xf>
    <xf numFmtId="0" fontId="20" fillId="2" borderId="11" xfId="2" applyFont="1" applyFill="1" applyBorder="1" applyAlignment="1">
      <alignment horizontal="left" wrapText="1"/>
    </xf>
    <xf numFmtId="0" fontId="20" fillId="2" borderId="2" xfId="2" applyFont="1" applyFill="1" applyBorder="1" applyAlignment="1">
      <alignment horizontal="left" wrapText="1"/>
    </xf>
    <xf numFmtId="0" fontId="14" fillId="3" borderId="1" xfId="2" applyFont="1" applyFill="1" applyBorder="1" applyAlignment="1">
      <alignment horizontal="center"/>
    </xf>
    <xf numFmtId="0" fontId="14" fillId="3" borderId="11" xfId="2" applyFont="1" applyFill="1" applyBorder="1" applyAlignment="1">
      <alignment horizontal="center"/>
    </xf>
    <xf numFmtId="0" fontId="14" fillId="3" borderId="2" xfId="2" applyFont="1" applyFill="1" applyBorder="1" applyAlignment="1">
      <alignment horizontal="center"/>
    </xf>
    <xf numFmtId="0" fontId="11" fillId="4" borderId="24" xfId="3" applyFont="1" applyFill="1" applyBorder="1" applyAlignment="1">
      <alignment horizontal="center" vertical="center"/>
    </xf>
    <xf numFmtId="0" fontId="11" fillId="4" borderId="26" xfId="3" applyFont="1" applyFill="1" applyBorder="1" applyAlignment="1">
      <alignment horizontal="center" vertical="center"/>
    </xf>
    <xf numFmtId="0" fontId="11" fillId="4" borderId="27" xfId="3" applyFont="1" applyFill="1" applyBorder="1" applyAlignment="1">
      <alignment horizontal="center" vertical="center"/>
    </xf>
    <xf numFmtId="49" fontId="22" fillId="3" borderId="1" xfId="1" applyNumberFormat="1" applyFont="1" applyFill="1" applyBorder="1" applyAlignment="1">
      <alignment horizontal="center"/>
    </xf>
    <xf numFmtId="49" fontId="22" fillId="3" borderId="11" xfId="1" applyNumberFormat="1" applyFont="1" applyFill="1" applyBorder="1" applyAlignment="1">
      <alignment horizontal="center"/>
    </xf>
    <xf numFmtId="49" fontId="22" fillId="3" borderId="2" xfId="1" applyNumberFormat="1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0" xfId="2" applyFont="1" applyFill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2" applyFont="1" applyFill="1" applyBorder="1" applyAlignment="1">
      <alignment horizontal="center"/>
    </xf>
    <xf numFmtId="0" fontId="3" fillId="2" borderId="9" xfId="2" applyFont="1" applyFill="1" applyBorder="1" applyAlignment="1">
      <alignment horizontal="center"/>
    </xf>
    <xf numFmtId="0" fontId="3" fillId="2" borderId="10" xfId="2" applyFont="1" applyFill="1" applyBorder="1" applyAlignment="1">
      <alignment horizontal="center"/>
    </xf>
    <xf numFmtId="0" fontId="12" fillId="2" borderId="30" xfId="2" applyFont="1" applyFill="1" applyBorder="1" applyAlignment="1">
      <alignment horizontal="left" wrapText="1"/>
    </xf>
    <xf numFmtId="0" fontId="12" fillId="2" borderId="31" xfId="2" applyFont="1" applyFill="1" applyBorder="1" applyAlignment="1">
      <alignment horizontal="left" wrapText="1"/>
    </xf>
    <xf numFmtId="4" fontId="12" fillId="2" borderId="36" xfId="2" applyNumberFormat="1" applyFont="1" applyFill="1" applyBorder="1" applyAlignment="1">
      <alignment horizontal="center"/>
    </xf>
    <xf numFmtId="0" fontId="3" fillId="2" borderId="37" xfId="2" applyFont="1" applyFill="1" applyBorder="1"/>
  </cellXfs>
  <cellStyles count="7">
    <cellStyle name="Normal" xfId="0" builtinId="0"/>
    <cellStyle name="Normal 2" xfId="2" xr:uid="{40525CAE-5A6A-4314-A5F9-1A3CAAD93A5F}"/>
    <cellStyle name="Normal 2 2" xfId="1" xr:uid="{DB891D43-CD24-40DC-B370-3128C304CCE2}"/>
    <cellStyle name="Normal 5" xfId="4" xr:uid="{D378361F-84CB-4DA3-870F-0EA36DBCDF86}"/>
    <cellStyle name="Normal_Sheet1" xfId="3" xr:uid="{E5613E73-A18C-4EBA-95F3-058E941BBDA6}"/>
    <cellStyle name="Per cent 2" xfId="5" xr:uid="{1B86AA0B-E60F-4424-B787-D67DBCDF0A1C}"/>
    <cellStyle name="Percent" xfId="6" builtinId="5"/>
  </cellStyles>
  <dxfs count="0"/>
  <tableStyles count="0" defaultTableStyle="TableStyleMedium2" defaultPivotStyle="PivotStyleLight16"/>
  <colors>
    <mruColors>
      <color rgb="FF0000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BAA3C-99D6-456E-9216-652E72E845DB}">
  <sheetPr>
    <pageSetUpPr fitToPage="1"/>
  </sheetPr>
  <dimension ref="A1:Q79"/>
  <sheetViews>
    <sheetView tabSelected="1" topLeftCell="H12" zoomScale="125" zoomScaleNormal="80" workbookViewId="0">
      <selection activeCell="E38" sqref="E38:E40"/>
    </sheetView>
  </sheetViews>
  <sheetFormatPr baseColWidth="10" defaultColWidth="11" defaultRowHeight="14" x14ac:dyDescent="0.15"/>
  <cols>
    <col min="1" max="1" width="4" style="12" customWidth="1"/>
    <col min="2" max="2" width="22.83203125" style="12" customWidth="1"/>
    <col min="3" max="3" width="14.5" style="38" customWidth="1"/>
    <col min="4" max="4" width="26.83203125" style="60" customWidth="1"/>
    <col min="5" max="5" width="24.6640625" style="12" customWidth="1"/>
    <col min="6" max="6" width="20.33203125" style="12" customWidth="1"/>
    <col min="7" max="7" width="28.33203125" style="12" customWidth="1"/>
    <col min="8" max="8" width="14.6640625" style="12" customWidth="1"/>
    <col min="9" max="9" width="20" style="20" bestFit="1" customWidth="1"/>
    <col min="10" max="10" width="48.33203125" style="20" bestFit="1" customWidth="1"/>
    <col min="11" max="11" width="35.1640625" style="12" customWidth="1"/>
    <col min="12" max="12" width="38.1640625" style="12" bestFit="1" customWidth="1"/>
    <col min="13" max="13" width="19" style="12" bestFit="1" customWidth="1"/>
    <col min="14" max="14" width="23.83203125" style="12" customWidth="1"/>
    <col min="15" max="15" width="18.6640625" style="12" customWidth="1"/>
    <col min="16" max="256" width="11" style="12"/>
    <col min="257" max="257" width="4" style="12" customWidth="1"/>
    <col min="258" max="258" width="22.83203125" style="12" customWidth="1"/>
    <col min="259" max="259" width="26" style="12" customWidth="1"/>
    <col min="260" max="260" width="26.83203125" style="12" customWidth="1"/>
    <col min="261" max="261" width="24.6640625" style="12" customWidth="1"/>
    <col min="262" max="262" width="20.33203125" style="12" customWidth="1"/>
    <col min="263" max="263" width="28.33203125" style="12" customWidth="1"/>
    <col min="264" max="264" width="14.6640625" style="12" customWidth="1"/>
    <col min="265" max="265" width="20" style="12" bestFit="1" customWidth="1"/>
    <col min="266" max="266" width="48.33203125" style="12" bestFit="1" customWidth="1"/>
    <col min="267" max="267" width="35.1640625" style="12" customWidth="1"/>
    <col min="268" max="268" width="38.1640625" style="12" bestFit="1" customWidth="1"/>
    <col min="269" max="269" width="19" style="12" bestFit="1" customWidth="1"/>
    <col min="270" max="270" width="23.83203125" style="12" customWidth="1"/>
    <col min="271" max="271" width="50.83203125" style="12" bestFit="1" customWidth="1"/>
    <col min="272" max="512" width="11" style="12"/>
    <col min="513" max="513" width="4" style="12" customWidth="1"/>
    <col min="514" max="514" width="22.83203125" style="12" customWidth="1"/>
    <col min="515" max="515" width="26" style="12" customWidth="1"/>
    <col min="516" max="516" width="26.83203125" style="12" customWidth="1"/>
    <col min="517" max="517" width="24.6640625" style="12" customWidth="1"/>
    <col min="518" max="518" width="20.33203125" style="12" customWidth="1"/>
    <col min="519" max="519" width="28.33203125" style="12" customWidth="1"/>
    <col min="520" max="520" width="14.6640625" style="12" customWidth="1"/>
    <col min="521" max="521" width="20" style="12" bestFit="1" customWidth="1"/>
    <col min="522" max="522" width="48.33203125" style="12" bestFit="1" customWidth="1"/>
    <col min="523" max="523" width="35.1640625" style="12" customWidth="1"/>
    <col min="524" max="524" width="38.1640625" style="12" bestFit="1" customWidth="1"/>
    <col min="525" max="525" width="19" style="12" bestFit="1" customWidth="1"/>
    <col min="526" max="526" width="23.83203125" style="12" customWidth="1"/>
    <col min="527" max="527" width="50.83203125" style="12" bestFit="1" customWidth="1"/>
    <col min="528" max="768" width="11" style="12"/>
    <col min="769" max="769" width="4" style="12" customWidth="1"/>
    <col min="770" max="770" width="22.83203125" style="12" customWidth="1"/>
    <col min="771" max="771" width="26" style="12" customWidth="1"/>
    <col min="772" max="772" width="26.83203125" style="12" customWidth="1"/>
    <col min="773" max="773" width="24.6640625" style="12" customWidth="1"/>
    <col min="774" max="774" width="20.33203125" style="12" customWidth="1"/>
    <col min="775" max="775" width="28.33203125" style="12" customWidth="1"/>
    <col min="776" max="776" width="14.6640625" style="12" customWidth="1"/>
    <col min="777" max="777" width="20" style="12" bestFit="1" customWidth="1"/>
    <col min="778" max="778" width="48.33203125" style="12" bestFit="1" customWidth="1"/>
    <col min="779" max="779" width="35.1640625" style="12" customWidth="1"/>
    <col min="780" max="780" width="38.1640625" style="12" bestFit="1" customWidth="1"/>
    <col min="781" max="781" width="19" style="12" bestFit="1" customWidth="1"/>
    <col min="782" max="782" width="23.83203125" style="12" customWidth="1"/>
    <col min="783" max="783" width="50.83203125" style="12" bestFit="1" customWidth="1"/>
    <col min="784" max="1024" width="11" style="12"/>
    <col min="1025" max="1025" width="4" style="12" customWidth="1"/>
    <col min="1026" max="1026" width="22.83203125" style="12" customWidth="1"/>
    <col min="1027" max="1027" width="26" style="12" customWidth="1"/>
    <col min="1028" max="1028" width="26.83203125" style="12" customWidth="1"/>
    <col min="1029" max="1029" width="24.6640625" style="12" customWidth="1"/>
    <col min="1030" max="1030" width="20.33203125" style="12" customWidth="1"/>
    <col min="1031" max="1031" width="28.33203125" style="12" customWidth="1"/>
    <col min="1032" max="1032" width="14.6640625" style="12" customWidth="1"/>
    <col min="1033" max="1033" width="20" style="12" bestFit="1" customWidth="1"/>
    <col min="1034" max="1034" width="48.33203125" style="12" bestFit="1" customWidth="1"/>
    <col min="1035" max="1035" width="35.1640625" style="12" customWidth="1"/>
    <col min="1036" max="1036" width="38.1640625" style="12" bestFit="1" customWidth="1"/>
    <col min="1037" max="1037" width="19" style="12" bestFit="1" customWidth="1"/>
    <col min="1038" max="1038" width="23.83203125" style="12" customWidth="1"/>
    <col min="1039" max="1039" width="50.83203125" style="12" bestFit="1" customWidth="1"/>
    <col min="1040" max="1280" width="11" style="12"/>
    <col min="1281" max="1281" width="4" style="12" customWidth="1"/>
    <col min="1282" max="1282" width="22.83203125" style="12" customWidth="1"/>
    <col min="1283" max="1283" width="26" style="12" customWidth="1"/>
    <col min="1284" max="1284" width="26.83203125" style="12" customWidth="1"/>
    <col min="1285" max="1285" width="24.6640625" style="12" customWidth="1"/>
    <col min="1286" max="1286" width="20.33203125" style="12" customWidth="1"/>
    <col min="1287" max="1287" width="28.33203125" style="12" customWidth="1"/>
    <col min="1288" max="1288" width="14.6640625" style="12" customWidth="1"/>
    <col min="1289" max="1289" width="20" style="12" bestFit="1" customWidth="1"/>
    <col min="1290" max="1290" width="48.33203125" style="12" bestFit="1" customWidth="1"/>
    <col min="1291" max="1291" width="35.1640625" style="12" customWidth="1"/>
    <col min="1292" max="1292" width="38.1640625" style="12" bestFit="1" customWidth="1"/>
    <col min="1293" max="1293" width="19" style="12" bestFit="1" customWidth="1"/>
    <col min="1294" max="1294" width="23.83203125" style="12" customWidth="1"/>
    <col min="1295" max="1295" width="50.83203125" style="12" bestFit="1" customWidth="1"/>
    <col min="1296" max="1536" width="11" style="12"/>
    <col min="1537" max="1537" width="4" style="12" customWidth="1"/>
    <col min="1538" max="1538" width="22.83203125" style="12" customWidth="1"/>
    <col min="1539" max="1539" width="26" style="12" customWidth="1"/>
    <col min="1540" max="1540" width="26.83203125" style="12" customWidth="1"/>
    <col min="1541" max="1541" width="24.6640625" style="12" customWidth="1"/>
    <col min="1542" max="1542" width="20.33203125" style="12" customWidth="1"/>
    <col min="1543" max="1543" width="28.33203125" style="12" customWidth="1"/>
    <col min="1544" max="1544" width="14.6640625" style="12" customWidth="1"/>
    <col min="1545" max="1545" width="20" style="12" bestFit="1" customWidth="1"/>
    <col min="1546" max="1546" width="48.33203125" style="12" bestFit="1" customWidth="1"/>
    <col min="1547" max="1547" width="35.1640625" style="12" customWidth="1"/>
    <col min="1548" max="1548" width="38.1640625" style="12" bestFit="1" customWidth="1"/>
    <col min="1549" max="1549" width="19" style="12" bestFit="1" customWidth="1"/>
    <col min="1550" max="1550" width="23.83203125" style="12" customWidth="1"/>
    <col min="1551" max="1551" width="50.83203125" style="12" bestFit="1" customWidth="1"/>
    <col min="1552" max="1792" width="11" style="12"/>
    <col min="1793" max="1793" width="4" style="12" customWidth="1"/>
    <col min="1794" max="1794" width="22.83203125" style="12" customWidth="1"/>
    <col min="1795" max="1795" width="26" style="12" customWidth="1"/>
    <col min="1796" max="1796" width="26.83203125" style="12" customWidth="1"/>
    <col min="1797" max="1797" width="24.6640625" style="12" customWidth="1"/>
    <col min="1798" max="1798" width="20.33203125" style="12" customWidth="1"/>
    <col min="1799" max="1799" width="28.33203125" style="12" customWidth="1"/>
    <col min="1800" max="1800" width="14.6640625" style="12" customWidth="1"/>
    <col min="1801" max="1801" width="20" style="12" bestFit="1" customWidth="1"/>
    <col min="1802" max="1802" width="48.33203125" style="12" bestFit="1" customWidth="1"/>
    <col min="1803" max="1803" width="35.1640625" style="12" customWidth="1"/>
    <col min="1804" max="1804" width="38.1640625" style="12" bestFit="1" customWidth="1"/>
    <col min="1805" max="1805" width="19" style="12" bestFit="1" customWidth="1"/>
    <col min="1806" max="1806" width="23.83203125" style="12" customWidth="1"/>
    <col min="1807" max="1807" width="50.83203125" style="12" bestFit="1" customWidth="1"/>
    <col min="1808" max="2048" width="11" style="12"/>
    <col min="2049" max="2049" width="4" style="12" customWidth="1"/>
    <col min="2050" max="2050" width="22.83203125" style="12" customWidth="1"/>
    <col min="2051" max="2051" width="26" style="12" customWidth="1"/>
    <col min="2052" max="2052" width="26.83203125" style="12" customWidth="1"/>
    <col min="2053" max="2053" width="24.6640625" style="12" customWidth="1"/>
    <col min="2054" max="2054" width="20.33203125" style="12" customWidth="1"/>
    <col min="2055" max="2055" width="28.33203125" style="12" customWidth="1"/>
    <col min="2056" max="2056" width="14.6640625" style="12" customWidth="1"/>
    <col min="2057" max="2057" width="20" style="12" bestFit="1" customWidth="1"/>
    <col min="2058" max="2058" width="48.33203125" style="12" bestFit="1" customWidth="1"/>
    <col min="2059" max="2059" width="35.1640625" style="12" customWidth="1"/>
    <col min="2060" max="2060" width="38.1640625" style="12" bestFit="1" customWidth="1"/>
    <col min="2061" max="2061" width="19" style="12" bestFit="1" customWidth="1"/>
    <col min="2062" max="2062" width="23.83203125" style="12" customWidth="1"/>
    <col min="2063" max="2063" width="50.83203125" style="12" bestFit="1" customWidth="1"/>
    <col min="2064" max="2304" width="11" style="12"/>
    <col min="2305" max="2305" width="4" style="12" customWidth="1"/>
    <col min="2306" max="2306" width="22.83203125" style="12" customWidth="1"/>
    <col min="2307" max="2307" width="26" style="12" customWidth="1"/>
    <col min="2308" max="2308" width="26.83203125" style="12" customWidth="1"/>
    <col min="2309" max="2309" width="24.6640625" style="12" customWidth="1"/>
    <col min="2310" max="2310" width="20.33203125" style="12" customWidth="1"/>
    <col min="2311" max="2311" width="28.33203125" style="12" customWidth="1"/>
    <col min="2312" max="2312" width="14.6640625" style="12" customWidth="1"/>
    <col min="2313" max="2313" width="20" style="12" bestFit="1" customWidth="1"/>
    <col min="2314" max="2314" width="48.33203125" style="12" bestFit="1" customWidth="1"/>
    <col min="2315" max="2315" width="35.1640625" style="12" customWidth="1"/>
    <col min="2316" max="2316" width="38.1640625" style="12" bestFit="1" customWidth="1"/>
    <col min="2317" max="2317" width="19" style="12" bestFit="1" customWidth="1"/>
    <col min="2318" max="2318" width="23.83203125" style="12" customWidth="1"/>
    <col min="2319" max="2319" width="50.83203125" style="12" bestFit="1" customWidth="1"/>
    <col min="2320" max="2560" width="11" style="12"/>
    <col min="2561" max="2561" width="4" style="12" customWidth="1"/>
    <col min="2562" max="2562" width="22.83203125" style="12" customWidth="1"/>
    <col min="2563" max="2563" width="26" style="12" customWidth="1"/>
    <col min="2564" max="2564" width="26.83203125" style="12" customWidth="1"/>
    <col min="2565" max="2565" width="24.6640625" style="12" customWidth="1"/>
    <col min="2566" max="2566" width="20.33203125" style="12" customWidth="1"/>
    <col min="2567" max="2567" width="28.33203125" style="12" customWidth="1"/>
    <col min="2568" max="2568" width="14.6640625" style="12" customWidth="1"/>
    <col min="2569" max="2569" width="20" style="12" bestFit="1" customWidth="1"/>
    <col min="2570" max="2570" width="48.33203125" style="12" bestFit="1" customWidth="1"/>
    <col min="2571" max="2571" width="35.1640625" style="12" customWidth="1"/>
    <col min="2572" max="2572" width="38.1640625" style="12" bestFit="1" customWidth="1"/>
    <col min="2573" max="2573" width="19" style="12" bestFit="1" customWidth="1"/>
    <col min="2574" max="2574" width="23.83203125" style="12" customWidth="1"/>
    <col min="2575" max="2575" width="50.83203125" style="12" bestFit="1" customWidth="1"/>
    <col min="2576" max="2816" width="11" style="12"/>
    <col min="2817" max="2817" width="4" style="12" customWidth="1"/>
    <col min="2818" max="2818" width="22.83203125" style="12" customWidth="1"/>
    <col min="2819" max="2819" width="26" style="12" customWidth="1"/>
    <col min="2820" max="2820" width="26.83203125" style="12" customWidth="1"/>
    <col min="2821" max="2821" width="24.6640625" style="12" customWidth="1"/>
    <col min="2822" max="2822" width="20.33203125" style="12" customWidth="1"/>
    <col min="2823" max="2823" width="28.33203125" style="12" customWidth="1"/>
    <col min="2824" max="2824" width="14.6640625" style="12" customWidth="1"/>
    <col min="2825" max="2825" width="20" style="12" bestFit="1" customWidth="1"/>
    <col min="2826" max="2826" width="48.33203125" style="12" bestFit="1" customWidth="1"/>
    <col min="2827" max="2827" width="35.1640625" style="12" customWidth="1"/>
    <col min="2828" max="2828" width="38.1640625" style="12" bestFit="1" customWidth="1"/>
    <col min="2829" max="2829" width="19" style="12" bestFit="1" customWidth="1"/>
    <col min="2830" max="2830" width="23.83203125" style="12" customWidth="1"/>
    <col min="2831" max="2831" width="50.83203125" style="12" bestFit="1" customWidth="1"/>
    <col min="2832" max="3072" width="11" style="12"/>
    <col min="3073" max="3073" width="4" style="12" customWidth="1"/>
    <col min="3074" max="3074" width="22.83203125" style="12" customWidth="1"/>
    <col min="3075" max="3075" width="26" style="12" customWidth="1"/>
    <col min="3076" max="3076" width="26.83203125" style="12" customWidth="1"/>
    <col min="3077" max="3077" width="24.6640625" style="12" customWidth="1"/>
    <col min="3078" max="3078" width="20.33203125" style="12" customWidth="1"/>
    <col min="3079" max="3079" width="28.33203125" style="12" customWidth="1"/>
    <col min="3080" max="3080" width="14.6640625" style="12" customWidth="1"/>
    <col min="3081" max="3081" width="20" style="12" bestFit="1" customWidth="1"/>
    <col min="3082" max="3082" width="48.33203125" style="12" bestFit="1" customWidth="1"/>
    <col min="3083" max="3083" width="35.1640625" style="12" customWidth="1"/>
    <col min="3084" max="3084" width="38.1640625" style="12" bestFit="1" customWidth="1"/>
    <col min="3085" max="3085" width="19" style="12" bestFit="1" customWidth="1"/>
    <col min="3086" max="3086" width="23.83203125" style="12" customWidth="1"/>
    <col min="3087" max="3087" width="50.83203125" style="12" bestFit="1" customWidth="1"/>
    <col min="3088" max="3328" width="11" style="12"/>
    <col min="3329" max="3329" width="4" style="12" customWidth="1"/>
    <col min="3330" max="3330" width="22.83203125" style="12" customWidth="1"/>
    <col min="3331" max="3331" width="26" style="12" customWidth="1"/>
    <col min="3332" max="3332" width="26.83203125" style="12" customWidth="1"/>
    <col min="3333" max="3333" width="24.6640625" style="12" customWidth="1"/>
    <col min="3334" max="3334" width="20.33203125" style="12" customWidth="1"/>
    <col min="3335" max="3335" width="28.33203125" style="12" customWidth="1"/>
    <col min="3336" max="3336" width="14.6640625" style="12" customWidth="1"/>
    <col min="3337" max="3337" width="20" style="12" bestFit="1" customWidth="1"/>
    <col min="3338" max="3338" width="48.33203125" style="12" bestFit="1" customWidth="1"/>
    <col min="3339" max="3339" width="35.1640625" style="12" customWidth="1"/>
    <col min="3340" max="3340" width="38.1640625" style="12" bestFit="1" customWidth="1"/>
    <col min="3341" max="3341" width="19" style="12" bestFit="1" customWidth="1"/>
    <col min="3342" max="3342" width="23.83203125" style="12" customWidth="1"/>
    <col min="3343" max="3343" width="50.83203125" style="12" bestFit="1" customWidth="1"/>
    <col min="3344" max="3584" width="11" style="12"/>
    <col min="3585" max="3585" width="4" style="12" customWidth="1"/>
    <col min="3586" max="3586" width="22.83203125" style="12" customWidth="1"/>
    <col min="3587" max="3587" width="26" style="12" customWidth="1"/>
    <col min="3588" max="3588" width="26.83203125" style="12" customWidth="1"/>
    <col min="3589" max="3589" width="24.6640625" style="12" customWidth="1"/>
    <col min="3590" max="3590" width="20.33203125" style="12" customWidth="1"/>
    <col min="3591" max="3591" width="28.33203125" style="12" customWidth="1"/>
    <col min="3592" max="3592" width="14.6640625" style="12" customWidth="1"/>
    <col min="3593" max="3593" width="20" style="12" bestFit="1" customWidth="1"/>
    <col min="3594" max="3594" width="48.33203125" style="12" bestFit="1" customWidth="1"/>
    <col min="3595" max="3595" width="35.1640625" style="12" customWidth="1"/>
    <col min="3596" max="3596" width="38.1640625" style="12" bestFit="1" customWidth="1"/>
    <col min="3597" max="3597" width="19" style="12" bestFit="1" customWidth="1"/>
    <col min="3598" max="3598" width="23.83203125" style="12" customWidth="1"/>
    <col min="3599" max="3599" width="50.83203125" style="12" bestFit="1" customWidth="1"/>
    <col min="3600" max="3840" width="11" style="12"/>
    <col min="3841" max="3841" width="4" style="12" customWidth="1"/>
    <col min="3842" max="3842" width="22.83203125" style="12" customWidth="1"/>
    <col min="3843" max="3843" width="26" style="12" customWidth="1"/>
    <col min="3844" max="3844" width="26.83203125" style="12" customWidth="1"/>
    <col min="3845" max="3845" width="24.6640625" style="12" customWidth="1"/>
    <col min="3846" max="3846" width="20.33203125" style="12" customWidth="1"/>
    <col min="3847" max="3847" width="28.33203125" style="12" customWidth="1"/>
    <col min="3848" max="3848" width="14.6640625" style="12" customWidth="1"/>
    <col min="3849" max="3849" width="20" style="12" bestFit="1" customWidth="1"/>
    <col min="3850" max="3850" width="48.33203125" style="12" bestFit="1" customWidth="1"/>
    <col min="3851" max="3851" width="35.1640625" style="12" customWidth="1"/>
    <col min="3852" max="3852" width="38.1640625" style="12" bestFit="1" customWidth="1"/>
    <col min="3853" max="3853" width="19" style="12" bestFit="1" customWidth="1"/>
    <col min="3854" max="3854" width="23.83203125" style="12" customWidth="1"/>
    <col min="3855" max="3855" width="50.83203125" style="12" bestFit="1" customWidth="1"/>
    <col min="3856" max="4096" width="11" style="12"/>
    <col min="4097" max="4097" width="4" style="12" customWidth="1"/>
    <col min="4098" max="4098" width="22.83203125" style="12" customWidth="1"/>
    <col min="4099" max="4099" width="26" style="12" customWidth="1"/>
    <col min="4100" max="4100" width="26.83203125" style="12" customWidth="1"/>
    <col min="4101" max="4101" width="24.6640625" style="12" customWidth="1"/>
    <col min="4102" max="4102" width="20.33203125" style="12" customWidth="1"/>
    <col min="4103" max="4103" width="28.33203125" style="12" customWidth="1"/>
    <col min="4104" max="4104" width="14.6640625" style="12" customWidth="1"/>
    <col min="4105" max="4105" width="20" style="12" bestFit="1" customWidth="1"/>
    <col min="4106" max="4106" width="48.33203125" style="12" bestFit="1" customWidth="1"/>
    <col min="4107" max="4107" width="35.1640625" style="12" customWidth="1"/>
    <col min="4108" max="4108" width="38.1640625" style="12" bestFit="1" customWidth="1"/>
    <col min="4109" max="4109" width="19" style="12" bestFit="1" customWidth="1"/>
    <col min="4110" max="4110" width="23.83203125" style="12" customWidth="1"/>
    <col min="4111" max="4111" width="50.83203125" style="12" bestFit="1" customWidth="1"/>
    <col min="4112" max="4352" width="11" style="12"/>
    <col min="4353" max="4353" width="4" style="12" customWidth="1"/>
    <col min="4354" max="4354" width="22.83203125" style="12" customWidth="1"/>
    <col min="4355" max="4355" width="26" style="12" customWidth="1"/>
    <col min="4356" max="4356" width="26.83203125" style="12" customWidth="1"/>
    <col min="4357" max="4357" width="24.6640625" style="12" customWidth="1"/>
    <col min="4358" max="4358" width="20.33203125" style="12" customWidth="1"/>
    <col min="4359" max="4359" width="28.33203125" style="12" customWidth="1"/>
    <col min="4360" max="4360" width="14.6640625" style="12" customWidth="1"/>
    <col min="4361" max="4361" width="20" style="12" bestFit="1" customWidth="1"/>
    <col min="4362" max="4362" width="48.33203125" style="12" bestFit="1" customWidth="1"/>
    <col min="4363" max="4363" width="35.1640625" style="12" customWidth="1"/>
    <col min="4364" max="4364" width="38.1640625" style="12" bestFit="1" customWidth="1"/>
    <col min="4365" max="4365" width="19" style="12" bestFit="1" customWidth="1"/>
    <col min="4366" max="4366" width="23.83203125" style="12" customWidth="1"/>
    <col min="4367" max="4367" width="50.83203125" style="12" bestFit="1" customWidth="1"/>
    <col min="4368" max="4608" width="11" style="12"/>
    <col min="4609" max="4609" width="4" style="12" customWidth="1"/>
    <col min="4610" max="4610" width="22.83203125" style="12" customWidth="1"/>
    <col min="4611" max="4611" width="26" style="12" customWidth="1"/>
    <col min="4612" max="4612" width="26.83203125" style="12" customWidth="1"/>
    <col min="4613" max="4613" width="24.6640625" style="12" customWidth="1"/>
    <col min="4614" max="4614" width="20.33203125" style="12" customWidth="1"/>
    <col min="4615" max="4615" width="28.33203125" style="12" customWidth="1"/>
    <col min="4616" max="4616" width="14.6640625" style="12" customWidth="1"/>
    <col min="4617" max="4617" width="20" style="12" bestFit="1" customWidth="1"/>
    <col min="4618" max="4618" width="48.33203125" style="12" bestFit="1" customWidth="1"/>
    <col min="4619" max="4619" width="35.1640625" style="12" customWidth="1"/>
    <col min="4620" max="4620" width="38.1640625" style="12" bestFit="1" customWidth="1"/>
    <col min="4621" max="4621" width="19" style="12" bestFit="1" customWidth="1"/>
    <col min="4622" max="4622" width="23.83203125" style="12" customWidth="1"/>
    <col min="4623" max="4623" width="50.83203125" style="12" bestFit="1" customWidth="1"/>
    <col min="4624" max="4864" width="11" style="12"/>
    <col min="4865" max="4865" width="4" style="12" customWidth="1"/>
    <col min="4866" max="4866" width="22.83203125" style="12" customWidth="1"/>
    <col min="4867" max="4867" width="26" style="12" customWidth="1"/>
    <col min="4868" max="4868" width="26.83203125" style="12" customWidth="1"/>
    <col min="4869" max="4869" width="24.6640625" style="12" customWidth="1"/>
    <col min="4870" max="4870" width="20.33203125" style="12" customWidth="1"/>
    <col min="4871" max="4871" width="28.33203125" style="12" customWidth="1"/>
    <col min="4872" max="4872" width="14.6640625" style="12" customWidth="1"/>
    <col min="4873" max="4873" width="20" style="12" bestFit="1" customWidth="1"/>
    <col min="4874" max="4874" width="48.33203125" style="12" bestFit="1" customWidth="1"/>
    <col min="4875" max="4875" width="35.1640625" style="12" customWidth="1"/>
    <col min="4876" max="4876" width="38.1640625" style="12" bestFit="1" customWidth="1"/>
    <col min="4877" max="4877" width="19" style="12" bestFit="1" customWidth="1"/>
    <col min="4878" max="4878" width="23.83203125" style="12" customWidth="1"/>
    <col min="4879" max="4879" width="50.83203125" style="12" bestFit="1" customWidth="1"/>
    <col min="4880" max="5120" width="11" style="12"/>
    <col min="5121" max="5121" width="4" style="12" customWidth="1"/>
    <col min="5122" max="5122" width="22.83203125" style="12" customWidth="1"/>
    <col min="5123" max="5123" width="26" style="12" customWidth="1"/>
    <col min="5124" max="5124" width="26.83203125" style="12" customWidth="1"/>
    <col min="5125" max="5125" width="24.6640625" style="12" customWidth="1"/>
    <col min="5126" max="5126" width="20.33203125" style="12" customWidth="1"/>
    <col min="5127" max="5127" width="28.33203125" style="12" customWidth="1"/>
    <col min="5128" max="5128" width="14.6640625" style="12" customWidth="1"/>
    <col min="5129" max="5129" width="20" style="12" bestFit="1" customWidth="1"/>
    <col min="5130" max="5130" width="48.33203125" style="12" bestFit="1" customWidth="1"/>
    <col min="5131" max="5131" width="35.1640625" style="12" customWidth="1"/>
    <col min="5132" max="5132" width="38.1640625" style="12" bestFit="1" customWidth="1"/>
    <col min="5133" max="5133" width="19" style="12" bestFit="1" customWidth="1"/>
    <col min="5134" max="5134" width="23.83203125" style="12" customWidth="1"/>
    <col min="5135" max="5135" width="50.83203125" style="12" bestFit="1" customWidth="1"/>
    <col min="5136" max="5376" width="11" style="12"/>
    <col min="5377" max="5377" width="4" style="12" customWidth="1"/>
    <col min="5378" max="5378" width="22.83203125" style="12" customWidth="1"/>
    <col min="5379" max="5379" width="26" style="12" customWidth="1"/>
    <col min="5380" max="5380" width="26.83203125" style="12" customWidth="1"/>
    <col min="5381" max="5381" width="24.6640625" style="12" customWidth="1"/>
    <col min="5382" max="5382" width="20.33203125" style="12" customWidth="1"/>
    <col min="5383" max="5383" width="28.33203125" style="12" customWidth="1"/>
    <col min="5384" max="5384" width="14.6640625" style="12" customWidth="1"/>
    <col min="5385" max="5385" width="20" style="12" bestFit="1" customWidth="1"/>
    <col min="5386" max="5386" width="48.33203125" style="12" bestFit="1" customWidth="1"/>
    <col min="5387" max="5387" width="35.1640625" style="12" customWidth="1"/>
    <col min="5388" max="5388" width="38.1640625" style="12" bestFit="1" customWidth="1"/>
    <col min="5389" max="5389" width="19" style="12" bestFit="1" customWidth="1"/>
    <col min="5390" max="5390" width="23.83203125" style="12" customWidth="1"/>
    <col min="5391" max="5391" width="50.83203125" style="12" bestFit="1" customWidth="1"/>
    <col min="5392" max="5632" width="11" style="12"/>
    <col min="5633" max="5633" width="4" style="12" customWidth="1"/>
    <col min="5634" max="5634" width="22.83203125" style="12" customWidth="1"/>
    <col min="5635" max="5635" width="26" style="12" customWidth="1"/>
    <col min="5636" max="5636" width="26.83203125" style="12" customWidth="1"/>
    <col min="5637" max="5637" width="24.6640625" style="12" customWidth="1"/>
    <col min="5638" max="5638" width="20.33203125" style="12" customWidth="1"/>
    <col min="5639" max="5639" width="28.33203125" style="12" customWidth="1"/>
    <col min="5640" max="5640" width="14.6640625" style="12" customWidth="1"/>
    <col min="5641" max="5641" width="20" style="12" bestFit="1" customWidth="1"/>
    <col min="5642" max="5642" width="48.33203125" style="12" bestFit="1" customWidth="1"/>
    <col min="5643" max="5643" width="35.1640625" style="12" customWidth="1"/>
    <col min="5644" max="5644" width="38.1640625" style="12" bestFit="1" customWidth="1"/>
    <col min="5645" max="5645" width="19" style="12" bestFit="1" customWidth="1"/>
    <col min="5646" max="5646" width="23.83203125" style="12" customWidth="1"/>
    <col min="5647" max="5647" width="50.83203125" style="12" bestFit="1" customWidth="1"/>
    <col min="5648" max="5888" width="11" style="12"/>
    <col min="5889" max="5889" width="4" style="12" customWidth="1"/>
    <col min="5890" max="5890" width="22.83203125" style="12" customWidth="1"/>
    <col min="5891" max="5891" width="26" style="12" customWidth="1"/>
    <col min="5892" max="5892" width="26.83203125" style="12" customWidth="1"/>
    <col min="5893" max="5893" width="24.6640625" style="12" customWidth="1"/>
    <col min="5894" max="5894" width="20.33203125" style="12" customWidth="1"/>
    <col min="5895" max="5895" width="28.33203125" style="12" customWidth="1"/>
    <col min="5896" max="5896" width="14.6640625" style="12" customWidth="1"/>
    <col min="5897" max="5897" width="20" style="12" bestFit="1" customWidth="1"/>
    <col min="5898" max="5898" width="48.33203125" style="12" bestFit="1" customWidth="1"/>
    <col min="5899" max="5899" width="35.1640625" style="12" customWidth="1"/>
    <col min="5900" max="5900" width="38.1640625" style="12" bestFit="1" customWidth="1"/>
    <col min="5901" max="5901" width="19" style="12" bestFit="1" customWidth="1"/>
    <col min="5902" max="5902" width="23.83203125" style="12" customWidth="1"/>
    <col min="5903" max="5903" width="50.83203125" style="12" bestFit="1" customWidth="1"/>
    <col min="5904" max="6144" width="11" style="12"/>
    <col min="6145" max="6145" width="4" style="12" customWidth="1"/>
    <col min="6146" max="6146" width="22.83203125" style="12" customWidth="1"/>
    <col min="6147" max="6147" width="26" style="12" customWidth="1"/>
    <col min="6148" max="6148" width="26.83203125" style="12" customWidth="1"/>
    <col min="6149" max="6149" width="24.6640625" style="12" customWidth="1"/>
    <col min="6150" max="6150" width="20.33203125" style="12" customWidth="1"/>
    <col min="6151" max="6151" width="28.33203125" style="12" customWidth="1"/>
    <col min="6152" max="6152" width="14.6640625" style="12" customWidth="1"/>
    <col min="6153" max="6153" width="20" style="12" bestFit="1" customWidth="1"/>
    <col min="6154" max="6154" width="48.33203125" style="12" bestFit="1" customWidth="1"/>
    <col min="6155" max="6155" width="35.1640625" style="12" customWidth="1"/>
    <col min="6156" max="6156" width="38.1640625" style="12" bestFit="1" customWidth="1"/>
    <col min="6157" max="6157" width="19" style="12" bestFit="1" customWidth="1"/>
    <col min="6158" max="6158" width="23.83203125" style="12" customWidth="1"/>
    <col min="6159" max="6159" width="50.83203125" style="12" bestFit="1" customWidth="1"/>
    <col min="6160" max="6400" width="11" style="12"/>
    <col min="6401" max="6401" width="4" style="12" customWidth="1"/>
    <col min="6402" max="6402" width="22.83203125" style="12" customWidth="1"/>
    <col min="6403" max="6403" width="26" style="12" customWidth="1"/>
    <col min="6404" max="6404" width="26.83203125" style="12" customWidth="1"/>
    <col min="6405" max="6405" width="24.6640625" style="12" customWidth="1"/>
    <col min="6406" max="6406" width="20.33203125" style="12" customWidth="1"/>
    <col min="6407" max="6407" width="28.33203125" style="12" customWidth="1"/>
    <col min="6408" max="6408" width="14.6640625" style="12" customWidth="1"/>
    <col min="6409" max="6409" width="20" style="12" bestFit="1" customWidth="1"/>
    <col min="6410" max="6410" width="48.33203125" style="12" bestFit="1" customWidth="1"/>
    <col min="6411" max="6411" width="35.1640625" style="12" customWidth="1"/>
    <col min="6412" max="6412" width="38.1640625" style="12" bestFit="1" customWidth="1"/>
    <col min="6413" max="6413" width="19" style="12" bestFit="1" customWidth="1"/>
    <col min="6414" max="6414" width="23.83203125" style="12" customWidth="1"/>
    <col min="6415" max="6415" width="50.83203125" style="12" bestFit="1" customWidth="1"/>
    <col min="6416" max="6656" width="11" style="12"/>
    <col min="6657" max="6657" width="4" style="12" customWidth="1"/>
    <col min="6658" max="6658" width="22.83203125" style="12" customWidth="1"/>
    <col min="6659" max="6659" width="26" style="12" customWidth="1"/>
    <col min="6660" max="6660" width="26.83203125" style="12" customWidth="1"/>
    <col min="6661" max="6661" width="24.6640625" style="12" customWidth="1"/>
    <col min="6662" max="6662" width="20.33203125" style="12" customWidth="1"/>
    <col min="6663" max="6663" width="28.33203125" style="12" customWidth="1"/>
    <col min="6664" max="6664" width="14.6640625" style="12" customWidth="1"/>
    <col min="6665" max="6665" width="20" style="12" bestFit="1" customWidth="1"/>
    <col min="6666" max="6666" width="48.33203125" style="12" bestFit="1" customWidth="1"/>
    <col min="6667" max="6667" width="35.1640625" style="12" customWidth="1"/>
    <col min="6668" max="6668" width="38.1640625" style="12" bestFit="1" customWidth="1"/>
    <col min="6669" max="6669" width="19" style="12" bestFit="1" customWidth="1"/>
    <col min="6670" max="6670" width="23.83203125" style="12" customWidth="1"/>
    <col min="6671" max="6671" width="50.83203125" style="12" bestFit="1" customWidth="1"/>
    <col min="6672" max="6912" width="11" style="12"/>
    <col min="6913" max="6913" width="4" style="12" customWidth="1"/>
    <col min="6914" max="6914" width="22.83203125" style="12" customWidth="1"/>
    <col min="6915" max="6915" width="26" style="12" customWidth="1"/>
    <col min="6916" max="6916" width="26.83203125" style="12" customWidth="1"/>
    <col min="6917" max="6917" width="24.6640625" style="12" customWidth="1"/>
    <col min="6918" max="6918" width="20.33203125" style="12" customWidth="1"/>
    <col min="6919" max="6919" width="28.33203125" style="12" customWidth="1"/>
    <col min="6920" max="6920" width="14.6640625" style="12" customWidth="1"/>
    <col min="6921" max="6921" width="20" style="12" bestFit="1" customWidth="1"/>
    <col min="6922" max="6922" width="48.33203125" style="12" bestFit="1" customWidth="1"/>
    <col min="6923" max="6923" width="35.1640625" style="12" customWidth="1"/>
    <col min="6924" max="6924" width="38.1640625" style="12" bestFit="1" customWidth="1"/>
    <col min="6925" max="6925" width="19" style="12" bestFit="1" customWidth="1"/>
    <col min="6926" max="6926" width="23.83203125" style="12" customWidth="1"/>
    <col min="6927" max="6927" width="50.83203125" style="12" bestFit="1" customWidth="1"/>
    <col min="6928" max="7168" width="11" style="12"/>
    <col min="7169" max="7169" width="4" style="12" customWidth="1"/>
    <col min="7170" max="7170" width="22.83203125" style="12" customWidth="1"/>
    <col min="7171" max="7171" width="26" style="12" customWidth="1"/>
    <col min="7172" max="7172" width="26.83203125" style="12" customWidth="1"/>
    <col min="7173" max="7173" width="24.6640625" style="12" customWidth="1"/>
    <col min="7174" max="7174" width="20.33203125" style="12" customWidth="1"/>
    <col min="7175" max="7175" width="28.33203125" style="12" customWidth="1"/>
    <col min="7176" max="7176" width="14.6640625" style="12" customWidth="1"/>
    <col min="7177" max="7177" width="20" style="12" bestFit="1" customWidth="1"/>
    <col min="7178" max="7178" width="48.33203125" style="12" bestFit="1" customWidth="1"/>
    <col min="7179" max="7179" width="35.1640625" style="12" customWidth="1"/>
    <col min="7180" max="7180" width="38.1640625" style="12" bestFit="1" customWidth="1"/>
    <col min="7181" max="7181" width="19" style="12" bestFit="1" customWidth="1"/>
    <col min="7182" max="7182" width="23.83203125" style="12" customWidth="1"/>
    <col min="7183" max="7183" width="50.83203125" style="12" bestFit="1" customWidth="1"/>
    <col min="7184" max="7424" width="11" style="12"/>
    <col min="7425" max="7425" width="4" style="12" customWidth="1"/>
    <col min="7426" max="7426" width="22.83203125" style="12" customWidth="1"/>
    <col min="7427" max="7427" width="26" style="12" customWidth="1"/>
    <col min="7428" max="7428" width="26.83203125" style="12" customWidth="1"/>
    <col min="7429" max="7429" width="24.6640625" style="12" customWidth="1"/>
    <col min="7430" max="7430" width="20.33203125" style="12" customWidth="1"/>
    <col min="7431" max="7431" width="28.33203125" style="12" customWidth="1"/>
    <col min="7432" max="7432" width="14.6640625" style="12" customWidth="1"/>
    <col min="7433" max="7433" width="20" style="12" bestFit="1" customWidth="1"/>
    <col min="7434" max="7434" width="48.33203125" style="12" bestFit="1" customWidth="1"/>
    <col min="7435" max="7435" width="35.1640625" style="12" customWidth="1"/>
    <col min="7436" max="7436" width="38.1640625" style="12" bestFit="1" customWidth="1"/>
    <col min="7437" max="7437" width="19" style="12" bestFit="1" customWidth="1"/>
    <col min="7438" max="7438" width="23.83203125" style="12" customWidth="1"/>
    <col min="7439" max="7439" width="50.83203125" style="12" bestFit="1" customWidth="1"/>
    <col min="7440" max="7680" width="11" style="12"/>
    <col min="7681" max="7681" width="4" style="12" customWidth="1"/>
    <col min="7682" max="7682" width="22.83203125" style="12" customWidth="1"/>
    <col min="7683" max="7683" width="26" style="12" customWidth="1"/>
    <col min="7684" max="7684" width="26.83203125" style="12" customWidth="1"/>
    <col min="7685" max="7685" width="24.6640625" style="12" customWidth="1"/>
    <col min="7686" max="7686" width="20.33203125" style="12" customWidth="1"/>
    <col min="7687" max="7687" width="28.33203125" style="12" customWidth="1"/>
    <col min="7688" max="7688" width="14.6640625" style="12" customWidth="1"/>
    <col min="7689" max="7689" width="20" style="12" bestFit="1" customWidth="1"/>
    <col min="7690" max="7690" width="48.33203125" style="12" bestFit="1" customWidth="1"/>
    <col min="7691" max="7691" width="35.1640625" style="12" customWidth="1"/>
    <col min="7692" max="7692" width="38.1640625" style="12" bestFit="1" customWidth="1"/>
    <col min="7693" max="7693" width="19" style="12" bestFit="1" customWidth="1"/>
    <col min="7694" max="7694" width="23.83203125" style="12" customWidth="1"/>
    <col min="7695" max="7695" width="50.83203125" style="12" bestFit="1" customWidth="1"/>
    <col min="7696" max="7936" width="11" style="12"/>
    <col min="7937" max="7937" width="4" style="12" customWidth="1"/>
    <col min="7938" max="7938" width="22.83203125" style="12" customWidth="1"/>
    <col min="7939" max="7939" width="26" style="12" customWidth="1"/>
    <col min="7940" max="7940" width="26.83203125" style="12" customWidth="1"/>
    <col min="7941" max="7941" width="24.6640625" style="12" customWidth="1"/>
    <col min="7942" max="7942" width="20.33203125" style="12" customWidth="1"/>
    <col min="7943" max="7943" width="28.33203125" style="12" customWidth="1"/>
    <col min="7944" max="7944" width="14.6640625" style="12" customWidth="1"/>
    <col min="7945" max="7945" width="20" style="12" bestFit="1" customWidth="1"/>
    <col min="7946" max="7946" width="48.33203125" style="12" bestFit="1" customWidth="1"/>
    <col min="7947" max="7947" width="35.1640625" style="12" customWidth="1"/>
    <col min="7948" max="7948" width="38.1640625" style="12" bestFit="1" customWidth="1"/>
    <col min="7949" max="7949" width="19" style="12" bestFit="1" customWidth="1"/>
    <col min="7950" max="7950" width="23.83203125" style="12" customWidth="1"/>
    <col min="7951" max="7951" width="50.83203125" style="12" bestFit="1" customWidth="1"/>
    <col min="7952" max="8192" width="11" style="12"/>
    <col min="8193" max="8193" width="4" style="12" customWidth="1"/>
    <col min="8194" max="8194" width="22.83203125" style="12" customWidth="1"/>
    <col min="8195" max="8195" width="26" style="12" customWidth="1"/>
    <col min="8196" max="8196" width="26.83203125" style="12" customWidth="1"/>
    <col min="8197" max="8197" width="24.6640625" style="12" customWidth="1"/>
    <col min="8198" max="8198" width="20.33203125" style="12" customWidth="1"/>
    <col min="8199" max="8199" width="28.33203125" style="12" customWidth="1"/>
    <col min="8200" max="8200" width="14.6640625" style="12" customWidth="1"/>
    <col min="8201" max="8201" width="20" style="12" bestFit="1" customWidth="1"/>
    <col min="8202" max="8202" width="48.33203125" style="12" bestFit="1" customWidth="1"/>
    <col min="8203" max="8203" width="35.1640625" style="12" customWidth="1"/>
    <col min="8204" max="8204" width="38.1640625" style="12" bestFit="1" customWidth="1"/>
    <col min="8205" max="8205" width="19" style="12" bestFit="1" customWidth="1"/>
    <col min="8206" max="8206" width="23.83203125" style="12" customWidth="1"/>
    <col min="8207" max="8207" width="50.83203125" style="12" bestFit="1" customWidth="1"/>
    <col min="8208" max="8448" width="11" style="12"/>
    <col min="8449" max="8449" width="4" style="12" customWidth="1"/>
    <col min="8450" max="8450" width="22.83203125" style="12" customWidth="1"/>
    <col min="8451" max="8451" width="26" style="12" customWidth="1"/>
    <col min="8452" max="8452" width="26.83203125" style="12" customWidth="1"/>
    <col min="8453" max="8453" width="24.6640625" style="12" customWidth="1"/>
    <col min="8454" max="8454" width="20.33203125" style="12" customWidth="1"/>
    <col min="8455" max="8455" width="28.33203125" style="12" customWidth="1"/>
    <col min="8456" max="8456" width="14.6640625" style="12" customWidth="1"/>
    <col min="8457" max="8457" width="20" style="12" bestFit="1" customWidth="1"/>
    <col min="8458" max="8458" width="48.33203125" style="12" bestFit="1" customWidth="1"/>
    <col min="8459" max="8459" width="35.1640625" style="12" customWidth="1"/>
    <col min="8460" max="8460" width="38.1640625" style="12" bestFit="1" customWidth="1"/>
    <col min="8461" max="8461" width="19" style="12" bestFit="1" customWidth="1"/>
    <col min="8462" max="8462" width="23.83203125" style="12" customWidth="1"/>
    <col min="8463" max="8463" width="50.83203125" style="12" bestFit="1" customWidth="1"/>
    <col min="8464" max="8704" width="11" style="12"/>
    <col min="8705" max="8705" width="4" style="12" customWidth="1"/>
    <col min="8706" max="8706" width="22.83203125" style="12" customWidth="1"/>
    <col min="8707" max="8707" width="26" style="12" customWidth="1"/>
    <col min="8708" max="8708" width="26.83203125" style="12" customWidth="1"/>
    <col min="8709" max="8709" width="24.6640625" style="12" customWidth="1"/>
    <col min="8710" max="8710" width="20.33203125" style="12" customWidth="1"/>
    <col min="8711" max="8711" width="28.33203125" style="12" customWidth="1"/>
    <col min="8712" max="8712" width="14.6640625" style="12" customWidth="1"/>
    <col min="8713" max="8713" width="20" style="12" bestFit="1" customWidth="1"/>
    <col min="8714" max="8714" width="48.33203125" style="12" bestFit="1" customWidth="1"/>
    <col min="8715" max="8715" width="35.1640625" style="12" customWidth="1"/>
    <col min="8716" max="8716" width="38.1640625" style="12" bestFit="1" customWidth="1"/>
    <col min="8717" max="8717" width="19" style="12" bestFit="1" customWidth="1"/>
    <col min="8718" max="8718" width="23.83203125" style="12" customWidth="1"/>
    <col min="8719" max="8719" width="50.83203125" style="12" bestFit="1" customWidth="1"/>
    <col min="8720" max="8960" width="11" style="12"/>
    <col min="8961" max="8961" width="4" style="12" customWidth="1"/>
    <col min="8962" max="8962" width="22.83203125" style="12" customWidth="1"/>
    <col min="8963" max="8963" width="26" style="12" customWidth="1"/>
    <col min="8964" max="8964" width="26.83203125" style="12" customWidth="1"/>
    <col min="8965" max="8965" width="24.6640625" style="12" customWidth="1"/>
    <col min="8966" max="8966" width="20.33203125" style="12" customWidth="1"/>
    <col min="8967" max="8967" width="28.33203125" style="12" customWidth="1"/>
    <col min="8968" max="8968" width="14.6640625" style="12" customWidth="1"/>
    <col min="8969" max="8969" width="20" style="12" bestFit="1" customWidth="1"/>
    <col min="8970" max="8970" width="48.33203125" style="12" bestFit="1" customWidth="1"/>
    <col min="8971" max="8971" width="35.1640625" style="12" customWidth="1"/>
    <col min="8972" max="8972" width="38.1640625" style="12" bestFit="1" customWidth="1"/>
    <col min="8973" max="8973" width="19" style="12" bestFit="1" customWidth="1"/>
    <col min="8974" max="8974" width="23.83203125" style="12" customWidth="1"/>
    <col min="8975" max="8975" width="50.83203125" style="12" bestFit="1" customWidth="1"/>
    <col min="8976" max="9216" width="11" style="12"/>
    <col min="9217" max="9217" width="4" style="12" customWidth="1"/>
    <col min="9218" max="9218" width="22.83203125" style="12" customWidth="1"/>
    <col min="9219" max="9219" width="26" style="12" customWidth="1"/>
    <col min="9220" max="9220" width="26.83203125" style="12" customWidth="1"/>
    <col min="9221" max="9221" width="24.6640625" style="12" customWidth="1"/>
    <col min="9222" max="9222" width="20.33203125" style="12" customWidth="1"/>
    <col min="9223" max="9223" width="28.33203125" style="12" customWidth="1"/>
    <col min="9224" max="9224" width="14.6640625" style="12" customWidth="1"/>
    <col min="9225" max="9225" width="20" style="12" bestFit="1" customWidth="1"/>
    <col min="9226" max="9226" width="48.33203125" style="12" bestFit="1" customWidth="1"/>
    <col min="9227" max="9227" width="35.1640625" style="12" customWidth="1"/>
    <col min="9228" max="9228" width="38.1640625" style="12" bestFit="1" customWidth="1"/>
    <col min="9229" max="9229" width="19" style="12" bestFit="1" customWidth="1"/>
    <col min="9230" max="9230" width="23.83203125" style="12" customWidth="1"/>
    <col min="9231" max="9231" width="50.83203125" style="12" bestFit="1" customWidth="1"/>
    <col min="9232" max="9472" width="11" style="12"/>
    <col min="9473" max="9473" width="4" style="12" customWidth="1"/>
    <col min="9474" max="9474" width="22.83203125" style="12" customWidth="1"/>
    <col min="9475" max="9475" width="26" style="12" customWidth="1"/>
    <col min="9476" max="9476" width="26.83203125" style="12" customWidth="1"/>
    <col min="9477" max="9477" width="24.6640625" style="12" customWidth="1"/>
    <col min="9478" max="9478" width="20.33203125" style="12" customWidth="1"/>
    <col min="9479" max="9479" width="28.33203125" style="12" customWidth="1"/>
    <col min="9480" max="9480" width="14.6640625" style="12" customWidth="1"/>
    <col min="9481" max="9481" width="20" style="12" bestFit="1" customWidth="1"/>
    <col min="9482" max="9482" width="48.33203125" style="12" bestFit="1" customWidth="1"/>
    <col min="9483" max="9483" width="35.1640625" style="12" customWidth="1"/>
    <col min="9484" max="9484" width="38.1640625" style="12" bestFit="1" customWidth="1"/>
    <col min="9485" max="9485" width="19" style="12" bestFit="1" customWidth="1"/>
    <col min="9486" max="9486" width="23.83203125" style="12" customWidth="1"/>
    <col min="9487" max="9487" width="50.83203125" style="12" bestFit="1" customWidth="1"/>
    <col min="9488" max="9728" width="11" style="12"/>
    <col min="9729" max="9729" width="4" style="12" customWidth="1"/>
    <col min="9730" max="9730" width="22.83203125" style="12" customWidth="1"/>
    <col min="9731" max="9731" width="26" style="12" customWidth="1"/>
    <col min="9732" max="9732" width="26.83203125" style="12" customWidth="1"/>
    <col min="9733" max="9733" width="24.6640625" style="12" customWidth="1"/>
    <col min="9734" max="9734" width="20.33203125" style="12" customWidth="1"/>
    <col min="9735" max="9735" width="28.33203125" style="12" customWidth="1"/>
    <col min="9736" max="9736" width="14.6640625" style="12" customWidth="1"/>
    <col min="9737" max="9737" width="20" style="12" bestFit="1" customWidth="1"/>
    <col min="9738" max="9738" width="48.33203125" style="12" bestFit="1" customWidth="1"/>
    <col min="9739" max="9739" width="35.1640625" style="12" customWidth="1"/>
    <col min="9740" max="9740" width="38.1640625" style="12" bestFit="1" customWidth="1"/>
    <col min="9741" max="9741" width="19" style="12" bestFit="1" customWidth="1"/>
    <col min="9742" max="9742" width="23.83203125" style="12" customWidth="1"/>
    <col min="9743" max="9743" width="50.83203125" style="12" bestFit="1" customWidth="1"/>
    <col min="9744" max="9984" width="11" style="12"/>
    <col min="9985" max="9985" width="4" style="12" customWidth="1"/>
    <col min="9986" max="9986" width="22.83203125" style="12" customWidth="1"/>
    <col min="9987" max="9987" width="26" style="12" customWidth="1"/>
    <col min="9988" max="9988" width="26.83203125" style="12" customWidth="1"/>
    <col min="9989" max="9989" width="24.6640625" style="12" customWidth="1"/>
    <col min="9990" max="9990" width="20.33203125" style="12" customWidth="1"/>
    <col min="9991" max="9991" width="28.33203125" style="12" customWidth="1"/>
    <col min="9992" max="9992" width="14.6640625" style="12" customWidth="1"/>
    <col min="9993" max="9993" width="20" style="12" bestFit="1" customWidth="1"/>
    <col min="9994" max="9994" width="48.33203125" style="12" bestFit="1" customWidth="1"/>
    <col min="9995" max="9995" width="35.1640625" style="12" customWidth="1"/>
    <col min="9996" max="9996" width="38.1640625" style="12" bestFit="1" customWidth="1"/>
    <col min="9997" max="9997" width="19" style="12" bestFit="1" customWidth="1"/>
    <col min="9998" max="9998" width="23.83203125" style="12" customWidth="1"/>
    <col min="9999" max="9999" width="50.83203125" style="12" bestFit="1" customWidth="1"/>
    <col min="10000" max="10240" width="11" style="12"/>
    <col min="10241" max="10241" width="4" style="12" customWidth="1"/>
    <col min="10242" max="10242" width="22.83203125" style="12" customWidth="1"/>
    <col min="10243" max="10243" width="26" style="12" customWidth="1"/>
    <col min="10244" max="10244" width="26.83203125" style="12" customWidth="1"/>
    <col min="10245" max="10245" width="24.6640625" style="12" customWidth="1"/>
    <col min="10246" max="10246" width="20.33203125" style="12" customWidth="1"/>
    <col min="10247" max="10247" width="28.33203125" style="12" customWidth="1"/>
    <col min="10248" max="10248" width="14.6640625" style="12" customWidth="1"/>
    <col min="10249" max="10249" width="20" style="12" bestFit="1" customWidth="1"/>
    <col min="10250" max="10250" width="48.33203125" style="12" bestFit="1" customWidth="1"/>
    <col min="10251" max="10251" width="35.1640625" style="12" customWidth="1"/>
    <col min="10252" max="10252" width="38.1640625" style="12" bestFit="1" customWidth="1"/>
    <col min="10253" max="10253" width="19" style="12" bestFit="1" customWidth="1"/>
    <col min="10254" max="10254" width="23.83203125" style="12" customWidth="1"/>
    <col min="10255" max="10255" width="50.83203125" style="12" bestFit="1" customWidth="1"/>
    <col min="10256" max="10496" width="11" style="12"/>
    <col min="10497" max="10497" width="4" style="12" customWidth="1"/>
    <col min="10498" max="10498" width="22.83203125" style="12" customWidth="1"/>
    <col min="10499" max="10499" width="26" style="12" customWidth="1"/>
    <col min="10500" max="10500" width="26.83203125" style="12" customWidth="1"/>
    <col min="10501" max="10501" width="24.6640625" style="12" customWidth="1"/>
    <col min="10502" max="10502" width="20.33203125" style="12" customWidth="1"/>
    <col min="10503" max="10503" width="28.33203125" style="12" customWidth="1"/>
    <col min="10504" max="10504" width="14.6640625" style="12" customWidth="1"/>
    <col min="10505" max="10505" width="20" style="12" bestFit="1" customWidth="1"/>
    <col min="10506" max="10506" width="48.33203125" style="12" bestFit="1" customWidth="1"/>
    <col min="10507" max="10507" width="35.1640625" style="12" customWidth="1"/>
    <col min="10508" max="10508" width="38.1640625" style="12" bestFit="1" customWidth="1"/>
    <col min="10509" max="10509" width="19" style="12" bestFit="1" customWidth="1"/>
    <col min="10510" max="10510" width="23.83203125" style="12" customWidth="1"/>
    <col min="10511" max="10511" width="50.83203125" style="12" bestFit="1" customWidth="1"/>
    <col min="10512" max="10752" width="11" style="12"/>
    <col min="10753" max="10753" width="4" style="12" customWidth="1"/>
    <col min="10754" max="10754" width="22.83203125" style="12" customWidth="1"/>
    <col min="10755" max="10755" width="26" style="12" customWidth="1"/>
    <col min="10756" max="10756" width="26.83203125" style="12" customWidth="1"/>
    <col min="10757" max="10757" width="24.6640625" style="12" customWidth="1"/>
    <col min="10758" max="10758" width="20.33203125" style="12" customWidth="1"/>
    <col min="10759" max="10759" width="28.33203125" style="12" customWidth="1"/>
    <col min="10760" max="10760" width="14.6640625" style="12" customWidth="1"/>
    <col min="10761" max="10761" width="20" style="12" bestFit="1" customWidth="1"/>
    <col min="10762" max="10762" width="48.33203125" style="12" bestFit="1" customWidth="1"/>
    <col min="10763" max="10763" width="35.1640625" style="12" customWidth="1"/>
    <col min="10764" max="10764" width="38.1640625" style="12" bestFit="1" customWidth="1"/>
    <col min="10765" max="10765" width="19" style="12" bestFit="1" customWidth="1"/>
    <col min="10766" max="10766" width="23.83203125" style="12" customWidth="1"/>
    <col min="10767" max="10767" width="50.83203125" style="12" bestFit="1" customWidth="1"/>
    <col min="10768" max="11008" width="11" style="12"/>
    <col min="11009" max="11009" width="4" style="12" customWidth="1"/>
    <col min="11010" max="11010" width="22.83203125" style="12" customWidth="1"/>
    <col min="11011" max="11011" width="26" style="12" customWidth="1"/>
    <col min="11012" max="11012" width="26.83203125" style="12" customWidth="1"/>
    <col min="11013" max="11013" width="24.6640625" style="12" customWidth="1"/>
    <col min="11014" max="11014" width="20.33203125" style="12" customWidth="1"/>
    <col min="11015" max="11015" width="28.33203125" style="12" customWidth="1"/>
    <col min="11016" max="11016" width="14.6640625" style="12" customWidth="1"/>
    <col min="11017" max="11017" width="20" style="12" bestFit="1" customWidth="1"/>
    <col min="11018" max="11018" width="48.33203125" style="12" bestFit="1" customWidth="1"/>
    <col min="11019" max="11019" width="35.1640625" style="12" customWidth="1"/>
    <col min="11020" max="11020" width="38.1640625" style="12" bestFit="1" customWidth="1"/>
    <col min="11021" max="11021" width="19" style="12" bestFit="1" customWidth="1"/>
    <col min="11022" max="11022" width="23.83203125" style="12" customWidth="1"/>
    <col min="11023" max="11023" width="50.83203125" style="12" bestFit="1" customWidth="1"/>
    <col min="11024" max="11264" width="11" style="12"/>
    <col min="11265" max="11265" width="4" style="12" customWidth="1"/>
    <col min="11266" max="11266" width="22.83203125" style="12" customWidth="1"/>
    <col min="11267" max="11267" width="26" style="12" customWidth="1"/>
    <col min="11268" max="11268" width="26.83203125" style="12" customWidth="1"/>
    <col min="11269" max="11269" width="24.6640625" style="12" customWidth="1"/>
    <col min="11270" max="11270" width="20.33203125" style="12" customWidth="1"/>
    <col min="11271" max="11271" width="28.33203125" style="12" customWidth="1"/>
    <col min="11272" max="11272" width="14.6640625" style="12" customWidth="1"/>
    <col min="11273" max="11273" width="20" style="12" bestFit="1" customWidth="1"/>
    <col min="11274" max="11274" width="48.33203125" style="12" bestFit="1" customWidth="1"/>
    <col min="11275" max="11275" width="35.1640625" style="12" customWidth="1"/>
    <col min="11276" max="11276" width="38.1640625" style="12" bestFit="1" customWidth="1"/>
    <col min="11277" max="11277" width="19" style="12" bestFit="1" customWidth="1"/>
    <col min="11278" max="11278" width="23.83203125" style="12" customWidth="1"/>
    <col min="11279" max="11279" width="50.83203125" style="12" bestFit="1" customWidth="1"/>
    <col min="11280" max="11520" width="11" style="12"/>
    <col min="11521" max="11521" width="4" style="12" customWidth="1"/>
    <col min="11522" max="11522" width="22.83203125" style="12" customWidth="1"/>
    <col min="11523" max="11523" width="26" style="12" customWidth="1"/>
    <col min="11524" max="11524" width="26.83203125" style="12" customWidth="1"/>
    <col min="11525" max="11525" width="24.6640625" style="12" customWidth="1"/>
    <col min="11526" max="11526" width="20.33203125" style="12" customWidth="1"/>
    <col min="11527" max="11527" width="28.33203125" style="12" customWidth="1"/>
    <col min="11528" max="11528" width="14.6640625" style="12" customWidth="1"/>
    <col min="11529" max="11529" width="20" style="12" bestFit="1" customWidth="1"/>
    <col min="11530" max="11530" width="48.33203125" style="12" bestFit="1" customWidth="1"/>
    <col min="11531" max="11531" width="35.1640625" style="12" customWidth="1"/>
    <col min="11532" max="11532" width="38.1640625" style="12" bestFit="1" customWidth="1"/>
    <col min="11533" max="11533" width="19" style="12" bestFit="1" customWidth="1"/>
    <col min="11534" max="11534" width="23.83203125" style="12" customWidth="1"/>
    <col min="11535" max="11535" width="50.83203125" style="12" bestFit="1" customWidth="1"/>
    <col min="11536" max="11776" width="11" style="12"/>
    <col min="11777" max="11777" width="4" style="12" customWidth="1"/>
    <col min="11778" max="11778" width="22.83203125" style="12" customWidth="1"/>
    <col min="11779" max="11779" width="26" style="12" customWidth="1"/>
    <col min="11780" max="11780" width="26.83203125" style="12" customWidth="1"/>
    <col min="11781" max="11781" width="24.6640625" style="12" customWidth="1"/>
    <col min="11782" max="11782" width="20.33203125" style="12" customWidth="1"/>
    <col min="11783" max="11783" width="28.33203125" style="12" customWidth="1"/>
    <col min="11784" max="11784" width="14.6640625" style="12" customWidth="1"/>
    <col min="11785" max="11785" width="20" style="12" bestFit="1" customWidth="1"/>
    <col min="11786" max="11786" width="48.33203125" style="12" bestFit="1" customWidth="1"/>
    <col min="11787" max="11787" width="35.1640625" style="12" customWidth="1"/>
    <col min="11788" max="11788" width="38.1640625" style="12" bestFit="1" customWidth="1"/>
    <col min="11789" max="11789" width="19" style="12" bestFit="1" customWidth="1"/>
    <col min="11790" max="11790" width="23.83203125" style="12" customWidth="1"/>
    <col min="11791" max="11791" width="50.83203125" style="12" bestFit="1" customWidth="1"/>
    <col min="11792" max="12032" width="11" style="12"/>
    <col min="12033" max="12033" width="4" style="12" customWidth="1"/>
    <col min="12034" max="12034" width="22.83203125" style="12" customWidth="1"/>
    <col min="12035" max="12035" width="26" style="12" customWidth="1"/>
    <col min="12036" max="12036" width="26.83203125" style="12" customWidth="1"/>
    <col min="12037" max="12037" width="24.6640625" style="12" customWidth="1"/>
    <col min="12038" max="12038" width="20.33203125" style="12" customWidth="1"/>
    <col min="12039" max="12039" width="28.33203125" style="12" customWidth="1"/>
    <col min="12040" max="12040" width="14.6640625" style="12" customWidth="1"/>
    <col min="12041" max="12041" width="20" style="12" bestFit="1" customWidth="1"/>
    <col min="12042" max="12042" width="48.33203125" style="12" bestFit="1" customWidth="1"/>
    <col min="12043" max="12043" width="35.1640625" style="12" customWidth="1"/>
    <col min="12044" max="12044" width="38.1640625" style="12" bestFit="1" customWidth="1"/>
    <col min="12045" max="12045" width="19" style="12" bestFit="1" customWidth="1"/>
    <col min="12046" max="12046" width="23.83203125" style="12" customWidth="1"/>
    <col min="12047" max="12047" width="50.83203125" style="12" bestFit="1" customWidth="1"/>
    <col min="12048" max="12288" width="11" style="12"/>
    <col min="12289" max="12289" width="4" style="12" customWidth="1"/>
    <col min="12290" max="12290" width="22.83203125" style="12" customWidth="1"/>
    <col min="12291" max="12291" width="26" style="12" customWidth="1"/>
    <col min="12292" max="12292" width="26.83203125" style="12" customWidth="1"/>
    <col min="12293" max="12293" width="24.6640625" style="12" customWidth="1"/>
    <col min="12294" max="12294" width="20.33203125" style="12" customWidth="1"/>
    <col min="12295" max="12295" width="28.33203125" style="12" customWidth="1"/>
    <col min="12296" max="12296" width="14.6640625" style="12" customWidth="1"/>
    <col min="12297" max="12297" width="20" style="12" bestFit="1" customWidth="1"/>
    <col min="12298" max="12298" width="48.33203125" style="12" bestFit="1" customWidth="1"/>
    <col min="12299" max="12299" width="35.1640625" style="12" customWidth="1"/>
    <col min="12300" max="12300" width="38.1640625" style="12" bestFit="1" customWidth="1"/>
    <col min="12301" max="12301" width="19" style="12" bestFit="1" customWidth="1"/>
    <col min="12302" max="12302" width="23.83203125" style="12" customWidth="1"/>
    <col min="12303" max="12303" width="50.83203125" style="12" bestFit="1" customWidth="1"/>
    <col min="12304" max="12544" width="11" style="12"/>
    <col min="12545" max="12545" width="4" style="12" customWidth="1"/>
    <col min="12546" max="12546" width="22.83203125" style="12" customWidth="1"/>
    <col min="12547" max="12547" width="26" style="12" customWidth="1"/>
    <col min="12548" max="12548" width="26.83203125" style="12" customWidth="1"/>
    <col min="12549" max="12549" width="24.6640625" style="12" customWidth="1"/>
    <col min="12550" max="12550" width="20.33203125" style="12" customWidth="1"/>
    <col min="12551" max="12551" width="28.33203125" style="12" customWidth="1"/>
    <col min="12552" max="12552" width="14.6640625" style="12" customWidth="1"/>
    <col min="12553" max="12553" width="20" style="12" bestFit="1" customWidth="1"/>
    <col min="12554" max="12554" width="48.33203125" style="12" bestFit="1" customWidth="1"/>
    <col min="12555" max="12555" width="35.1640625" style="12" customWidth="1"/>
    <col min="12556" max="12556" width="38.1640625" style="12" bestFit="1" customWidth="1"/>
    <col min="12557" max="12557" width="19" style="12" bestFit="1" customWidth="1"/>
    <col min="12558" max="12558" width="23.83203125" style="12" customWidth="1"/>
    <col min="12559" max="12559" width="50.83203125" style="12" bestFit="1" customWidth="1"/>
    <col min="12560" max="12800" width="11" style="12"/>
    <col min="12801" max="12801" width="4" style="12" customWidth="1"/>
    <col min="12802" max="12802" width="22.83203125" style="12" customWidth="1"/>
    <col min="12803" max="12803" width="26" style="12" customWidth="1"/>
    <col min="12804" max="12804" width="26.83203125" style="12" customWidth="1"/>
    <col min="12805" max="12805" width="24.6640625" style="12" customWidth="1"/>
    <col min="12806" max="12806" width="20.33203125" style="12" customWidth="1"/>
    <col min="12807" max="12807" width="28.33203125" style="12" customWidth="1"/>
    <col min="12808" max="12808" width="14.6640625" style="12" customWidth="1"/>
    <col min="12809" max="12809" width="20" style="12" bestFit="1" customWidth="1"/>
    <col min="12810" max="12810" width="48.33203125" style="12" bestFit="1" customWidth="1"/>
    <col min="12811" max="12811" width="35.1640625" style="12" customWidth="1"/>
    <col min="12812" max="12812" width="38.1640625" style="12" bestFit="1" customWidth="1"/>
    <col min="12813" max="12813" width="19" style="12" bestFit="1" customWidth="1"/>
    <col min="12814" max="12814" width="23.83203125" style="12" customWidth="1"/>
    <col min="12815" max="12815" width="50.83203125" style="12" bestFit="1" customWidth="1"/>
    <col min="12816" max="13056" width="11" style="12"/>
    <col min="13057" max="13057" width="4" style="12" customWidth="1"/>
    <col min="13058" max="13058" width="22.83203125" style="12" customWidth="1"/>
    <col min="13059" max="13059" width="26" style="12" customWidth="1"/>
    <col min="13060" max="13060" width="26.83203125" style="12" customWidth="1"/>
    <col min="13061" max="13061" width="24.6640625" style="12" customWidth="1"/>
    <col min="13062" max="13062" width="20.33203125" style="12" customWidth="1"/>
    <col min="13063" max="13063" width="28.33203125" style="12" customWidth="1"/>
    <col min="13064" max="13064" width="14.6640625" style="12" customWidth="1"/>
    <col min="13065" max="13065" width="20" style="12" bestFit="1" customWidth="1"/>
    <col min="13066" max="13066" width="48.33203125" style="12" bestFit="1" customWidth="1"/>
    <col min="13067" max="13067" width="35.1640625" style="12" customWidth="1"/>
    <col min="13068" max="13068" width="38.1640625" style="12" bestFit="1" customWidth="1"/>
    <col min="13069" max="13069" width="19" style="12" bestFit="1" customWidth="1"/>
    <col min="13070" max="13070" width="23.83203125" style="12" customWidth="1"/>
    <col min="13071" max="13071" width="50.83203125" style="12" bestFit="1" customWidth="1"/>
    <col min="13072" max="13312" width="11" style="12"/>
    <col min="13313" max="13313" width="4" style="12" customWidth="1"/>
    <col min="13314" max="13314" width="22.83203125" style="12" customWidth="1"/>
    <col min="13315" max="13315" width="26" style="12" customWidth="1"/>
    <col min="13316" max="13316" width="26.83203125" style="12" customWidth="1"/>
    <col min="13317" max="13317" width="24.6640625" style="12" customWidth="1"/>
    <col min="13318" max="13318" width="20.33203125" style="12" customWidth="1"/>
    <col min="13319" max="13319" width="28.33203125" style="12" customWidth="1"/>
    <col min="13320" max="13320" width="14.6640625" style="12" customWidth="1"/>
    <col min="13321" max="13321" width="20" style="12" bestFit="1" customWidth="1"/>
    <col min="13322" max="13322" width="48.33203125" style="12" bestFit="1" customWidth="1"/>
    <col min="13323" max="13323" width="35.1640625" style="12" customWidth="1"/>
    <col min="13324" max="13324" width="38.1640625" style="12" bestFit="1" customWidth="1"/>
    <col min="13325" max="13325" width="19" style="12" bestFit="1" customWidth="1"/>
    <col min="13326" max="13326" width="23.83203125" style="12" customWidth="1"/>
    <col min="13327" max="13327" width="50.83203125" style="12" bestFit="1" customWidth="1"/>
    <col min="13328" max="13568" width="11" style="12"/>
    <col min="13569" max="13569" width="4" style="12" customWidth="1"/>
    <col min="13570" max="13570" width="22.83203125" style="12" customWidth="1"/>
    <col min="13571" max="13571" width="26" style="12" customWidth="1"/>
    <col min="13572" max="13572" width="26.83203125" style="12" customWidth="1"/>
    <col min="13573" max="13573" width="24.6640625" style="12" customWidth="1"/>
    <col min="13574" max="13574" width="20.33203125" style="12" customWidth="1"/>
    <col min="13575" max="13575" width="28.33203125" style="12" customWidth="1"/>
    <col min="13576" max="13576" width="14.6640625" style="12" customWidth="1"/>
    <col min="13577" max="13577" width="20" style="12" bestFit="1" customWidth="1"/>
    <col min="13578" max="13578" width="48.33203125" style="12" bestFit="1" customWidth="1"/>
    <col min="13579" max="13579" width="35.1640625" style="12" customWidth="1"/>
    <col min="13580" max="13580" width="38.1640625" style="12" bestFit="1" customWidth="1"/>
    <col min="13581" max="13581" width="19" style="12" bestFit="1" customWidth="1"/>
    <col min="13582" max="13582" width="23.83203125" style="12" customWidth="1"/>
    <col min="13583" max="13583" width="50.83203125" style="12" bestFit="1" customWidth="1"/>
    <col min="13584" max="13824" width="11" style="12"/>
    <col min="13825" max="13825" width="4" style="12" customWidth="1"/>
    <col min="13826" max="13826" width="22.83203125" style="12" customWidth="1"/>
    <col min="13827" max="13827" width="26" style="12" customWidth="1"/>
    <col min="13828" max="13828" width="26.83203125" style="12" customWidth="1"/>
    <col min="13829" max="13829" width="24.6640625" style="12" customWidth="1"/>
    <col min="13830" max="13830" width="20.33203125" style="12" customWidth="1"/>
    <col min="13831" max="13831" width="28.33203125" style="12" customWidth="1"/>
    <col min="13832" max="13832" width="14.6640625" style="12" customWidth="1"/>
    <col min="13833" max="13833" width="20" style="12" bestFit="1" customWidth="1"/>
    <col min="13834" max="13834" width="48.33203125" style="12" bestFit="1" customWidth="1"/>
    <col min="13835" max="13835" width="35.1640625" style="12" customWidth="1"/>
    <col min="13836" max="13836" width="38.1640625" style="12" bestFit="1" customWidth="1"/>
    <col min="13837" max="13837" width="19" style="12" bestFit="1" customWidth="1"/>
    <col min="13838" max="13838" width="23.83203125" style="12" customWidth="1"/>
    <col min="13839" max="13839" width="50.83203125" style="12" bestFit="1" customWidth="1"/>
    <col min="13840" max="14080" width="11" style="12"/>
    <col min="14081" max="14081" width="4" style="12" customWidth="1"/>
    <col min="14082" max="14082" width="22.83203125" style="12" customWidth="1"/>
    <col min="14083" max="14083" width="26" style="12" customWidth="1"/>
    <col min="14084" max="14084" width="26.83203125" style="12" customWidth="1"/>
    <col min="14085" max="14085" width="24.6640625" style="12" customWidth="1"/>
    <col min="14086" max="14086" width="20.33203125" style="12" customWidth="1"/>
    <col min="14087" max="14087" width="28.33203125" style="12" customWidth="1"/>
    <col min="14088" max="14088" width="14.6640625" style="12" customWidth="1"/>
    <col min="14089" max="14089" width="20" style="12" bestFit="1" customWidth="1"/>
    <col min="14090" max="14090" width="48.33203125" style="12" bestFit="1" customWidth="1"/>
    <col min="14091" max="14091" width="35.1640625" style="12" customWidth="1"/>
    <col min="14092" max="14092" width="38.1640625" style="12" bestFit="1" customWidth="1"/>
    <col min="14093" max="14093" width="19" style="12" bestFit="1" customWidth="1"/>
    <col min="14094" max="14094" width="23.83203125" style="12" customWidth="1"/>
    <col min="14095" max="14095" width="50.83203125" style="12" bestFit="1" customWidth="1"/>
    <col min="14096" max="14336" width="11" style="12"/>
    <col min="14337" max="14337" width="4" style="12" customWidth="1"/>
    <col min="14338" max="14338" width="22.83203125" style="12" customWidth="1"/>
    <col min="14339" max="14339" width="26" style="12" customWidth="1"/>
    <col min="14340" max="14340" width="26.83203125" style="12" customWidth="1"/>
    <col min="14341" max="14341" width="24.6640625" style="12" customWidth="1"/>
    <col min="14342" max="14342" width="20.33203125" style="12" customWidth="1"/>
    <col min="14343" max="14343" width="28.33203125" style="12" customWidth="1"/>
    <col min="14344" max="14344" width="14.6640625" style="12" customWidth="1"/>
    <col min="14345" max="14345" width="20" style="12" bestFit="1" customWidth="1"/>
    <col min="14346" max="14346" width="48.33203125" style="12" bestFit="1" customWidth="1"/>
    <col min="14347" max="14347" width="35.1640625" style="12" customWidth="1"/>
    <col min="14348" max="14348" width="38.1640625" style="12" bestFit="1" customWidth="1"/>
    <col min="14349" max="14349" width="19" style="12" bestFit="1" customWidth="1"/>
    <col min="14350" max="14350" width="23.83203125" style="12" customWidth="1"/>
    <col min="14351" max="14351" width="50.83203125" style="12" bestFit="1" customWidth="1"/>
    <col min="14352" max="14592" width="11" style="12"/>
    <col min="14593" max="14593" width="4" style="12" customWidth="1"/>
    <col min="14594" max="14594" width="22.83203125" style="12" customWidth="1"/>
    <col min="14595" max="14595" width="26" style="12" customWidth="1"/>
    <col min="14596" max="14596" width="26.83203125" style="12" customWidth="1"/>
    <col min="14597" max="14597" width="24.6640625" style="12" customWidth="1"/>
    <col min="14598" max="14598" width="20.33203125" style="12" customWidth="1"/>
    <col min="14599" max="14599" width="28.33203125" style="12" customWidth="1"/>
    <col min="14600" max="14600" width="14.6640625" style="12" customWidth="1"/>
    <col min="14601" max="14601" width="20" style="12" bestFit="1" customWidth="1"/>
    <col min="14602" max="14602" width="48.33203125" style="12" bestFit="1" customWidth="1"/>
    <col min="14603" max="14603" width="35.1640625" style="12" customWidth="1"/>
    <col min="14604" max="14604" width="38.1640625" style="12" bestFit="1" customWidth="1"/>
    <col min="14605" max="14605" width="19" style="12" bestFit="1" customWidth="1"/>
    <col min="14606" max="14606" width="23.83203125" style="12" customWidth="1"/>
    <col min="14607" max="14607" width="50.83203125" style="12" bestFit="1" customWidth="1"/>
    <col min="14608" max="14848" width="11" style="12"/>
    <col min="14849" max="14849" width="4" style="12" customWidth="1"/>
    <col min="14850" max="14850" width="22.83203125" style="12" customWidth="1"/>
    <col min="14851" max="14851" width="26" style="12" customWidth="1"/>
    <col min="14852" max="14852" width="26.83203125" style="12" customWidth="1"/>
    <col min="14853" max="14853" width="24.6640625" style="12" customWidth="1"/>
    <col min="14854" max="14854" width="20.33203125" style="12" customWidth="1"/>
    <col min="14855" max="14855" width="28.33203125" style="12" customWidth="1"/>
    <col min="14856" max="14856" width="14.6640625" style="12" customWidth="1"/>
    <col min="14857" max="14857" width="20" style="12" bestFit="1" customWidth="1"/>
    <col min="14858" max="14858" width="48.33203125" style="12" bestFit="1" customWidth="1"/>
    <col min="14859" max="14859" width="35.1640625" style="12" customWidth="1"/>
    <col min="14860" max="14860" width="38.1640625" style="12" bestFit="1" customWidth="1"/>
    <col min="14861" max="14861" width="19" style="12" bestFit="1" customWidth="1"/>
    <col min="14862" max="14862" width="23.83203125" style="12" customWidth="1"/>
    <col min="14863" max="14863" width="50.83203125" style="12" bestFit="1" customWidth="1"/>
    <col min="14864" max="15104" width="11" style="12"/>
    <col min="15105" max="15105" width="4" style="12" customWidth="1"/>
    <col min="15106" max="15106" width="22.83203125" style="12" customWidth="1"/>
    <col min="15107" max="15107" width="26" style="12" customWidth="1"/>
    <col min="15108" max="15108" width="26.83203125" style="12" customWidth="1"/>
    <col min="15109" max="15109" width="24.6640625" style="12" customWidth="1"/>
    <col min="15110" max="15110" width="20.33203125" style="12" customWidth="1"/>
    <col min="15111" max="15111" width="28.33203125" style="12" customWidth="1"/>
    <col min="15112" max="15112" width="14.6640625" style="12" customWidth="1"/>
    <col min="15113" max="15113" width="20" style="12" bestFit="1" customWidth="1"/>
    <col min="15114" max="15114" width="48.33203125" style="12" bestFit="1" customWidth="1"/>
    <col min="15115" max="15115" width="35.1640625" style="12" customWidth="1"/>
    <col min="15116" max="15116" width="38.1640625" style="12" bestFit="1" customWidth="1"/>
    <col min="15117" max="15117" width="19" style="12" bestFit="1" customWidth="1"/>
    <col min="15118" max="15118" width="23.83203125" style="12" customWidth="1"/>
    <col min="15119" max="15119" width="50.83203125" style="12" bestFit="1" customWidth="1"/>
    <col min="15120" max="15360" width="11" style="12"/>
    <col min="15361" max="15361" width="4" style="12" customWidth="1"/>
    <col min="15362" max="15362" width="22.83203125" style="12" customWidth="1"/>
    <col min="15363" max="15363" width="26" style="12" customWidth="1"/>
    <col min="15364" max="15364" width="26.83203125" style="12" customWidth="1"/>
    <col min="15365" max="15365" width="24.6640625" style="12" customWidth="1"/>
    <col min="15366" max="15366" width="20.33203125" style="12" customWidth="1"/>
    <col min="15367" max="15367" width="28.33203125" style="12" customWidth="1"/>
    <col min="15368" max="15368" width="14.6640625" style="12" customWidth="1"/>
    <col min="15369" max="15369" width="20" style="12" bestFit="1" customWidth="1"/>
    <col min="15370" max="15370" width="48.33203125" style="12" bestFit="1" customWidth="1"/>
    <col min="15371" max="15371" width="35.1640625" style="12" customWidth="1"/>
    <col min="15372" max="15372" width="38.1640625" style="12" bestFit="1" customWidth="1"/>
    <col min="15373" max="15373" width="19" style="12" bestFit="1" customWidth="1"/>
    <col min="15374" max="15374" width="23.83203125" style="12" customWidth="1"/>
    <col min="15375" max="15375" width="50.83203125" style="12" bestFit="1" customWidth="1"/>
    <col min="15376" max="15616" width="11" style="12"/>
    <col min="15617" max="15617" width="4" style="12" customWidth="1"/>
    <col min="15618" max="15618" width="22.83203125" style="12" customWidth="1"/>
    <col min="15619" max="15619" width="26" style="12" customWidth="1"/>
    <col min="15620" max="15620" width="26.83203125" style="12" customWidth="1"/>
    <col min="15621" max="15621" width="24.6640625" style="12" customWidth="1"/>
    <col min="15622" max="15622" width="20.33203125" style="12" customWidth="1"/>
    <col min="15623" max="15623" width="28.33203125" style="12" customWidth="1"/>
    <col min="15624" max="15624" width="14.6640625" style="12" customWidth="1"/>
    <col min="15625" max="15625" width="20" style="12" bestFit="1" customWidth="1"/>
    <col min="15626" max="15626" width="48.33203125" style="12" bestFit="1" customWidth="1"/>
    <col min="15627" max="15627" width="35.1640625" style="12" customWidth="1"/>
    <col min="15628" max="15628" width="38.1640625" style="12" bestFit="1" customWidth="1"/>
    <col min="15629" max="15629" width="19" style="12" bestFit="1" customWidth="1"/>
    <col min="15630" max="15630" width="23.83203125" style="12" customWidth="1"/>
    <col min="15631" max="15631" width="50.83203125" style="12" bestFit="1" customWidth="1"/>
    <col min="15632" max="15872" width="11" style="12"/>
    <col min="15873" max="15873" width="4" style="12" customWidth="1"/>
    <col min="15874" max="15874" width="22.83203125" style="12" customWidth="1"/>
    <col min="15875" max="15875" width="26" style="12" customWidth="1"/>
    <col min="15876" max="15876" width="26.83203125" style="12" customWidth="1"/>
    <col min="15877" max="15877" width="24.6640625" style="12" customWidth="1"/>
    <col min="15878" max="15878" width="20.33203125" style="12" customWidth="1"/>
    <col min="15879" max="15879" width="28.33203125" style="12" customWidth="1"/>
    <col min="15880" max="15880" width="14.6640625" style="12" customWidth="1"/>
    <col min="15881" max="15881" width="20" style="12" bestFit="1" customWidth="1"/>
    <col min="15882" max="15882" width="48.33203125" style="12" bestFit="1" customWidth="1"/>
    <col min="15883" max="15883" width="35.1640625" style="12" customWidth="1"/>
    <col min="15884" max="15884" width="38.1640625" style="12" bestFit="1" customWidth="1"/>
    <col min="15885" max="15885" width="19" style="12" bestFit="1" customWidth="1"/>
    <col min="15886" max="15886" width="23.83203125" style="12" customWidth="1"/>
    <col min="15887" max="15887" width="50.83203125" style="12" bestFit="1" customWidth="1"/>
    <col min="15888" max="16128" width="11" style="12"/>
    <col min="16129" max="16129" width="4" style="12" customWidth="1"/>
    <col min="16130" max="16130" width="22.83203125" style="12" customWidth="1"/>
    <col min="16131" max="16131" width="26" style="12" customWidth="1"/>
    <col min="16132" max="16132" width="26.83203125" style="12" customWidth="1"/>
    <col min="16133" max="16133" width="24.6640625" style="12" customWidth="1"/>
    <col min="16134" max="16134" width="20.33203125" style="12" customWidth="1"/>
    <col min="16135" max="16135" width="28.33203125" style="12" customWidth="1"/>
    <col min="16136" max="16136" width="14.6640625" style="12" customWidth="1"/>
    <col min="16137" max="16137" width="20" style="12" bestFit="1" customWidth="1"/>
    <col min="16138" max="16138" width="48.33203125" style="12" bestFit="1" customWidth="1"/>
    <col min="16139" max="16139" width="35.1640625" style="12" customWidth="1"/>
    <col min="16140" max="16140" width="38.1640625" style="12" bestFit="1" customWidth="1"/>
    <col min="16141" max="16141" width="19" style="12" bestFit="1" customWidth="1"/>
    <col min="16142" max="16142" width="23.83203125" style="12" customWidth="1"/>
    <col min="16143" max="16143" width="50.83203125" style="12" bestFit="1" customWidth="1"/>
    <col min="16144" max="16384" width="11" style="12"/>
  </cols>
  <sheetData>
    <row r="1" spans="1:17" x14ac:dyDescent="0.15">
      <c r="A1" s="1"/>
      <c r="B1" s="2"/>
      <c r="C1" s="3"/>
      <c r="D1" s="4"/>
      <c r="E1" s="2"/>
      <c r="F1" s="2"/>
      <c r="G1" s="2"/>
      <c r="H1" s="5"/>
      <c r="I1" s="6"/>
      <c r="J1" s="6"/>
      <c r="K1" s="7">
        <v>44842</v>
      </c>
      <c r="L1" s="7">
        <v>44926</v>
      </c>
      <c r="M1" s="8">
        <f>L1-K1+1</f>
        <v>85</v>
      </c>
      <c r="N1" s="9">
        <f>M1+M2+M3</f>
        <v>510</v>
      </c>
      <c r="O1" s="10"/>
      <c r="P1" s="11"/>
      <c r="Q1" s="6"/>
    </row>
    <row r="2" spans="1:17" ht="17" thickBot="1" x14ac:dyDescent="0.25">
      <c r="A2" s="13"/>
      <c r="B2" s="14"/>
      <c r="C2" s="15"/>
      <c r="D2" s="16"/>
      <c r="E2" s="14"/>
      <c r="F2" s="14"/>
      <c r="G2" s="14"/>
      <c r="H2" s="17"/>
      <c r="I2" s="6"/>
      <c r="J2" s="6"/>
      <c r="K2" s="18"/>
      <c r="L2" s="129" t="s">
        <v>114</v>
      </c>
      <c r="M2" s="19">
        <v>365</v>
      </c>
      <c r="O2" s="6"/>
      <c r="P2" s="6"/>
      <c r="Q2" s="6"/>
    </row>
    <row r="3" spans="1:17" ht="15" x14ac:dyDescent="0.2">
      <c r="A3" s="13"/>
      <c r="B3" s="149" t="s">
        <v>1</v>
      </c>
      <c r="C3" s="150"/>
      <c r="D3" s="150"/>
      <c r="E3" s="150"/>
      <c r="F3" s="150"/>
      <c r="G3" s="151"/>
      <c r="H3" s="17"/>
      <c r="I3" s="6"/>
      <c r="K3" s="89">
        <v>45292</v>
      </c>
      <c r="L3" s="89">
        <v>45351</v>
      </c>
      <c r="M3" s="21">
        <f>L3-K3+1</f>
        <v>60</v>
      </c>
      <c r="N3" s="21"/>
      <c r="P3" s="22"/>
      <c r="Q3" s="6"/>
    </row>
    <row r="4" spans="1:17" ht="15" x14ac:dyDescent="0.2">
      <c r="A4" s="13"/>
      <c r="B4" s="152" t="s">
        <v>34</v>
      </c>
      <c r="C4" s="153"/>
      <c r="D4" s="153"/>
      <c r="E4" s="153"/>
      <c r="F4" s="153"/>
      <c r="G4" s="154"/>
      <c r="H4" s="17"/>
      <c r="I4" s="6"/>
      <c r="M4" s="21"/>
      <c r="N4" s="6"/>
      <c r="P4" s="83"/>
      <c r="Q4" s="6"/>
    </row>
    <row r="5" spans="1:17" ht="16" thickBot="1" x14ac:dyDescent="0.25">
      <c r="A5" s="13"/>
      <c r="B5" s="155" t="s">
        <v>2</v>
      </c>
      <c r="C5" s="156"/>
      <c r="D5" s="156"/>
      <c r="E5" s="156"/>
      <c r="F5" s="156"/>
      <c r="G5" s="157"/>
      <c r="H5" s="17"/>
      <c r="I5" s="6"/>
      <c r="J5" s="23" t="s">
        <v>4</v>
      </c>
      <c r="K5" s="24">
        <f>48015/365*M1</f>
        <v>11181.575342465754</v>
      </c>
      <c r="L5" s="25" t="s">
        <v>5</v>
      </c>
      <c r="M5" s="24">
        <f>H38</f>
        <v>10241</v>
      </c>
      <c r="N5" s="25" t="s">
        <v>6</v>
      </c>
      <c r="P5" s="83"/>
      <c r="Q5" s="130">
        <f>(M5-K5)/K5</f>
        <v>-8.4118320867866109E-2</v>
      </c>
    </row>
    <row r="6" spans="1:17" ht="16" thickBot="1" x14ac:dyDescent="0.25">
      <c r="A6" s="13"/>
      <c r="B6" s="26"/>
      <c r="C6" s="27"/>
      <c r="D6" s="28"/>
      <c r="E6" s="26"/>
      <c r="F6" s="26"/>
      <c r="G6" s="26"/>
      <c r="H6" s="17"/>
      <c r="I6" s="6"/>
      <c r="J6" s="23" t="s">
        <v>62</v>
      </c>
      <c r="K6" s="24">
        <v>48015</v>
      </c>
      <c r="L6" s="25" t="s">
        <v>63</v>
      </c>
      <c r="M6" s="24">
        <f t="shared" ref="M6:M7" si="0">H39</f>
        <v>44022</v>
      </c>
      <c r="N6" s="25" t="s">
        <v>64</v>
      </c>
      <c r="P6" s="83"/>
      <c r="Q6" s="130">
        <f t="shared" ref="Q6:Q13" si="1">(M6-K6)/K6</f>
        <v>-8.3161512027491405E-2</v>
      </c>
    </row>
    <row r="7" spans="1:17" ht="15" x14ac:dyDescent="0.2">
      <c r="A7" s="13"/>
      <c r="B7" s="1" t="s">
        <v>3</v>
      </c>
      <c r="C7" s="29"/>
      <c r="D7" s="30" t="s">
        <v>36</v>
      </c>
      <c r="E7" s="5"/>
      <c r="F7" s="26"/>
      <c r="G7" s="26"/>
      <c r="H7" s="17"/>
      <c r="I7" s="6"/>
      <c r="J7" s="23" t="s">
        <v>65</v>
      </c>
      <c r="K7" s="24">
        <f>K6/365*M3</f>
        <v>7892.876712328768</v>
      </c>
      <c r="L7" s="25" t="s">
        <v>66</v>
      </c>
      <c r="M7" s="24">
        <f t="shared" si="0"/>
        <v>9391</v>
      </c>
      <c r="N7" s="25" t="s">
        <v>67</v>
      </c>
      <c r="P7" s="83"/>
      <c r="Q7" s="130">
        <f t="shared" si="1"/>
        <v>0.18980700475545823</v>
      </c>
    </row>
    <row r="8" spans="1:17" ht="16" thickBot="1" x14ac:dyDescent="0.25">
      <c r="A8" s="13"/>
      <c r="B8" s="31" t="s">
        <v>7</v>
      </c>
      <c r="C8" s="78"/>
      <c r="D8" s="32" t="s">
        <v>37</v>
      </c>
      <c r="E8" s="33"/>
      <c r="F8" s="26"/>
      <c r="G8" s="26"/>
      <c r="H8" s="17"/>
      <c r="I8" s="6"/>
      <c r="J8" s="23"/>
      <c r="K8" s="82">
        <f>48015/365*510</f>
        <v>67089.452054794529</v>
      </c>
      <c r="L8" s="25"/>
      <c r="M8" s="82">
        <f>M5+M6+M7</f>
        <v>63654</v>
      </c>
      <c r="N8" s="25"/>
      <c r="P8" s="84"/>
      <c r="Q8" s="131">
        <f t="shared" si="1"/>
        <v>-5.1207037016618696E-2</v>
      </c>
    </row>
    <row r="9" spans="1:17" ht="18" thickBot="1" x14ac:dyDescent="0.25">
      <c r="A9" s="13"/>
      <c r="B9" s="37" t="s">
        <v>8</v>
      </c>
      <c r="C9" s="77"/>
      <c r="D9" s="30" t="s">
        <v>57</v>
      </c>
      <c r="E9" s="17"/>
      <c r="F9" s="35" t="s">
        <v>9</v>
      </c>
      <c r="G9" s="26"/>
      <c r="H9" s="17"/>
      <c r="I9" s="6"/>
      <c r="J9" s="34"/>
      <c r="K9" s="82"/>
      <c r="L9" s="6"/>
      <c r="M9" s="36"/>
      <c r="N9" s="6"/>
      <c r="P9" s="83"/>
      <c r="Q9" s="130"/>
    </row>
    <row r="10" spans="1:17" ht="16" thickBot="1" x14ac:dyDescent="0.25">
      <c r="B10" s="37" t="s">
        <v>14</v>
      </c>
      <c r="C10" s="77"/>
      <c r="D10" s="39">
        <f>G38</f>
        <v>10241.551461974244</v>
      </c>
      <c r="E10" s="40" t="s">
        <v>10</v>
      </c>
      <c r="F10" s="79">
        <f>ROUNDDOWN(D10,0)</f>
        <v>10241</v>
      </c>
      <c r="H10" s="17"/>
      <c r="I10" s="6"/>
      <c r="J10" s="23" t="s">
        <v>11</v>
      </c>
      <c r="K10" s="24">
        <f>74006983/365*M1</f>
        <v>17234502.89041096</v>
      </c>
      <c r="L10" s="25" t="s">
        <v>12</v>
      </c>
      <c r="M10" s="24">
        <f>E38</f>
        <v>15785375.249652041</v>
      </c>
      <c r="N10" s="25" t="s">
        <v>13</v>
      </c>
      <c r="P10" s="83"/>
      <c r="Q10" s="130">
        <f>(M10-K10)/K10</f>
        <v>-8.4082938160356988E-2</v>
      </c>
    </row>
    <row r="11" spans="1:17" ht="16" thickBot="1" x14ac:dyDescent="0.25">
      <c r="B11" s="37" t="s">
        <v>55</v>
      </c>
      <c r="C11" s="77"/>
      <c r="D11" s="39">
        <f t="shared" ref="D11:D12" si="2">G39</f>
        <v>44022.550305510842</v>
      </c>
      <c r="E11" s="40" t="s">
        <v>10</v>
      </c>
      <c r="F11" s="79">
        <f t="shared" ref="F11:F12" si="3">ROUNDDOWN(D11,0)</f>
        <v>44022</v>
      </c>
      <c r="H11" s="17"/>
      <c r="I11" s="6"/>
      <c r="J11" s="23" t="s">
        <v>68</v>
      </c>
      <c r="K11" s="132">
        <v>74006983</v>
      </c>
      <c r="L11" s="25" t="s">
        <v>69</v>
      </c>
      <c r="M11" s="24">
        <f t="shared" ref="M11:M12" si="4">E39</f>
        <v>67852266.192217708</v>
      </c>
      <c r="N11" s="25" t="s">
        <v>70</v>
      </c>
      <c r="P11" s="83"/>
      <c r="Q11" s="130">
        <f t="shared" si="1"/>
        <v>-8.3164000994099332E-2</v>
      </c>
    </row>
    <row r="12" spans="1:17" ht="16" thickBot="1" x14ac:dyDescent="0.25">
      <c r="B12" s="37" t="s">
        <v>56</v>
      </c>
      <c r="C12" s="77"/>
      <c r="D12" s="39">
        <f t="shared" si="2"/>
        <v>9391.9300280033658</v>
      </c>
      <c r="E12" s="40" t="s">
        <v>10</v>
      </c>
      <c r="F12" s="79">
        <f t="shared" si="3"/>
        <v>9391</v>
      </c>
      <c r="H12" s="17"/>
      <c r="I12" s="6"/>
      <c r="J12" s="23" t="s">
        <v>71</v>
      </c>
      <c r="K12" s="132">
        <f>K11/365*M3</f>
        <v>12165531.452054795</v>
      </c>
      <c r="L12" s="25" t="s">
        <v>72</v>
      </c>
      <c r="M12" s="24">
        <f t="shared" si="4"/>
        <v>14475847.762027381</v>
      </c>
      <c r="N12" s="25" t="s">
        <v>73</v>
      </c>
      <c r="O12" s="25"/>
      <c r="P12" s="84"/>
      <c r="Q12" s="130">
        <f t="shared" si="1"/>
        <v>0.18990673108509096</v>
      </c>
    </row>
    <row r="13" spans="1:17" ht="34.5" customHeight="1" thickBot="1" x14ac:dyDescent="0.2">
      <c r="A13" s="13"/>
      <c r="B13" s="158" t="s">
        <v>35</v>
      </c>
      <c r="C13" s="159"/>
      <c r="D13" s="160">
        <f>G42</f>
        <v>63656.031795488459</v>
      </c>
      <c r="E13" s="161" t="s">
        <v>10</v>
      </c>
      <c r="F13" s="79">
        <f>H42</f>
        <v>63654</v>
      </c>
      <c r="G13" s="26"/>
      <c r="H13" s="17"/>
      <c r="I13" s="6"/>
      <c r="J13" s="6"/>
      <c r="K13" s="82">
        <f>K10+K11+K12</f>
        <v>103407017.34246576</v>
      </c>
      <c r="L13" s="6"/>
      <c r="M13" s="82">
        <f>M10+M11+M12</f>
        <v>98113489.203897133</v>
      </c>
      <c r="N13" s="6"/>
      <c r="O13" s="6"/>
      <c r="P13" s="6"/>
      <c r="Q13" s="131">
        <f t="shared" si="1"/>
        <v>-5.1191188708570867E-2</v>
      </c>
    </row>
    <row r="14" spans="1:17" ht="15" thickBot="1" x14ac:dyDescent="0.2">
      <c r="A14" s="13"/>
      <c r="B14" s="26"/>
      <c r="C14" s="27"/>
      <c r="D14" s="30"/>
      <c r="E14" s="26"/>
      <c r="G14" s="26"/>
      <c r="H14" s="17"/>
      <c r="I14" s="6"/>
      <c r="J14" s="6"/>
      <c r="K14" s="36"/>
      <c r="L14" s="6"/>
      <c r="M14" s="6"/>
      <c r="N14" s="24"/>
      <c r="O14" s="24"/>
      <c r="P14" s="6"/>
      <c r="Q14" s="6"/>
    </row>
    <row r="15" spans="1:17" ht="15" thickBot="1" x14ac:dyDescent="0.2">
      <c r="A15" s="13"/>
      <c r="B15" s="140" t="s">
        <v>15</v>
      </c>
      <c r="C15" s="141"/>
      <c r="D15" s="141"/>
      <c r="E15" s="141"/>
      <c r="F15" s="141"/>
      <c r="G15" s="142"/>
      <c r="H15" s="17"/>
      <c r="I15" s="6"/>
      <c r="J15" s="6"/>
      <c r="K15" s="41"/>
      <c r="L15" s="41"/>
      <c r="M15" s="41"/>
      <c r="N15" s="6"/>
      <c r="O15" s="6"/>
      <c r="P15" s="6"/>
      <c r="Q15" s="6"/>
    </row>
    <row r="16" spans="1:17" x14ac:dyDescent="0.15">
      <c r="A16" s="13"/>
      <c r="B16" s="26"/>
      <c r="C16" s="27"/>
      <c r="D16" s="30"/>
      <c r="E16" s="26"/>
      <c r="F16" s="26"/>
      <c r="G16" s="26"/>
      <c r="H16" s="17"/>
      <c r="I16" s="42"/>
      <c r="J16" s="6"/>
      <c r="K16" s="6"/>
      <c r="L16" s="6"/>
      <c r="M16" s="6"/>
      <c r="N16" s="24"/>
      <c r="O16" s="24"/>
      <c r="P16" s="6"/>
      <c r="Q16" s="6"/>
    </row>
    <row r="17" spans="1:13" ht="16" x14ac:dyDescent="0.2">
      <c r="A17" s="13"/>
      <c r="B17" s="43"/>
      <c r="C17" s="44"/>
      <c r="D17" s="45"/>
      <c r="E17" s="46"/>
      <c r="F17" s="46"/>
      <c r="G17" s="46"/>
      <c r="H17" s="17"/>
      <c r="J17" s="6"/>
      <c r="K17" s="6"/>
      <c r="L17" s="6"/>
      <c r="M17" s="41"/>
    </row>
    <row r="18" spans="1:13" ht="15" thickBot="1" x14ac:dyDescent="0.2">
      <c r="A18" s="13"/>
      <c r="B18" s="47"/>
      <c r="C18" s="25"/>
      <c r="D18" s="48"/>
      <c r="E18" s="47"/>
      <c r="F18" s="47"/>
      <c r="G18" s="47"/>
      <c r="H18" s="17"/>
      <c r="J18" s="12"/>
      <c r="K18" s="6"/>
      <c r="L18" s="6"/>
    </row>
    <row r="19" spans="1:13" ht="85" x14ac:dyDescent="0.15">
      <c r="A19" s="13"/>
      <c r="B19" s="49" t="s">
        <v>0</v>
      </c>
      <c r="C19" s="50" t="s">
        <v>16</v>
      </c>
      <c r="D19" s="51" t="s">
        <v>17</v>
      </c>
      <c r="E19" s="50" t="s">
        <v>18</v>
      </c>
      <c r="F19" s="50" t="s">
        <v>19</v>
      </c>
      <c r="G19" s="52" t="s">
        <v>20</v>
      </c>
      <c r="H19" s="17"/>
      <c r="I19" s="53" t="s">
        <v>21</v>
      </c>
      <c r="J19" s="53" t="s">
        <v>22</v>
      </c>
      <c r="K19" s="6"/>
      <c r="L19" s="6"/>
    </row>
    <row r="20" spans="1:13" ht="16" x14ac:dyDescent="0.2">
      <c r="A20" s="13"/>
      <c r="B20" s="58" t="s">
        <v>39</v>
      </c>
      <c r="C20" s="55">
        <f>Summary!O4</f>
        <v>5759424.1699972805</v>
      </c>
      <c r="D20" s="55">
        <f>Summary!P4</f>
        <v>311.77806165796335</v>
      </c>
      <c r="E20" s="55">
        <f>C20-D20</f>
        <v>5759112.3919356223</v>
      </c>
      <c r="F20" s="56">
        <v>0.64880000000000004</v>
      </c>
      <c r="G20" s="122">
        <f>E20*F20/1000</f>
        <v>3736.5121198878319</v>
      </c>
      <c r="H20" s="17"/>
      <c r="I20" s="55">
        <v>5759424.1699972805</v>
      </c>
      <c r="J20" s="55">
        <v>311.77806165796335</v>
      </c>
      <c r="K20" s="6"/>
      <c r="L20" s="6"/>
    </row>
    <row r="21" spans="1:13" ht="16" x14ac:dyDescent="0.2">
      <c r="A21" s="13"/>
      <c r="B21" s="54" t="s">
        <v>40</v>
      </c>
      <c r="C21" s="55">
        <f>Summary!O5</f>
        <v>5494763.0594892902</v>
      </c>
      <c r="D21" s="55">
        <f>Summary!P5</f>
        <v>154.52164042397737</v>
      </c>
      <c r="E21" s="55">
        <f t="shared" ref="E21:E36" si="5">C21-D21</f>
        <v>5494608.5378488665</v>
      </c>
      <c r="F21" s="56">
        <v>0.64880000000000004</v>
      </c>
      <c r="G21" s="122">
        <f t="shared" ref="G21:G27" si="6">E21*F21/1000</f>
        <v>3564.9020193563447</v>
      </c>
      <c r="H21" s="17"/>
      <c r="I21" s="55">
        <v>5494763.0594892902</v>
      </c>
      <c r="J21" s="55">
        <v>154.52164042397737</v>
      </c>
      <c r="K21" s="6"/>
      <c r="L21" s="6"/>
    </row>
    <row r="22" spans="1:13" ht="16" x14ac:dyDescent="0.2">
      <c r="A22" s="13"/>
      <c r="B22" s="54" t="s">
        <v>41</v>
      </c>
      <c r="C22" s="55">
        <f>Summary!O6</f>
        <v>4535151.2923430018</v>
      </c>
      <c r="D22" s="55">
        <f>Summary!P6</f>
        <v>3496.9724754487488</v>
      </c>
      <c r="E22" s="55">
        <f t="shared" si="5"/>
        <v>4531654.3198675532</v>
      </c>
      <c r="F22" s="56">
        <v>0.64880000000000004</v>
      </c>
      <c r="G22" s="122">
        <f t="shared" si="6"/>
        <v>2940.1373227300687</v>
      </c>
      <c r="H22" s="17"/>
      <c r="I22" s="55">
        <v>4535151.2923430018</v>
      </c>
      <c r="J22" s="55">
        <v>3496.9724754487488</v>
      </c>
      <c r="K22" s="6"/>
      <c r="L22" s="6"/>
    </row>
    <row r="23" spans="1:13" ht="14" customHeight="1" x14ac:dyDescent="0.2">
      <c r="A23" s="13"/>
      <c r="B23" s="54" t="s">
        <v>42</v>
      </c>
      <c r="C23" s="55">
        <f>Summary!O7</f>
        <v>4365394.3517714301</v>
      </c>
      <c r="D23" s="55">
        <f>Summary!P7</f>
        <v>2720.5016243503801</v>
      </c>
      <c r="E23" s="55">
        <f t="shared" si="5"/>
        <v>4362673.8501470797</v>
      </c>
      <c r="F23" s="56">
        <v>0.64880000000000004</v>
      </c>
      <c r="G23" s="122">
        <f t="shared" si="6"/>
        <v>2830.5027939754254</v>
      </c>
      <c r="H23" s="17"/>
      <c r="I23" s="55">
        <v>4365394.3517714301</v>
      </c>
      <c r="J23" s="55">
        <v>2720.5016243503801</v>
      </c>
      <c r="K23" s="6"/>
      <c r="L23" s="6"/>
    </row>
    <row r="24" spans="1:13" ht="14" customHeight="1" x14ac:dyDescent="0.2">
      <c r="A24" s="26"/>
      <c r="B24" s="54" t="s">
        <v>43</v>
      </c>
      <c r="C24" s="55">
        <f>Summary!O8</f>
        <v>6422381.2933861436</v>
      </c>
      <c r="D24" s="55">
        <f>Summary!P8</f>
        <v>2150.6524613564129</v>
      </c>
      <c r="E24" s="55">
        <f t="shared" si="5"/>
        <v>6420230.6409247871</v>
      </c>
      <c r="F24" s="56">
        <v>0.64880000000000004</v>
      </c>
      <c r="G24" s="122">
        <f t="shared" si="6"/>
        <v>4165.4456398320017</v>
      </c>
      <c r="H24" s="17"/>
      <c r="I24" s="55">
        <v>6422381.2933861436</v>
      </c>
      <c r="J24" s="55">
        <v>2150.6524613564129</v>
      </c>
      <c r="K24" s="6"/>
      <c r="L24" s="6"/>
    </row>
    <row r="25" spans="1:13" ht="16" x14ac:dyDescent="0.2">
      <c r="B25" s="54" t="s">
        <v>44</v>
      </c>
      <c r="C25" s="55">
        <f>Summary!O9</f>
        <v>6729028.3481723005</v>
      </c>
      <c r="D25" s="55">
        <f>Summary!P9</f>
        <v>2226.1504642195641</v>
      </c>
      <c r="E25" s="55">
        <f t="shared" si="5"/>
        <v>6726802.1977080805</v>
      </c>
      <c r="F25" s="56">
        <v>0.64880000000000004</v>
      </c>
      <c r="G25" s="122">
        <f t="shared" si="6"/>
        <v>4364.3492658730029</v>
      </c>
      <c r="H25" s="17"/>
      <c r="I25" s="55">
        <v>6729028.3481723005</v>
      </c>
      <c r="J25" s="55">
        <v>2226.1504642195641</v>
      </c>
      <c r="K25" s="6"/>
      <c r="L25" s="6"/>
    </row>
    <row r="26" spans="1:13" ht="15" customHeight="1" x14ac:dyDescent="0.2">
      <c r="A26" s="13"/>
      <c r="B26" s="54" t="s">
        <v>45</v>
      </c>
      <c r="C26" s="55">
        <f>Summary!O10</f>
        <v>4364791.327159917</v>
      </c>
      <c r="D26" s="55">
        <f>Summary!P10</f>
        <v>2363.8778219446799</v>
      </c>
      <c r="E26" s="55">
        <f t="shared" si="5"/>
        <v>4362427.4493379723</v>
      </c>
      <c r="F26" s="56">
        <v>0.64880000000000004</v>
      </c>
      <c r="G26" s="122">
        <f t="shared" si="6"/>
        <v>2830.3429291304765</v>
      </c>
      <c r="H26" s="17"/>
      <c r="I26" s="55">
        <v>4364791.327159917</v>
      </c>
      <c r="J26" s="55">
        <v>2363.8778219446799</v>
      </c>
      <c r="K26" s="6"/>
      <c r="L26" s="6"/>
    </row>
    <row r="27" spans="1:13" ht="13.75" customHeight="1" x14ac:dyDescent="0.2">
      <c r="A27" s="13"/>
      <c r="B27" s="54" t="s">
        <v>46</v>
      </c>
      <c r="C27" s="55">
        <f>Summary!O11</f>
        <v>4744685.315931893</v>
      </c>
      <c r="D27" s="55">
        <f>Summary!P11</f>
        <v>691.21779852092732</v>
      </c>
      <c r="E27" s="55">
        <f t="shared" si="5"/>
        <v>4743994.0981333721</v>
      </c>
      <c r="F27" s="56">
        <v>0.64880000000000004</v>
      </c>
      <c r="G27" s="122">
        <f t="shared" si="6"/>
        <v>3077.9033708689321</v>
      </c>
      <c r="H27" s="17"/>
      <c r="I27" s="55">
        <v>4744685.315931893</v>
      </c>
      <c r="J27" s="55">
        <v>691.21779852092732</v>
      </c>
      <c r="K27" s="6"/>
      <c r="L27" s="6"/>
    </row>
    <row r="28" spans="1:13" ht="14" customHeight="1" x14ac:dyDescent="0.2">
      <c r="A28" s="13"/>
      <c r="B28" s="54" t="s">
        <v>47</v>
      </c>
      <c r="C28" s="55">
        <f>Summary!O12</f>
        <v>4429770.6574576087</v>
      </c>
      <c r="D28" s="55">
        <f>Summary!P12</f>
        <v>590.24798864046761</v>
      </c>
      <c r="E28" s="55">
        <f t="shared" si="5"/>
        <v>4429180.4094689684</v>
      </c>
      <c r="F28" s="56">
        <v>0.64880000000000004</v>
      </c>
      <c r="G28" s="122">
        <f>E28*F28/1000</f>
        <v>2873.652249663467</v>
      </c>
      <c r="H28" s="17"/>
      <c r="I28" s="55">
        <v>4429770.6574576087</v>
      </c>
      <c r="J28" s="55">
        <v>590.24798864046761</v>
      </c>
      <c r="K28" s="6"/>
      <c r="L28" s="6"/>
    </row>
    <row r="29" spans="1:13" ht="16" customHeight="1" x14ac:dyDescent="0.2">
      <c r="A29" s="13"/>
      <c r="B29" s="54" t="s">
        <v>48</v>
      </c>
      <c r="C29" s="55">
        <f>Summary!O13</f>
        <v>6432388.5005427627</v>
      </c>
      <c r="D29" s="55">
        <f>Summary!P13</f>
        <v>1146.2323885779465</v>
      </c>
      <c r="E29" s="55">
        <f t="shared" si="5"/>
        <v>6431242.2681541843</v>
      </c>
      <c r="F29" s="56">
        <v>0.64880000000000004</v>
      </c>
      <c r="G29" s="122">
        <f t="shared" ref="G29:G36" si="7">E29*F29/1000</f>
        <v>4172.5899835784348</v>
      </c>
      <c r="H29" s="17"/>
      <c r="I29" s="55">
        <v>6432388.5005427627</v>
      </c>
      <c r="J29" s="55">
        <v>1146.2323885779465</v>
      </c>
      <c r="K29" s="6"/>
      <c r="L29" s="6"/>
    </row>
    <row r="30" spans="1:13" ht="13" customHeight="1" x14ac:dyDescent="0.2">
      <c r="A30" s="13"/>
      <c r="B30" s="54" t="s">
        <v>49</v>
      </c>
      <c r="C30" s="55">
        <f>Summary!O14</f>
        <v>6973737.5781361097</v>
      </c>
      <c r="D30" s="55">
        <f>Summary!P14</f>
        <v>695.75063992696948</v>
      </c>
      <c r="E30" s="55">
        <f t="shared" si="5"/>
        <v>6973041.8274961831</v>
      </c>
      <c r="F30" s="56">
        <v>0.64880000000000004</v>
      </c>
      <c r="G30" s="122">
        <f t="shared" si="7"/>
        <v>4524.1095376795238</v>
      </c>
      <c r="H30" s="17"/>
      <c r="I30" s="55">
        <v>6973737.5781361097</v>
      </c>
      <c r="J30" s="55">
        <v>695.75063992696948</v>
      </c>
      <c r="K30" s="6"/>
      <c r="L30" s="6"/>
    </row>
    <row r="31" spans="1:13" ht="14" customHeight="1" x14ac:dyDescent="0.2">
      <c r="A31" s="13"/>
      <c r="B31" s="54" t="s">
        <v>50</v>
      </c>
      <c r="C31" s="55">
        <f>Summary!O15</f>
        <v>7346596.6163015645</v>
      </c>
      <c r="D31" s="55">
        <f>Summary!P15</f>
        <v>301.14411400297286</v>
      </c>
      <c r="E31" s="55">
        <f t="shared" si="5"/>
        <v>7346295.4721875619</v>
      </c>
      <c r="F31" s="56">
        <v>0.64880000000000004</v>
      </c>
      <c r="G31" s="122">
        <f t="shared" si="7"/>
        <v>4766.2765023552902</v>
      </c>
      <c r="H31" s="17"/>
      <c r="I31" s="55">
        <v>7346596.6163015645</v>
      </c>
      <c r="J31" s="55">
        <v>301.14411400297286</v>
      </c>
      <c r="K31" s="6"/>
      <c r="L31" s="6"/>
    </row>
    <row r="32" spans="1:13" ht="13" customHeight="1" x14ac:dyDescent="0.2">
      <c r="A32" s="13"/>
      <c r="B32" s="58" t="s">
        <v>51</v>
      </c>
      <c r="C32" s="55">
        <f>Summary!O16</f>
        <v>4802741.2233575331</v>
      </c>
      <c r="D32" s="55">
        <f>Summary!P16</f>
        <v>1666.1274014305006</v>
      </c>
      <c r="E32" s="55">
        <f t="shared" si="5"/>
        <v>4801075.0959561029</v>
      </c>
      <c r="F32" s="56">
        <v>0.64880000000000004</v>
      </c>
      <c r="G32" s="122">
        <f t="shared" si="7"/>
        <v>3114.9375222563199</v>
      </c>
      <c r="H32" s="17"/>
      <c r="I32" s="55">
        <v>4802741.2233575331</v>
      </c>
      <c r="J32" s="55">
        <v>1666.1274014305006</v>
      </c>
      <c r="K32" s="6"/>
      <c r="L32" s="6"/>
    </row>
    <row r="33" spans="1:12" ht="13" customHeight="1" x14ac:dyDescent="0.2">
      <c r="A33" s="13"/>
      <c r="B33" s="54" t="s">
        <v>52</v>
      </c>
      <c r="C33" s="55">
        <f>Summary!O17</f>
        <v>5933377.8582304837</v>
      </c>
      <c r="D33" s="55">
        <f>Summary!P17</f>
        <v>3328.4844693435371</v>
      </c>
      <c r="E33" s="55">
        <f t="shared" si="5"/>
        <v>5930049.3737611398</v>
      </c>
      <c r="F33" s="56">
        <v>0.64880000000000004</v>
      </c>
      <c r="G33" s="122">
        <f t="shared" si="7"/>
        <v>3847.4160336962277</v>
      </c>
      <c r="H33" s="17"/>
      <c r="I33" s="55">
        <v>5933377.8582304837</v>
      </c>
      <c r="J33" s="55">
        <v>3328.4844693435371</v>
      </c>
      <c r="K33" s="6"/>
      <c r="L33" s="6"/>
    </row>
    <row r="34" spans="1:12" ht="16" customHeight="1" x14ac:dyDescent="0.2">
      <c r="A34" s="13"/>
      <c r="B34" s="54" t="s">
        <v>53</v>
      </c>
      <c r="C34" s="55">
        <f>Summary!O18</f>
        <v>5327092.1281526349</v>
      </c>
      <c r="D34" s="55">
        <f>Summary!P18</f>
        <v>1838.6192103640619</v>
      </c>
      <c r="E34" s="55">
        <f t="shared" si="5"/>
        <v>5325253.5089422707</v>
      </c>
      <c r="F34" s="56">
        <v>0.64880000000000004</v>
      </c>
      <c r="G34" s="122">
        <f t="shared" si="7"/>
        <v>3455.0244766017454</v>
      </c>
      <c r="H34" s="17"/>
      <c r="I34" s="55">
        <v>5327092.1281526349</v>
      </c>
      <c r="J34" s="55">
        <v>1838.6192103640619</v>
      </c>
      <c r="K34" s="6"/>
      <c r="L34" s="6"/>
    </row>
    <row r="35" spans="1:12" ht="16" customHeight="1" x14ac:dyDescent="0.2">
      <c r="A35" s="13"/>
      <c r="B35" s="54" t="s">
        <v>54</v>
      </c>
      <c r="C35" s="55">
        <f>Summary!O19</f>
        <v>9013573.6179187912</v>
      </c>
      <c r="D35" s="55">
        <f>Summary!P19</f>
        <v>1476.2984238033062</v>
      </c>
      <c r="E35" s="55">
        <f t="shared" si="5"/>
        <v>9012097.3194949888</v>
      </c>
      <c r="F35" s="56">
        <v>0.64880000000000004</v>
      </c>
      <c r="G35" s="122">
        <f t="shared" si="7"/>
        <v>5847.0487408883491</v>
      </c>
      <c r="H35" s="17"/>
      <c r="I35" s="55">
        <v>9013573.6179187912</v>
      </c>
      <c r="J35" s="55">
        <v>1476.2984238033062</v>
      </c>
      <c r="K35" s="6"/>
      <c r="L35" s="6"/>
    </row>
    <row r="36" spans="1:12" ht="16" customHeight="1" thickBot="1" x14ac:dyDescent="0.25">
      <c r="A36" s="13"/>
      <c r="B36" s="54" t="s">
        <v>38</v>
      </c>
      <c r="C36" s="55">
        <f>Summary!O20</f>
        <v>5466160.2814282114</v>
      </c>
      <c r="D36" s="55">
        <f>Summary!P20</f>
        <v>2409.8388958187625</v>
      </c>
      <c r="E36" s="55">
        <f t="shared" si="5"/>
        <v>5463750.4425323922</v>
      </c>
      <c r="F36" s="56">
        <v>0.64880000000000004</v>
      </c>
      <c r="G36" s="122">
        <f t="shared" si="7"/>
        <v>3544.8812871150167</v>
      </c>
      <c r="H36" s="17"/>
      <c r="I36" s="55">
        <v>5466160.2814282114</v>
      </c>
      <c r="J36" s="55">
        <v>2409.8388958187625</v>
      </c>
      <c r="K36" s="6"/>
      <c r="L36" s="6"/>
    </row>
    <row r="37" spans="1:12" ht="19" customHeight="1" x14ac:dyDescent="0.15">
      <c r="F37" s="56"/>
      <c r="G37" s="41"/>
      <c r="H37" s="52" t="s">
        <v>9</v>
      </c>
      <c r="K37" s="6"/>
      <c r="L37" s="6"/>
    </row>
    <row r="38" spans="1:12" ht="31" customHeight="1" thickBot="1" x14ac:dyDescent="0.25">
      <c r="A38" s="13"/>
      <c r="B38" s="61" t="s">
        <v>58</v>
      </c>
      <c r="C38" s="62">
        <f>SUM(C20:C22)</f>
        <v>15789338.521829572</v>
      </c>
      <c r="D38" s="62">
        <f t="shared" ref="D38:G38" si="8">SUM(D20:D22)</f>
        <v>3963.2721775306895</v>
      </c>
      <c r="E38" s="62">
        <f>SUM(E20:E22)</f>
        <v>15785375.249652041</v>
      </c>
      <c r="F38" s="56">
        <v>0.64880000000000004</v>
      </c>
      <c r="G38" s="119">
        <f t="shared" si="8"/>
        <v>10241.551461974244</v>
      </c>
      <c r="H38" s="121">
        <f>ROUNDDOWN(G38,0)</f>
        <v>10241</v>
      </c>
      <c r="I38" s="57"/>
      <c r="J38" s="57"/>
      <c r="K38" s="6"/>
      <c r="L38" s="6"/>
    </row>
    <row r="39" spans="1:12" ht="31" customHeight="1" thickBot="1" x14ac:dyDescent="0.25">
      <c r="A39" s="13"/>
      <c r="B39" s="61" t="s">
        <v>59</v>
      </c>
      <c r="C39" s="62">
        <f>SUM(C23:C34)</f>
        <v>67871985.198600397</v>
      </c>
      <c r="D39" s="62">
        <f t="shared" ref="D39:G39" si="9">SUM(D23:D34)</f>
        <v>19719.006382678417</v>
      </c>
      <c r="E39" s="62">
        <f t="shared" si="9"/>
        <v>67852266.192217708</v>
      </c>
      <c r="F39" s="56">
        <v>0.64880000000000004</v>
      </c>
      <c r="G39" s="119">
        <f t="shared" si="9"/>
        <v>44022.550305510842</v>
      </c>
      <c r="H39" s="121">
        <f t="shared" ref="H39:H40" si="10">ROUNDDOWN(G39,0)</f>
        <v>44022</v>
      </c>
      <c r="I39" s="57"/>
      <c r="J39" s="57"/>
      <c r="K39" s="6"/>
      <c r="L39" s="6"/>
    </row>
    <row r="40" spans="1:12" ht="31" customHeight="1" thickBot="1" x14ac:dyDescent="0.25">
      <c r="A40" s="13"/>
      <c r="B40" s="61" t="s">
        <v>60</v>
      </c>
      <c r="C40" s="62">
        <f>SUM(C35:C36)</f>
        <v>14479733.899347004</v>
      </c>
      <c r="D40" s="62">
        <f t="shared" ref="D40:G40" si="11">SUM(D35:D36)</f>
        <v>3886.1373196220684</v>
      </c>
      <c r="E40" s="62">
        <f>SUM(E35:E36)</f>
        <v>14475847.762027381</v>
      </c>
      <c r="F40" s="56">
        <v>0.64880000000000004</v>
      </c>
      <c r="G40" s="119">
        <f t="shared" si="11"/>
        <v>9391.9300280033658</v>
      </c>
      <c r="H40" s="121">
        <f t="shared" si="10"/>
        <v>9391</v>
      </c>
      <c r="I40" s="57"/>
      <c r="J40" s="57"/>
      <c r="K40" s="6"/>
      <c r="L40" s="6"/>
    </row>
    <row r="41" spans="1:12" ht="16" x14ac:dyDescent="0.15">
      <c r="C41" s="62"/>
      <c r="D41" s="62"/>
      <c r="E41" s="62"/>
      <c r="F41" s="56"/>
      <c r="G41" s="123"/>
      <c r="H41" s="120"/>
      <c r="I41" s="57"/>
      <c r="J41" s="57"/>
      <c r="K41" s="6"/>
      <c r="L41" s="6"/>
    </row>
    <row r="42" spans="1:12" ht="42.25" customHeight="1" thickBot="1" x14ac:dyDescent="0.25">
      <c r="A42" s="13"/>
      <c r="B42" s="80" t="s">
        <v>61</v>
      </c>
      <c r="C42" s="81">
        <f>C38+C39+C40</f>
        <v>98141057.619776979</v>
      </c>
      <c r="D42" s="81">
        <f>D38+D39+D40</f>
        <v>27568.415879831176</v>
      </c>
      <c r="E42" s="81">
        <f t="shared" ref="E42" si="12">E38+E39+E40</f>
        <v>98113489.203897133</v>
      </c>
      <c r="F42" s="56">
        <v>0.64880000000000004</v>
      </c>
      <c r="G42" s="124">
        <f>(E42/1000)*F42</f>
        <v>63656.031795488459</v>
      </c>
      <c r="H42" s="121">
        <f>H38+H39+H40</f>
        <v>63654</v>
      </c>
      <c r="I42" s="57"/>
      <c r="J42" s="57"/>
      <c r="K42" s="6"/>
      <c r="L42" s="6"/>
    </row>
    <row r="43" spans="1:12" ht="15" customHeight="1" thickBot="1" x14ac:dyDescent="0.2">
      <c r="A43" s="13"/>
      <c r="B43" s="26"/>
      <c r="C43" s="27"/>
      <c r="D43" s="30"/>
      <c r="E43" s="26"/>
      <c r="F43" s="26"/>
      <c r="G43" s="26"/>
      <c r="H43" s="17"/>
      <c r="I43" s="57"/>
      <c r="J43" s="57"/>
      <c r="K43" s="6"/>
      <c r="L43" s="6"/>
    </row>
    <row r="44" spans="1:12" ht="15" customHeight="1" thickBot="1" x14ac:dyDescent="0.25">
      <c r="A44" s="13"/>
      <c r="B44" s="146" t="s">
        <v>23</v>
      </c>
      <c r="C44" s="147"/>
      <c r="D44" s="147"/>
      <c r="E44" s="147"/>
      <c r="F44" s="147"/>
      <c r="G44" s="148"/>
      <c r="H44" s="17"/>
      <c r="I44" s="57"/>
      <c r="J44" s="57"/>
      <c r="K44" s="6"/>
      <c r="L44" s="6"/>
    </row>
    <row r="45" spans="1:12" ht="15" customHeight="1" thickBot="1" x14ac:dyDescent="0.2">
      <c r="A45" s="13"/>
      <c r="B45" s="26"/>
      <c r="C45" s="27"/>
      <c r="D45" s="30"/>
      <c r="E45" s="26"/>
      <c r="F45" s="26"/>
      <c r="G45" s="26"/>
      <c r="H45" s="17"/>
      <c r="I45" s="57"/>
      <c r="J45" s="57"/>
      <c r="K45" s="6"/>
      <c r="L45" s="6"/>
    </row>
    <row r="46" spans="1:12" ht="30" customHeight="1" thickBot="1" x14ac:dyDescent="0.2">
      <c r="A46" s="13"/>
      <c r="B46" s="133" t="s">
        <v>24</v>
      </c>
      <c r="C46" s="134"/>
      <c r="D46" s="134"/>
      <c r="E46" s="134"/>
      <c r="F46" s="134"/>
      <c r="G46" s="135"/>
      <c r="H46" s="17"/>
      <c r="I46" s="57"/>
      <c r="J46" s="57"/>
      <c r="K46" s="6"/>
      <c r="L46" s="6"/>
    </row>
    <row r="47" spans="1:12" ht="15" customHeight="1" x14ac:dyDescent="0.15">
      <c r="A47" s="13"/>
      <c r="B47" s="26"/>
      <c r="C47" s="27"/>
      <c r="D47" s="30"/>
      <c r="E47" s="26"/>
      <c r="F47" s="26"/>
      <c r="G47" s="26"/>
      <c r="H47" s="17"/>
      <c r="I47" s="57"/>
      <c r="J47" s="57"/>
      <c r="K47" s="6"/>
      <c r="L47" s="6"/>
    </row>
    <row r="48" spans="1:12" ht="15" customHeight="1" x14ac:dyDescent="0.15">
      <c r="A48" s="13"/>
      <c r="B48" s="136" t="s">
        <v>25</v>
      </c>
      <c r="C48" s="136"/>
      <c r="D48" s="136"/>
      <c r="E48" s="136"/>
      <c r="F48" s="136"/>
      <c r="G48" s="136"/>
      <c r="H48" s="17"/>
      <c r="I48" s="57"/>
      <c r="J48" s="57"/>
      <c r="K48" s="6"/>
      <c r="L48" s="6"/>
    </row>
    <row r="49" spans="1:12" ht="15" customHeight="1" thickBot="1" x14ac:dyDescent="0.2">
      <c r="A49" s="13"/>
      <c r="B49" s="26"/>
      <c r="C49" s="27"/>
      <c r="D49" s="30"/>
      <c r="E49" s="26"/>
      <c r="F49" s="26"/>
      <c r="G49" s="26"/>
      <c r="H49" s="17"/>
      <c r="I49" s="57"/>
      <c r="J49" s="57"/>
      <c r="K49" s="6"/>
      <c r="L49" s="6"/>
    </row>
    <row r="50" spans="1:12" ht="30" customHeight="1" thickBot="1" x14ac:dyDescent="0.25">
      <c r="A50" s="13"/>
      <c r="B50" s="137" t="s">
        <v>26</v>
      </c>
      <c r="C50" s="138"/>
      <c r="D50" s="138"/>
      <c r="E50" s="138"/>
      <c r="F50" s="138"/>
      <c r="G50" s="139"/>
      <c r="H50" s="17"/>
      <c r="I50" s="57"/>
      <c r="J50" s="57"/>
      <c r="K50" s="6"/>
      <c r="L50" s="6"/>
    </row>
    <row r="51" spans="1:12" ht="15" customHeight="1" thickBot="1" x14ac:dyDescent="0.2">
      <c r="A51" s="13"/>
      <c r="B51" s="26"/>
      <c r="C51" s="27"/>
      <c r="D51" s="30"/>
      <c r="E51" s="26"/>
      <c r="F51" s="26"/>
      <c r="G51" s="26"/>
      <c r="H51" s="17"/>
      <c r="I51" s="12"/>
      <c r="J51" s="12"/>
      <c r="K51" s="6"/>
      <c r="L51" s="6"/>
    </row>
    <row r="52" spans="1:12" ht="15" customHeight="1" thickBot="1" x14ac:dyDescent="0.2">
      <c r="A52" s="13"/>
      <c r="B52" s="140" t="s">
        <v>27</v>
      </c>
      <c r="C52" s="141"/>
      <c r="D52" s="141"/>
      <c r="E52" s="141"/>
      <c r="F52" s="141"/>
      <c r="G52" s="142"/>
      <c r="H52" s="17"/>
      <c r="I52" s="12"/>
      <c r="J52" s="12"/>
      <c r="K52" s="6"/>
      <c r="L52" s="6"/>
    </row>
    <row r="53" spans="1:12" ht="15" customHeight="1" x14ac:dyDescent="0.15">
      <c r="A53" s="13"/>
      <c r="B53" s="26"/>
      <c r="C53" s="27"/>
      <c r="D53" s="30"/>
      <c r="E53" s="26"/>
      <c r="F53" s="26"/>
      <c r="G53" s="26"/>
      <c r="H53" s="17"/>
      <c r="I53" s="12"/>
      <c r="J53" s="12"/>
      <c r="K53" s="6"/>
      <c r="L53" s="6"/>
    </row>
    <row r="54" spans="1:12" ht="15" customHeight="1" x14ac:dyDescent="0.15">
      <c r="A54" s="13"/>
      <c r="B54" s="143" t="s">
        <v>0</v>
      </c>
      <c r="C54" s="63" t="s">
        <v>28</v>
      </c>
      <c r="D54" s="64" t="s">
        <v>29</v>
      </c>
      <c r="E54" s="63" t="s">
        <v>30</v>
      </c>
      <c r="F54" s="63" t="s">
        <v>31</v>
      </c>
      <c r="G54" s="26"/>
      <c r="H54" s="17"/>
      <c r="I54" s="12"/>
      <c r="J54" s="12"/>
      <c r="K54" s="6"/>
      <c r="L54" s="6"/>
    </row>
    <row r="55" spans="1:12" ht="15" customHeight="1" x14ac:dyDescent="0.2">
      <c r="A55" s="13"/>
      <c r="B55" s="144"/>
      <c r="C55" s="65"/>
      <c r="D55" s="66"/>
      <c r="E55" s="67"/>
      <c r="F55" s="68" t="s">
        <v>32</v>
      </c>
      <c r="G55" s="69"/>
      <c r="H55" s="17"/>
      <c r="I55" s="12"/>
      <c r="J55" s="12"/>
      <c r="K55" s="6"/>
      <c r="L55" s="6"/>
    </row>
    <row r="56" spans="1:12" ht="15" customHeight="1" x14ac:dyDescent="0.2">
      <c r="A56" s="13"/>
      <c r="B56" s="145"/>
      <c r="C56" s="70" t="s">
        <v>33</v>
      </c>
      <c r="D56" s="71" t="s">
        <v>33</v>
      </c>
      <c r="E56" s="72" t="s">
        <v>33</v>
      </c>
      <c r="F56" s="72" t="s">
        <v>33</v>
      </c>
      <c r="G56" s="69"/>
      <c r="H56" s="17"/>
      <c r="I56" s="12"/>
      <c r="J56" s="12"/>
      <c r="K56" s="6"/>
      <c r="L56" s="6"/>
    </row>
    <row r="57" spans="1:12" ht="16" x14ac:dyDescent="0.2">
      <c r="A57" s="13"/>
      <c r="B57" s="58" t="s">
        <v>39</v>
      </c>
      <c r="C57" s="125">
        <f t="shared" ref="C57:C73" si="13">G20</f>
        <v>3736.5121198878319</v>
      </c>
      <c r="D57" s="74">
        <v>0</v>
      </c>
      <c r="E57" s="59">
        <v>0</v>
      </c>
      <c r="F57" s="126">
        <f>C57-D57-E57</f>
        <v>3736.5121198878319</v>
      </c>
      <c r="G57" s="69"/>
      <c r="H57" s="17"/>
      <c r="I57" s="12"/>
      <c r="J57" s="12"/>
      <c r="K57" s="6"/>
      <c r="L57" s="6"/>
    </row>
    <row r="58" spans="1:12" ht="16" x14ac:dyDescent="0.2">
      <c r="A58" s="13"/>
      <c r="B58" s="54" t="s">
        <v>40</v>
      </c>
      <c r="C58" s="125">
        <f t="shared" si="13"/>
        <v>3564.9020193563447</v>
      </c>
      <c r="D58" s="74">
        <v>0</v>
      </c>
      <c r="E58" s="59">
        <v>0</v>
      </c>
      <c r="F58" s="126">
        <f t="shared" ref="F58:F64" si="14">C58-D58-E58</f>
        <v>3564.9020193563447</v>
      </c>
      <c r="G58" s="69"/>
      <c r="H58" s="17"/>
      <c r="I58" s="12"/>
      <c r="J58" s="12"/>
      <c r="K58" s="6"/>
      <c r="L58" s="6"/>
    </row>
    <row r="59" spans="1:12" ht="14" customHeight="1" x14ac:dyDescent="0.2">
      <c r="A59" s="13"/>
      <c r="B59" s="54" t="s">
        <v>41</v>
      </c>
      <c r="C59" s="125">
        <f t="shared" si="13"/>
        <v>2940.1373227300687</v>
      </c>
      <c r="D59" s="74">
        <v>0</v>
      </c>
      <c r="E59" s="59">
        <v>0</v>
      </c>
      <c r="F59" s="126">
        <f t="shared" si="14"/>
        <v>2940.1373227300687</v>
      </c>
      <c r="G59" s="69"/>
      <c r="H59" s="17"/>
      <c r="I59" s="12"/>
      <c r="J59" s="12"/>
      <c r="K59" s="6"/>
      <c r="L59" s="6"/>
    </row>
    <row r="60" spans="1:12" ht="17" customHeight="1" x14ac:dyDescent="0.2">
      <c r="A60" s="13"/>
      <c r="B60" s="54" t="s">
        <v>42</v>
      </c>
      <c r="C60" s="125">
        <f t="shared" si="13"/>
        <v>2830.5027939754254</v>
      </c>
      <c r="D60" s="74">
        <v>0</v>
      </c>
      <c r="E60" s="59">
        <v>0</v>
      </c>
      <c r="F60" s="126">
        <f t="shared" si="14"/>
        <v>2830.5027939754254</v>
      </c>
      <c r="G60" s="69"/>
      <c r="H60" s="17"/>
      <c r="I60" s="12"/>
      <c r="J60" s="12"/>
      <c r="K60" s="6"/>
      <c r="L60" s="6"/>
    </row>
    <row r="61" spans="1:12" ht="17" customHeight="1" x14ac:dyDescent="0.2">
      <c r="A61" s="13"/>
      <c r="B61" s="54" t="s">
        <v>43</v>
      </c>
      <c r="C61" s="125">
        <f t="shared" si="13"/>
        <v>4165.4456398320017</v>
      </c>
      <c r="D61" s="74">
        <v>0</v>
      </c>
      <c r="E61" s="59">
        <v>0</v>
      </c>
      <c r="F61" s="126">
        <f t="shared" si="14"/>
        <v>4165.4456398320017</v>
      </c>
      <c r="G61" s="69"/>
      <c r="H61" s="17"/>
      <c r="I61" s="12"/>
      <c r="J61" s="12"/>
      <c r="K61" s="6"/>
      <c r="L61" s="6"/>
    </row>
    <row r="62" spans="1:12" ht="17" customHeight="1" x14ac:dyDescent="0.2">
      <c r="A62" s="13"/>
      <c r="B62" s="54" t="s">
        <v>44</v>
      </c>
      <c r="C62" s="125">
        <f t="shared" si="13"/>
        <v>4364.3492658730029</v>
      </c>
      <c r="D62" s="74">
        <v>0</v>
      </c>
      <c r="E62" s="59">
        <v>0</v>
      </c>
      <c r="F62" s="126">
        <f t="shared" si="14"/>
        <v>4364.3492658730029</v>
      </c>
      <c r="G62" s="69"/>
      <c r="H62" s="17"/>
      <c r="I62" s="12"/>
      <c r="J62" s="12"/>
      <c r="K62" s="6"/>
      <c r="L62" s="6"/>
    </row>
    <row r="63" spans="1:12" ht="17" customHeight="1" x14ac:dyDescent="0.2">
      <c r="A63" s="13"/>
      <c r="B63" s="54" t="s">
        <v>45</v>
      </c>
      <c r="C63" s="125">
        <f t="shared" si="13"/>
        <v>2830.3429291304765</v>
      </c>
      <c r="D63" s="74">
        <v>0</v>
      </c>
      <c r="E63" s="59">
        <v>0</v>
      </c>
      <c r="F63" s="126">
        <f t="shared" si="14"/>
        <v>2830.3429291304765</v>
      </c>
      <c r="G63" s="69"/>
      <c r="H63" s="17"/>
      <c r="I63" s="12"/>
      <c r="J63" s="12"/>
      <c r="K63" s="6"/>
      <c r="L63" s="6"/>
    </row>
    <row r="64" spans="1:12" ht="17" customHeight="1" x14ac:dyDescent="0.2">
      <c r="A64" s="13"/>
      <c r="B64" s="54" t="s">
        <v>46</v>
      </c>
      <c r="C64" s="125">
        <f t="shared" si="13"/>
        <v>3077.9033708689321</v>
      </c>
      <c r="D64" s="74">
        <v>0</v>
      </c>
      <c r="E64" s="59">
        <v>0</v>
      </c>
      <c r="F64" s="126">
        <f t="shared" si="14"/>
        <v>3077.9033708689321</v>
      </c>
      <c r="G64" s="69"/>
      <c r="H64" s="17"/>
      <c r="I64" s="12"/>
      <c r="J64" s="12"/>
      <c r="K64" s="6"/>
      <c r="L64" s="6"/>
    </row>
    <row r="65" spans="1:12" ht="17" customHeight="1" x14ac:dyDescent="0.2">
      <c r="A65" s="13"/>
      <c r="B65" s="54" t="s">
        <v>47</v>
      </c>
      <c r="C65" s="125">
        <f t="shared" si="13"/>
        <v>2873.652249663467</v>
      </c>
      <c r="D65" s="74">
        <v>0</v>
      </c>
      <c r="E65" s="59">
        <v>0</v>
      </c>
      <c r="F65" s="126">
        <f t="shared" ref="F65:F73" si="15">C65-D65-E65</f>
        <v>2873.652249663467</v>
      </c>
      <c r="G65" s="69"/>
      <c r="H65" s="17"/>
      <c r="I65" s="12"/>
      <c r="J65" s="12"/>
      <c r="K65" s="6"/>
      <c r="L65" s="6"/>
    </row>
    <row r="66" spans="1:12" ht="17" customHeight="1" x14ac:dyDescent="0.2">
      <c r="A66" s="13"/>
      <c r="B66" s="54" t="s">
        <v>48</v>
      </c>
      <c r="C66" s="125">
        <f t="shared" si="13"/>
        <v>4172.5899835784348</v>
      </c>
      <c r="D66" s="74">
        <v>0</v>
      </c>
      <c r="E66" s="59">
        <v>0</v>
      </c>
      <c r="F66" s="126">
        <f t="shared" si="15"/>
        <v>4172.5899835784348</v>
      </c>
      <c r="G66" s="69"/>
      <c r="H66" s="17"/>
      <c r="I66" s="12"/>
      <c r="J66" s="12"/>
      <c r="K66" s="6"/>
      <c r="L66" s="6"/>
    </row>
    <row r="67" spans="1:12" ht="17" customHeight="1" x14ac:dyDescent="0.2">
      <c r="A67" s="13"/>
      <c r="B67" s="54" t="s">
        <v>49</v>
      </c>
      <c r="C67" s="125">
        <f t="shared" si="13"/>
        <v>4524.1095376795238</v>
      </c>
      <c r="D67" s="74">
        <v>0</v>
      </c>
      <c r="E67" s="59">
        <v>0</v>
      </c>
      <c r="F67" s="126">
        <f t="shared" si="15"/>
        <v>4524.1095376795238</v>
      </c>
      <c r="G67" s="69"/>
      <c r="H67" s="17"/>
      <c r="I67" s="12"/>
      <c r="J67" s="12"/>
      <c r="K67" s="6"/>
      <c r="L67" s="6"/>
    </row>
    <row r="68" spans="1:12" ht="17" customHeight="1" x14ac:dyDescent="0.2">
      <c r="A68" s="13"/>
      <c r="B68" s="54" t="s">
        <v>50</v>
      </c>
      <c r="C68" s="125">
        <f t="shared" si="13"/>
        <v>4766.2765023552902</v>
      </c>
      <c r="D68" s="74">
        <v>0</v>
      </c>
      <c r="E68" s="59">
        <v>0</v>
      </c>
      <c r="F68" s="126">
        <f t="shared" si="15"/>
        <v>4766.2765023552902</v>
      </c>
      <c r="G68" s="69"/>
      <c r="H68" s="17"/>
      <c r="I68" s="12"/>
      <c r="J68" s="12"/>
      <c r="K68" s="6"/>
      <c r="L68" s="6"/>
    </row>
    <row r="69" spans="1:12" ht="17" customHeight="1" x14ac:dyDescent="0.2">
      <c r="A69" s="13"/>
      <c r="B69" s="58" t="s">
        <v>51</v>
      </c>
      <c r="C69" s="125">
        <f t="shared" si="13"/>
        <v>3114.9375222563199</v>
      </c>
      <c r="D69" s="74">
        <v>0</v>
      </c>
      <c r="E69" s="59">
        <v>0</v>
      </c>
      <c r="F69" s="126">
        <f t="shared" si="15"/>
        <v>3114.9375222563199</v>
      </c>
      <c r="G69" s="69"/>
      <c r="H69" s="17"/>
      <c r="I69" s="12"/>
      <c r="J69" s="12"/>
      <c r="K69" s="6"/>
      <c r="L69" s="6"/>
    </row>
    <row r="70" spans="1:12" ht="17" customHeight="1" x14ac:dyDescent="0.2">
      <c r="A70" s="13"/>
      <c r="B70" s="54" t="s">
        <v>52</v>
      </c>
      <c r="C70" s="125">
        <f t="shared" si="13"/>
        <v>3847.4160336962277</v>
      </c>
      <c r="D70" s="74">
        <v>0</v>
      </c>
      <c r="E70" s="59">
        <v>0</v>
      </c>
      <c r="F70" s="126">
        <f t="shared" si="15"/>
        <v>3847.4160336962277</v>
      </c>
      <c r="G70" s="69"/>
      <c r="H70" s="17"/>
      <c r="I70" s="12"/>
      <c r="J70" s="12"/>
    </row>
    <row r="71" spans="1:12" ht="17.25" customHeight="1" x14ac:dyDescent="0.2">
      <c r="A71" s="13"/>
      <c r="B71" s="54" t="s">
        <v>53</v>
      </c>
      <c r="C71" s="125">
        <f t="shared" si="13"/>
        <v>3455.0244766017454</v>
      </c>
      <c r="D71" s="74">
        <v>0</v>
      </c>
      <c r="E71" s="59">
        <v>0</v>
      </c>
      <c r="F71" s="126">
        <f t="shared" si="15"/>
        <v>3455.0244766017454</v>
      </c>
      <c r="G71" s="69"/>
      <c r="H71" s="17"/>
      <c r="I71" s="12"/>
      <c r="J71" s="12"/>
    </row>
    <row r="72" spans="1:12" ht="17" customHeight="1" x14ac:dyDescent="0.2">
      <c r="A72" s="13"/>
      <c r="B72" s="54" t="s">
        <v>54</v>
      </c>
      <c r="C72" s="125">
        <f t="shared" si="13"/>
        <v>5847.0487408883491</v>
      </c>
      <c r="D72" s="74">
        <v>0</v>
      </c>
      <c r="E72" s="59">
        <v>0</v>
      </c>
      <c r="F72" s="126">
        <f t="shared" si="15"/>
        <v>5847.0487408883491</v>
      </c>
      <c r="G72" s="69"/>
      <c r="H72" s="17"/>
      <c r="I72" s="12"/>
      <c r="J72" s="12"/>
    </row>
    <row r="73" spans="1:12" ht="17" customHeight="1" thickBot="1" x14ac:dyDescent="0.25">
      <c r="A73" s="13"/>
      <c r="B73" s="54" t="s">
        <v>38</v>
      </c>
      <c r="C73" s="125">
        <f t="shared" si="13"/>
        <v>3544.8812871150167</v>
      </c>
      <c r="D73" s="74">
        <v>0</v>
      </c>
      <c r="E73" s="59">
        <v>0</v>
      </c>
      <c r="F73" s="126">
        <f t="shared" si="15"/>
        <v>3544.8812871150167</v>
      </c>
      <c r="G73" s="69"/>
      <c r="H73" s="17"/>
      <c r="I73" s="12"/>
      <c r="J73" s="12"/>
    </row>
    <row r="74" spans="1:12" ht="17" x14ac:dyDescent="0.2">
      <c r="A74" s="13"/>
      <c r="B74" s="76"/>
      <c r="C74" s="73"/>
      <c r="D74" s="74"/>
      <c r="E74" s="59"/>
      <c r="F74" s="75"/>
      <c r="G74" s="52" t="s">
        <v>9</v>
      </c>
      <c r="H74" s="17"/>
      <c r="I74" s="12"/>
      <c r="J74" s="12"/>
    </row>
    <row r="75" spans="1:12" ht="35" thickBot="1" x14ac:dyDescent="0.25">
      <c r="A75" s="13"/>
      <c r="B75" s="61" t="s">
        <v>58</v>
      </c>
      <c r="C75" s="127">
        <f>SUM(C57:C59)</f>
        <v>10241.551461974244</v>
      </c>
      <c r="D75" s="127">
        <f t="shared" ref="D75:F75" si="16">SUM(D57:D59)</f>
        <v>0</v>
      </c>
      <c r="E75" s="127">
        <f t="shared" si="16"/>
        <v>0</v>
      </c>
      <c r="F75" s="127">
        <f t="shared" si="16"/>
        <v>10241.551461974244</v>
      </c>
      <c r="G75" s="85">
        <f>ROUNDDOWN(F75,0)</f>
        <v>10241</v>
      </c>
      <c r="H75" s="17"/>
      <c r="I75" s="12"/>
      <c r="J75" s="12"/>
    </row>
    <row r="76" spans="1:12" ht="35" thickBot="1" x14ac:dyDescent="0.25">
      <c r="B76" s="61" t="s">
        <v>59</v>
      </c>
      <c r="C76" s="127">
        <f>SUM(C60:C71)</f>
        <v>44022.550305510842</v>
      </c>
      <c r="D76" s="127">
        <f t="shared" ref="D76:F76" si="17">SUM(D60:D71)</f>
        <v>0</v>
      </c>
      <c r="F76" s="127">
        <f t="shared" si="17"/>
        <v>44022.550305510842</v>
      </c>
      <c r="G76" s="85">
        <f t="shared" ref="G76:G78" si="18">ROUNDDOWN(F76,0)</f>
        <v>44022</v>
      </c>
      <c r="H76" s="17"/>
      <c r="I76" s="12"/>
      <c r="J76" s="12"/>
    </row>
    <row r="77" spans="1:12" ht="35" thickBot="1" x14ac:dyDescent="0.25">
      <c r="B77" s="61" t="s">
        <v>60</v>
      </c>
      <c r="C77" s="127">
        <f>SUM(C72:C73)</f>
        <v>9391.9300280033658</v>
      </c>
      <c r="D77" s="127">
        <f t="shared" ref="D77:F77" si="19">SUM(D72:D73)</f>
        <v>0</v>
      </c>
      <c r="E77" s="127">
        <f>SUM(E60:E71)</f>
        <v>0</v>
      </c>
      <c r="F77" s="127">
        <f t="shared" si="19"/>
        <v>9391.9300280033658</v>
      </c>
      <c r="G77" s="85">
        <f t="shared" si="18"/>
        <v>9391</v>
      </c>
      <c r="H77" s="17"/>
    </row>
    <row r="78" spans="1:12" ht="16" x14ac:dyDescent="0.2">
      <c r="C78" s="127"/>
      <c r="D78" s="127"/>
      <c r="E78" s="127"/>
      <c r="F78" s="127"/>
      <c r="G78" s="85">
        <f t="shared" si="18"/>
        <v>0</v>
      </c>
      <c r="H78" s="17"/>
    </row>
    <row r="79" spans="1:12" ht="35" thickBot="1" x14ac:dyDescent="0.25">
      <c r="B79" s="80" t="s">
        <v>61</v>
      </c>
      <c r="C79" s="128">
        <f>C75+C76+C77</f>
        <v>63656.031795488452</v>
      </c>
      <c r="D79" s="128">
        <f>D75+D76+D77</f>
        <v>0</v>
      </c>
      <c r="E79" s="128" t="e">
        <f>E75+E77+#REF!</f>
        <v>#REF!</v>
      </c>
      <c r="F79" s="128">
        <f t="shared" ref="F79" si="20">F75+F76+F77</f>
        <v>63656.031795488452</v>
      </c>
      <c r="G79" s="85">
        <f>G75+G76+G77+G78</f>
        <v>63654</v>
      </c>
      <c r="H79" s="17"/>
    </row>
  </sheetData>
  <mergeCells count="11">
    <mergeCell ref="B44:G44"/>
    <mergeCell ref="B3:G3"/>
    <mergeCell ref="B4:G4"/>
    <mergeCell ref="B5:G5"/>
    <mergeCell ref="B13:C13"/>
    <mergeCell ref="B15:G15"/>
    <mergeCell ref="B46:G46"/>
    <mergeCell ref="B48:G48"/>
    <mergeCell ref="B50:G50"/>
    <mergeCell ref="B52:G52"/>
    <mergeCell ref="B54:B56"/>
  </mergeCells>
  <pageMargins left="0.70866141732283472" right="0.70866141732283472" top="0.74803149606299213" bottom="0.74803149606299213" header="0.31496062992125984" footer="0.31496062992125984"/>
  <pageSetup paperSize="9" scale="56" orientation="portrait"/>
  <ignoredErrors>
    <ignoredError sqref="D75:D77 E7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C2B93-EB72-4E90-848F-1E42EE7B46D8}">
  <dimension ref="A1:AB22"/>
  <sheetViews>
    <sheetView topLeftCell="H1" zoomScaleNormal="112" workbookViewId="0">
      <selection activeCell="O4" sqref="O4:P20"/>
    </sheetView>
  </sheetViews>
  <sheetFormatPr baseColWidth="10" defaultColWidth="8.83203125" defaultRowHeight="15" x14ac:dyDescent="0.2"/>
  <cols>
    <col min="1" max="1" width="8.1640625" bestFit="1" customWidth="1"/>
    <col min="2" max="2" width="21.1640625" bestFit="1" customWidth="1"/>
    <col min="3" max="3" width="16.33203125" customWidth="1"/>
    <col min="4" max="5" width="13.1640625" customWidth="1"/>
    <col min="6" max="6" width="21.1640625" customWidth="1"/>
    <col min="7" max="7" width="7.5" customWidth="1"/>
    <col min="8" max="9" width="25.83203125" customWidth="1"/>
    <col min="10" max="10" width="26.1640625" customWidth="1"/>
    <col min="11" max="11" width="2.1640625" customWidth="1"/>
    <col min="12" max="12" width="24.5" customWidth="1"/>
    <col min="13" max="13" width="2.1640625" customWidth="1"/>
    <col min="14" max="14" width="25.1640625" customWidth="1"/>
    <col min="15" max="17" width="18.33203125" customWidth="1"/>
    <col min="22" max="22" width="22.83203125" customWidth="1"/>
    <col min="23" max="23" width="10.1640625" bestFit="1" customWidth="1"/>
    <col min="26" max="26" width="10.1640625" bestFit="1" customWidth="1"/>
  </cols>
  <sheetData>
    <row r="1" spans="1:28" ht="16" x14ac:dyDescent="0.2">
      <c r="B1" t="s">
        <v>74</v>
      </c>
      <c r="C1" t="s">
        <v>75</v>
      </c>
      <c r="H1" s="90" t="s">
        <v>76</v>
      </c>
      <c r="N1" s="91" t="s">
        <v>77</v>
      </c>
      <c r="O1" s="92" t="str">
        <f>C1</f>
        <v>08/10/2022 ile 29/02/2024</v>
      </c>
      <c r="P1" s="92"/>
      <c r="Q1" s="92"/>
      <c r="V1" t="s">
        <v>78</v>
      </c>
    </row>
    <row r="2" spans="1:28" ht="16" thickBot="1" x14ac:dyDescent="0.25">
      <c r="C2" t="s">
        <v>79</v>
      </c>
      <c r="H2" t="s">
        <v>109</v>
      </c>
      <c r="I2">
        <v>95933</v>
      </c>
      <c r="N2" t="s">
        <v>108</v>
      </c>
      <c r="V2" s="90" t="s">
        <v>76</v>
      </c>
    </row>
    <row r="3" spans="1:28" ht="148.75" customHeight="1" x14ac:dyDescent="0.2">
      <c r="A3" s="93"/>
      <c r="B3" s="93"/>
      <c r="C3" s="94" t="s">
        <v>80</v>
      </c>
      <c r="D3" s="95" t="s">
        <v>81</v>
      </c>
      <c r="E3" s="94" t="s">
        <v>82</v>
      </c>
      <c r="F3" s="95" t="s">
        <v>83</v>
      </c>
      <c r="H3" s="86" t="s">
        <v>111</v>
      </c>
      <c r="I3" s="86" t="s">
        <v>112</v>
      </c>
      <c r="J3" s="87" t="s">
        <v>113</v>
      </c>
      <c r="L3" s="96" t="s">
        <v>84</v>
      </c>
      <c r="N3" s="97" t="s">
        <v>85</v>
      </c>
      <c r="O3" s="98" t="s">
        <v>86</v>
      </c>
      <c r="P3" s="98" t="s">
        <v>87</v>
      </c>
      <c r="Q3" s="99" t="s">
        <v>88</v>
      </c>
      <c r="V3" s="100" t="s">
        <v>0</v>
      </c>
      <c r="W3" s="100" t="s">
        <v>89</v>
      </c>
      <c r="X3" s="100" t="s">
        <v>90</v>
      </c>
    </row>
    <row r="4" spans="1:28" ht="19" x14ac:dyDescent="0.25">
      <c r="A4" s="93">
        <v>10</v>
      </c>
      <c r="B4" s="101" t="s">
        <v>91</v>
      </c>
      <c r="C4" s="102">
        <v>5880644</v>
      </c>
      <c r="D4" s="103">
        <v>5436337</v>
      </c>
      <c r="E4" s="103">
        <f t="shared" ref="E4" si="0">C4+D4</f>
        <v>11316981</v>
      </c>
      <c r="F4" s="104">
        <f t="shared" ref="F4:F20" si="1">J4/E4-1</f>
        <v>-2.0666377366896693E-2</v>
      </c>
      <c r="G4" s="105"/>
      <c r="H4" s="88">
        <f t="shared" ref="H4:H20" si="2">W4</f>
        <v>11083700</v>
      </c>
      <c r="I4" s="88">
        <f t="shared" ref="I4:I20" si="3">X4</f>
        <v>600</v>
      </c>
      <c r="J4" s="88">
        <f t="shared" ref="J4:J21" si="4">H4-I4</f>
        <v>11083100</v>
      </c>
      <c r="L4" s="106">
        <f t="shared" ref="L4:L20" si="5">C4/E4</f>
        <v>0.51963010276327226</v>
      </c>
      <c r="M4" s="105"/>
      <c r="N4" s="107" t="s">
        <v>91</v>
      </c>
      <c r="O4" s="108">
        <f t="shared" ref="O4:Q21" si="6">$L4*H4</f>
        <v>5759424.1699972805</v>
      </c>
      <c r="P4" s="108">
        <f t="shared" si="6"/>
        <v>311.77806165796335</v>
      </c>
      <c r="Q4" s="109">
        <f t="shared" si="6"/>
        <v>5759112.3919356233</v>
      </c>
      <c r="U4" s="110"/>
      <c r="V4" s="101" t="s">
        <v>91</v>
      </c>
      <c r="W4" s="118">
        <v>11083700</v>
      </c>
      <c r="X4">
        <v>600</v>
      </c>
      <c r="Z4" s="118">
        <v>15352845</v>
      </c>
      <c r="AA4" s="118">
        <v>1300</v>
      </c>
      <c r="AB4" t="s">
        <v>110</v>
      </c>
    </row>
    <row r="5" spans="1:28" ht="19" x14ac:dyDescent="0.25">
      <c r="A5" s="93">
        <f t="shared" ref="A5:A21" si="7">MONTH(B5)</f>
        <v>11</v>
      </c>
      <c r="B5" s="101">
        <v>44892</v>
      </c>
      <c r="C5" s="102">
        <v>5612642</v>
      </c>
      <c r="D5" s="103">
        <v>4775648</v>
      </c>
      <c r="E5" s="103">
        <v>10388290</v>
      </c>
      <c r="F5" s="104">
        <f t="shared" si="1"/>
        <v>-2.1029928891087901E-2</v>
      </c>
      <c r="G5" s="105"/>
      <c r="H5" s="88">
        <f t="shared" si="2"/>
        <v>10170111</v>
      </c>
      <c r="I5" s="88">
        <f t="shared" si="3"/>
        <v>286</v>
      </c>
      <c r="J5" s="88">
        <f t="shared" si="4"/>
        <v>10169825</v>
      </c>
      <c r="L5" s="106">
        <f t="shared" si="5"/>
        <v>0.54028545602789291</v>
      </c>
      <c r="M5" s="105"/>
      <c r="N5" s="111" t="s">
        <v>92</v>
      </c>
      <c r="O5" s="108">
        <f t="shared" si="6"/>
        <v>5494763.0594892902</v>
      </c>
      <c r="P5" s="108">
        <f t="shared" si="6"/>
        <v>154.52164042397737</v>
      </c>
      <c r="Q5" s="109">
        <f t="shared" si="6"/>
        <v>5494608.5378488656</v>
      </c>
      <c r="U5" s="110"/>
      <c r="V5" s="110">
        <v>44866</v>
      </c>
      <c r="W5" s="118">
        <v>10170111</v>
      </c>
      <c r="X5">
        <v>286</v>
      </c>
      <c r="Z5" s="118">
        <v>10170120</v>
      </c>
      <c r="AA5">
        <v>280</v>
      </c>
    </row>
    <row r="6" spans="1:28" ht="19" x14ac:dyDescent="0.25">
      <c r="A6" s="93">
        <f t="shared" si="7"/>
        <v>12</v>
      </c>
      <c r="B6" s="101">
        <v>44922</v>
      </c>
      <c r="C6" s="102">
        <v>4654550</v>
      </c>
      <c r="D6" s="103">
        <v>3352883</v>
      </c>
      <c r="E6" s="103">
        <v>8007433</v>
      </c>
      <c r="F6" s="104">
        <f t="shared" si="1"/>
        <v>-2.6403342993940759E-2</v>
      </c>
      <c r="G6" s="105"/>
      <c r="H6" s="88">
        <f t="shared" si="2"/>
        <v>7802026</v>
      </c>
      <c r="I6" s="88">
        <f t="shared" si="3"/>
        <v>6016</v>
      </c>
      <c r="J6" s="88">
        <f t="shared" si="4"/>
        <v>7796010</v>
      </c>
      <c r="L6" s="106">
        <f t="shared" si="5"/>
        <v>0.58127866945624151</v>
      </c>
      <c r="M6" s="105"/>
      <c r="N6" s="111" t="s">
        <v>93</v>
      </c>
      <c r="O6" s="108">
        <f t="shared" si="6"/>
        <v>4535151.2923430018</v>
      </c>
      <c r="P6" s="108">
        <f t="shared" si="6"/>
        <v>3496.9724754487488</v>
      </c>
      <c r="Q6" s="109">
        <f t="shared" si="6"/>
        <v>4531654.3198675532</v>
      </c>
      <c r="U6" s="110"/>
      <c r="V6" s="110">
        <v>44896</v>
      </c>
      <c r="W6" s="118">
        <v>7802026</v>
      </c>
      <c r="X6" s="118">
        <v>6016</v>
      </c>
      <c r="Z6" s="118">
        <v>7802020</v>
      </c>
      <c r="AA6" s="118">
        <v>6020</v>
      </c>
    </row>
    <row r="7" spans="1:28" ht="19" x14ac:dyDescent="0.25">
      <c r="A7" s="112">
        <f t="shared" si="7"/>
        <v>1</v>
      </c>
      <c r="B7" s="113">
        <v>44953</v>
      </c>
      <c r="C7" s="102">
        <v>4476654</v>
      </c>
      <c r="D7" s="103">
        <v>3650595</v>
      </c>
      <c r="E7" s="103">
        <f>C7+D7</f>
        <v>8127249</v>
      </c>
      <c r="F7" s="104">
        <f t="shared" si="1"/>
        <v>-2.546101392980582E-2</v>
      </c>
      <c r="G7" s="105"/>
      <c r="H7" s="88">
        <f t="shared" si="2"/>
        <v>7925260</v>
      </c>
      <c r="I7" s="88">
        <f t="shared" si="3"/>
        <v>4939</v>
      </c>
      <c r="J7" s="88">
        <f t="shared" si="4"/>
        <v>7920321</v>
      </c>
      <c r="L7" s="106">
        <f t="shared" si="5"/>
        <v>0.55082033293184451</v>
      </c>
      <c r="M7" s="105"/>
      <c r="N7" s="111" t="s">
        <v>94</v>
      </c>
      <c r="O7" s="108">
        <f t="shared" si="6"/>
        <v>4365394.3517714301</v>
      </c>
      <c r="P7" s="108">
        <f t="shared" si="6"/>
        <v>2720.5016243503801</v>
      </c>
      <c r="Q7" s="109">
        <f t="shared" si="6"/>
        <v>4362673.8501470797</v>
      </c>
      <c r="U7" s="110"/>
      <c r="V7" s="110">
        <v>44927</v>
      </c>
      <c r="W7" s="118">
        <v>7925260</v>
      </c>
      <c r="X7" s="118">
        <v>4939</v>
      </c>
      <c r="Z7" s="118">
        <v>7925260</v>
      </c>
      <c r="AA7" s="118">
        <v>4940</v>
      </c>
    </row>
    <row r="8" spans="1:28" ht="19" x14ac:dyDescent="0.25">
      <c r="A8" s="93">
        <f t="shared" si="7"/>
        <v>2</v>
      </c>
      <c r="B8" s="101">
        <v>44984</v>
      </c>
      <c r="C8" s="102">
        <v>6569610</v>
      </c>
      <c r="D8" s="103">
        <v>5163514</v>
      </c>
      <c r="E8" s="103">
        <f t="shared" ref="E8:E17" si="8">C8+D8</f>
        <v>11733124</v>
      </c>
      <c r="F8" s="104">
        <f t="shared" si="1"/>
        <v>-2.2737934074505639E-2</v>
      </c>
      <c r="G8" s="105"/>
      <c r="H8" s="88">
        <f t="shared" si="2"/>
        <v>11470178</v>
      </c>
      <c r="I8" s="88">
        <f t="shared" si="3"/>
        <v>3841</v>
      </c>
      <c r="J8" s="88">
        <f t="shared" si="4"/>
        <v>11466337</v>
      </c>
      <c r="L8" s="106">
        <f t="shared" si="5"/>
        <v>0.559919932662435</v>
      </c>
      <c r="M8" s="105"/>
      <c r="N8" s="111" t="s">
        <v>95</v>
      </c>
      <c r="O8" s="108">
        <f t="shared" si="6"/>
        <v>6422381.2933861436</v>
      </c>
      <c r="P8" s="108">
        <f t="shared" si="6"/>
        <v>2150.6524613564129</v>
      </c>
      <c r="Q8" s="109">
        <f t="shared" si="6"/>
        <v>6420230.6409247871</v>
      </c>
      <c r="U8" s="110"/>
      <c r="V8" s="110">
        <v>44958</v>
      </c>
      <c r="W8" s="118">
        <v>11470178</v>
      </c>
      <c r="X8" s="118">
        <v>3841</v>
      </c>
      <c r="Z8" s="118">
        <v>11470180</v>
      </c>
      <c r="AA8" s="118">
        <v>3840</v>
      </c>
    </row>
    <row r="9" spans="1:28" ht="19" x14ac:dyDescent="0.25">
      <c r="A9" s="93">
        <f t="shared" si="7"/>
        <v>3</v>
      </c>
      <c r="B9" s="101">
        <v>45012</v>
      </c>
      <c r="C9" s="102">
        <v>6897254</v>
      </c>
      <c r="D9" s="103">
        <v>5229443</v>
      </c>
      <c r="E9" s="103">
        <f t="shared" si="8"/>
        <v>12126697</v>
      </c>
      <c r="F9" s="104">
        <f t="shared" si="1"/>
        <v>-2.4712994808066879E-2</v>
      </c>
      <c r="G9" s="105"/>
      <c r="H9" s="88">
        <f t="shared" si="2"/>
        <v>11830924</v>
      </c>
      <c r="I9" s="88">
        <f t="shared" si="3"/>
        <v>3914</v>
      </c>
      <c r="J9" s="88">
        <f t="shared" si="4"/>
        <v>11827010</v>
      </c>
      <c r="L9" s="106">
        <f t="shared" si="5"/>
        <v>0.56876608692375175</v>
      </c>
      <c r="M9" s="105"/>
      <c r="N9" s="111" t="s">
        <v>96</v>
      </c>
      <c r="O9" s="108">
        <f t="shared" si="6"/>
        <v>6729028.3481723005</v>
      </c>
      <c r="P9" s="108">
        <f t="shared" si="6"/>
        <v>2226.1504642195641</v>
      </c>
      <c r="Q9" s="109">
        <f t="shared" si="6"/>
        <v>6726802.1977080815</v>
      </c>
      <c r="U9" s="110"/>
      <c r="V9" s="110">
        <v>44986</v>
      </c>
      <c r="W9" s="118">
        <v>11830924</v>
      </c>
      <c r="X9" s="118">
        <v>3914</v>
      </c>
      <c r="Z9" s="118"/>
      <c r="AA9" s="118"/>
    </row>
    <row r="10" spans="1:28" ht="19" x14ac:dyDescent="0.25">
      <c r="A10" s="93">
        <f t="shared" si="7"/>
        <v>4</v>
      </c>
      <c r="B10" s="101">
        <v>45043</v>
      </c>
      <c r="C10" s="102">
        <v>4473372</v>
      </c>
      <c r="D10" s="103">
        <v>3298662</v>
      </c>
      <c r="E10" s="103">
        <f t="shared" si="8"/>
        <v>7772034</v>
      </c>
      <c r="F10" s="104">
        <f t="shared" si="1"/>
        <v>-2.4801100973052881E-2</v>
      </c>
      <c r="G10" s="105"/>
      <c r="H10" s="88">
        <f t="shared" si="2"/>
        <v>7583386</v>
      </c>
      <c r="I10" s="88">
        <f t="shared" si="3"/>
        <v>4107</v>
      </c>
      <c r="J10" s="88">
        <f t="shared" si="4"/>
        <v>7579279</v>
      </c>
      <c r="L10" s="106">
        <f t="shared" si="5"/>
        <v>0.57557288092151937</v>
      </c>
      <c r="M10" s="105"/>
      <c r="N10" s="111" t="s">
        <v>97</v>
      </c>
      <c r="O10" s="108">
        <f t="shared" si="6"/>
        <v>4364791.327159917</v>
      </c>
      <c r="P10" s="108">
        <f t="shared" si="6"/>
        <v>2363.8778219446799</v>
      </c>
      <c r="Q10" s="109">
        <f t="shared" si="6"/>
        <v>4362427.4493379723</v>
      </c>
      <c r="U10" s="110"/>
      <c r="V10" s="110">
        <v>45017</v>
      </c>
      <c r="W10" s="118">
        <v>7583386</v>
      </c>
      <c r="X10" s="118">
        <v>4107</v>
      </c>
      <c r="Z10" s="118"/>
      <c r="AA10" s="118"/>
    </row>
    <row r="11" spans="1:28" ht="19" x14ac:dyDescent="0.25">
      <c r="A11" s="93">
        <f t="shared" si="7"/>
        <v>5</v>
      </c>
      <c r="B11" s="101">
        <v>45073</v>
      </c>
      <c r="C11" s="102">
        <v>4844604</v>
      </c>
      <c r="D11" s="103">
        <v>4533164</v>
      </c>
      <c r="E11" s="103">
        <f t="shared" si="8"/>
        <v>9377768</v>
      </c>
      <c r="F11" s="104">
        <f t="shared" si="1"/>
        <v>-2.076741501815782E-2</v>
      </c>
      <c r="G11" s="105"/>
      <c r="H11" s="88">
        <f t="shared" si="2"/>
        <v>9184354</v>
      </c>
      <c r="I11" s="88">
        <f t="shared" si="3"/>
        <v>1338</v>
      </c>
      <c r="J11" s="88">
        <f t="shared" si="4"/>
        <v>9183016</v>
      </c>
      <c r="L11" s="106">
        <f t="shared" si="5"/>
        <v>0.51660523058365271</v>
      </c>
      <c r="M11" s="105"/>
      <c r="N11" s="111" t="s">
        <v>98</v>
      </c>
      <c r="O11" s="108">
        <f t="shared" si="6"/>
        <v>4744685.315931893</v>
      </c>
      <c r="P11" s="108">
        <f t="shared" si="6"/>
        <v>691.21779852092732</v>
      </c>
      <c r="Q11" s="109">
        <f t="shared" si="6"/>
        <v>4743994.0981333721</v>
      </c>
      <c r="U11" s="110"/>
      <c r="V11" s="110">
        <v>45047</v>
      </c>
      <c r="W11" s="118">
        <v>9184354</v>
      </c>
      <c r="X11" s="118">
        <v>1338</v>
      </c>
      <c r="Z11" s="118"/>
      <c r="AA11" s="118"/>
    </row>
    <row r="12" spans="1:28" ht="19" x14ac:dyDescent="0.25">
      <c r="A12" s="93">
        <f t="shared" si="7"/>
        <v>6</v>
      </c>
      <c r="B12" s="101">
        <v>45104</v>
      </c>
      <c r="C12" s="102">
        <v>4513352</v>
      </c>
      <c r="D12" s="103">
        <v>4402508</v>
      </c>
      <c r="E12" s="103">
        <f t="shared" si="8"/>
        <v>8915860</v>
      </c>
      <c r="F12" s="104">
        <f t="shared" si="1"/>
        <v>-1.8649462867294964E-2</v>
      </c>
      <c r="G12" s="105"/>
      <c r="H12" s="88">
        <f t="shared" si="2"/>
        <v>8750750</v>
      </c>
      <c r="I12" s="88">
        <f t="shared" si="3"/>
        <v>1166</v>
      </c>
      <c r="J12" s="88">
        <f t="shared" si="4"/>
        <v>8749584</v>
      </c>
      <c r="L12" s="106">
        <f t="shared" si="5"/>
        <v>0.50621611375683329</v>
      </c>
      <c r="M12" s="105"/>
      <c r="N12" s="111" t="s">
        <v>99</v>
      </c>
      <c r="O12" s="108">
        <f t="shared" si="6"/>
        <v>4429770.6574576087</v>
      </c>
      <c r="P12" s="108">
        <f t="shared" si="6"/>
        <v>590.24798864046761</v>
      </c>
      <c r="Q12" s="109">
        <f t="shared" si="6"/>
        <v>4429180.4094689684</v>
      </c>
      <c r="V12" s="110">
        <v>45078</v>
      </c>
      <c r="W12" s="118">
        <v>8750750</v>
      </c>
      <c r="X12" s="118">
        <v>1166</v>
      </c>
      <c r="Z12" s="118"/>
      <c r="AA12" s="118"/>
    </row>
    <row r="13" spans="1:28" ht="19" x14ac:dyDescent="0.25">
      <c r="A13" s="93">
        <f t="shared" si="7"/>
        <v>7</v>
      </c>
      <c r="B13" s="101">
        <v>45134</v>
      </c>
      <c r="C13" s="102">
        <v>6570520</v>
      </c>
      <c r="D13" s="103">
        <v>5948770</v>
      </c>
      <c r="E13" s="103">
        <f t="shared" si="8"/>
        <v>12519290</v>
      </c>
      <c r="F13" s="104">
        <f t="shared" si="1"/>
        <v>-2.1197368221360757E-2</v>
      </c>
      <c r="G13" s="105"/>
      <c r="H13" s="88">
        <f t="shared" si="2"/>
        <v>12256098</v>
      </c>
      <c r="I13" s="88">
        <f t="shared" si="3"/>
        <v>2184</v>
      </c>
      <c r="J13" s="88">
        <f t="shared" si="4"/>
        <v>12253914</v>
      </c>
      <c r="L13" s="106">
        <f t="shared" si="5"/>
        <v>0.524831679751807</v>
      </c>
      <c r="M13" s="105"/>
      <c r="N13" s="111" t="s">
        <v>100</v>
      </c>
      <c r="O13" s="108">
        <f t="shared" si="6"/>
        <v>6432388.5005427627</v>
      </c>
      <c r="P13" s="108">
        <f t="shared" si="6"/>
        <v>1146.2323885779465</v>
      </c>
      <c r="Q13" s="109">
        <f t="shared" si="6"/>
        <v>6431242.2681541843</v>
      </c>
      <c r="V13" s="110">
        <v>45108</v>
      </c>
      <c r="W13" s="118">
        <v>12256098</v>
      </c>
      <c r="X13" s="118">
        <v>2184</v>
      </c>
      <c r="Z13" s="118"/>
      <c r="AA13" s="118"/>
    </row>
    <row r="14" spans="1:28" ht="19" x14ac:dyDescent="0.25">
      <c r="A14" s="93">
        <f t="shared" si="7"/>
        <v>8</v>
      </c>
      <c r="B14" s="101">
        <v>45165</v>
      </c>
      <c r="C14" s="102">
        <v>7130991</v>
      </c>
      <c r="D14" s="103">
        <v>6326404</v>
      </c>
      <c r="E14" s="103">
        <f t="shared" si="8"/>
        <v>13457395</v>
      </c>
      <c r="F14" s="104">
        <f t="shared" si="1"/>
        <v>-2.2149680528809612E-2</v>
      </c>
      <c r="G14" s="105"/>
      <c r="H14" s="88">
        <f t="shared" si="2"/>
        <v>13160631</v>
      </c>
      <c r="I14" s="88">
        <f t="shared" si="3"/>
        <v>1313</v>
      </c>
      <c r="J14" s="88">
        <f t="shared" si="4"/>
        <v>13159318</v>
      </c>
      <c r="L14" s="106">
        <f t="shared" si="5"/>
        <v>0.52989386133051752</v>
      </c>
      <c r="M14" s="105"/>
      <c r="N14" s="111" t="s">
        <v>101</v>
      </c>
      <c r="O14" s="108">
        <f t="shared" si="6"/>
        <v>6973737.5781361097</v>
      </c>
      <c r="P14" s="108">
        <f t="shared" si="6"/>
        <v>695.75063992696948</v>
      </c>
      <c r="Q14" s="109">
        <f t="shared" si="6"/>
        <v>6973041.8274961831</v>
      </c>
      <c r="V14" s="110">
        <v>45139</v>
      </c>
      <c r="W14" s="118">
        <v>13160631</v>
      </c>
      <c r="X14" s="118">
        <v>1313</v>
      </c>
      <c r="Z14" s="118"/>
      <c r="AA14" s="118"/>
    </row>
    <row r="15" spans="1:28" ht="19" x14ac:dyDescent="0.25">
      <c r="A15" s="93">
        <f t="shared" si="7"/>
        <v>9</v>
      </c>
      <c r="B15" s="101">
        <v>45196</v>
      </c>
      <c r="C15" s="102">
        <v>7506812</v>
      </c>
      <c r="D15" s="103">
        <v>7026002</v>
      </c>
      <c r="E15" s="103">
        <f t="shared" si="8"/>
        <v>14532814</v>
      </c>
      <c r="F15" s="104">
        <f t="shared" si="1"/>
        <v>-2.1382782439794523E-2</v>
      </c>
      <c r="G15" s="105"/>
      <c r="H15" s="88">
        <f t="shared" si="2"/>
        <v>14222645</v>
      </c>
      <c r="I15" s="88">
        <f t="shared" si="3"/>
        <v>583</v>
      </c>
      <c r="J15" s="88">
        <f t="shared" si="4"/>
        <v>14222062</v>
      </c>
      <c r="L15" s="106">
        <f t="shared" si="5"/>
        <v>0.51654221955913016</v>
      </c>
      <c r="M15" s="105"/>
      <c r="N15" s="111" t="s">
        <v>102</v>
      </c>
      <c r="O15" s="108">
        <f t="shared" si="6"/>
        <v>7346596.6163015645</v>
      </c>
      <c r="P15" s="108">
        <f t="shared" si="6"/>
        <v>301.14411400297286</v>
      </c>
      <c r="Q15" s="109">
        <f t="shared" si="6"/>
        <v>7346295.4721875619</v>
      </c>
      <c r="V15" s="110">
        <v>45170</v>
      </c>
      <c r="W15" s="118">
        <v>14222645</v>
      </c>
      <c r="X15" s="118">
        <v>583</v>
      </c>
      <c r="Z15" s="118"/>
      <c r="AA15" s="118"/>
    </row>
    <row r="16" spans="1:28" ht="19" x14ac:dyDescent="0.25">
      <c r="A16" s="93">
        <f t="shared" si="7"/>
        <v>10</v>
      </c>
      <c r="B16" s="101">
        <v>45226</v>
      </c>
      <c r="C16" s="102">
        <v>4917572</v>
      </c>
      <c r="D16" s="103">
        <v>4022516</v>
      </c>
      <c r="E16" s="103">
        <f t="shared" si="8"/>
        <v>8940088</v>
      </c>
      <c r="F16" s="104">
        <f t="shared" si="1"/>
        <v>-2.368992341014986E-2</v>
      </c>
      <c r="G16" s="105"/>
      <c r="H16" s="88">
        <f t="shared" si="2"/>
        <v>8731327</v>
      </c>
      <c r="I16" s="88">
        <f t="shared" si="3"/>
        <v>3029</v>
      </c>
      <c r="J16" s="88">
        <f t="shared" si="4"/>
        <v>8728298</v>
      </c>
      <c r="L16" s="106">
        <f t="shared" si="5"/>
        <v>0.55005856765615735</v>
      </c>
      <c r="M16" s="105"/>
      <c r="N16" s="111" t="s">
        <v>103</v>
      </c>
      <c r="O16" s="108">
        <f t="shared" si="6"/>
        <v>4802741.2233575331</v>
      </c>
      <c r="P16" s="108">
        <f t="shared" si="6"/>
        <v>1666.1274014305006</v>
      </c>
      <c r="Q16" s="109">
        <f t="shared" si="6"/>
        <v>4801075.0959561029</v>
      </c>
      <c r="V16" s="110">
        <v>45200</v>
      </c>
      <c r="W16" s="118">
        <v>8731327</v>
      </c>
      <c r="X16" s="118">
        <v>3029</v>
      </c>
      <c r="Z16" s="118"/>
      <c r="AA16" s="118"/>
    </row>
    <row r="17" spans="1:27" ht="19" x14ac:dyDescent="0.25">
      <c r="A17" s="93">
        <f t="shared" si="7"/>
        <v>11</v>
      </c>
      <c r="B17" s="101">
        <v>45257</v>
      </c>
      <c r="C17" s="102">
        <v>6098452</v>
      </c>
      <c r="D17" s="103">
        <v>4083088</v>
      </c>
      <c r="E17" s="103">
        <f t="shared" si="8"/>
        <v>10181540</v>
      </c>
      <c r="F17" s="104">
        <f t="shared" si="1"/>
        <v>-2.7613995525234913E-2</v>
      </c>
      <c r="G17" s="105"/>
      <c r="H17" s="88">
        <f t="shared" si="2"/>
        <v>9905944</v>
      </c>
      <c r="I17" s="88">
        <f t="shared" si="3"/>
        <v>5557</v>
      </c>
      <c r="J17" s="88">
        <f t="shared" si="4"/>
        <v>9900387</v>
      </c>
      <c r="L17" s="106">
        <f t="shared" si="5"/>
        <v>0.5989714718991429</v>
      </c>
      <c r="M17" s="105"/>
      <c r="N17" s="111" t="s">
        <v>104</v>
      </c>
      <c r="O17" s="108">
        <f t="shared" si="6"/>
        <v>5933377.8582304837</v>
      </c>
      <c r="P17" s="108">
        <f t="shared" si="6"/>
        <v>3328.4844693435371</v>
      </c>
      <c r="Q17" s="109">
        <f t="shared" si="6"/>
        <v>5930049.3737611398</v>
      </c>
      <c r="V17" s="110">
        <v>45231</v>
      </c>
      <c r="W17" s="118">
        <v>9905944</v>
      </c>
      <c r="X17" s="118">
        <v>5557</v>
      </c>
      <c r="Z17" s="118"/>
      <c r="AA17" s="118"/>
    </row>
    <row r="18" spans="1:27" ht="19" x14ac:dyDescent="0.25">
      <c r="A18" s="93">
        <f t="shared" si="7"/>
        <v>12</v>
      </c>
      <c r="B18" s="101">
        <v>45287</v>
      </c>
      <c r="C18" s="102">
        <v>5469971</v>
      </c>
      <c r="D18" s="103">
        <v>3687211</v>
      </c>
      <c r="E18" s="103">
        <f>C18+D18</f>
        <v>9157182</v>
      </c>
      <c r="F18" s="104">
        <f t="shared" si="1"/>
        <v>-2.6456719982195342E-2</v>
      </c>
      <c r="G18" s="105"/>
      <c r="H18" s="88">
        <f t="shared" si="2"/>
        <v>8917991</v>
      </c>
      <c r="I18" s="88">
        <f t="shared" si="3"/>
        <v>3078</v>
      </c>
      <c r="J18" s="88">
        <f t="shared" si="4"/>
        <v>8914913</v>
      </c>
      <c r="L18" s="106">
        <f t="shared" si="5"/>
        <v>0.59734217360755748</v>
      </c>
      <c r="M18" s="105"/>
      <c r="N18" s="111" t="s">
        <v>105</v>
      </c>
      <c r="O18" s="108">
        <f t="shared" si="6"/>
        <v>5327092.1281526349</v>
      </c>
      <c r="P18" s="108">
        <f t="shared" si="6"/>
        <v>1838.6192103640619</v>
      </c>
      <c r="Q18" s="109">
        <f t="shared" si="6"/>
        <v>5325253.5089422707</v>
      </c>
      <c r="V18" s="110">
        <v>45261</v>
      </c>
      <c r="W18" s="118">
        <v>8917991</v>
      </c>
      <c r="X18" s="118">
        <v>3078</v>
      </c>
      <c r="Z18" s="118"/>
      <c r="AA18" s="118"/>
    </row>
    <row r="19" spans="1:27" ht="19" x14ac:dyDescent="0.25">
      <c r="A19" s="112">
        <f t="shared" si="7"/>
        <v>1</v>
      </c>
      <c r="B19" s="113">
        <v>45318</v>
      </c>
      <c r="C19" s="102">
        <v>9242927</v>
      </c>
      <c r="D19" s="103">
        <v>6853795</v>
      </c>
      <c r="E19" s="103">
        <f>C19+D19</f>
        <v>16096722</v>
      </c>
      <c r="F19" s="104">
        <f t="shared" si="1"/>
        <v>-2.4973656127005195E-2</v>
      </c>
      <c r="G19" s="105"/>
      <c r="H19" s="88">
        <f t="shared" si="2"/>
        <v>15697299</v>
      </c>
      <c r="I19" s="88">
        <f t="shared" si="3"/>
        <v>2571</v>
      </c>
      <c r="J19" s="88">
        <f t="shared" si="4"/>
        <v>15694728</v>
      </c>
      <c r="L19" s="106">
        <f t="shared" si="5"/>
        <v>0.57421175566056248</v>
      </c>
      <c r="M19" s="105"/>
      <c r="N19" s="111" t="s">
        <v>106</v>
      </c>
      <c r="O19" s="108">
        <f t="shared" si="6"/>
        <v>9013573.6179187912</v>
      </c>
      <c r="P19" s="108">
        <f t="shared" si="6"/>
        <v>1476.2984238033062</v>
      </c>
      <c r="Q19" s="109">
        <f t="shared" si="6"/>
        <v>9012097.3194949888</v>
      </c>
      <c r="V19" s="110">
        <v>45292</v>
      </c>
      <c r="W19" s="118">
        <v>15697299</v>
      </c>
      <c r="X19" s="118">
        <v>2571</v>
      </c>
      <c r="Z19" s="118"/>
      <c r="AA19" s="118"/>
    </row>
    <row r="20" spans="1:27" ht="19" x14ac:dyDescent="0.25">
      <c r="A20" s="93">
        <f t="shared" si="7"/>
        <v>2</v>
      </c>
      <c r="B20" s="101">
        <v>45349</v>
      </c>
      <c r="C20" s="102">
        <v>5593665</v>
      </c>
      <c r="D20" s="103">
        <v>4213312</v>
      </c>
      <c r="E20" s="103">
        <f t="shared" ref="E20" si="9">C20+D20</f>
        <v>9806977</v>
      </c>
      <c r="F20" s="104">
        <f t="shared" si="1"/>
        <v>-2.3225301741810922E-2</v>
      </c>
      <c r="G20" s="105"/>
      <c r="H20" s="88">
        <f t="shared" si="2"/>
        <v>9583432</v>
      </c>
      <c r="I20" s="88">
        <f t="shared" si="3"/>
        <v>4225</v>
      </c>
      <c r="J20" s="88">
        <f t="shared" si="4"/>
        <v>9579207</v>
      </c>
      <c r="L20" s="106">
        <f t="shared" si="5"/>
        <v>0.57037607001627511</v>
      </c>
      <c r="M20" s="105"/>
      <c r="N20" s="107" t="s">
        <v>107</v>
      </c>
      <c r="O20" s="108">
        <f t="shared" si="6"/>
        <v>5466160.2814282114</v>
      </c>
      <c r="P20" s="108">
        <f t="shared" si="6"/>
        <v>2409.8388958187625</v>
      </c>
      <c r="Q20" s="109">
        <f t="shared" si="6"/>
        <v>5463750.4425323922</v>
      </c>
      <c r="V20" s="110">
        <v>45323</v>
      </c>
      <c r="W20" s="118">
        <v>9583432</v>
      </c>
      <c r="X20" s="118">
        <v>4225</v>
      </c>
      <c r="Z20" s="118"/>
      <c r="AA20" s="118"/>
    </row>
    <row r="21" spans="1:27" ht="16" thickBot="1" x14ac:dyDescent="0.25">
      <c r="A21" s="93">
        <f t="shared" si="7"/>
        <v>3</v>
      </c>
      <c r="B21" s="101">
        <v>45378</v>
      </c>
      <c r="C21" s="88"/>
      <c r="D21" s="88"/>
      <c r="E21" s="88"/>
      <c r="F21" s="105"/>
      <c r="G21" s="105"/>
      <c r="H21" s="88">
        <f t="shared" ref="H21:I21" si="10">W21*1000</f>
        <v>0</v>
      </c>
      <c r="I21" s="88">
        <f t="shared" si="10"/>
        <v>0</v>
      </c>
      <c r="J21" s="88">
        <f t="shared" si="4"/>
        <v>0</v>
      </c>
      <c r="L21" s="114"/>
      <c r="N21" s="115"/>
      <c r="O21" s="116">
        <f t="shared" si="6"/>
        <v>0</v>
      </c>
      <c r="P21" s="116">
        <f t="shared" si="6"/>
        <v>0</v>
      </c>
      <c r="Q21" s="117">
        <f t="shared" si="6"/>
        <v>0</v>
      </c>
    </row>
    <row r="22" spans="1:27" x14ac:dyDescent="0.2">
      <c r="F22" s="105"/>
      <c r="G22" s="10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P Y F A A B Q S w M E F A A C A A g A E 0 T l V h j u h t q k A A A A 9 g A A A B I A H A B D b 2 5 m a W c v U G F j a 2 F n Z S 5 4 b W w g o h g A K K A U A A A A A A A A A A A A A A A A A A A A A A A A A A A A h Y 8 9 D o I w A I W v Q r r T P x I 1 p J T B V R K j x r g 2 p U I j F N M W y 9 0 c P J J X E K O o m + P 7 3 j e 8 d 7 / e W D 6 0 T X R R 1 u n O Z I B A D C J l Z F d q U 2 W g 9 8 d 4 A X L O 1 k K e R K W i U T Y u H V y Z g d r 7 c 4 p Q C A G G B H a 2 Q h R j g g 7 F a i t r 1 Q r w k f V / O d b G e W G k A p z t X 2 M 4 h Y T M Y T K j E D M 0 Q V Z o 8 x X o u P f Z / k C 2 7 B v f W 8 W 9 j X c b h q b I 0 P s D f w B Q S w M E F A A C A A g A E 0 T l V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N E 5 V Y z r Z v + 8 A I A A J A H A A A T A B w A R m 9 y b X V s Y X M v U 2 V j d G l v b j E u b S C i G A A o o B Q A A A A A A A A A A A A A A A A A A A A A A A A A A A D N V c 1 u 2 k A Q v i P x D i N z M Z J j l a i t 1 K Q k o v y o U d Q k j U l y A F Q t e A J b 7 F 2 0 X l M o 4 t y 3 a I 4 9 c + k L h L x X 1 1 4 H m 7 + 0 x y I h 2 z s z 3 / f N j 8 c B 9 i T l D B x 9 L R 3 n c / l c M C A C X S g Y N w I l 9 e E Q 3 k D p 3 U F J X Q 4 P D S i D h z K f A / V z e C h 6 q E 4 a 3 H N R 2 A 3 q Y W A a 1 a P 2 T Y A i a P f 5 c E D a l w x r g o 4 R D q C G P h U o o M 5 Q f K X g E G b D L U K T 9 m y o 2 E 8 / 2 7 c o 6 D 0 d k m D K W f s 8 n I Y 9 M m w / 6 7 D f 2 J E O d V E 6 i p b W U D A U q 8 R I 8 U f q u s g g V l G K h D Z J 1 0 P b Q U + l d 8 2 / B a Y W b A G S 3 g B a F S k F 7 Y Y S g 8 5 p S w d 3 T u H 9 C U g R Y o p / x s Z 8 i F A N A 8 l 9 a I R M 1 y o l q L h u l X u h z 8 y 9 Y i w w m o K w 4 J 4 L P z 4 z E h G F z X O z V e V M I p O d Y i r h G h n x F a i m y S a n L c m 5 u V + s B T P j Q n l G S n Q V 7 P h x n i X x + V i R X M q B a t E 2 l a 5 j S r U l K u L I Y m 8 n n W G r T 0 a E u S o 8 B k 9 A M m z a H t + v i r t H 4 a 7 i a h D t E o m J B G 9 W u m A 4 x B 8 p 8 v i x m K l 3 d U B Y P 9 I 2 H W E q a R W v Y S N j B L s n E 2 u 2 W Q 2 p A k D i R M 6 j S q l R D 6 g a c 2 U 4 Y / L t a z v C i y 0 3 3 z 3 y 9 C C X C + E T q D 3 + Z u q t e Q 5 n o d 9 F E b s 5 Z E o e f 8 F Z b R s h M d W b z u U W b 2 J r Y k A D q L j L x S 5 l 9 O k B z E 9 3 g + I O 3 s c f O H z J f k 6 m y 8 X I W y 7 g L 0 C p 4 0 u Q 8 2 I + R 9 n O z s T r q r W a 8 s 8 h i u k H y l z K + q p p x s w w c I K q w 0 Q 0 V N d C j 8 S N M I 6 M z C h k R 8 C Y G 9 D J L M C N g d m 5 + s w r I h S q e u l L R S i f p B 5 r X v V J D z 3 7 j o t h l / N h J s Z S a X q e t b Z y d K Y O I d K j Q 0 j 6 V U N J p n F F P f X / 4 g w Q Z a R I U 8 x a Z x L 9 8 s t B h n W u i q O c 4 t j O v F U j k n T W S K 8 E 9 7 m M 1 h c S t d G D d P g T S 3 J u / p s + C 1 p J X M X z n B 5 R n Q j K U a q d o m Z 9 b u w e 9 r T z O s 3 1 7 1 O 2 d f / b Z + m C j G m f x L s 3 b d K r + W q 5 p 5 l l P I / / A F B L A Q I t A B Q A A g A I A B N E 5 V Y Y 7 o b a p A A A A P Y A A A A S A A A A A A A A A A A A A A A A A A A A A A B D b 2 5 m a W c v U G F j a 2 F n Z S 5 4 b W x Q S w E C L Q A U A A I A C A A T R O V W D 8 r p q 6 Q A A A D p A A A A E w A A A A A A A A A A A A A A A A D w A A A A W 0 N v b n R l b n R f V H l w Z X N d L n h t b F B L A Q I t A B Q A A g A I A B N E 5 V Y z r Z v + 8 A I A A J A H A A A T A A A A A A A A A A A A A A A A A O E B A A B G b 3 J t d W x h c y 9 T Z W N 0 a W 9 u M S 5 t U E s F B g A A A A A D A A M A w g A A A B 4 F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o I a A A A A A A A A Y B o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m V 0 a W 0 l M j A y J T I w N S U y M D E 5 L T E l M j A 1 J T I w M j I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T A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V y Z X R p b S A y I D U g M T k t M S A 1 I D I y L 0 F 1 d G 9 S Z W 1 v d m V k Q 2 9 s d W 1 u c z E u e 1 N v d X J j Z S 5 O Y W 1 l L D B 9 J n F 1 b 3 Q 7 L C Z x d W 9 0 O 1 N l Y 3 R p b 2 4 x L 1 V y Z X R p b S A y I D U g M T k t M S A 1 I D I y L 0 F 1 d G 9 S Z W 1 v d m V k Q 2 9 s d W 1 u c z E u e 1 Z l c n N p e W 9 u L D F 9 J n F 1 b 3 Q 7 L C Z x d W 9 0 O 1 N l Y 3 R p b 2 4 x L 1 V y Z X R p b S A y I D U g M T k t M S A 1 I D I y L 0 F 1 d G 9 S Z W 1 v d m V k Q 2 9 s d W 1 u c z E u e 1 V 6 b G H F n 3 T E s X J t Y S B E w 7 Z u Z W 1 p L D J 9 J n F 1 b 3 Q 7 L C Z x d W 9 0 O 1 N l Y 3 R p b 2 4 x L 1 V y Z X R p b S A y I D U g M T k t M S A 1 I D I y L 0 F 1 d G 9 S Z W 1 v d m V k Q 2 9 s d W 1 u c z E u e 1 N h e W H D p y B J R C w z f S Z x d W 9 0 O y w m c X V v d D t T Z W N 0 a W 9 u M S 9 V c m V 0 a W 0 g M i A 1 I D E 5 L T E g N S A y M i 9 B d X R v U m V t b 3 Z l Z E N v b H V t b n M x L n t T Y X l h w 6 c g R V R T T y w 0 f S Z x d W 9 0 O y w m c X V v d D t T Z W N 0 a W 9 u M S 9 V c m V 0 a W 0 g M i A 1 I D E 5 L T E g N S A y M i 9 B d X R v U m V t b 3 Z l Z E N v b H V t b n M x L n t T Y X l h w 6 c g V G V z a X M g Q W T E s S w 1 f S Z x d W 9 0 O y w m c X V v d D t T Z W N 0 a W 9 u M S 9 V c m V 0 a W 0 g M i A 1 I D E 5 L T E g N S A y M i 9 B d X R v U m V t b 3 Z l Z E N v b H V t b n M x L n t W Z X J p x Z 8 g K E 1 X a C k s N n 0 m c X V v d D s s J n F 1 b 3 Q 7 U 2 V j d G l v b j E v V X J l d G l t I D I g N S A x O S 0 x I D U g M j I v Q X V 0 b 1 J l b W 9 2 Z W R D b 2 x 1 b W 5 z M S 5 7 w 4 d l a 2 n F n y A o T V d o K S w 3 f S Z x d W 9 0 O y w m c X V v d D t T Z W N 0 a W 9 u M S 9 V c m V 0 a W 0 g M i A 1 I D E 5 L T E g N S A y M i 9 B d X R v U m V t b 3 Z l Z E N v b H V t b n M x L n t L Y X n E s X B s x L E g V m V y a c W f I C h N V 2 g p L D h 9 J n F 1 b 3 Q 7 L C Z x d W 9 0 O 1 N l Y 3 R p b 2 4 x L 1 V y Z X R p b S A y I D U g M T k t M S A 1 I D I y L 0 F 1 d G 9 S Z W 1 v d m V k Q 2 9 s d W 1 u c z E u e 0 t h e c S x c G z E s S D D h 2 V r a c W f I C h N V 2 g p L D l 9 J n F 1 b 3 Q 7 X S w m c X V v d D t D b 2 x 1 b W 5 D b 3 V u d C Z x d W 9 0 O z o x M C w m c X V v d D t L Z X l D b 2 x 1 b W 5 O Y W 1 l c y Z x d W 9 0 O z p b X S w m c X V v d D t D b 2 x 1 b W 5 J Z G V u d G l 0 a W V z J n F 1 b 3 Q 7 O l s m c X V v d D t T Z W N 0 a W 9 u M S 9 V c m V 0 a W 0 g M i A 1 I D E 5 L T E g N S A y M i 9 B d X R v U m V t b 3 Z l Z E N v b H V t b n M x L n t T b 3 V y Y 2 U u T m F t Z S w w f S Z x d W 9 0 O y w m c X V v d D t T Z W N 0 a W 9 u M S 9 V c m V 0 a W 0 g M i A 1 I D E 5 L T E g N S A y M i 9 B d X R v U m V t b 3 Z l Z E N v b H V t b n M x L n t W Z X J z a X l v b i w x f S Z x d W 9 0 O y w m c X V v d D t T Z W N 0 a W 9 u M S 9 V c m V 0 a W 0 g M i A 1 I D E 5 L T E g N S A y M i 9 B d X R v U m V t b 3 Z l Z E N v b H V t b n M x L n t V e m x h x Z 9 0 x L F y b W E g R M O 2 b m V t a S w y f S Z x d W 9 0 O y w m c X V v d D t T Z W N 0 a W 9 u M S 9 V c m V 0 a W 0 g M i A 1 I D E 5 L T E g N S A y M i 9 B d X R v U m V t b 3 Z l Z E N v b H V t b n M x L n t T Y X l h w 6 c g S U Q s M 3 0 m c X V v d D s s J n F 1 b 3 Q 7 U 2 V j d G l v b j E v V X J l d G l t I D I g N S A x O S 0 x I D U g M j I v Q X V 0 b 1 J l b W 9 2 Z W R D b 2 x 1 b W 5 z M S 5 7 U 2 F 5 Y c O n I E V U U 0 8 s N H 0 m c X V v d D s s J n F 1 b 3 Q 7 U 2 V j d G l v b j E v V X J l d G l t I D I g N S A x O S 0 x I D U g M j I v Q X V 0 b 1 J l b W 9 2 Z W R D b 2 x 1 b W 5 z M S 5 7 U 2 F 5 Y c O n I F R l c 2 l z I E F k x L E s N X 0 m c X V v d D s s J n F 1 b 3 Q 7 U 2 V j d G l v b j E v V X J l d G l t I D I g N S A x O S 0 x I D U g M j I v Q X V 0 b 1 J l b W 9 2 Z W R D b 2 x 1 b W 5 z M S 5 7 V m V y a c W f I C h N V 2 g p L D Z 9 J n F 1 b 3 Q 7 L C Z x d W 9 0 O 1 N l Y 3 R p b 2 4 x L 1 V y Z X R p b S A y I D U g M T k t M S A 1 I D I y L 0 F 1 d G 9 S Z W 1 v d m V k Q 2 9 s d W 1 u c z E u e 8 O H Z W t p x Z 8 g K E 1 X a C k s N 3 0 m c X V v d D s s J n F 1 b 3 Q 7 U 2 V j d G l v b j E v V X J l d G l t I D I g N S A x O S 0 x I D U g M j I v Q X V 0 b 1 J l b W 9 2 Z W R D b 2 x 1 b W 5 z M S 5 7 S 2 F 5 x L F w b M S x I F Z l c m n F n y A o T V d o K S w 4 f S Z x d W 9 0 O y w m c X V v d D t T Z W N 0 a W 9 u M S 9 V c m V 0 a W 0 g M i A 1 I D E 5 L T E g N S A y M i 9 B d X R v U m V t b 3 Z l Z E N v b H V t b n M x L n t L Y X n E s X B s x L E g w 4 d l a 2 n F n y A o T V d o K S w 5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U 2 9 1 c m N l L k 5 h b W U m c X V v d D s s J n F 1 b 3 Q 7 V m V y c 2 l 5 b 2 4 m c X V v d D s s J n F 1 b 3 Q 7 V X p s Y c W f d M S x c m 1 h I E T D t m 5 l b W k m c X V v d D s s J n F 1 b 3 Q 7 U 2 F 5 Y c O n I E l E J n F 1 b 3 Q 7 L C Z x d W 9 0 O 1 N h e W H D p y B F V F N P J n F 1 b 3 Q 7 L C Z x d W 9 0 O 1 N h e W H D p y B U Z X N p c y B B Z M S x J n F 1 b 3 Q 7 L C Z x d W 9 0 O 1 Z l c m n F n y A o T V d o K S Z x d W 9 0 O y w m c X V v d D v D h 2 V r a c W f I C h N V 2 g p J n F 1 b 3 Q 7 L C Z x d W 9 0 O 0 t h e c S x c G z E s S B W Z X J p x Z 8 g K E 1 X a C k m c X V v d D s s J n F 1 b 3 Q 7 S 2 F 5 x L F w b M S x I M O H Z W t p x Z 8 g K E 1 X a C k m c X V v d D t d I i A v P j x F b n R y e S B U e X B l P S J G a W x s Q 2 9 s d W 1 u V H l w Z X M i I F Z h b H V l P S J z Q m d N R k F 3 W U d C U V V G Q l E 9 P S I g L z 4 8 R W 5 0 c n k g V H l w Z T 0 i R m l s b E x h c 3 R V c G R h d G V k I i B W Y W x 1 Z T 0 i Z D I w M j M t M D c t M D R U M T U 6 M T E 6 M D c u O T E 0 N T Q y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I 3 M D Q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V X J l d G l t J T I w M i U y M D U l M j A x O S 0 x J T I w N S U y M D I y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y Z X R p b S U y M D I l M j A 1 J T I w M T k t M S U y M D U l M j A y M i 9 G a W x 0 Z X J l Z C U y M E h p Z G R l b i U y M E Z p b G V z M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V y Z X R p b S U y M D I l M j A 1 J T I w M T k t M S U y M D U l M j A y M i 9 J b n Z v a 2 U l M j B D d X N 0 b 2 0 l M j B G d W 5 j d G l v b j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V c m V 0 a W 0 l M j A y J T I w N S U y M D E 5 L T E l M j A 1 J T I w M j I v U m V u Y W 1 l Z C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X J l d G l t J T I w M i U y M D U l M j A x O S 0 x J T I w N S U y M D I y L 1 J l b W 9 2 Z W Q l M j B P d G h l c i U y M E N v b H V t b n M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X J l d G l t J T I w M i U y M D U l M j A x O S 0 x J T I w N S U y M D I y L 0 V 4 c G F u Z G V k J T I w V G F i b G U l M j B D b 2 x 1 b W 4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X J l d G l t J T I w M i U y M D U l M j A x O S 0 x J T I w N S U y M D I y L 0 N o Y W 5 n Z W Q l M j B U e X B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V H J h b n N m b 3 J t J T I w R m l s Z T w v S X R l b V B h d G g + P C 9 J d G V t T G 9 j Y X R p b 2 4 + P F N 0 Y W J s Z U V u d H J p Z X M + P E V u d H J 5 I F R 5 c G U 9 I k x v Y W R U b 1 J l c G 9 y d E R p c 2 F i b G V k I i B W Y W x 1 Z T 0 i b D E i I C 8 + P E V u d H J 5 I F R 5 c G U 9 I l F 1 Z X J 5 R 3 J v d X B J R C I g V m F s d W U 9 I n M w M W R h Z G R k O S 0 w Y 2 R i L T R h N G E t Y T N i M C 0 1 M 2 U z Z G Z h Y z U 1 Z T Q i I C 8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S Z X N 1 b H R U e X B l I i B W Y W x 1 Z T 0 i c 0 Z 1 b m N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Z p b G x M Y X N 0 V X B k Y X R l Z C I g V m F s d W U 9 I m Q y M D I z L T A 3 L T A 0 V D E 1 O j E y O j A w L j g 0 O D k 3 O D F a I i A v P j x F b n R y e S B U e X B l P S J G a W x s R X J y b 3 J D b 2 R l I i B W Y W x 1 Z T 0 i c 1 V u a 2 5 v d 2 4 i I C 8 + P E V u d H J 5 I F R 5 c G U 9 I k Z p b G x T d G F 0 d X M i I F Z h b H V l P S J z Q 2 9 t c G x l d G U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U c m F u c 2 Z v c m 0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8 L 0 l 0 Z W 1 Q Y X R o P j w v S X R l b U x v Y 2 F 0 a W 9 u P j x T d G F i b G V F b n R y a W V z P j x F b n R y e S B U e X B l P S J J c 1 B y a X Z h d G U i I F Z h b H V l P S J s M C I g L z 4 8 R W 5 0 c n k g V H l w Z T 0 i T G 9 h Z G V k V G 9 B b m F s e X N p c 1 N l c n Z p Y 2 V z I i B W Y W x 1 Z T 0 i b D A i I C 8 + P E V u d H J 5 I F R 5 c G U 9 I k Z p b G x T d G F 0 d X M i I F Z h b H V l P S J z Q 2 9 t c G x l d G U i I C 8 + P E V u d H J 5 I F R 5 c G U 9 I k Z p b G x F c n J v c k N v Z G U i I F Z h b H V l P S J z V W 5 r b m 9 3 b i I g L z 4 8 R W 5 0 c n k g V H l w Z T 0 i R m l s b E x h c 3 R V c G R h d G V k I i B W Y W x 1 Z T 0 i Z D I w M j M t M D c t M D R U M T U 6 M T I 6 M D A u O D Q 4 O T c 4 M V o i I C 8 + P E V u d H J 5 I F R 5 c G U 9 I k x v Y W R U b 1 J l c G 9 y d E R p c 2 F i b G V k I i B W Y W x 1 Z T 0 i b D E i I C 8 + P E V u d H J 5 I F R 5 c G U 9 I l F 1 Z X J 5 R 3 J v d X B J R C I g V m F s d W U 9 I n M w M W R h Z G R k O S 0 w Y 2 R i L T R h N G E t Y T N i M C 0 1 M 2 U z Z G Z h Y z U 1 Z T Q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J l c 3 V s d F R 5 c G U i I F Z h b H V l P S J z Q m l u Y X J 5 I i A v P j x F b n R y e S B U e X B l P S J C d W Z m Z X J O Z X h 0 U m V m c m V z a C I g V m F s d W U 9 I m w x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T Y W 1 w b G U l M j B G a W x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X B s Z S U y M E Z p b G U v T m F 2 a W d h d G l v b j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c 1 X A m N C 1 O 0 C J J U 0 e e 0 e u a A A A A A A C A A A A A A A Q Z g A A A A E A A C A A A A C I s 5 s L m f X v o n U D 5 y A K v F o o u 6 4 V Z F h p J T q q O P t m 2 T 8 A 6 w A A A A A O g A A A A A I A A C A A A A D V B e L g S A I N C q Y 9 J G y 8 T i s Q k x O t a g c F s 5 w 9 b z e S E f 0 1 c F A A A A D 2 a C K q 1 3 d K D o 1 j x U 7 o S r p C F U T 4 c a P h q T Z R f l H A 7 B 3 Y b F d k I F d k j B c c t 6 R m T Q / i X g f S + Q 7 Q 6 2 C a w w R r R k w / d X 1 p e Y U z 8 7 N u 6 D s 0 n 9 W o O T U z K E A A A A B Z M 7 t u O R 7 6 J K 3 x c T H Y n E e j n j 9 f w E N 6 i t N i 5 Y q X j D e L + 3 Z b k 5 Y 2 f W e w O H X B j D R N + p D O C u m f C 0 m z X O a j 2 N Q m d S Q z < / D a t a M a s h u p > 
</file>

<file path=customXml/itemProps1.xml><?xml version="1.0" encoding="utf-8"?>
<ds:datastoreItem xmlns:ds="http://schemas.openxmlformats.org/officeDocument/2006/customXml" ds:itemID="{B8098A5F-5211-4544-A55C-F99297D5289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Alize Kuyucak WPP</vt:lpstr>
      <vt:lpstr>Summary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Cagla Balci Eris</dc:creator>
  <cp:keywords/>
  <dc:description/>
  <cp:lastModifiedBy>Cagla Balci Eris</cp:lastModifiedBy>
  <dcterms:created xsi:type="dcterms:W3CDTF">2023-03-17T10:57:03Z</dcterms:created>
  <dcterms:modified xsi:type="dcterms:W3CDTF">2024-03-26T20:41:23Z</dcterms:modified>
  <cp:category/>
</cp:coreProperties>
</file>