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 hidePivotFieldList="1" autoCompressPictures="0"/>
  <mc:AlternateContent xmlns:mc="http://schemas.openxmlformats.org/markup-compatibility/2006">
    <mc:Choice Requires="x15">
      <x15ac:absPath xmlns:x15ac="http://schemas.microsoft.com/office/spreadsheetml/2010/11/ac" url="https://renewpowerventures-my.sharepoint.com/personal/aesha_sura_renew_com/Documents/Desktop/Projects/RE/GS/GS11404/MP3-Sep23-March24/GS Feedback/R3/"/>
    </mc:Choice>
  </mc:AlternateContent>
  <xr:revisionPtr revIDLastSave="0" documentId="8_{1C09C896-3941-412D-8B4F-93772A6F89C0}" xr6:coauthVersionLast="47" xr6:coauthVersionMax="47" xr10:uidLastSave="{00000000-0000-0000-0000-000000000000}"/>
  <bookViews>
    <workbookView xWindow="-110" yWindow="-110" windowWidth="19420" windowHeight="10300" tabRatio="599" activeTab="4" xr2:uid="{00000000-000D-0000-FFFF-FFFF00000000}"/>
  </bookViews>
  <sheets>
    <sheet name="Index" sheetId="129" r:id="rId1"/>
    <sheet name="ER Calculation_MP" sheetId="126" r:id="rId2"/>
    <sheet name="ER Calculation_12months" sheetId="131" r:id="rId3"/>
    <sheet name="ER Comparision" sheetId="130" r:id="rId4"/>
    <sheet name="Calibration" sheetId="128" r:id="rId5"/>
  </sheets>
  <definedNames>
    <definedName name="A" localSheetId="2">#REF!</definedName>
    <definedName name="A">#REF!</definedName>
    <definedName name="AA" localSheetId="2">#REF!</definedName>
    <definedName name="AA">#REF!</definedName>
    <definedName name="Aux_Coal">#REF!</definedName>
    <definedName name="Aux_CoalR1">#REF!</definedName>
    <definedName name="Aux_CoalR2">#REF!</definedName>
    <definedName name="Aux_CoalR3">#REF!</definedName>
    <definedName name="Aux_CoalR4">#REF!</definedName>
    <definedName name="Aux_CoalR5">#REF!</definedName>
    <definedName name="Aux_CoalR5.new">#REF!</definedName>
    <definedName name="Aux_CoalR6">#REF!</definedName>
    <definedName name="Aux_CoalR7.1">#REF!</definedName>
    <definedName name="Aux_CoalR7.2">#REF!</definedName>
    <definedName name="Aux_CoalR8">#REF!</definedName>
    <definedName name="Aux_Diesel">#REF!</definedName>
    <definedName name="Aux_DieselOC">#REF!</definedName>
    <definedName name="Aux_Gas">#REF!</definedName>
    <definedName name="Aux_GasOC">#REF!</definedName>
    <definedName name="Aux_GasR1">#REF!</definedName>
    <definedName name="Aux_GasR2">#REF!</definedName>
    <definedName name="Aux_GasR3">#REF!</definedName>
    <definedName name="Aux_Hydro">#REF!</definedName>
    <definedName name="Aux_Lign">#REF!</definedName>
    <definedName name="Aux_LignR3">#REF!</definedName>
    <definedName name="Aux_Napt">#REF!</definedName>
    <definedName name="Aux_Nuclear">#REF!</definedName>
    <definedName name="Aux_Oil">#REF!</definedName>
    <definedName name="Data_full">#REF!</definedName>
    <definedName name="DD">#REF!</definedName>
    <definedName name="Density_Diesel">#REF!</definedName>
    <definedName name="Density_DieselOC">#REF!</definedName>
    <definedName name="Density_Naphta">#REF!</definedName>
    <definedName name="Density_Oil">#REF!</definedName>
    <definedName name="Flyash">#REF!</definedName>
    <definedName name="GCV_Coal">#REF!</definedName>
    <definedName name="GCV_DieselOC">#REF!</definedName>
    <definedName name="GCV_Naphta">#REF!</definedName>
    <definedName name="GCV_Oil">#REF!</definedName>
    <definedName name="I22Density_Naphta">#REF!</definedName>
    <definedName name="kJ_kcal">#REF!</definedName>
    <definedName name="MJ_kWh">#REF!</definedName>
    <definedName name="Op">#REF!</definedName>
    <definedName name="SpecCons_OillF2">#REF!</definedName>
    <definedName name="SpecCons_OillF2_Lign">#REF!</definedName>
    <definedName name="SpecEm_Coal">#REF!</definedName>
    <definedName name="SpecEm_CoalR1">#REF!</definedName>
    <definedName name="SpecEm_CoalR2">#REF!</definedName>
    <definedName name="SpecEm_CoalR3">#REF!</definedName>
    <definedName name="SpecEm_CoalR4">#REF!</definedName>
    <definedName name="SpecEm_CoalR5">#REF!</definedName>
    <definedName name="SpecEm_CoalR5.new">#REF!</definedName>
    <definedName name="SpecEm_CoalR6">#REF!</definedName>
    <definedName name="SpecEm_CoalR7.1">#REF!</definedName>
    <definedName name="SpecEm_CoalR7.2">#REF!</definedName>
    <definedName name="SpecEm_CoalR8">#REF!</definedName>
    <definedName name="SpecEm_DieselOC">#REF!</definedName>
    <definedName name="SpecEm_DieselR4">#REF!</definedName>
    <definedName name="SpecEm_GasOC">#REF!</definedName>
    <definedName name="SpecEm_GasR1">#REF!</definedName>
    <definedName name="SpecEm_GasR2">#REF!</definedName>
    <definedName name="SpecEm_GasR3">#REF!</definedName>
    <definedName name="SpecEm_Lignite">#REF!</definedName>
    <definedName name="SpecEm_LignR3">#REF!</definedName>
    <definedName name="SpecEm_Naphta">#REF!</definedName>
    <definedName name="Weight_BM">#REF!</definedName>
    <definedName name="Weight_O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7" i="131" l="1"/>
  <c r="Q17" i="131"/>
  <c r="N17" i="131"/>
  <c r="J17" i="131"/>
  <c r="I17" i="131"/>
  <c r="H17" i="131"/>
  <c r="G17" i="131"/>
  <c r="F17" i="131"/>
  <c r="E17" i="131"/>
  <c r="K16" i="131"/>
  <c r="L16" i="131" s="1"/>
  <c r="M16" i="131" s="1"/>
  <c r="P16" i="131" s="1"/>
  <c r="S16" i="131" s="1"/>
  <c r="L15" i="131"/>
  <c r="M15" i="131" s="1"/>
  <c r="P15" i="131" s="1"/>
  <c r="S15" i="131" s="1"/>
  <c r="K15" i="131"/>
  <c r="K14" i="131"/>
  <c r="L14" i="131" s="1"/>
  <c r="M14" i="131" s="1"/>
  <c r="K13" i="131"/>
  <c r="L13" i="131" s="1"/>
  <c r="M13" i="131" s="1"/>
  <c r="P13" i="131" s="1"/>
  <c r="S13" i="131" s="1"/>
  <c r="K12" i="131"/>
  <c r="L12" i="131" s="1"/>
  <c r="M12" i="131" s="1"/>
  <c r="P12" i="131" s="1"/>
  <c r="S12" i="131" s="1"/>
  <c r="L11" i="131"/>
  <c r="M11" i="131" s="1"/>
  <c r="P11" i="131" s="1"/>
  <c r="S11" i="131" s="1"/>
  <c r="K11" i="131"/>
  <c r="K10" i="131"/>
  <c r="L10" i="131" s="1"/>
  <c r="M10" i="131" s="1"/>
  <c r="P10" i="131" s="1"/>
  <c r="N9" i="131"/>
  <c r="K9" i="131"/>
  <c r="L9" i="131" s="1"/>
  <c r="M9" i="131" s="1"/>
  <c r="P9" i="131" s="1"/>
  <c r="S9" i="131" s="1"/>
  <c r="N8" i="131"/>
  <c r="K8" i="131"/>
  <c r="L8" i="131" s="1"/>
  <c r="M8" i="131" s="1"/>
  <c r="P8" i="131" s="1"/>
  <c r="S8" i="131" s="1"/>
  <c r="N7" i="131"/>
  <c r="K7" i="131"/>
  <c r="L7" i="131" s="1"/>
  <c r="M7" i="131" s="1"/>
  <c r="P7" i="131" s="1"/>
  <c r="S7" i="131" s="1"/>
  <c r="N6" i="131"/>
  <c r="K6" i="131"/>
  <c r="L6" i="131" s="1"/>
  <c r="M6" i="131" s="1"/>
  <c r="P6" i="131" s="1"/>
  <c r="S6" i="131" s="1"/>
  <c r="N5" i="131"/>
  <c r="K5" i="131"/>
  <c r="K17" i="131" s="1"/>
  <c r="V14" i="131" l="1"/>
  <c r="P14" i="131"/>
  <c r="S14" i="131" s="1"/>
  <c r="T14" i="131" s="1"/>
  <c r="S10" i="131"/>
  <c r="L5" i="131"/>
  <c r="K5" i="126"/>
  <c r="O6" i="126"/>
  <c r="O7" i="126"/>
  <c r="O8" i="126"/>
  <c r="O9" i="126"/>
  <c r="O10" i="126"/>
  <c r="O11" i="126"/>
  <c r="O5" i="126"/>
  <c r="K11" i="126"/>
  <c r="K10" i="126"/>
  <c r="K9" i="126"/>
  <c r="K8" i="126"/>
  <c r="K7" i="126"/>
  <c r="K6" i="126"/>
  <c r="L17" i="131" l="1"/>
  <c r="M5" i="131"/>
  <c r="P17" i="131"/>
  <c r="L5" i="126"/>
  <c r="M12" i="126"/>
  <c r="M17" i="131" l="1"/>
  <c r="P5" i="131"/>
  <c r="S5" i="131" s="1"/>
  <c r="V5" i="131"/>
  <c r="V17" i="131" s="1"/>
  <c r="B5" i="129"/>
  <c r="B8" i="130" s="1"/>
  <c r="E12" i="126"/>
  <c r="T5" i="131" l="1"/>
  <c r="T17" i="131" s="1"/>
  <c r="U5" i="131"/>
  <c r="U17" i="131" s="1"/>
  <c r="S17" i="131"/>
  <c r="B7" i="130"/>
  <c r="J12" i="126"/>
  <c r="P12" i="126"/>
  <c r="Q12" i="126"/>
  <c r="L11" i="126"/>
  <c r="L10" i="126"/>
  <c r="L8" i="126"/>
  <c r="L7" i="126"/>
  <c r="L6" i="126"/>
  <c r="R6" i="126" l="1"/>
  <c r="R7" i="126"/>
  <c r="R8" i="126"/>
  <c r="R10" i="126"/>
  <c r="R11" i="126"/>
  <c r="U5" i="126"/>
  <c r="L9" i="126"/>
  <c r="I12" i="126"/>
  <c r="R9" i="126" l="1"/>
  <c r="U9" i="126"/>
  <c r="U12" i="126" s="1"/>
  <c r="L12" i="126"/>
  <c r="B5" i="130" s="1"/>
  <c r="B10" i="130" s="1"/>
  <c r="R5" i="126"/>
  <c r="H12" i="126"/>
  <c r="F12" i="126"/>
  <c r="G12" i="126"/>
  <c r="T5" i="126" l="1"/>
  <c r="T12" i="126" s="1"/>
  <c r="S5" i="126"/>
  <c r="R12" i="126"/>
  <c r="B6" i="130" s="1"/>
  <c r="B9" i="130" s="1"/>
  <c r="O12" i="126"/>
  <c r="S9" i="126"/>
  <c r="S12" i="126" l="1"/>
  <c r="K12" i="126"/>
</calcChain>
</file>

<file path=xl/sharedStrings.xml><?xml version="1.0" encoding="utf-8"?>
<sst xmlns="http://schemas.openxmlformats.org/spreadsheetml/2006/main" count="80" uniqueCount="50">
  <si>
    <t>Project ID</t>
  </si>
  <si>
    <t>GS 11404</t>
  </si>
  <si>
    <t>Project title</t>
  </si>
  <si>
    <t>Lingasugur Wind Power Project in Karnataka</t>
  </si>
  <si>
    <t>Monitoring Period Start Date</t>
  </si>
  <si>
    <t>Monitoring Period End Date</t>
  </si>
  <si>
    <t>No of Days</t>
  </si>
  <si>
    <t>Lingasugur-Wind-Karnataka</t>
  </si>
  <si>
    <t>20 MW(GKL 11-20)</t>
  </si>
  <si>
    <t>20 MW(GKL 21-30)</t>
  </si>
  <si>
    <t>Month</t>
  </si>
  <si>
    <t xml:space="preserve">Duration </t>
  </si>
  <si>
    <t>Export (KWh)</t>
  </si>
  <si>
    <t>Import (KWh)</t>
  </si>
  <si>
    <t>Transmission Losses</t>
  </si>
  <si>
    <t>Total Net Electricity Generated (KWh)</t>
  </si>
  <si>
    <t>Total Net Electricity Generated (MWh)</t>
  </si>
  <si>
    <t>Net Electricity as per Invoice(kWh)</t>
  </si>
  <si>
    <t>Emission Factor</t>
  </si>
  <si>
    <t>Baseline Emission</t>
  </si>
  <si>
    <t>Project Emission
(tCO2e)</t>
  </si>
  <si>
    <t>Leakage Emission
(tCO2e)</t>
  </si>
  <si>
    <t>Emission Reduction
(tCO2e)</t>
  </si>
  <si>
    <t>Vintage Wise GSVER Breakup</t>
  </si>
  <si>
    <t>Vintage (FY) GSVER Breakup</t>
  </si>
  <si>
    <t>Vintage wise Net Generation(MWh)</t>
  </si>
  <si>
    <t>From</t>
  </si>
  <si>
    <t>To</t>
  </si>
  <si>
    <t>Total</t>
  </si>
  <si>
    <t>Ex-ante annual emission reduction as per regd PDD</t>
  </si>
  <si>
    <t>Ex-ante net electricity generated as per regd PDD</t>
  </si>
  <si>
    <t>Actual  net electricity generated from this Monitoring</t>
  </si>
  <si>
    <t>Actual Emission Reductions from this Monitoring</t>
  </si>
  <si>
    <t xml:space="preserve">Estimated net electricity generated </t>
  </si>
  <si>
    <t xml:space="preserve">Estimated Emission Reduction </t>
  </si>
  <si>
    <t>% Difference between Actual and Estimated Emission Reduction (%)</t>
  </si>
  <si>
    <t>% Difference between Actual and Estimated net electricity generation (%)</t>
  </si>
  <si>
    <t>Meter Location</t>
  </si>
  <si>
    <t>Meter No.</t>
  </si>
  <si>
    <t>Type of Meter</t>
  </si>
  <si>
    <t>Accuracy Class</t>
  </si>
  <si>
    <t>Calibration Date</t>
  </si>
  <si>
    <t>Validity of Calibration</t>
  </si>
  <si>
    <t>Delay in Calibration</t>
  </si>
  <si>
    <t>Feeder-1</t>
  </si>
  <si>
    <t>Main Meter</t>
  </si>
  <si>
    <t>No Delay</t>
  </si>
  <si>
    <t>Check Meter</t>
  </si>
  <si>
    <t>Feeder-2</t>
  </si>
  <si>
    <t>Total Net Electricity Generated (KWh) - After Application of Error Factor.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</si>
</sst>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409]dd\-mmm\-yy;@"/>
    <numFmt numFmtId="165" formatCode="_-* #,##0.00_k_r_._-;\-* #,##0.00_k_r_._-;_-* &quot;-&quot;??_k_r_._-;_-@_-"/>
    <numFmt numFmtId="166" formatCode="[$-409]d\-mmm\-yy;@"/>
    <numFmt numFmtId="167" formatCode="[$-409]mmm/yy;@"/>
    <numFmt numFmtId="168" formatCode="0.0000"/>
    <numFmt numFmtId="169" formatCode="0.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u/>
      <sz val="10"/>
      <color theme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35">
    <xf numFmtId="0" fontId="0" fillId="0" borderId="0"/>
    <xf numFmtId="43" fontId="7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0" fontId="4" fillId="0" borderId="0"/>
    <xf numFmtId="164" fontId="5" fillId="0" borderId="0"/>
    <xf numFmtId="164" fontId="8" fillId="2" borderId="0" applyNumberFormat="0" applyBorder="0" applyAlignment="0" applyProtection="0"/>
    <xf numFmtId="164" fontId="8" fillId="3" borderId="0" applyNumberFormat="0" applyBorder="0" applyAlignment="0" applyProtection="0"/>
    <xf numFmtId="164" fontId="8" fillId="4" borderId="0" applyNumberFormat="0" applyBorder="0" applyAlignment="0" applyProtection="0"/>
    <xf numFmtId="164" fontId="8" fillId="5" borderId="0" applyNumberFormat="0" applyBorder="0" applyAlignment="0" applyProtection="0"/>
    <xf numFmtId="164" fontId="8" fillId="6" borderId="0" applyNumberFormat="0" applyBorder="0" applyAlignment="0" applyProtection="0"/>
    <xf numFmtId="164" fontId="8" fillId="7" borderId="0" applyNumberFormat="0" applyBorder="0" applyAlignment="0" applyProtection="0"/>
    <xf numFmtId="164" fontId="8" fillId="8" borderId="0" applyNumberFormat="0" applyBorder="0" applyAlignment="0" applyProtection="0"/>
    <xf numFmtId="164" fontId="8" fillId="9" borderId="0" applyNumberFormat="0" applyBorder="0" applyAlignment="0" applyProtection="0"/>
    <xf numFmtId="164" fontId="8" fillId="10" borderId="0" applyNumberFormat="0" applyBorder="0" applyAlignment="0" applyProtection="0"/>
    <xf numFmtId="164" fontId="8" fillId="5" borderId="0" applyNumberFormat="0" applyBorder="0" applyAlignment="0" applyProtection="0"/>
    <xf numFmtId="164" fontId="8" fillId="8" borderId="0" applyNumberFormat="0" applyBorder="0" applyAlignment="0" applyProtection="0"/>
    <xf numFmtId="164" fontId="8" fillId="11" borderId="0" applyNumberFormat="0" applyBorder="0" applyAlignment="0" applyProtection="0"/>
    <xf numFmtId="164" fontId="9" fillId="12" borderId="0" applyNumberFormat="0" applyBorder="0" applyAlignment="0" applyProtection="0"/>
    <xf numFmtId="164" fontId="9" fillId="9" borderId="0" applyNumberFormat="0" applyBorder="0" applyAlignment="0" applyProtection="0"/>
    <xf numFmtId="164" fontId="9" fillId="10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9" fillId="19" borderId="0" applyNumberFormat="0" applyBorder="0" applyAlignment="0" applyProtection="0"/>
    <xf numFmtId="164" fontId="10" fillId="3" borderId="0" applyNumberFormat="0" applyBorder="0" applyAlignment="0" applyProtection="0"/>
    <xf numFmtId="164" fontId="11" fillId="20" borderId="1" applyNumberFormat="0" applyAlignment="0" applyProtection="0"/>
    <xf numFmtId="164" fontId="12" fillId="21" borderId="2" applyNumberFormat="0" applyAlignment="0" applyProtection="0"/>
    <xf numFmtId="164" fontId="13" fillId="0" borderId="0" applyNumberFormat="0" applyFill="0" applyBorder="0" applyAlignment="0" applyProtection="0"/>
    <xf numFmtId="164" fontId="14" fillId="4" borderId="0" applyNumberFormat="0" applyBorder="0" applyAlignment="0" applyProtection="0"/>
    <xf numFmtId="164" fontId="15" fillId="0" borderId="3" applyNumberFormat="0" applyFill="0" applyAlignment="0" applyProtection="0"/>
    <xf numFmtId="164" fontId="16" fillId="0" borderId="4" applyNumberFormat="0" applyFill="0" applyAlignment="0" applyProtection="0"/>
    <xf numFmtId="164" fontId="17" fillId="0" borderId="5" applyNumberFormat="0" applyFill="0" applyAlignment="0" applyProtection="0"/>
    <xf numFmtId="164" fontId="17" fillId="0" borderId="0" applyNumberFormat="0" applyFill="0" applyBorder="0" applyAlignment="0" applyProtection="0"/>
    <xf numFmtId="164" fontId="18" fillId="7" borderId="1" applyNumberFormat="0" applyAlignment="0" applyProtection="0"/>
    <xf numFmtId="164" fontId="19" fillId="0" borderId="6" applyNumberFormat="0" applyFill="0" applyAlignment="0" applyProtection="0"/>
    <xf numFmtId="164" fontId="20" fillId="22" borderId="0" applyNumberFormat="0" applyBorder="0" applyAlignment="0" applyProtection="0"/>
    <xf numFmtId="164" fontId="5" fillId="0" borderId="0"/>
    <xf numFmtId="164" fontId="5" fillId="23" borderId="7" applyNumberFormat="0" applyFont="0" applyAlignment="0" applyProtection="0"/>
    <xf numFmtId="164" fontId="21" fillId="20" borderId="8" applyNumberFormat="0" applyAlignment="0" applyProtection="0"/>
    <xf numFmtId="164" fontId="22" fillId="0" borderId="0" applyNumberFormat="0" applyFill="0" applyBorder="0" applyAlignment="0" applyProtection="0"/>
    <xf numFmtId="164" fontId="23" fillId="0" borderId="9" applyNumberFormat="0" applyFill="0" applyAlignment="0" applyProtection="0"/>
    <xf numFmtId="164" fontId="24" fillId="0" borderId="0" applyNumberFormat="0" applyFill="0" applyBorder="0" applyAlignment="0" applyProtection="0"/>
    <xf numFmtId="164" fontId="5" fillId="23" borderId="7" applyNumberFormat="0" applyFont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6" fillId="0" borderId="0" applyNumberFormat="0" applyFill="0" applyBorder="0" applyAlignment="0" applyProtection="0">
      <alignment vertical="top"/>
      <protection locked="0"/>
    </xf>
    <xf numFmtId="164" fontId="5" fillId="0" borderId="0"/>
    <xf numFmtId="164" fontId="5" fillId="0" borderId="0"/>
    <xf numFmtId="164" fontId="5" fillId="0" borderId="0"/>
    <xf numFmtId="165" fontId="5" fillId="0" borderId="0" applyFont="0" applyFill="0" applyBorder="0" applyAlignment="0" applyProtection="0"/>
    <xf numFmtId="0" fontId="4" fillId="0" borderId="0"/>
    <xf numFmtId="0" fontId="25" fillId="0" borderId="0" applyNumberFormat="0" applyFill="0" applyBorder="0" applyAlignment="0" applyProtection="0">
      <alignment vertical="top"/>
      <protection locked="0"/>
    </xf>
    <xf numFmtId="164" fontId="5" fillId="0" borderId="0"/>
    <xf numFmtId="164" fontId="8" fillId="2" borderId="0" applyNumberFormat="0" applyBorder="0" applyAlignment="0" applyProtection="0"/>
    <xf numFmtId="164" fontId="8" fillId="3" borderId="0" applyNumberFormat="0" applyBorder="0" applyAlignment="0" applyProtection="0"/>
    <xf numFmtId="164" fontId="8" fillId="4" borderId="0" applyNumberFormat="0" applyBorder="0" applyAlignment="0" applyProtection="0"/>
    <xf numFmtId="164" fontId="8" fillId="5" borderId="0" applyNumberFormat="0" applyBorder="0" applyAlignment="0" applyProtection="0"/>
    <xf numFmtId="164" fontId="8" fillId="6" borderId="0" applyNumberFormat="0" applyBorder="0" applyAlignment="0" applyProtection="0"/>
    <xf numFmtId="164" fontId="8" fillId="7" borderId="0" applyNumberFormat="0" applyBorder="0" applyAlignment="0" applyProtection="0"/>
    <xf numFmtId="164" fontId="8" fillId="8" borderId="0" applyNumberFormat="0" applyBorder="0" applyAlignment="0" applyProtection="0"/>
    <xf numFmtId="164" fontId="8" fillId="9" borderId="0" applyNumberFormat="0" applyBorder="0" applyAlignment="0" applyProtection="0"/>
    <xf numFmtId="164" fontId="8" fillId="10" borderId="0" applyNumberFormat="0" applyBorder="0" applyAlignment="0" applyProtection="0"/>
    <xf numFmtId="164" fontId="8" fillId="5" borderId="0" applyNumberFormat="0" applyBorder="0" applyAlignment="0" applyProtection="0"/>
    <xf numFmtId="164" fontId="8" fillId="8" borderId="0" applyNumberFormat="0" applyBorder="0" applyAlignment="0" applyProtection="0"/>
    <xf numFmtId="164" fontId="8" fillId="11" borderId="0" applyNumberFormat="0" applyBorder="0" applyAlignment="0" applyProtection="0"/>
    <xf numFmtId="164" fontId="9" fillId="12" borderId="0" applyNumberFormat="0" applyBorder="0" applyAlignment="0" applyProtection="0"/>
    <xf numFmtId="164" fontId="9" fillId="9" borderId="0" applyNumberFormat="0" applyBorder="0" applyAlignment="0" applyProtection="0"/>
    <xf numFmtId="164" fontId="9" fillId="10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9" fillId="19" borderId="0" applyNumberFormat="0" applyBorder="0" applyAlignment="0" applyProtection="0"/>
    <xf numFmtId="164" fontId="10" fillId="3" borderId="0" applyNumberFormat="0" applyBorder="0" applyAlignment="0" applyProtection="0"/>
    <xf numFmtId="164" fontId="11" fillId="20" borderId="1" applyNumberFormat="0" applyAlignment="0" applyProtection="0"/>
    <xf numFmtId="164" fontId="12" fillId="21" borderId="2" applyNumberFormat="0" applyAlignment="0" applyProtection="0"/>
    <xf numFmtId="164" fontId="13" fillId="0" borderId="0" applyNumberFormat="0" applyFill="0" applyBorder="0" applyAlignment="0" applyProtection="0"/>
    <xf numFmtId="164" fontId="14" fillId="4" borderId="0" applyNumberFormat="0" applyBorder="0" applyAlignment="0" applyProtection="0"/>
    <xf numFmtId="164" fontId="15" fillId="0" borderId="3" applyNumberFormat="0" applyFill="0" applyAlignment="0" applyProtection="0"/>
    <xf numFmtId="164" fontId="16" fillId="0" borderId="4" applyNumberFormat="0" applyFill="0" applyAlignment="0" applyProtection="0"/>
    <xf numFmtId="164" fontId="17" fillId="0" borderId="5" applyNumberFormat="0" applyFill="0" applyAlignment="0" applyProtection="0"/>
    <xf numFmtId="164" fontId="17" fillId="0" borderId="0" applyNumberFormat="0" applyFill="0" applyBorder="0" applyAlignment="0" applyProtection="0"/>
    <xf numFmtId="164" fontId="18" fillId="7" borderId="1" applyNumberFormat="0" applyAlignment="0" applyProtection="0"/>
    <xf numFmtId="164" fontId="19" fillId="0" borderId="6" applyNumberFormat="0" applyFill="0" applyAlignment="0" applyProtection="0"/>
    <xf numFmtId="164" fontId="20" fillId="22" borderId="0" applyNumberFormat="0" applyBorder="0" applyAlignment="0" applyProtection="0"/>
    <xf numFmtId="164" fontId="5" fillId="23" borderId="7" applyNumberFormat="0" applyFont="0" applyAlignment="0" applyProtection="0"/>
    <xf numFmtId="164" fontId="21" fillId="20" borderId="8" applyNumberFormat="0" applyAlignment="0" applyProtection="0"/>
    <xf numFmtId="164" fontId="22" fillId="0" borderId="0" applyNumberFormat="0" applyFill="0" applyBorder="0" applyAlignment="0" applyProtection="0"/>
    <xf numFmtId="164" fontId="23" fillId="0" borderId="9" applyNumberFormat="0" applyFill="0" applyAlignment="0" applyProtection="0"/>
    <xf numFmtId="164" fontId="24" fillId="0" borderId="0" applyNumberFormat="0" applyFill="0" applyBorder="0" applyAlignment="0" applyProtection="0"/>
    <xf numFmtId="164" fontId="6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164" fontId="5" fillId="0" borderId="0"/>
    <xf numFmtId="166" fontId="8" fillId="2" borderId="0" applyNumberFormat="0" applyBorder="0" applyAlignment="0" applyProtection="0"/>
    <xf numFmtId="166" fontId="8" fillId="3" borderId="0" applyNumberFormat="0" applyBorder="0" applyAlignment="0" applyProtection="0"/>
    <xf numFmtId="166" fontId="8" fillId="4" borderId="0" applyNumberFormat="0" applyBorder="0" applyAlignment="0" applyProtection="0"/>
    <xf numFmtId="166" fontId="8" fillId="5" borderId="0" applyNumberFormat="0" applyBorder="0" applyAlignment="0" applyProtection="0"/>
    <xf numFmtId="166" fontId="8" fillId="6" borderId="0" applyNumberFormat="0" applyBorder="0" applyAlignment="0" applyProtection="0"/>
    <xf numFmtId="166" fontId="8" fillId="7" borderId="0" applyNumberFormat="0" applyBorder="0" applyAlignment="0" applyProtection="0"/>
    <xf numFmtId="166" fontId="8" fillId="8" borderId="0" applyNumberFormat="0" applyBorder="0" applyAlignment="0" applyProtection="0"/>
    <xf numFmtId="166" fontId="8" fillId="9" borderId="0" applyNumberFormat="0" applyBorder="0" applyAlignment="0" applyProtection="0"/>
    <xf numFmtId="166" fontId="8" fillId="10" borderId="0" applyNumberFormat="0" applyBorder="0" applyAlignment="0" applyProtection="0"/>
    <xf numFmtId="166" fontId="8" fillId="5" borderId="0" applyNumberFormat="0" applyBorder="0" applyAlignment="0" applyProtection="0"/>
    <xf numFmtId="166" fontId="8" fillId="8" borderId="0" applyNumberFormat="0" applyBorder="0" applyAlignment="0" applyProtection="0"/>
    <xf numFmtId="166" fontId="8" fillId="11" borderId="0" applyNumberFormat="0" applyBorder="0" applyAlignment="0" applyProtection="0"/>
    <xf numFmtId="166" fontId="9" fillId="12" borderId="0" applyNumberFormat="0" applyBorder="0" applyAlignment="0" applyProtection="0"/>
    <xf numFmtId="166" fontId="9" fillId="9" borderId="0" applyNumberFormat="0" applyBorder="0" applyAlignment="0" applyProtection="0"/>
    <xf numFmtId="166" fontId="9" fillId="10" borderId="0" applyNumberFormat="0" applyBorder="0" applyAlignment="0" applyProtection="0"/>
    <xf numFmtId="166" fontId="9" fillId="13" borderId="0" applyNumberFormat="0" applyBorder="0" applyAlignment="0" applyProtection="0"/>
    <xf numFmtId="166" fontId="9" fillId="14" borderId="0" applyNumberFormat="0" applyBorder="0" applyAlignment="0" applyProtection="0"/>
    <xf numFmtId="166" fontId="9" fillId="15" borderId="0" applyNumberFormat="0" applyBorder="0" applyAlignment="0" applyProtection="0"/>
    <xf numFmtId="166" fontId="9" fillId="16" borderId="0" applyNumberFormat="0" applyBorder="0" applyAlignment="0" applyProtection="0"/>
    <xf numFmtId="166" fontId="9" fillId="17" borderId="0" applyNumberFormat="0" applyBorder="0" applyAlignment="0" applyProtection="0"/>
    <xf numFmtId="166" fontId="9" fillId="18" borderId="0" applyNumberFormat="0" applyBorder="0" applyAlignment="0" applyProtection="0"/>
    <xf numFmtId="166" fontId="9" fillId="13" borderId="0" applyNumberFormat="0" applyBorder="0" applyAlignment="0" applyProtection="0"/>
    <xf numFmtId="166" fontId="9" fillId="14" borderId="0" applyNumberFormat="0" applyBorder="0" applyAlignment="0" applyProtection="0"/>
    <xf numFmtId="166" fontId="9" fillId="19" borderId="0" applyNumberFormat="0" applyBorder="0" applyAlignment="0" applyProtection="0"/>
    <xf numFmtId="166" fontId="10" fillId="3" borderId="0" applyNumberFormat="0" applyBorder="0" applyAlignment="0" applyProtection="0"/>
    <xf numFmtId="166" fontId="11" fillId="20" borderId="1" applyNumberFormat="0" applyAlignment="0" applyProtection="0"/>
    <xf numFmtId="166" fontId="12" fillId="21" borderId="2" applyNumberFormat="0" applyAlignment="0" applyProtection="0"/>
    <xf numFmtId="165" fontId="5" fillId="0" borderId="0" applyFont="0" applyFill="0" applyBorder="0" applyAlignment="0" applyProtection="0"/>
    <xf numFmtId="166" fontId="13" fillId="0" borderId="0" applyNumberFormat="0" applyFill="0" applyBorder="0" applyAlignment="0" applyProtection="0"/>
    <xf numFmtId="166" fontId="14" fillId="4" borderId="0" applyNumberFormat="0" applyBorder="0" applyAlignment="0" applyProtection="0"/>
    <xf numFmtId="166" fontId="15" fillId="0" borderId="3" applyNumberFormat="0" applyFill="0" applyAlignment="0" applyProtection="0"/>
    <xf numFmtId="166" fontId="16" fillId="0" borderId="4" applyNumberFormat="0" applyFill="0" applyAlignment="0" applyProtection="0"/>
    <xf numFmtId="166" fontId="17" fillId="0" borderId="5" applyNumberFormat="0" applyFill="0" applyAlignment="0" applyProtection="0"/>
    <xf numFmtId="166" fontId="17" fillId="0" borderId="0" applyNumberFormat="0" applyFill="0" applyBorder="0" applyAlignment="0" applyProtection="0"/>
    <xf numFmtId="166" fontId="18" fillId="7" borderId="1" applyNumberFormat="0" applyAlignment="0" applyProtection="0"/>
    <xf numFmtId="166" fontId="19" fillId="0" borderId="6" applyNumberFormat="0" applyFill="0" applyAlignment="0" applyProtection="0"/>
    <xf numFmtId="166" fontId="20" fillId="22" borderId="0" applyNumberFormat="0" applyBorder="0" applyAlignment="0" applyProtection="0"/>
    <xf numFmtId="166" fontId="5" fillId="0" borderId="0"/>
    <xf numFmtId="166" fontId="5" fillId="0" borderId="0"/>
    <xf numFmtId="166" fontId="5" fillId="0" borderId="0"/>
    <xf numFmtId="166" fontId="5" fillId="23" borderId="7" applyNumberFormat="0" applyFont="0" applyAlignment="0" applyProtection="0"/>
    <xf numFmtId="166" fontId="21" fillId="20" borderId="8" applyNumberFormat="0" applyAlignment="0" applyProtection="0"/>
    <xf numFmtId="166" fontId="22" fillId="0" borderId="0" applyNumberFormat="0" applyFill="0" applyBorder="0" applyAlignment="0" applyProtection="0"/>
    <xf numFmtId="166" fontId="23" fillId="0" borderId="9" applyNumberFormat="0" applyFill="0" applyAlignment="0" applyProtection="0"/>
    <xf numFmtId="166" fontId="2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164" fontId="5" fillId="0" borderId="0"/>
    <xf numFmtId="164" fontId="8" fillId="2" borderId="0" applyNumberFormat="0" applyBorder="0" applyAlignment="0" applyProtection="0"/>
    <xf numFmtId="164" fontId="8" fillId="3" borderId="0" applyNumberFormat="0" applyBorder="0" applyAlignment="0" applyProtection="0"/>
    <xf numFmtId="164" fontId="8" fillId="4" borderId="0" applyNumberFormat="0" applyBorder="0" applyAlignment="0" applyProtection="0"/>
    <xf numFmtId="164" fontId="8" fillId="5" borderId="0" applyNumberFormat="0" applyBorder="0" applyAlignment="0" applyProtection="0"/>
    <xf numFmtId="164" fontId="8" fillId="6" borderId="0" applyNumberFormat="0" applyBorder="0" applyAlignment="0" applyProtection="0"/>
    <xf numFmtId="164" fontId="8" fillId="7" borderId="0" applyNumberFormat="0" applyBorder="0" applyAlignment="0" applyProtection="0"/>
    <xf numFmtId="164" fontId="8" fillId="8" borderId="0" applyNumberFormat="0" applyBorder="0" applyAlignment="0" applyProtection="0"/>
    <xf numFmtId="164" fontId="8" fillId="9" borderId="0" applyNumberFormat="0" applyBorder="0" applyAlignment="0" applyProtection="0"/>
    <xf numFmtId="164" fontId="8" fillId="10" borderId="0" applyNumberFormat="0" applyBorder="0" applyAlignment="0" applyProtection="0"/>
    <xf numFmtId="164" fontId="8" fillId="5" borderId="0" applyNumberFormat="0" applyBorder="0" applyAlignment="0" applyProtection="0"/>
    <xf numFmtId="164" fontId="8" fillId="8" borderId="0" applyNumberFormat="0" applyBorder="0" applyAlignment="0" applyProtection="0"/>
    <xf numFmtId="164" fontId="8" fillId="11" borderId="0" applyNumberFormat="0" applyBorder="0" applyAlignment="0" applyProtection="0"/>
    <xf numFmtId="164" fontId="9" fillId="12" borderId="0" applyNumberFormat="0" applyBorder="0" applyAlignment="0" applyProtection="0"/>
    <xf numFmtId="164" fontId="9" fillId="9" borderId="0" applyNumberFormat="0" applyBorder="0" applyAlignment="0" applyProtection="0"/>
    <xf numFmtId="164" fontId="9" fillId="10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9" fillId="19" borderId="0" applyNumberFormat="0" applyBorder="0" applyAlignment="0" applyProtection="0"/>
    <xf numFmtId="164" fontId="10" fillId="3" borderId="0" applyNumberFormat="0" applyBorder="0" applyAlignment="0" applyProtection="0"/>
    <xf numFmtId="164" fontId="11" fillId="20" borderId="1" applyNumberFormat="0" applyAlignment="0" applyProtection="0"/>
    <xf numFmtId="164" fontId="12" fillId="21" borderId="2" applyNumberFormat="0" applyAlignment="0" applyProtection="0"/>
    <xf numFmtId="164" fontId="13" fillId="0" borderId="0" applyNumberFormat="0" applyFill="0" applyBorder="0" applyAlignment="0" applyProtection="0"/>
    <xf numFmtId="164" fontId="14" fillId="4" borderId="0" applyNumberFormat="0" applyBorder="0" applyAlignment="0" applyProtection="0"/>
    <xf numFmtId="164" fontId="15" fillId="0" borderId="3" applyNumberFormat="0" applyFill="0" applyAlignment="0" applyProtection="0"/>
    <xf numFmtId="164" fontId="16" fillId="0" borderId="4" applyNumberFormat="0" applyFill="0" applyAlignment="0" applyProtection="0"/>
    <xf numFmtId="164" fontId="17" fillId="0" borderId="5" applyNumberFormat="0" applyFill="0" applyAlignment="0" applyProtection="0"/>
    <xf numFmtId="164" fontId="17" fillId="0" borderId="0" applyNumberFormat="0" applyFill="0" applyBorder="0" applyAlignment="0" applyProtection="0"/>
    <xf numFmtId="164" fontId="18" fillId="7" borderId="1" applyNumberFormat="0" applyAlignment="0" applyProtection="0"/>
    <xf numFmtId="164" fontId="19" fillId="0" borderId="6" applyNumberFormat="0" applyFill="0" applyAlignment="0" applyProtection="0"/>
    <xf numFmtId="164" fontId="20" fillId="22" borderId="0" applyNumberFormat="0" applyBorder="0" applyAlignment="0" applyProtection="0"/>
    <xf numFmtId="164" fontId="5" fillId="23" borderId="7" applyNumberFormat="0" applyFont="0" applyAlignment="0" applyProtection="0"/>
    <xf numFmtId="164" fontId="21" fillId="20" borderId="8" applyNumberFormat="0" applyAlignment="0" applyProtection="0"/>
    <xf numFmtId="164" fontId="22" fillId="0" borderId="0" applyNumberFormat="0" applyFill="0" applyBorder="0" applyAlignment="0" applyProtection="0"/>
    <xf numFmtId="164" fontId="23" fillId="0" borderId="9" applyNumberFormat="0" applyFill="0" applyAlignment="0" applyProtection="0"/>
    <xf numFmtId="164" fontId="2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4" fontId="5" fillId="0" borderId="0"/>
    <xf numFmtId="0" fontId="4" fillId="0" borderId="0"/>
    <xf numFmtId="9" fontId="5" fillId="0" borderId="0" applyFont="0" applyFill="0" applyBorder="0" applyAlignment="0" applyProtection="0"/>
    <xf numFmtId="164" fontId="5" fillId="0" borderId="0"/>
    <xf numFmtId="0" fontId="4" fillId="0" borderId="0"/>
    <xf numFmtId="0" fontId="4" fillId="0" borderId="0"/>
    <xf numFmtId="0" fontId="4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8" fillId="0" borderId="0"/>
    <xf numFmtId="9" fontId="5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8" fillId="0" borderId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25">
    <xf numFmtId="0" fontId="0" fillId="0" borderId="0" xfId="0"/>
    <xf numFmtId="0" fontId="27" fillId="0" borderId="2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22" xfId="0" applyFont="1" applyBorder="1" applyAlignment="1">
      <alignment horizontal="center" vertical="center"/>
    </xf>
    <xf numFmtId="167" fontId="0" fillId="0" borderId="13" xfId="0" applyNumberFormat="1" applyBorder="1" applyAlignment="1">
      <alignment horizontal="center"/>
    </xf>
    <xf numFmtId="1" fontId="0" fillId="0" borderId="37" xfId="0" applyNumberFormat="1" applyBorder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0" fillId="0" borderId="10" xfId="0" applyBorder="1"/>
    <xf numFmtId="14" fontId="0" fillId="0" borderId="10" xfId="0" applyNumberFormat="1" applyBorder="1"/>
    <xf numFmtId="0" fontId="0" fillId="0" borderId="11" xfId="0" applyBorder="1"/>
    <xf numFmtId="0" fontId="0" fillId="0" borderId="14" xfId="0" applyBorder="1"/>
    <xf numFmtId="14" fontId="0" fillId="0" borderId="22" xfId="0" applyNumberFormat="1" applyBorder="1"/>
    <xf numFmtId="0" fontId="0" fillId="24" borderId="0" xfId="0" applyFill="1" applyAlignment="1">
      <alignment horizontal="center" vertical="center"/>
    </xf>
    <xf numFmtId="0" fontId="5" fillId="0" borderId="21" xfId="0" applyFont="1" applyBorder="1"/>
    <xf numFmtId="0" fontId="5" fillId="0" borderId="0" xfId="0" applyFont="1"/>
    <xf numFmtId="0" fontId="5" fillId="0" borderId="13" xfId="0" applyFont="1" applyBorder="1"/>
    <xf numFmtId="0" fontId="5" fillId="0" borderId="21" xfId="0" applyFont="1" applyBorder="1" applyAlignment="1">
      <alignment horizontal="left"/>
    </xf>
    <xf numFmtId="167" fontId="0" fillId="0" borderId="30" xfId="0" applyNumberFormat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4" fontId="5" fillId="24" borderId="17" xfId="0" applyNumberFormat="1" applyFont="1" applyFill="1" applyBorder="1" applyAlignment="1">
      <alignment horizontal="center"/>
    </xf>
    <xf numFmtId="14" fontId="0" fillId="24" borderId="10" xfId="0" applyNumberFormat="1" applyFill="1" applyBorder="1" applyAlignment="1">
      <alignment horizontal="center"/>
    </xf>
    <xf numFmtId="14" fontId="5" fillId="24" borderId="10" xfId="0" applyNumberFormat="1" applyFont="1" applyFill="1" applyBorder="1" applyAlignment="1">
      <alignment horizontal="center"/>
    </xf>
    <xf numFmtId="169" fontId="0" fillId="0" borderId="29" xfId="0" applyNumberFormat="1" applyBorder="1" applyAlignment="1">
      <alignment horizontal="center"/>
    </xf>
    <xf numFmtId="2" fontId="27" fillId="0" borderId="31" xfId="0" applyNumberFormat="1" applyFont="1" applyBorder="1" applyAlignment="1">
      <alignment horizontal="center"/>
    </xf>
    <xf numFmtId="2" fontId="0" fillId="0" borderId="0" xfId="0" applyNumberFormat="1"/>
    <xf numFmtId="0" fontId="0" fillId="0" borderId="10" xfId="0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4" fontId="0" fillId="0" borderId="10" xfId="0" applyNumberFormat="1" applyBorder="1" applyAlignment="1">
      <alignment horizontal="left" wrapText="1"/>
    </xf>
    <xf numFmtId="1" fontId="0" fillId="0" borderId="10" xfId="0" applyNumberFormat="1" applyBorder="1"/>
    <xf numFmtId="2" fontId="0" fillId="0" borderId="10" xfId="0" applyNumberFormat="1" applyBorder="1"/>
    <xf numFmtId="169" fontId="0" fillId="0" borderId="46" xfId="0" applyNumberFormat="1" applyBorder="1" applyAlignment="1">
      <alignment horizontal="center"/>
    </xf>
    <xf numFmtId="2" fontId="27" fillId="0" borderId="45" xfId="0" applyNumberFormat="1" applyFont="1" applyBorder="1" applyAlignment="1">
      <alignment horizontal="center"/>
    </xf>
    <xf numFmtId="15" fontId="0" fillId="0" borderId="0" xfId="0" applyNumberFormat="1"/>
    <xf numFmtId="0" fontId="5" fillId="24" borderId="13" xfId="0" applyFont="1" applyFill="1" applyBorder="1" applyAlignment="1">
      <alignment horizontal="left"/>
    </xf>
    <xf numFmtId="1" fontId="0" fillId="24" borderId="10" xfId="0" applyNumberFormat="1" applyFill="1" applyBorder="1"/>
    <xf numFmtId="169" fontId="27" fillId="0" borderId="45" xfId="0" applyNumberFormat="1" applyFont="1" applyBorder="1" applyAlignment="1">
      <alignment horizontal="center"/>
    </xf>
    <xf numFmtId="169" fontId="0" fillId="0" borderId="10" xfId="0" applyNumberFormat="1" applyBorder="1"/>
    <xf numFmtId="169" fontId="0" fillId="24" borderId="10" xfId="0" applyNumberFormat="1" applyFill="1" applyBorder="1"/>
    <xf numFmtId="2" fontId="27" fillId="0" borderId="15" xfId="0" applyNumberFormat="1" applyFont="1" applyBorder="1" applyAlignment="1">
      <alignment horizontal="center"/>
    </xf>
    <xf numFmtId="0" fontId="0" fillId="0" borderId="35" xfId="0" applyBorder="1"/>
    <xf numFmtId="14" fontId="0" fillId="0" borderId="12" xfId="0" applyNumberFormat="1" applyBorder="1"/>
    <xf numFmtId="14" fontId="0" fillId="0" borderId="19" xfId="0" applyNumberFormat="1" applyBorder="1"/>
    <xf numFmtId="14" fontId="0" fillId="0" borderId="14" xfId="0" applyNumberFormat="1" applyBorder="1"/>
    <xf numFmtId="14" fontId="0" fillId="0" borderId="20" xfId="0" applyNumberFormat="1" applyBorder="1"/>
    <xf numFmtId="0" fontId="0" fillId="0" borderId="53" xfId="0" applyBorder="1"/>
    <xf numFmtId="1" fontId="0" fillId="0" borderId="48" xfId="0" applyNumberFormat="1" applyBorder="1" applyAlignment="1">
      <alignment horizontal="center"/>
    </xf>
    <xf numFmtId="2" fontId="0" fillId="0" borderId="48" xfId="0" applyNumberFormat="1" applyBorder="1" applyAlignment="1">
      <alignment horizontal="center"/>
    </xf>
    <xf numFmtId="168" fontId="0" fillId="0" borderId="54" xfId="0" applyNumberFormat="1" applyBorder="1" applyAlignment="1">
      <alignment horizontal="center"/>
    </xf>
    <xf numFmtId="169" fontId="0" fillId="0" borderId="52" xfId="0" applyNumberFormat="1" applyBorder="1" applyAlignment="1">
      <alignment horizontal="center"/>
    </xf>
    <xf numFmtId="169" fontId="0" fillId="0" borderId="55" xfId="0" applyNumberFormat="1" applyBorder="1" applyAlignment="1">
      <alignment horizontal="center"/>
    </xf>
    <xf numFmtId="2" fontId="27" fillId="0" borderId="34" xfId="0" applyNumberFormat="1" applyFont="1" applyBorder="1" applyAlignment="1">
      <alignment horizontal="center"/>
    </xf>
    <xf numFmtId="2" fontId="27" fillId="0" borderId="15" xfId="0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5" fillId="0" borderId="0" xfId="234"/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4" xfId="0" applyFont="1" applyBorder="1" applyAlignment="1">
      <alignment horizontal="center"/>
    </xf>
    <xf numFmtId="0" fontId="27" fillId="0" borderId="11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2" fontId="27" fillId="0" borderId="15" xfId="0" applyNumberFormat="1" applyFont="1" applyBorder="1" applyAlignment="1">
      <alignment horizontal="center"/>
    </xf>
    <xf numFmtId="2" fontId="27" fillId="0" borderId="16" xfId="0" applyNumberFormat="1" applyFont="1" applyBorder="1" applyAlignment="1">
      <alignment horizontal="center"/>
    </xf>
    <xf numFmtId="2" fontId="27" fillId="0" borderId="44" xfId="0" applyNumberFormat="1" applyFont="1" applyBorder="1" applyAlignment="1">
      <alignment horizontal="center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7" fillId="0" borderId="57" xfId="0" applyFont="1" applyBorder="1" applyAlignment="1">
      <alignment horizontal="center" vertical="center" wrapText="1"/>
    </xf>
    <xf numFmtId="167" fontId="0" fillId="0" borderId="58" xfId="0" applyNumberFormat="1" applyBorder="1" applyAlignment="1">
      <alignment horizontal="center"/>
    </xf>
    <xf numFmtId="14" fontId="5" fillId="24" borderId="58" xfId="0" applyNumberFormat="1" applyFont="1" applyFill="1" applyBorder="1" applyAlignment="1">
      <alignment horizontal="center"/>
    </xf>
    <xf numFmtId="1" fontId="0" fillId="0" borderId="58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/>
    </xf>
    <xf numFmtId="1" fontId="1" fillId="0" borderId="58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2" fontId="0" fillId="0" borderId="58" xfId="0" applyNumberFormat="1" applyBorder="1" applyAlignment="1">
      <alignment horizontal="center"/>
    </xf>
    <xf numFmtId="168" fontId="0" fillId="0" borderId="58" xfId="0" applyNumberFormat="1" applyBorder="1" applyAlignment="1">
      <alignment horizontal="center"/>
    </xf>
    <xf numFmtId="169" fontId="0" fillId="0" borderId="58" xfId="0" applyNumberFormat="1" applyBorder="1" applyAlignment="1">
      <alignment horizontal="center"/>
    </xf>
    <xf numFmtId="1" fontId="0" fillId="0" borderId="58" xfId="0" applyNumberFormat="1" applyBorder="1" applyAlignment="1">
      <alignment horizontal="center"/>
    </xf>
    <xf numFmtId="2" fontId="0" fillId="0" borderId="58" xfId="0" applyNumberFormat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168" fontId="0" fillId="0" borderId="10" xfId="0" applyNumberFormat="1" applyBorder="1" applyAlignment="1">
      <alignment horizontal="center"/>
    </xf>
    <xf numFmtId="169" fontId="0" fillId="0" borderId="10" xfId="0" applyNumberFormat="1" applyBorder="1" applyAlignment="1">
      <alignment horizontal="center"/>
    </xf>
    <xf numFmtId="167" fontId="0" fillId="0" borderId="56" xfId="0" applyNumberFormat="1" applyBorder="1" applyAlignment="1">
      <alignment horizontal="center"/>
    </xf>
    <xf numFmtId="14" fontId="5" fillId="24" borderId="56" xfId="0" applyNumberFormat="1" applyFont="1" applyFill="1" applyBorder="1" applyAlignment="1">
      <alignment horizontal="center"/>
    </xf>
    <xf numFmtId="1" fontId="0" fillId="0" borderId="56" xfId="0" applyNumberFormat="1" applyBorder="1" applyAlignment="1">
      <alignment horizontal="center" vertical="center"/>
    </xf>
    <xf numFmtId="1" fontId="0" fillId="0" borderId="56" xfId="0" applyNumberFormat="1" applyBorder="1" applyAlignment="1">
      <alignment horizontal="center"/>
    </xf>
    <xf numFmtId="1" fontId="1" fillId="0" borderId="56" xfId="0" applyNumberFormat="1" applyFon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/>
    </xf>
    <xf numFmtId="168" fontId="0" fillId="0" borderId="56" xfId="0" applyNumberFormat="1" applyBorder="1" applyAlignment="1">
      <alignment horizontal="center"/>
    </xf>
    <xf numFmtId="169" fontId="0" fillId="0" borderId="56" xfId="0" applyNumberFormat="1" applyBorder="1" applyAlignment="1">
      <alignment horizontal="center"/>
    </xf>
    <xf numFmtId="1" fontId="0" fillId="0" borderId="56" xfId="0" applyNumberForma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2" fontId="27" fillId="0" borderId="59" xfId="0" applyNumberFormat="1" applyFont="1" applyBorder="1" applyAlignment="1">
      <alignment horizontal="center"/>
    </xf>
    <xf numFmtId="169" fontId="27" fillId="0" borderId="34" xfId="0" applyNumberFormat="1" applyFont="1" applyBorder="1" applyAlignment="1">
      <alignment horizontal="center"/>
    </xf>
  </cellXfs>
  <cellStyles count="235">
    <cellStyle name="20% - Accent1 2" xfId="60" xr:uid="{00000000-0005-0000-0000-000000000000}"/>
    <cellStyle name="20% - Accent1 3" xfId="104" xr:uid="{00000000-0005-0000-0000-000001000000}"/>
    <cellStyle name="20% - Accent1 4" xfId="152" xr:uid="{00000000-0005-0000-0000-000002000000}"/>
    <cellStyle name="20% - Accent1 5" xfId="7" xr:uid="{00000000-0005-0000-0000-000003000000}"/>
    <cellStyle name="20% - Accent2 2" xfId="61" xr:uid="{00000000-0005-0000-0000-000004000000}"/>
    <cellStyle name="20% - Accent2 3" xfId="105" xr:uid="{00000000-0005-0000-0000-000005000000}"/>
    <cellStyle name="20% - Accent2 4" xfId="153" xr:uid="{00000000-0005-0000-0000-000006000000}"/>
    <cellStyle name="20% - Accent2 5" xfId="8" xr:uid="{00000000-0005-0000-0000-000007000000}"/>
    <cellStyle name="20% - Accent3 2" xfId="62" xr:uid="{00000000-0005-0000-0000-000008000000}"/>
    <cellStyle name="20% - Accent3 3" xfId="106" xr:uid="{00000000-0005-0000-0000-000009000000}"/>
    <cellStyle name="20% - Accent3 4" xfId="154" xr:uid="{00000000-0005-0000-0000-00000A000000}"/>
    <cellStyle name="20% - Accent3 5" xfId="9" xr:uid="{00000000-0005-0000-0000-00000B000000}"/>
    <cellStyle name="20% - Accent4 2" xfId="63" xr:uid="{00000000-0005-0000-0000-00000C000000}"/>
    <cellStyle name="20% - Accent4 3" xfId="107" xr:uid="{00000000-0005-0000-0000-00000D000000}"/>
    <cellStyle name="20% - Accent4 4" xfId="155" xr:uid="{00000000-0005-0000-0000-00000E000000}"/>
    <cellStyle name="20% - Accent4 5" xfId="10" xr:uid="{00000000-0005-0000-0000-00000F000000}"/>
    <cellStyle name="20% - Accent5 2" xfId="64" xr:uid="{00000000-0005-0000-0000-000010000000}"/>
    <cellStyle name="20% - Accent5 3" xfId="108" xr:uid="{00000000-0005-0000-0000-000011000000}"/>
    <cellStyle name="20% - Accent5 4" xfId="156" xr:uid="{00000000-0005-0000-0000-000012000000}"/>
    <cellStyle name="20% - Accent5 5" xfId="11" xr:uid="{00000000-0005-0000-0000-000013000000}"/>
    <cellStyle name="20% - Accent6 2" xfId="65" xr:uid="{00000000-0005-0000-0000-000014000000}"/>
    <cellStyle name="20% - Accent6 3" xfId="109" xr:uid="{00000000-0005-0000-0000-000015000000}"/>
    <cellStyle name="20% - Accent6 4" xfId="157" xr:uid="{00000000-0005-0000-0000-000016000000}"/>
    <cellStyle name="20% - Accent6 5" xfId="12" xr:uid="{00000000-0005-0000-0000-000017000000}"/>
    <cellStyle name="40% - Accent1 2" xfId="66" xr:uid="{00000000-0005-0000-0000-000018000000}"/>
    <cellStyle name="40% - Accent1 3" xfId="110" xr:uid="{00000000-0005-0000-0000-000019000000}"/>
    <cellStyle name="40% - Accent1 4" xfId="158" xr:uid="{00000000-0005-0000-0000-00001A000000}"/>
    <cellStyle name="40% - Accent1 5" xfId="13" xr:uid="{00000000-0005-0000-0000-00001B000000}"/>
    <cellStyle name="40% - Accent2 2" xfId="67" xr:uid="{00000000-0005-0000-0000-00001C000000}"/>
    <cellStyle name="40% - Accent2 3" xfId="111" xr:uid="{00000000-0005-0000-0000-00001D000000}"/>
    <cellStyle name="40% - Accent2 4" xfId="159" xr:uid="{00000000-0005-0000-0000-00001E000000}"/>
    <cellStyle name="40% - Accent2 5" xfId="14" xr:uid="{00000000-0005-0000-0000-00001F000000}"/>
    <cellStyle name="40% - Accent3 2" xfId="68" xr:uid="{00000000-0005-0000-0000-000020000000}"/>
    <cellStyle name="40% - Accent3 3" xfId="112" xr:uid="{00000000-0005-0000-0000-000021000000}"/>
    <cellStyle name="40% - Accent3 4" xfId="160" xr:uid="{00000000-0005-0000-0000-000022000000}"/>
    <cellStyle name="40% - Accent3 5" xfId="15" xr:uid="{00000000-0005-0000-0000-000023000000}"/>
    <cellStyle name="40% - Accent4 2" xfId="69" xr:uid="{00000000-0005-0000-0000-000024000000}"/>
    <cellStyle name="40% - Accent4 3" xfId="113" xr:uid="{00000000-0005-0000-0000-000025000000}"/>
    <cellStyle name="40% - Accent4 4" xfId="161" xr:uid="{00000000-0005-0000-0000-000026000000}"/>
    <cellStyle name="40% - Accent4 5" xfId="16" xr:uid="{00000000-0005-0000-0000-000027000000}"/>
    <cellStyle name="40% - Accent5 2" xfId="70" xr:uid="{00000000-0005-0000-0000-000028000000}"/>
    <cellStyle name="40% - Accent5 3" xfId="114" xr:uid="{00000000-0005-0000-0000-000029000000}"/>
    <cellStyle name="40% - Accent5 4" xfId="162" xr:uid="{00000000-0005-0000-0000-00002A000000}"/>
    <cellStyle name="40% - Accent5 5" xfId="17" xr:uid="{00000000-0005-0000-0000-00002B000000}"/>
    <cellStyle name="40% - Accent6 2" xfId="71" xr:uid="{00000000-0005-0000-0000-00002C000000}"/>
    <cellStyle name="40% - Accent6 3" xfId="115" xr:uid="{00000000-0005-0000-0000-00002D000000}"/>
    <cellStyle name="40% - Accent6 4" xfId="163" xr:uid="{00000000-0005-0000-0000-00002E000000}"/>
    <cellStyle name="40% - Accent6 5" xfId="18" xr:uid="{00000000-0005-0000-0000-00002F000000}"/>
    <cellStyle name="60% - Accent1 2" xfId="72" xr:uid="{00000000-0005-0000-0000-000030000000}"/>
    <cellStyle name="60% - Accent1 3" xfId="116" xr:uid="{00000000-0005-0000-0000-000031000000}"/>
    <cellStyle name="60% - Accent1 4" xfId="164" xr:uid="{00000000-0005-0000-0000-000032000000}"/>
    <cellStyle name="60% - Accent1 5" xfId="19" xr:uid="{00000000-0005-0000-0000-000033000000}"/>
    <cellStyle name="60% - Accent2 2" xfId="73" xr:uid="{00000000-0005-0000-0000-000034000000}"/>
    <cellStyle name="60% - Accent2 3" xfId="117" xr:uid="{00000000-0005-0000-0000-000035000000}"/>
    <cellStyle name="60% - Accent2 4" xfId="165" xr:uid="{00000000-0005-0000-0000-000036000000}"/>
    <cellStyle name="60% - Accent2 5" xfId="20" xr:uid="{00000000-0005-0000-0000-000037000000}"/>
    <cellStyle name="60% - Accent3 2" xfId="74" xr:uid="{00000000-0005-0000-0000-000038000000}"/>
    <cellStyle name="60% - Accent3 3" xfId="118" xr:uid="{00000000-0005-0000-0000-000039000000}"/>
    <cellStyle name="60% - Accent3 4" xfId="166" xr:uid="{00000000-0005-0000-0000-00003A000000}"/>
    <cellStyle name="60% - Accent3 5" xfId="21" xr:uid="{00000000-0005-0000-0000-00003B000000}"/>
    <cellStyle name="60% - Accent4 2" xfId="75" xr:uid="{00000000-0005-0000-0000-00003C000000}"/>
    <cellStyle name="60% - Accent4 3" xfId="119" xr:uid="{00000000-0005-0000-0000-00003D000000}"/>
    <cellStyle name="60% - Accent4 4" xfId="167" xr:uid="{00000000-0005-0000-0000-00003E000000}"/>
    <cellStyle name="60% - Accent4 5" xfId="22" xr:uid="{00000000-0005-0000-0000-00003F000000}"/>
    <cellStyle name="60% - Accent5 2" xfId="76" xr:uid="{00000000-0005-0000-0000-000040000000}"/>
    <cellStyle name="60% - Accent5 3" xfId="120" xr:uid="{00000000-0005-0000-0000-000041000000}"/>
    <cellStyle name="60% - Accent5 4" xfId="168" xr:uid="{00000000-0005-0000-0000-000042000000}"/>
    <cellStyle name="60% - Accent5 5" xfId="23" xr:uid="{00000000-0005-0000-0000-000043000000}"/>
    <cellStyle name="60% - Accent6 2" xfId="77" xr:uid="{00000000-0005-0000-0000-000044000000}"/>
    <cellStyle name="60% - Accent6 3" xfId="121" xr:uid="{00000000-0005-0000-0000-000045000000}"/>
    <cellStyle name="60% - Accent6 4" xfId="169" xr:uid="{00000000-0005-0000-0000-000046000000}"/>
    <cellStyle name="60% - Accent6 5" xfId="24" xr:uid="{00000000-0005-0000-0000-000047000000}"/>
    <cellStyle name="Accent1 2" xfId="78" xr:uid="{00000000-0005-0000-0000-000048000000}"/>
    <cellStyle name="Accent1 3" xfId="122" xr:uid="{00000000-0005-0000-0000-000049000000}"/>
    <cellStyle name="Accent1 4" xfId="170" xr:uid="{00000000-0005-0000-0000-00004A000000}"/>
    <cellStyle name="Accent1 5" xfId="25" xr:uid="{00000000-0005-0000-0000-00004B000000}"/>
    <cellStyle name="Accent2 2" xfId="79" xr:uid="{00000000-0005-0000-0000-00004C000000}"/>
    <cellStyle name="Accent2 3" xfId="123" xr:uid="{00000000-0005-0000-0000-00004D000000}"/>
    <cellStyle name="Accent2 4" xfId="171" xr:uid="{00000000-0005-0000-0000-00004E000000}"/>
    <cellStyle name="Accent2 5" xfId="26" xr:uid="{00000000-0005-0000-0000-00004F000000}"/>
    <cellStyle name="Accent3 2" xfId="80" xr:uid="{00000000-0005-0000-0000-000050000000}"/>
    <cellStyle name="Accent3 3" xfId="124" xr:uid="{00000000-0005-0000-0000-000051000000}"/>
    <cellStyle name="Accent3 4" xfId="172" xr:uid="{00000000-0005-0000-0000-000052000000}"/>
    <cellStyle name="Accent3 5" xfId="27" xr:uid="{00000000-0005-0000-0000-000053000000}"/>
    <cellStyle name="Accent4 2" xfId="81" xr:uid="{00000000-0005-0000-0000-000054000000}"/>
    <cellStyle name="Accent4 3" xfId="125" xr:uid="{00000000-0005-0000-0000-000055000000}"/>
    <cellStyle name="Accent4 4" xfId="173" xr:uid="{00000000-0005-0000-0000-000056000000}"/>
    <cellStyle name="Accent4 5" xfId="28" xr:uid="{00000000-0005-0000-0000-000057000000}"/>
    <cellStyle name="Accent5 2" xfId="82" xr:uid="{00000000-0005-0000-0000-000058000000}"/>
    <cellStyle name="Accent5 3" xfId="126" xr:uid="{00000000-0005-0000-0000-000059000000}"/>
    <cellStyle name="Accent5 4" xfId="174" xr:uid="{00000000-0005-0000-0000-00005A000000}"/>
    <cellStyle name="Accent5 5" xfId="29" xr:uid="{00000000-0005-0000-0000-00005B000000}"/>
    <cellStyle name="Accent6 2" xfId="83" xr:uid="{00000000-0005-0000-0000-00005C000000}"/>
    <cellStyle name="Accent6 3" xfId="127" xr:uid="{00000000-0005-0000-0000-00005D000000}"/>
    <cellStyle name="Accent6 4" xfId="175" xr:uid="{00000000-0005-0000-0000-00005E000000}"/>
    <cellStyle name="Accent6 5" xfId="30" xr:uid="{00000000-0005-0000-0000-00005F000000}"/>
    <cellStyle name="Bad 2" xfId="84" xr:uid="{00000000-0005-0000-0000-000060000000}"/>
    <cellStyle name="Bad 3" xfId="128" xr:uid="{00000000-0005-0000-0000-000061000000}"/>
    <cellStyle name="Bad 4" xfId="176" xr:uid="{00000000-0005-0000-0000-000062000000}"/>
    <cellStyle name="Bad 5" xfId="31" xr:uid="{00000000-0005-0000-0000-000063000000}"/>
    <cellStyle name="Calculation 2" xfId="85" xr:uid="{00000000-0005-0000-0000-000064000000}"/>
    <cellStyle name="Calculation 3" xfId="129" xr:uid="{00000000-0005-0000-0000-000065000000}"/>
    <cellStyle name="Calculation 4" xfId="177" xr:uid="{00000000-0005-0000-0000-000066000000}"/>
    <cellStyle name="Calculation 5" xfId="32" xr:uid="{00000000-0005-0000-0000-000067000000}"/>
    <cellStyle name="Check Cell 2" xfId="86" xr:uid="{00000000-0005-0000-0000-000068000000}"/>
    <cellStyle name="Check Cell 3" xfId="130" xr:uid="{00000000-0005-0000-0000-000069000000}"/>
    <cellStyle name="Check Cell 4" xfId="178" xr:uid="{00000000-0005-0000-0000-00006A000000}"/>
    <cellStyle name="Check Cell 5" xfId="33" xr:uid="{00000000-0005-0000-0000-00006B000000}"/>
    <cellStyle name="Comma 2" xfId="1" xr:uid="{00000000-0005-0000-0000-00006D000000}"/>
    <cellStyle name="Comma 2 2" xfId="51" xr:uid="{00000000-0005-0000-0000-00006E000000}"/>
    <cellStyle name="Comma 3" xfId="102" xr:uid="{00000000-0005-0000-0000-00006F000000}"/>
    <cellStyle name="Comma 4" xfId="131" xr:uid="{00000000-0005-0000-0000-000070000000}"/>
    <cellStyle name="Comma 5" xfId="193" xr:uid="{00000000-0005-0000-0000-000071000000}"/>
    <cellStyle name="Comma 6" xfId="56" xr:uid="{00000000-0005-0000-0000-000072000000}"/>
    <cellStyle name="Comma 7" xfId="232" xr:uid="{CF078ABD-1236-4E49-8C8C-2EBE1C9EF839}"/>
    <cellStyle name="Explanatory Text 2" xfId="87" xr:uid="{00000000-0005-0000-0000-000073000000}"/>
    <cellStyle name="Explanatory Text 3" xfId="132" xr:uid="{00000000-0005-0000-0000-000074000000}"/>
    <cellStyle name="Explanatory Text 4" xfId="179" xr:uid="{00000000-0005-0000-0000-000075000000}"/>
    <cellStyle name="Explanatory Text 5" xfId="34" xr:uid="{00000000-0005-0000-0000-000076000000}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10" builtinId="9" hidden="1"/>
    <cellStyle name="Followed Hyperlink" xfId="209" builtinId="9" hidden="1"/>
    <cellStyle name="Followed Hyperlink" xfId="203" builtinId="9" hidden="1"/>
    <cellStyle name="Followed Hyperlink" xfId="204" builtinId="9" hidden="1"/>
    <cellStyle name="Followed Hyperlink" xfId="202" builtinId="9" hidden="1"/>
    <cellStyle name="Followed Hyperlink" xfId="201" builtinId="9" hidden="1"/>
    <cellStyle name="Good 2" xfId="88" xr:uid="{00000000-0005-0000-0000-000086000000}"/>
    <cellStyle name="Good 3" xfId="133" xr:uid="{00000000-0005-0000-0000-000087000000}"/>
    <cellStyle name="Good 4" xfId="180" xr:uid="{00000000-0005-0000-0000-000088000000}"/>
    <cellStyle name="Good 5" xfId="35" xr:uid="{00000000-0005-0000-0000-000089000000}"/>
    <cellStyle name="Heading 1 2" xfId="89" xr:uid="{00000000-0005-0000-0000-00008A000000}"/>
    <cellStyle name="Heading 1 3" xfId="134" xr:uid="{00000000-0005-0000-0000-00008B000000}"/>
    <cellStyle name="Heading 1 4" xfId="181" xr:uid="{00000000-0005-0000-0000-00008C000000}"/>
    <cellStyle name="Heading 1 5" xfId="36" xr:uid="{00000000-0005-0000-0000-00008D000000}"/>
    <cellStyle name="Heading 2 2" xfId="90" xr:uid="{00000000-0005-0000-0000-00008E000000}"/>
    <cellStyle name="Heading 2 3" xfId="135" xr:uid="{00000000-0005-0000-0000-00008F000000}"/>
    <cellStyle name="Heading 2 4" xfId="182" xr:uid="{00000000-0005-0000-0000-000090000000}"/>
    <cellStyle name="Heading 2 5" xfId="37" xr:uid="{00000000-0005-0000-0000-000091000000}"/>
    <cellStyle name="Heading 3 2" xfId="91" xr:uid="{00000000-0005-0000-0000-000092000000}"/>
    <cellStyle name="Heading 3 3" xfId="136" xr:uid="{00000000-0005-0000-0000-000093000000}"/>
    <cellStyle name="Heading 3 4" xfId="183" xr:uid="{00000000-0005-0000-0000-000094000000}"/>
    <cellStyle name="Heading 3 5" xfId="38" xr:uid="{00000000-0005-0000-0000-000095000000}"/>
    <cellStyle name="Heading 4 2" xfId="92" xr:uid="{00000000-0005-0000-0000-000096000000}"/>
    <cellStyle name="Heading 4 3" xfId="137" xr:uid="{00000000-0005-0000-0000-000097000000}"/>
    <cellStyle name="Heading 4 4" xfId="184" xr:uid="{00000000-0005-0000-0000-000098000000}"/>
    <cellStyle name="Heading 4 5" xfId="39" xr:uid="{00000000-0005-0000-0000-000099000000}"/>
    <cellStyle name="Hyperlink 2" xfId="101" xr:uid="{00000000-0005-0000-0000-00009A000000}"/>
    <cellStyle name="Hyperlink 3" xfId="58" xr:uid="{00000000-0005-0000-0000-00009B000000}"/>
    <cellStyle name="Hyperlink 4" xfId="52" xr:uid="{00000000-0005-0000-0000-00009C000000}"/>
    <cellStyle name="Hyperlink 5" xfId="233" xr:uid="{40680C00-6534-4D9C-B1BB-EC9A41B79EF3}"/>
    <cellStyle name="Input 2" xfId="93" xr:uid="{00000000-0005-0000-0000-00009D000000}"/>
    <cellStyle name="Input 3" xfId="138" xr:uid="{00000000-0005-0000-0000-00009E000000}"/>
    <cellStyle name="Input 4" xfId="185" xr:uid="{00000000-0005-0000-0000-00009F000000}"/>
    <cellStyle name="Input 5" xfId="40" xr:uid="{00000000-0005-0000-0000-0000A0000000}"/>
    <cellStyle name="Linked Cell 2" xfId="94" xr:uid="{00000000-0005-0000-0000-0000A1000000}"/>
    <cellStyle name="Linked Cell 3" xfId="139" xr:uid="{00000000-0005-0000-0000-0000A2000000}"/>
    <cellStyle name="Linked Cell 4" xfId="186" xr:uid="{00000000-0005-0000-0000-0000A3000000}"/>
    <cellStyle name="Linked Cell 5" xfId="41" xr:uid="{00000000-0005-0000-0000-0000A4000000}"/>
    <cellStyle name="Neutral 2" xfId="95" xr:uid="{00000000-0005-0000-0000-0000A5000000}"/>
    <cellStyle name="Neutral 3" xfId="140" xr:uid="{00000000-0005-0000-0000-0000A6000000}"/>
    <cellStyle name="Neutral 4" xfId="187" xr:uid="{00000000-0005-0000-0000-0000A7000000}"/>
    <cellStyle name="Neutral 5" xfId="42" xr:uid="{00000000-0005-0000-0000-0000A8000000}"/>
    <cellStyle name="Normal" xfId="0" builtinId="0"/>
    <cellStyle name="Normal 10" xfId="197" xr:uid="{00000000-0005-0000-0000-0000AA000000}"/>
    <cellStyle name="Normal 11" xfId="150" xr:uid="{00000000-0005-0000-0000-0000AB000000}"/>
    <cellStyle name="Normal 11 2" xfId="199" xr:uid="{00000000-0005-0000-0000-0000AC000000}"/>
    <cellStyle name="Normal 11 2 2" xfId="225" xr:uid="{00000000-0005-0000-0000-0000AD000000}"/>
    <cellStyle name="Normal 11 3" xfId="222" xr:uid="{00000000-0005-0000-0000-0000AE000000}"/>
    <cellStyle name="Normal 12" xfId="6" xr:uid="{00000000-0005-0000-0000-0000AF000000}"/>
    <cellStyle name="Normal 13" xfId="5" xr:uid="{00000000-0005-0000-0000-0000B0000000}"/>
    <cellStyle name="Normal 13 2" xfId="220" xr:uid="{00000000-0005-0000-0000-0000B1000000}"/>
    <cellStyle name="Normal 14" xfId="216" xr:uid="{00000000-0005-0000-0000-0000B2000000}"/>
    <cellStyle name="Normal 14 2" xfId="227" xr:uid="{00000000-0005-0000-0000-0000B3000000}"/>
    <cellStyle name="Normal 15" xfId="230" xr:uid="{8CEE2CA6-97FC-4CD7-BC91-74BA6E59F4CD}"/>
    <cellStyle name="Normal 16" xfId="218" xr:uid="{00000000-0005-0000-0000-0000B4000000}"/>
    <cellStyle name="Normal 17" xfId="229" xr:uid="{00000000-0005-0000-0000-0000B5000000}"/>
    <cellStyle name="Normal 18" xfId="234" xr:uid="{2C170BA6-0662-47F7-934A-AD4CD604FCDF}"/>
    <cellStyle name="Normal 2" xfId="2" xr:uid="{00000000-0005-0000-0000-0000B6000000}"/>
    <cellStyle name="Normal 2 2" xfId="3" xr:uid="{00000000-0005-0000-0000-0000B7000000}"/>
    <cellStyle name="Normal 2 2 2" xfId="103" xr:uid="{00000000-0005-0000-0000-0000B8000000}"/>
    <cellStyle name="Normal 2 3" xfId="43" xr:uid="{00000000-0005-0000-0000-0000B9000000}"/>
    <cellStyle name="Normal 2_Invest" xfId="141" xr:uid="{00000000-0005-0000-0000-0000BA000000}"/>
    <cellStyle name="Normal 3" xfId="54" xr:uid="{00000000-0005-0000-0000-0000BB000000}"/>
    <cellStyle name="Normal 4" xfId="53" xr:uid="{00000000-0005-0000-0000-0000BC000000}"/>
    <cellStyle name="Normal 4 2" xfId="4" xr:uid="{00000000-0005-0000-0000-0000BD000000}"/>
    <cellStyle name="Normal 4 2 2" xfId="55" xr:uid="{00000000-0005-0000-0000-0000BE000000}"/>
    <cellStyle name="Normal 4_Invest" xfId="142" xr:uid="{00000000-0005-0000-0000-0000BF000000}"/>
    <cellStyle name="Normal 5" xfId="59" xr:uid="{00000000-0005-0000-0000-0000C0000000}"/>
    <cellStyle name="Normal 6" xfId="57" xr:uid="{00000000-0005-0000-0000-0000C1000000}"/>
    <cellStyle name="Normal 6 2" xfId="195" xr:uid="{00000000-0005-0000-0000-0000C2000000}"/>
    <cellStyle name="Normal 6 2 2" xfId="200" xr:uid="{00000000-0005-0000-0000-0000C3000000}"/>
    <cellStyle name="Normal 6 2 2 2" xfId="226" xr:uid="{00000000-0005-0000-0000-0000C4000000}"/>
    <cellStyle name="Normal 6 2 3" xfId="223" xr:uid="{00000000-0005-0000-0000-0000C5000000}"/>
    <cellStyle name="Normal 6 3" xfId="198" xr:uid="{00000000-0005-0000-0000-0000C6000000}"/>
    <cellStyle name="Normal 6 3 2" xfId="224" xr:uid="{00000000-0005-0000-0000-0000C7000000}"/>
    <cellStyle name="Normal 6 4" xfId="221" xr:uid="{00000000-0005-0000-0000-0000C8000000}"/>
    <cellStyle name="Normal 7" xfId="143" xr:uid="{00000000-0005-0000-0000-0000C9000000}"/>
    <cellStyle name="Normal 8" xfId="151" xr:uid="{00000000-0005-0000-0000-0000CA000000}"/>
    <cellStyle name="Normal 9" xfId="194" xr:uid="{00000000-0005-0000-0000-0000CB000000}"/>
    <cellStyle name="Note 2" xfId="49" xr:uid="{00000000-0005-0000-0000-0000CC000000}"/>
    <cellStyle name="Note 3" xfId="96" xr:uid="{00000000-0005-0000-0000-0000CD000000}"/>
    <cellStyle name="Note 4" xfId="144" xr:uid="{00000000-0005-0000-0000-0000CE000000}"/>
    <cellStyle name="Note 5" xfId="188" xr:uid="{00000000-0005-0000-0000-0000CF000000}"/>
    <cellStyle name="Note 6" xfId="44" xr:uid="{00000000-0005-0000-0000-0000D0000000}"/>
    <cellStyle name="Output 2" xfId="97" xr:uid="{00000000-0005-0000-0000-0000D1000000}"/>
    <cellStyle name="Output 3" xfId="145" xr:uid="{00000000-0005-0000-0000-0000D2000000}"/>
    <cellStyle name="Output 4" xfId="189" xr:uid="{00000000-0005-0000-0000-0000D3000000}"/>
    <cellStyle name="Output 5" xfId="45" xr:uid="{00000000-0005-0000-0000-0000D4000000}"/>
    <cellStyle name="Percent 2" xfId="50" xr:uid="{00000000-0005-0000-0000-0000D5000000}"/>
    <cellStyle name="Percent 3" xfId="196" xr:uid="{00000000-0005-0000-0000-0000D6000000}"/>
    <cellStyle name="Percent 4" xfId="149" xr:uid="{00000000-0005-0000-0000-0000D7000000}"/>
    <cellStyle name="Percent 5" xfId="217" xr:uid="{00000000-0005-0000-0000-0000D8000000}"/>
    <cellStyle name="Percent 5 2" xfId="228" xr:uid="{00000000-0005-0000-0000-0000D9000000}"/>
    <cellStyle name="Percent 6" xfId="219" xr:uid="{00000000-0005-0000-0000-0000DA000000}"/>
    <cellStyle name="Percent 7" xfId="231" xr:uid="{A8E35BFD-CAE2-484F-8ADB-61BF605E53E1}"/>
    <cellStyle name="Title 2" xfId="98" xr:uid="{00000000-0005-0000-0000-0000DB000000}"/>
    <cellStyle name="Title 3" xfId="146" xr:uid="{00000000-0005-0000-0000-0000DC000000}"/>
    <cellStyle name="Title 4" xfId="190" xr:uid="{00000000-0005-0000-0000-0000DD000000}"/>
    <cellStyle name="Title 5" xfId="46" xr:uid="{00000000-0005-0000-0000-0000DE000000}"/>
    <cellStyle name="Total 2" xfId="99" xr:uid="{00000000-0005-0000-0000-0000DF000000}"/>
    <cellStyle name="Total 3" xfId="147" xr:uid="{00000000-0005-0000-0000-0000E0000000}"/>
    <cellStyle name="Total 4" xfId="191" xr:uid="{00000000-0005-0000-0000-0000E1000000}"/>
    <cellStyle name="Total 5" xfId="47" xr:uid="{00000000-0005-0000-0000-0000E2000000}"/>
    <cellStyle name="Warning Text 2" xfId="100" xr:uid="{00000000-0005-0000-0000-0000E3000000}"/>
    <cellStyle name="Warning Text 3" xfId="148" xr:uid="{00000000-0005-0000-0000-0000E4000000}"/>
    <cellStyle name="Warning Text 4" xfId="192" xr:uid="{00000000-0005-0000-0000-0000E5000000}"/>
    <cellStyle name="Warning Text 5" xfId="48" xr:uid="{00000000-0005-0000-0000-0000E6000000}"/>
  </cellStyles>
  <dxfs count="0"/>
  <tableStyles count="0" defaultTableStyle="TableStyleMedium9" defaultPivotStyle="PivotStyleLight16"/>
  <colors>
    <mruColors>
      <color rgb="FFFFFFCC"/>
      <color rgb="FFFDE6D3"/>
      <color rgb="FFCCFFCC"/>
      <color rgb="FFFFFF99"/>
      <color rgb="FFBDF0F1"/>
      <color rgb="FFFFCCCC"/>
      <color rgb="FFFFCCFF"/>
      <color rgb="FFFF7C80"/>
      <color rgb="FFCC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3BE4-DA3C-4B4C-A938-AEF023D55119}">
  <dimension ref="A1:B5"/>
  <sheetViews>
    <sheetView workbookViewId="0">
      <selection activeCell="B15" sqref="B15"/>
    </sheetView>
  </sheetViews>
  <sheetFormatPr defaultRowHeight="12.5" x14ac:dyDescent="0.25"/>
  <cols>
    <col min="1" max="1" width="20.7265625" customWidth="1"/>
    <col min="2" max="2" width="31.1796875" customWidth="1"/>
  </cols>
  <sheetData>
    <row r="1" spans="1:2" x14ac:dyDescent="0.25">
      <c r="A1" s="25" t="s">
        <v>0</v>
      </c>
      <c r="B1" s="26" t="s">
        <v>1</v>
      </c>
    </row>
    <row r="2" spans="1:2" ht="25" x14ac:dyDescent="0.25">
      <c r="A2" s="25" t="s">
        <v>2</v>
      </c>
      <c r="B2" s="25" t="s">
        <v>3</v>
      </c>
    </row>
    <row r="3" spans="1:2" ht="25" x14ac:dyDescent="0.25">
      <c r="A3" s="25" t="s">
        <v>4</v>
      </c>
      <c r="B3" s="27">
        <v>45170</v>
      </c>
    </row>
    <row r="4" spans="1:2" ht="25" x14ac:dyDescent="0.25">
      <c r="A4" s="25" t="s">
        <v>5</v>
      </c>
      <c r="B4" s="27">
        <v>45382</v>
      </c>
    </row>
    <row r="5" spans="1:2" x14ac:dyDescent="0.25">
      <c r="A5" s="25" t="s">
        <v>6</v>
      </c>
      <c r="B5" s="25">
        <f>(B4-B3)+1</f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17"/>
  <sheetViews>
    <sheetView workbookViewId="0">
      <selection activeCell="U12" sqref="U12"/>
    </sheetView>
  </sheetViews>
  <sheetFormatPr defaultColWidth="9.1796875" defaultRowHeight="12.5" x14ac:dyDescent="0.25"/>
  <cols>
    <col min="1" max="1" width="6.1796875" customWidth="1"/>
    <col min="2" max="2" width="9.54296875" customWidth="1"/>
    <col min="3" max="4" width="10.453125" bestFit="1" customWidth="1"/>
    <col min="5" max="5" width="12.1796875" bestFit="1" customWidth="1"/>
    <col min="6" max="6" width="12.1796875" customWidth="1"/>
    <col min="7" max="7" width="13.453125" customWidth="1"/>
    <col min="8" max="8" width="12.1796875" bestFit="1" customWidth="1"/>
    <col min="9" max="9" width="11.453125" customWidth="1"/>
    <col min="10" max="10" width="13.453125" customWidth="1"/>
    <col min="11" max="11" width="19.453125" customWidth="1"/>
    <col min="12" max="13" width="19.1796875" customWidth="1"/>
    <col min="15" max="19" width="11.54296875" customWidth="1"/>
    <col min="20" max="20" width="13.54296875" customWidth="1"/>
    <col min="21" max="21" width="23.81640625" customWidth="1"/>
  </cols>
  <sheetData>
    <row r="1" spans="2:21" ht="13" thickBot="1" x14ac:dyDescent="0.3"/>
    <row r="2" spans="2:21" ht="15" thickBot="1" x14ac:dyDescent="0.4">
      <c r="B2" s="57" t="s">
        <v>7</v>
      </c>
      <c r="C2" s="58"/>
      <c r="D2" s="59"/>
      <c r="E2" s="60" t="s">
        <v>8</v>
      </c>
      <c r="F2" s="61"/>
      <c r="G2" s="61"/>
      <c r="H2" s="60" t="s">
        <v>9</v>
      </c>
      <c r="I2" s="61"/>
      <c r="J2" s="62"/>
      <c r="K2" s="2"/>
    </row>
    <row r="3" spans="2:21" ht="15" customHeight="1" x14ac:dyDescent="0.25">
      <c r="B3" s="63" t="s">
        <v>10</v>
      </c>
      <c r="C3" s="65" t="s">
        <v>11</v>
      </c>
      <c r="D3" s="66"/>
      <c r="E3" s="67" t="s">
        <v>12</v>
      </c>
      <c r="F3" s="65" t="s">
        <v>13</v>
      </c>
      <c r="G3" s="70" t="s">
        <v>14</v>
      </c>
      <c r="H3" s="67" t="s">
        <v>12</v>
      </c>
      <c r="I3" s="65" t="s">
        <v>13</v>
      </c>
      <c r="J3" s="75" t="s">
        <v>14</v>
      </c>
      <c r="K3" s="77" t="s">
        <v>15</v>
      </c>
      <c r="L3" s="77" t="s">
        <v>16</v>
      </c>
      <c r="M3" s="79" t="s">
        <v>17</v>
      </c>
      <c r="N3" s="77" t="s">
        <v>18</v>
      </c>
      <c r="O3" s="77" t="s">
        <v>19</v>
      </c>
      <c r="P3" s="70" t="s">
        <v>20</v>
      </c>
      <c r="Q3" s="70" t="s">
        <v>21</v>
      </c>
      <c r="R3" s="70" t="s">
        <v>22</v>
      </c>
      <c r="S3" s="77" t="s">
        <v>23</v>
      </c>
      <c r="T3" s="81" t="s">
        <v>24</v>
      </c>
      <c r="U3" s="81" t="s">
        <v>25</v>
      </c>
    </row>
    <row r="4" spans="2:21" ht="29.5" customHeight="1" thickBot="1" x14ac:dyDescent="0.3">
      <c r="B4" s="64"/>
      <c r="C4" s="3" t="s">
        <v>26</v>
      </c>
      <c r="D4" s="1" t="s">
        <v>27</v>
      </c>
      <c r="E4" s="68"/>
      <c r="F4" s="69"/>
      <c r="G4" s="71"/>
      <c r="H4" s="68"/>
      <c r="I4" s="69"/>
      <c r="J4" s="76"/>
      <c r="K4" s="78"/>
      <c r="L4" s="78"/>
      <c r="M4" s="80"/>
      <c r="N4" s="78"/>
      <c r="O4" s="78"/>
      <c r="P4" s="71"/>
      <c r="Q4" s="71"/>
      <c r="R4" s="71"/>
      <c r="S4" s="83"/>
      <c r="T4" s="82"/>
      <c r="U4" s="82"/>
    </row>
    <row r="5" spans="2:21" x14ac:dyDescent="0.25">
      <c r="B5" s="4">
        <v>45170</v>
      </c>
      <c r="C5" s="19">
        <v>45170</v>
      </c>
      <c r="D5" s="21">
        <v>45199</v>
      </c>
      <c r="E5" s="5">
        <v>5640300</v>
      </c>
      <c r="F5" s="5">
        <v>5400</v>
      </c>
      <c r="G5" s="5">
        <v>17988</v>
      </c>
      <c r="H5" s="5">
        <v>5918400</v>
      </c>
      <c r="I5" s="5">
        <v>5400</v>
      </c>
      <c r="J5" s="18">
        <v>18875</v>
      </c>
      <c r="K5" s="45">
        <f>(E5+H5)-(115%*(F5+I5))-(G5+J5)</f>
        <v>11509417</v>
      </c>
      <c r="L5" s="46">
        <f>K5/1000</f>
        <v>11509.416999999999</v>
      </c>
      <c r="M5" s="46">
        <v>11509417</v>
      </c>
      <c r="N5" s="47">
        <v>0.93049999999999999</v>
      </c>
      <c r="O5" s="22">
        <f>ROUNDDOWN(L5*N5,0)</f>
        <v>10709</v>
      </c>
      <c r="P5" s="22">
        <v>0</v>
      </c>
      <c r="Q5" s="22">
        <v>0</v>
      </c>
      <c r="R5" s="30">
        <f t="shared" ref="R5:R11" si="0">O5-P5-Q5</f>
        <v>10709</v>
      </c>
      <c r="S5" s="55">
        <f>SUM(R5:R8)</f>
        <v>23110</v>
      </c>
      <c r="T5" s="55">
        <f>SUM(R5:R11)</f>
        <v>36187</v>
      </c>
      <c r="U5" s="56">
        <f>SUM(L5:L8)</f>
        <v>24838.841499999999</v>
      </c>
    </row>
    <row r="6" spans="2:21" x14ac:dyDescent="0.25">
      <c r="B6" s="17">
        <v>45200</v>
      </c>
      <c r="C6" s="19">
        <v>45200</v>
      </c>
      <c r="D6" s="20">
        <v>45230</v>
      </c>
      <c r="E6" s="5">
        <v>2290950</v>
      </c>
      <c r="F6" s="5">
        <v>16200</v>
      </c>
      <c r="G6" s="5">
        <v>16435</v>
      </c>
      <c r="H6" s="5">
        <v>2251800</v>
      </c>
      <c r="I6" s="5">
        <v>13500</v>
      </c>
      <c r="J6" s="18">
        <v>16154</v>
      </c>
      <c r="K6" s="45">
        <f t="shared" ref="K6:K11" si="1">(E6+H6)-(115%*(F6+I6))-(G6+J6)</f>
        <v>4476006</v>
      </c>
      <c r="L6" s="46">
        <f t="shared" ref="L6:L11" si="2">K6/1000</f>
        <v>4476.0060000000003</v>
      </c>
      <c r="M6" s="46">
        <v>4476006</v>
      </c>
      <c r="N6" s="47">
        <v>0.93049999999999999</v>
      </c>
      <c r="O6" s="22">
        <f>ROUNDDOWN(L6*N6,0)</f>
        <v>4164</v>
      </c>
      <c r="P6" s="22">
        <v>0</v>
      </c>
      <c r="Q6" s="22">
        <v>0</v>
      </c>
      <c r="R6" s="30">
        <f t="shared" si="0"/>
        <v>4164</v>
      </c>
      <c r="S6" s="55"/>
      <c r="T6" s="55"/>
      <c r="U6" s="56"/>
    </row>
    <row r="7" spans="2:21" x14ac:dyDescent="0.25">
      <c r="B7" s="4">
        <v>45231</v>
      </c>
      <c r="C7" s="19">
        <v>45231</v>
      </c>
      <c r="D7" s="21">
        <v>45260</v>
      </c>
      <c r="E7" s="5">
        <v>2230200</v>
      </c>
      <c r="F7" s="5">
        <v>8100</v>
      </c>
      <c r="G7" s="5">
        <v>20599</v>
      </c>
      <c r="H7" s="5">
        <v>2104650</v>
      </c>
      <c r="I7" s="5">
        <v>8100</v>
      </c>
      <c r="J7" s="18">
        <v>19439</v>
      </c>
      <c r="K7" s="45">
        <f t="shared" si="1"/>
        <v>4276182</v>
      </c>
      <c r="L7" s="46">
        <f t="shared" si="2"/>
        <v>4276.1819999999998</v>
      </c>
      <c r="M7" s="46">
        <v>4276182</v>
      </c>
      <c r="N7" s="47">
        <v>0.93049999999999999</v>
      </c>
      <c r="O7" s="22">
        <f t="shared" ref="O7:O11" si="3">ROUNDDOWN(L7*N7,0)</f>
        <v>3978</v>
      </c>
      <c r="P7" s="22">
        <v>0</v>
      </c>
      <c r="Q7" s="22">
        <v>0</v>
      </c>
      <c r="R7" s="30">
        <f t="shared" si="0"/>
        <v>3978</v>
      </c>
      <c r="S7" s="55"/>
      <c r="T7" s="55"/>
      <c r="U7" s="56"/>
    </row>
    <row r="8" spans="2:21" x14ac:dyDescent="0.25">
      <c r="B8" s="17">
        <v>45261</v>
      </c>
      <c r="C8" s="19">
        <v>45261</v>
      </c>
      <c r="D8" s="20">
        <v>45291</v>
      </c>
      <c r="E8" s="5">
        <v>2292300</v>
      </c>
      <c r="F8" s="5">
        <v>8100</v>
      </c>
      <c r="G8" s="5">
        <v>17914</v>
      </c>
      <c r="H8" s="5">
        <v>2338200</v>
      </c>
      <c r="I8" s="5">
        <v>6750</v>
      </c>
      <c r="J8" s="18">
        <v>18272</v>
      </c>
      <c r="K8" s="45">
        <f t="shared" si="1"/>
        <v>4577236.5</v>
      </c>
      <c r="L8" s="46">
        <f t="shared" si="2"/>
        <v>4577.2365</v>
      </c>
      <c r="M8" s="46">
        <v>4577236.5</v>
      </c>
      <c r="N8" s="47">
        <v>0.93049999999999999</v>
      </c>
      <c r="O8" s="22">
        <f t="shared" si="3"/>
        <v>4259</v>
      </c>
      <c r="P8" s="22">
        <v>0</v>
      </c>
      <c r="Q8" s="22">
        <v>0</v>
      </c>
      <c r="R8" s="30">
        <f t="shared" si="0"/>
        <v>4259</v>
      </c>
      <c r="S8" s="55"/>
      <c r="T8" s="55"/>
      <c r="U8" s="56"/>
    </row>
    <row r="9" spans="2:21" x14ac:dyDescent="0.25">
      <c r="B9" s="4">
        <v>45292</v>
      </c>
      <c r="C9" s="19">
        <v>45292</v>
      </c>
      <c r="D9" s="21">
        <v>45322</v>
      </c>
      <c r="E9" s="5">
        <v>2473200</v>
      </c>
      <c r="F9" s="5">
        <v>16200</v>
      </c>
      <c r="G9" s="5">
        <v>19544</v>
      </c>
      <c r="H9" s="5">
        <v>2469150</v>
      </c>
      <c r="I9" s="5">
        <v>16200</v>
      </c>
      <c r="J9" s="18">
        <v>19512</v>
      </c>
      <c r="K9" s="45">
        <f t="shared" si="1"/>
        <v>4866034</v>
      </c>
      <c r="L9" s="46">
        <f t="shared" si="2"/>
        <v>4866.0339999999997</v>
      </c>
      <c r="M9" s="46">
        <v>4866034</v>
      </c>
      <c r="N9" s="47">
        <v>0.93049999999999999</v>
      </c>
      <c r="O9" s="22">
        <f t="shared" si="3"/>
        <v>4527</v>
      </c>
      <c r="P9" s="22">
        <v>0</v>
      </c>
      <c r="Q9" s="22">
        <v>0</v>
      </c>
      <c r="R9" s="30">
        <f t="shared" si="0"/>
        <v>4527</v>
      </c>
      <c r="S9" s="55">
        <f>SUM(R9:R11)</f>
        <v>13077</v>
      </c>
      <c r="T9" s="55"/>
      <c r="U9" s="56">
        <f>SUM(L9:L11)</f>
        <v>14055.418999999998</v>
      </c>
    </row>
    <row r="10" spans="2:21" x14ac:dyDescent="0.25">
      <c r="B10" s="17">
        <v>45323</v>
      </c>
      <c r="C10" s="19">
        <v>45323</v>
      </c>
      <c r="D10" s="20">
        <v>45350</v>
      </c>
      <c r="E10" s="5">
        <v>2793150</v>
      </c>
      <c r="F10" s="5">
        <v>14850</v>
      </c>
      <c r="G10" s="5">
        <v>25400</v>
      </c>
      <c r="H10" s="5">
        <v>2654100</v>
      </c>
      <c r="I10" s="5">
        <v>13500</v>
      </c>
      <c r="J10" s="18">
        <v>24135</v>
      </c>
      <c r="K10" s="45">
        <f t="shared" si="1"/>
        <v>5365112.5</v>
      </c>
      <c r="L10" s="46">
        <f t="shared" si="2"/>
        <v>5365.1125000000002</v>
      </c>
      <c r="M10" s="46">
        <v>5365112.5</v>
      </c>
      <c r="N10" s="47">
        <v>0.93049999999999999</v>
      </c>
      <c r="O10" s="22">
        <f t="shared" si="3"/>
        <v>4992</v>
      </c>
      <c r="P10" s="22">
        <v>0</v>
      </c>
      <c r="Q10" s="22">
        <v>0</v>
      </c>
      <c r="R10" s="30">
        <f t="shared" si="0"/>
        <v>4992</v>
      </c>
      <c r="S10" s="55"/>
      <c r="T10" s="55"/>
      <c r="U10" s="56"/>
    </row>
    <row r="11" spans="2:21" ht="13" thickBot="1" x14ac:dyDescent="0.3">
      <c r="B11" s="4">
        <v>45352</v>
      </c>
      <c r="C11" s="19">
        <v>45352</v>
      </c>
      <c r="D11" s="21">
        <v>45382</v>
      </c>
      <c r="E11" s="5">
        <v>1914300</v>
      </c>
      <c r="F11" s="5">
        <v>18900</v>
      </c>
      <c r="G11" s="5">
        <v>23214</v>
      </c>
      <c r="H11" s="5">
        <v>1999350</v>
      </c>
      <c r="I11" s="5">
        <v>17550</v>
      </c>
      <c r="J11" s="18">
        <v>24246</v>
      </c>
      <c r="K11" s="45">
        <f t="shared" si="1"/>
        <v>3824272.5</v>
      </c>
      <c r="L11" s="46">
        <f t="shared" si="2"/>
        <v>3824.2725</v>
      </c>
      <c r="M11" s="46">
        <v>3824272.5</v>
      </c>
      <c r="N11" s="47">
        <v>0.93049999999999999</v>
      </c>
      <c r="O11" s="22">
        <f t="shared" si="3"/>
        <v>3558</v>
      </c>
      <c r="P11" s="48">
        <v>0</v>
      </c>
      <c r="Q11" s="48">
        <v>0</v>
      </c>
      <c r="R11" s="49">
        <f t="shared" si="0"/>
        <v>3558</v>
      </c>
      <c r="S11" s="55"/>
      <c r="T11" s="55"/>
      <c r="U11" s="56"/>
    </row>
    <row r="12" spans="2:21" s="24" customFormat="1" ht="15" thickBot="1" x14ac:dyDescent="0.4">
      <c r="B12" s="72" t="s">
        <v>28</v>
      </c>
      <c r="C12" s="73"/>
      <c r="D12" s="74"/>
      <c r="E12" s="38">
        <f t="shared" ref="E12:L12" si="4">SUM(E5:E11)</f>
        <v>19634400</v>
      </c>
      <c r="F12" s="23">
        <f t="shared" si="4"/>
        <v>87750</v>
      </c>
      <c r="G12" s="23">
        <f t="shared" si="4"/>
        <v>141094</v>
      </c>
      <c r="H12" s="23">
        <f t="shared" si="4"/>
        <v>19735650</v>
      </c>
      <c r="I12" s="23">
        <f t="shared" si="4"/>
        <v>81000</v>
      </c>
      <c r="J12" s="23">
        <f t="shared" si="4"/>
        <v>140633</v>
      </c>
      <c r="K12" s="23">
        <f t="shared" si="4"/>
        <v>38894260.5</v>
      </c>
      <c r="L12" s="23">
        <f t="shared" si="4"/>
        <v>38894.260499999997</v>
      </c>
      <c r="M12" s="23">
        <f>SUM(M5:M11)</f>
        <v>38894260.5</v>
      </c>
      <c r="N12" s="23"/>
      <c r="O12" s="23">
        <f t="shared" ref="O12:T12" si="5">SUM(O5:O11)</f>
        <v>36187</v>
      </c>
      <c r="P12" s="23">
        <f t="shared" si="5"/>
        <v>0</v>
      </c>
      <c r="Q12" s="23">
        <f t="shared" si="5"/>
        <v>0</v>
      </c>
      <c r="R12" s="50">
        <f t="shared" si="5"/>
        <v>36187</v>
      </c>
      <c r="S12" s="31">
        <f t="shared" si="5"/>
        <v>36187</v>
      </c>
      <c r="T12" s="31">
        <f t="shared" si="5"/>
        <v>36187</v>
      </c>
      <c r="U12" s="35">
        <f>(SUM(U5:U11))</f>
        <v>38894.260499999997</v>
      </c>
    </row>
    <row r="16" spans="2:21" x14ac:dyDescent="0.25">
      <c r="C16" s="12"/>
      <c r="D16" s="6"/>
    </row>
    <row r="17" spans="6:6" x14ac:dyDescent="0.25">
      <c r="F17" s="14"/>
    </row>
  </sheetData>
  <mergeCells count="28">
    <mergeCell ref="U3:U4"/>
    <mergeCell ref="S3:S4"/>
    <mergeCell ref="T3:T4"/>
    <mergeCell ref="O3:O4"/>
    <mergeCell ref="P3:P4"/>
    <mergeCell ref="Q3:Q4"/>
    <mergeCell ref="R3:R4"/>
    <mergeCell ref="B12:D12"/>
    <mergeCell ref="J3:J4"/>
    <mergeCell ref="K3:K4"/>
    <mergeCell ref="L3:L4"/>
    <mergeCell ref="N3:N4"/>
    <mergeCell ref="M3:M4"/>
    <mergeCell ref="B2:D2"/>
    <mergeCell ref="E2:G2"/>
    <mergeCell ref="H2:J2"/>
    <mergeCell ref="B3:B4"/>
    <mergeCell ref="C3:D3"/>
    <mergeCell ref="E3:E4"/>
    <mergeCell ref="F3:F4"/>
    <mergeCell ref="G3:G4"/>
    <mergeCell ref="H3:H4"/>
    <mergeCell ref="I3:I4"/>
    <mergeCell ref="S5:S8"/>
    <mergeCell ref="T5:T11"/>
    <mergeCell ref="S9:S11"/>
    <mergeCell ref="U9:U11"/>
    <mergeCell ref="U5:U8"/>
  </mergeCells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2EB8-3135-46F2-A497-9C0BC7894E30}">
  <dimension ref="B1:V21"/>
  <sheetViews>
    <sheetView workbookViewId="0">
      <selection activeCell="G12" sqref="G12"/>
    </sheetView>
  </sheetViews>
  <sheetFormatPr defaultColWidth="9.1796875" defaultRowHeight="12.5" x14ac:dyDescent="0.25"/>
  <cols>
    <col min="1" max="1" width="6.1796875" style="54" customWidth="1"/>
    <col min="2" max="2" width="9.54296875" style="54" customWidth="1"/>
    <col min="3" max="4" width="10.453125" style="54" bestFit="1" customWidth="1"/>
    <col min="5" max="5" width="12.1796875" style="54" bestFit="1" customWidth="1"/>
    <col min="6" max="6" width="12.1796875" style="54" customWidth="1"/>
    <col min="7" max="7" width="13.453125" style="54" customWidth="1"/>
    <col min="8" max="8" width="12.1796875" style="54" bestFit="1" customWidth="1"/>
    <col min="9" max="9" width="11.453125" style="54" customWidth="1"/>
    <col min="10" max="10" width="13.453125" style="54" customWidth="1"/>
    <col min="11" max="12" width="19.453125" style="54" customWidth="1"/>
    <col min="13" max="14" width="19.1796875" style="54" customWidth="1"/>
    <col min="15" max="15" width="9.1796875" style="54"/>
    <col min="16" max="20" width="11.54296875" style="54" customWidth="1"/>
    <col min="21" max="21" width="13.54296875" style="54" customWidth="1"/>
    <col min="22" max="22" width="23.81640625" style="54" customWidth="1"/>
    <col min="23" max="16384" width="9.1796875" style="54"/>
  </cols>
  <sheetData>
    <row r="1" spans="2:22" customFormat="1" ht="13" thickBot="1" x14ac:dyDescent="0.3"/>
    <row r="2" spans="2:22" customFormat="1" ht="15" thickBot="1" x14ac:dyDescent="0.4">
      <c r="B2" s="57" t="s">
        <v>7</v>
      </c>
      <c r="C2" s="58"/>
      <c r="D2" s="59"/>
      <c r="E2" s="60" t="s">
        <v>8</v>
      </c>
      <c r="F2" s="61"/>
      <c r="G2" s="61"/>
      <c r="H2" s="60" t="s">
        <v>9</v>
      </c>
      <c r="I2" s="61"/>
      <c r="J2" s="62"/>
      <c r="K2" s="2"/>
      <c r="L2" s="2"/>
    </row>
    <row r="3" spans="2:22" customFormat="1" ht="15" customHeight="1" x14ac:dyDescent="0.25">
      <c r="B3" s="63" t="s">
        <v>10</v>
      </c>
      <c r="C3" s="65" t="s">
        <v>11</v>
      </c>
      <c r="D3" s="66"/>
      <c r="E3" s="67" t="s">
        <v>12</v>
      </c>
      <c r="F3" s="65" t="s">
        <v>13</v>
      </c>
      <c r="G3" s="70" t="s">
        <v>14</v>
      </c>
      <c r="H3" s="67" t="s">
        <v>12</v>
      </c>
      <c r="I3" s="65" t="s">
        <v>13</v>
      </c>
      <c r="J3" s="75" t="s">
        <v>14</v>
      </c>
      <c r="K3" s="77" t="s">
        <v>15</v>
      </c>
      <c r="L3" s="79" t="s">
        <v>49</v>
      </c>
      <c r="M3" s="77" t="s">
        <v>16</v>
      </c>
      <c r="N3" s="79" t="s">
        <v>17</v>
      </c>
      <c r="O3" s="77" t="s">
        <v>18</v>
      </c>
      <c r="P3" s="77" t="s">
        <v>19</v>
      </c>
      <c r="Q3" s="70" t="s">
        <v>20</v>
      </c>
      <c r="R3" s="70" t="s">
        <v>21</v>
      </c>
      <c r="S3" s="70" t="s">
        <v>22</v>
      </c>
      <c r="T3" s="77" t="s">
        <v>23</v>
      </c>
      <c r="U3" s="81" t="s">
        <v>24</v>
      </c>
      <c r="V3" s="77" t="s">
        <v>25</v>
      </c>
    </row>
    <row r="4" spans="2:22" customFormat="1" ht="29.5" customHeight="1" thickBot="1" x14ac:dyDescent="0.3">
      <c r="B4" s="64"/>
      <c r="C4" s="3" t="s">
        <v>26</v>
      </c>
      <c r="D4" s="1" t="s">
        <v>27</v>
      </c>
      <c r="E4" s="68"/>
      <c r="F4" s="69"/>
      <c r="G4" s="71"/>
      <c r="H4" s="68"/>
      <c r="I4" s="69"/>
      <c r="J4" s="76"/>
      <c r="K4" s="78"/>
      <c r="L4" s="80"/>
      <c r="M4" s="78"/>
      <c r="N4" s="80"/>
      <c r="O4" s="78"/>
      <c r="P4" s="78"/>
      <c r="Q4" s="71"/>
      <c r="R4" s="71"/>
      <c r="S4" s="71"/>
      <c r="T4" s="78"/>
      <c r="U4" s="95"/>
      <c r="V4" s="78"/>
    </row>
    <row r="5" spans="2:22" customFormat="1" ht="14.5" x14ac:dyDescent="0.25">
      <c r="B5" s="96">
        <v>45017</v>
      </c>
      <c r="C5" s="97">
        <v>45017</v>
      </c>
      <c r="D5" s="97">
        <v>45046</v>
      </c>
      <c r="E5" s="98">
        <v>2292300</v>
      </c>
      <c r="F5" s="98">
        <v>20250</v>
      </c>
      <c r="G5" s="98">
        <v>15468</v>
      </c>
      <c r="H5" s="98">
        <v>2417850</v>
      </c>
      <c r="I5" s="98">
        <v>20250</v>
      </c>
      <c r="J5" s="98">
        <v>16315</v>
      </c>
      <c r="K5" s="99">
        <f>(E5+H5)-(115%*(F5+I5))-(G5+J5)</f>
        <v>4631792</v>
      </c>
      <c r="L5" s="100">
        <f>K5</f>
        <v>4631792</v>
      </c>
      <c r="M5" s="101">
        <f>L5/1000</f>
        <v>4631.7920000000004</v>
      </c>
      <c r="N5" s="102">
        <f>1000000+1000000+160000+3070000+335000+370000+95000+400000</f>
        <v>6430000</v>
      </c>
      <c r="O5" s="103">
        <v>0.93049999999999999</v>
      </c>
      <c r="P5" s="104">
        <f t="shared" ref="P5:P8" si="0">ROUNDDOWN(M5*O5,0)</f>
        <v>4309</v>
      </c>
      <c r="Q5" s="104">
        <v>0</v>
      </c>
      <c r="R5" s="104">
        <v>0</v>
      </c>
      <c r="S5" s="104">
        <f t="shared" ref="S5:S8" si="1">P5-Q5-R5</f>
        <v>4309</v>
      </c>
      <c r="T5" s="105">
        <f>SUM(S5:S13)</f>
        <v>80081</v>
      </c>
      <c r="U5" s="105">
        <f>SUM(S5:S16)</f>
        <v>93158</v>
      </c>
      <c r="V5" s="106">
        <f>SUM(M5:M13)</f>
        <v>86066.873500000002</v>
      </c>
    </row>
    <row r="6" spans="2:22" customFormat="1" ht="14.5" x14ac:dyDescent="0.25">
      <c r="B6" s="107">
        <v>45047</v>
      </c>
      <c r="C6" s="21">
        <v>45047</v>
      </c>
      <c r="D6" s="21">
        <v>45077</v>
      </c>
      <c r="E6" s="108">
        <v>3543750</v>
      </c>
      <c r="F6" s="108">
        <v>17550</v>
      </c>
      <c r="G6" s="108">
        <v>26190</v>
      </c>
      <c r="H6" s="108">
        <v>3792150</v>
      </c>
      <c r="I6" s="108">
        <v>17550</v>
      </c>
      <c r="J6" s="108">
        <v>28026</v>
      </c>
      <c r="K6" s="52">
        <f t="shared" ref="K6:K9" si="2">(E6+H6)-(115%*(F6+I6))-(G6+J6)</f>
        <v>7241319</v>
      </c>
      <c r="L6" s="109">
        <f t="shared" ref="L6:L8" si="3">K6</f>
        <v>7241319</v>
      </c>
      <c r="M6" s="110">
        <f t="shared" ref="M6:M8" si="4">L6/1000</f>
        <v>7241.3190000000004</v>
      </c>
      <c r="N6" s="53">
        <f>1000000+1000000+185000+310000+380000+100000+380000</f>
        <v>3355000</v>
      </c>
      <c r="O6" s="111">
        <v>0.93049999999999999</v>
      </c>
      <c r="P6" s="112">
        <f t="shared" si="0"/>
        <v>6738</v>
      </c>
      <c r="Q6" s="112">
        <v>0</v>
      </c>
      <c r="R6" s="112">
        <v>0</v>
      </c>
      <c r="S6" s="112">
        <f t="shared" si="1"/>
        <v>6738</v>
      </c>
      <c r="T6" s="55"/>
      <c r="U6" s="55"/>
      <c r="V6" s="56"/>
    </row>
    <row r="7" spans="2:22" customFormat="1" ht="14.5" x14ac:dyDescent="0.25">
      <c r="B7" s="107">
        <v>45078</v>
      </c>
      <c r="C7" s="21">
        <v>45078</v>
      </c>
      <c r="D7" s="21">
        <v>45107</v>
      </c>
      <c r="E7" s="108">
        <v>7653150</v>
      </c>
      <c r="F7" s="108">
        <v>1350</v>
      </c>
      <c r="G7" s="108">
        <v>42247</v>
      </c>
      <c r="H7" s="108">
        <v>7817850</v>
      </c>
      <c r="I7" s="108">
        <v>1350</v>
      </c>
      <c r="J7" s="108">
        <v>43156</v>
      </c>
      <c r="K7" s="52">
        <f t="shared" si="2"/>
        <v>15382492</v>
      </c>
      <c r="L7" s="109">
        <f t="shared" si="3"/>
        <v>15382492</v>
      </c>
      <c r="M7" s="110">
        <f t="shared" si="4"/>
        <v>15382.492</v>
      </c>
      <c r="N7" s="53">
        <f>1000000+1000000+170000+725000+290000+450000+100000+400000</f>
        <v>4135000</v>
      </c>
      <c r="O7" s="111">
        <v>0.93049999999999999</v>
      </c>
      <c r="P7" s="112">
        <f t="shared" si="0"/>
        <v>14313</v>
      </c>
      <c r="Q7" s="112">
        <v>0</v>
      </c>
      <c r="R7" s="112">
        <v>0</v>
      </c>
      <c r="S7" s="112">
        <f t="shared" si="1"/>
        <v>14313</v>
      </c>
      <c r="T7" s="55"/>
      <c r="U7" s="55"/>
      <c r="V7" s="56"/>
    </row>
    <row r="8" spans="2:22" customFormat="1" ht="14.5" x14ac:dyDescent="0.25">
      <c r="B8" s="107">
        <v>45108</v>
      </c>
      <c r="C8" s="21">
        <v>45108</v>
      </c>
      <c r="D8" s="21">
        <v>45138</v>
      </c>
      <c r="E8" s="108">
        <v>9767250</v>
      </c>
      <c r="F8" s="108">
        <v>0</v>
      </c>
      <c r="G8" s="108">
        <v>47940</v>
      </c>
      <c r="H8" s="108">
        <v>9975150</v>
      </c>
      <c r="I8" s="108">
        <v>0</v>
      </c>
      <c r="J8" s="108">
        <v>48960</v>
      </c>
      <c r="K8" s="52">
        <f t="shared" si="2"/>
        <v>19645500</v>
      </c>
      <c r="L8" s="109">
        <f t="shared" si="3"/>
        <v>19645500</v>
      </c>
      <c r="M8" s="110">
        <f t="shared" si="4"/>
        <v>19645.5</v>
      </c>
      <c r="N8" s="53">
        <f>2440000+1050000+1000000+150000+315000+430000+93000+380000</f>
        <v>5858000</v>
      </c>
      <c r="O8" s="111">
        <v>0.93049999999999999</v>
      </c>
      <c r="P8" s="112">
        <f t="shared" si="0"/>
        <v>18280</v>
      </c>
      <c r="Q8" s="112">
        <v>0</v>
      </c>
      <c r="R8" s="112">
        <v>0</v>
      </c>
      <c r="S8" s="112">
        <f t="shared" si="1"/>
        <v>18280</v>
      </c>
      <c r="T8" s="55"/>
      <c r="U8" s="55"/>
      <c r="V8" s="56"/>
    </row>
    <row r="9" spans="2:22" customFormat="1" ht="14.5" x14ac:dyDescent="0.25">
      <c r="B9" s="107">
        <v>45139</v>
      </c>
      <c r="C9" s="21">
        <v>45139</v>
      </c>
      <c r="D9" s="21">
        <v>45169</v>
      </c>
      <c r="E9" s="108">
        <v>6897150</v>
      </c>
      <c r="F9" s="108">
        <v>2700</v>
      </c>
      <c r="G9" s="108">
        <v>21479</v>
      </c>
      <c r="H9" s="108">
        <v>7477650</v>
      </c>
      <c r="I9" s="108">
        <v>0</v>
      </c>
      <c r="J9" s="108">
        <v>23287</v>
      </c>
      <c r="K9" s="52">
        <f t="shared" si="2"/>
        <v>14326929</v>
      </c>
      <c r="L9" s="109">
        <f>K9</f>
        <v>14326929</v>
      </c>
      <c r="M9" s="110">
        <f>L9/1000</f>
        <v>14326.929</v>
      </c>
      <c r="N9" s="53">
        <f>1000000+1000000+1400000+320000+410000+100000+400000</f>
        <v>4630000</v>
      </c>
      <c r="O9" s="111">
        <v>0.93049999999999999</v>
      </c>
      <c r="P9" s="112">
        <f>ROUNDDOWN(M9*O9,0)</f>
        <v>13331</v>
      </c>
      <c r="Q9" s="112">
        <v>0</v>
      </c>
      <c r="R9" s="112">
        <v>0</v>
      </c>
      <c r="S9" s="112">
        <f>P9-Q9-R9</f>
        <v>13331</v>
      </c>
      <c r="T9" s="55"/>
      <c r="U9" s="55"/>
      <c r="V9" s="56"/>
    </row>
    <row r="10" spans="2:22" customFormat="1" ht="13" customHeight="1" x14ac:dyDescent="0.25">
      <c r="B10" s="107">
        <v>45170</v>
      </c>
      <c r="C10" s="21">
        <v>45170</v>
      </c>
      <c r="D10" s="21">
        <v>45199</v>
      </c>
      <c r="E10" s="108">
        <v>5640300</v>
      </c>
      <c r="F10" s="108">
        <v>5400</v>
      </c>
      <c r="G10" s="108">
        <v>17988</v>
      </c>
      <c r="H10" s="108">
        <v>5918400</v>
      </c>
      <c r="I10" s="108">
        <v>5400</v>
      </c>
      <c r="J10" s="108">
        <v>18875</v>
      </c>
      <c r="K10" s="52">
        <f>(E10+H10)-(115%*(F10+I10))-(G10+J10)</f>
        <v>11509417</v>
      </c>
      <c r="L10" s="109">
        <f>K10</f>
        <v>11509417</v>
      </c>
      <c r="M10" s="53">
        <f>L10/1000</f>
        <v>11509.416999999999</v>
      </c>
      <c r="N10" s="53">
        <v>11509417</v>
      </c>
      <c r="O10" s="111">
        <v>0.93049999999999999</v>
      </c>
      <c r="P10" s="112">
        <f>ROUNDDOWN(M10*O10,0)</f>
        <v>10709</v>
      </c>
      <c r="Q10" s="112">
        <v>0</v>
      </c>
      <c r="R10" s="112">
        <v>0</v>
      </c>
      <c r="S10" s="112">
        <f t="shared" ref="S10:S15" si="5">P10-Q10-R10</f>
        <v>10709</v>
      </c>
      <c r="T10" s="55"/>
      <c r="U10" s="55"/>
      <c r="V10" s="56"/>
    </row>
    <row r="11" spans="2:22" customFormat="1" ht="14.5" x14ac:dyDescent="0.25">
      <c r="B11" s="107">
        <v>45200</v>
      </c>
      <c r="C11" s="21">
        <v>45200</v>
      </c>
      <c r="D11" s="20">
        <v>45230</v>
      </c>
      <c r="E11" s="108">
        <v>2290950</v>
      </c>
      <c r="F11" s="108">
        <v>16200</v>
      </c>
      <c r="G11" s="108">
        <v>16435</v>
      </c>
      <c r="H11" s="108">
        <v>2251800</v>
      </c>
      <c r="I11" s="108">
        <v>13500</v>
      </c>
      <c r="J11" s="108">
        <v>16154</v>
      </c>
      <c r="K11" s="52">
        <f t="shared" ref="K11:K15" si="6">(E11+H11)-(115%*(F11+I11))-(G11+J11)</f>
        <v>4476006</v>
      </c>
      <c r="L11" s="109">
        <f t="shared" ref="L11:L16" si="7">K11</f>
        <v>4476006</v>
      </c>
      <c r="M11" s="53">
        <f t="shared" ref="M11:M16" si="8">L11/1000</f>
        <v>4476.0060000000003</v>
      </c>
      <c r="N11" s="53">
        <v>4476006</v>
      </c>
      <c r="O11" s="111">
        <v>0.93049999999999999</v>
      </c>
      <c r="P11" s="112">
        <f>ROUNDDOWN(M11*O11,0)</f>
        <v>4164</v>
      </c>
      <c r="Q11" s="112">
        <v>0</v>
      </c>
      <c r="R11" s="112">
        <v>0</v>
      </c>
      <c r="S11" s="112">
        <f t="shared" si="5"/>
        <v>4164</v>
      </c>
      <c r="T11" s="55"/>
      <c r="U11" s="55"/>
      <c r="V11" s="56"/>
    </row>
    <row r="12" spans="2:22" customFormat="1" ht="14.5" x14ac:dyDescent="0.25">
      <c r="B12" s="107">
        <v>45231</v>
      </c>
      <c r="C12" s="21">
        <v>45231</v>
      </c>
      <c r="D12" s="21">
        <v>45260</v>
      </c>
      <c r="E12" s="108">
        <v>2230200</v>
      </c>
      <c r="F12" s="108">
        <v>8100</v>
      </c>
      <c r="G12" s="108">
        <v>20599</v>
      </c>
      <c r="H12" s="108">
        <v>2104650</v>
      </c>
      <c r="I12" s="108">
        <v>8100</v>
      </c>
      <c r="J12" s="108">
        <v>19439</v>
      </c>
      <c r="K12" s="52">
        <f t="shared" si="6"/>
        <v>4276182</v>
      </c>
      <c r="L12" s="109">
        <f t="shared" si="7"/>
        <v>4276182</v>
      </c>
      <c r="M12" s="53">
        <f t="shared" si="8"/>
        <v>4276.1819999999998</v>
      </c>
      <c r="N12" s="53">
        <v>4276182</v>
      </c>
      <c r="O12" s="111">
        <v>0.93049999999999999</v>
      </c>
      <c r="P12" s="112">
        <f t="shared" ref="P12:P16" si="9">ROUNDDOWN(M12*O12,0)</f>
        <v>3978</v>
      </c>
      <c r="Q12" s="112">
        <v>0</v>
      </c>
      <c r="R12" s="112">
        <v>0</v>
      </c>
      <c r="S12" s="112">
        <f t="shared" si="5"/>
        <v>3978</v>
      </c>
      <c r="T12" s="55"/>
      <c r="U12" s="55"/>
      <c r="V12" s="56"/>
    </row>
    <row r="13" spans="2:22" customFormat="1" ht="14.5" x14ac:dyDescent="0.25">
      <c r="B13" s="107">
        <v>45261</v>
      </c>
      <c r="C13" s="21">
        <v>45261</v>
      </c>
      <c r="D13" s="20">
        <v>45291</v>
      </c>
      <c r="E13" s="108">
        <v>2292300</v>
      </c>
      <c r="F13" s="108">
        <v>8100</v>
      </c>
      <c r="G13" s="108">
        <v>17914</v>
      </c>
      <c r="H13" s="108">
        <v>2338200</v>
      </c>
      <c r="I13" s="108">
        <v>6750</v>
      </c>
      <c r="J13" s="108">
        <v>18272</v>
      </c>
      <c r="K13" s="52">
        <f>(E13+H13)-(115%*(F13+I13))-(G13+J13)</f>
        <v>4577236.5</v>
      </c>
      <c r="L13" s="109">
        <f t="shared" si="7"/>
        <v>4577236.5</v>
      </c>
      <c r="M13" s="53">
        <f t="shared" si="8"/>
        <v>4577.2365</v>
      </c>
      <c r="N13" s="53">
        <v>4577236.5</v>
      </c>
      <c r="O13" s="111">
        <v>0.93049999999999999</v>
      </c>
      <c r="P13" s="112">
        <f t="shared" si="9"/>
        <v>4259</v>
      </c>
      <c r="Q13" s="112">
        <v>0</v>
      </c>
      <c r="R13" s="112">
        <v>0</v>
      </c>
      <c r="S13" s="112">
        <f t="shared" si="5"/>
        <v>4259</v>
      </c>
      <c r="T13" s="55"/>
      <c r="U13" s="55"/>
      <c r="V13" s="56"/>
    </row>
    <row r="14" spans="2:22" customFormat="1" ht="14.5" x14ac:dyDescent="0.25">
      <c r="B14" s="107">
        <v>45292</v>
      </c>
      <c r="C14" s="21">
        <v>45292</v>
      </c>
      <c r="D14" s="21">
        <v>45322</v>
      </c>
      <c r="E14" s="108">
        <v>2473200</v>
      </c>
      <c r="F14" s="108">
        <v>16200</v>
      </c>
      <c r="G14" s="108">
        <v>19544</v>
      </c>
      <c r="H14" s="108">
        <v>2469150</v>
      </c>
      <c r="I14" s="108">
        <v>16200</v>
      </c>
      <c r="J14" s="108">
        <v>19512</v>
      </c>
      <c r="K14" s="52">
        <f t="shared" si="6"/>
        <v>4866034</v>
      </c>
      <c r="L14" s="109">
        <f t="shared" si="7"/>
        <v>4866034</v>
      </c>
      <c r="M14" s="53">
        <f t="shared" si="8"/>
        <v>4866.0339999999997</v>
      </c>
      <c r="N14" s="53">
        <v>4866034</v>
      </c>
      <c r="O14" s="111">
        <v>0.93049999999999999</v>
      </c>
      <c r="P14" s="112">
        <f t="shared" si="9"/>
        <v>4527</v>
      </c>
      <c r="Q14" s="112">
        <v>0</v>
      </c>
      <c r="R14" s="112">
        <v>0</v>
      </c>
      <c r="S14" s="112">
        <f t="shared" si="5"/>
        <v>4527</v>
      </c>
      <c r="T14" s="55">
        <f>SUM(S14:S16)</f>
        <v>13077</v>
      </c>
      <c r="U14" s="55"/>
      <c r="V14" s="56">
        <f>SUM(M14:M16)</f>
        <v>14055.418999999998</v>
      </c>
    </row>
    <row r="15" spans="2:22" customFormat="1" ht="14.5" x14ac:dyDescent="0.25">
      <c r="B15" s="107">
        <v>45323</v>
      </c>
      <c r="C15" s="21">
        <v>45323</v>
      </c>
      <c r="D15" s="20">
        <v>45350</v>
      </c>
      <c r="E15" s="108">
        <v>2793150</v>
      </c>
      <c r="F15" s="108">
        <v>14850</v>
      </c>
      <c r="G15" s="108">
        <v>25400</v>
      </c>
      <c r="H15" s="108">
        <v>2654100</v>
      </c>
      <c r="I15" s="108">
        <v>13500</v>
      </c>
      <c r="J15" s="108">
        <v>24135</v>
      </c>
      <c r="K15" s="52">
        <f t="shared" si="6"/>
        <v>5365112.5</v>
      </c>
      <c r="L15" s="109">
        <f t="shared" si="7"/>
        <v>5365112.5</v>
      </c>
      <c r="M15" s="53">
        <f t="shared" si="8"/>
        <v>5365.1125000000002</v>
      </c>
      <c r="N15" s="53">
        <v>5365112.5</v>
      </c>
      <c r="O15" s="111">
        <v>0.93049999999999999</v>
      </c>
      <c r="P15" s="112">
        <f t="shared" si="9"/>
        <v>4992</v>
      </c>
      <c r="Q15" s="112">
        <v>0</v>
      </c>
      <c r="R15" s="112">
        <v>0</v>
      </c>
      <c r="S15" s="112">
        <f t="shared" si="5"/>
        <v>4992</v>
      </c>
      <c r="T15" s="55"/>
      <c r="U15" s="55"/>
      <c r="V15" s="56"/>
    </row>
    <row r="16" spans="2:22" customFormat="1" ht="15" thickBot="1" x14ac:dyDescent="0.3">
      <c r="B16" s="113">
        <v>45352</v>
      </c>
      <c r="C16" s="114">
        <v>45352</v>
      </c>
      <c r="D16" s="114">
        <v>45382</v>
      </c>
      <c r="E16" s="115">
        <v>1914300</v>
      </c>
      <c r="F16" s="115">
        <v>18900</v>
      </c>
      <c r="G16" s="115">
        <v>23214</v>
      </c>
      <c r="H16" s="115">
        <v>1999350</v>
      </c>
      <c r="I16" s="115">
        <v>17550</v>
      </c>
      <c r="J16" s="115">
        <v>24246</v>
      </c>
      <c r="K16" s="116">
        <f>(E16+H16)-(115%*(F16+I16))-(G16+J16)</f>
        <v>3824272.5</v>
      </c>
      <c r="L16" s="117">
        <f t="shared" si="7"/>
        <v>3824272.5</v>
      </c>
      <c r="M16" s="118">
        <f t="shared" si="8"/>
        <v>3824.2725</v>
      </c>
      <c r="N16" s="118">
        <v>3824272.5</v>
      </c>
      <c r="O16" s="119">
        <v>0.93049999999999999</v>
      </c>
      <c r="P16" s="120">
        <f t="shared" si="9"/>
        <v>3558</v>
      </c>
      <c r="Q16" s="120">
        <v>0</v>
      </c>
      <c r="R16" s="120">
        <v>0</v>
      </c>
      <c r="S16" s="120">
        <f>P16-Q16-R16</f>
        <v>3558</v>
      </c>
      <c r="T16" s="121"/>
      <c r="U16" s="121"/>
      <c r="V16" s="122"/>
    </row>
    <row r="17" spans="2:22" s="24" customFormat="1" ht="15" thickBot="1" x14ac:dyDescent="0.4">
      <c r="B17" s="72" t="s">
        <v>28</v>
      </c>
      <c r="C17" s="73"/>
      <c r="D17" s="123"/>
      <c r="E17" s="51">
        <f t="shared" ref="E17:N17" si="10">SUM(E5:E16)</f>
        <v>49788000</v>
      </c>
      <c r="F17" s="51">
        <f t="shared" si="10"/>
        <v>129600</v>
      </c>
      <c r="G17" s="23">
        <f t="shared" si="10"/>
        <v>294418</v>
      </c>
      <c r="H17" s="23">
        <f t="shared" si="10"/>
        <v>51216300</v>
      </c>
      <c r="I17" s="23">
        <f t="shared" si="10"/>
        <v>120150</v>
      </c>
      <c r="J17" s="23">
        <f t="shared" si="10"/>
        <v>300377</v>
      </c>
      <c r="K17" s="23">
        <f t="shared" si="10"/>
        <v>100122292.5</v>
      </c>
      <c r="L17" s="23">
        <f t="shared" si="10"/>
        <v>100122292.5</v>
      </c>
      <c r="M17" s="23">
        <f t="shared" si="10"/>
        <v>100122.29250000001</v>
      </c>
      <c r="N17" s="23">
        <f t="shared" si="10"/>
        <v>63302260.5</v>
      </c>
      <c r="O17" s="23"/>
      <c r="P17" s="23">
        <f>SUM(P10:P16)</f>
        <v>36187</v>
      </c>
      <c r="Q17" s="23">
        <f>SUM(Q5:Q16)</f>
        <v>0</v>
      </c>
      <c r="R17" s="23">
        <f>SUM(R5:R16)</f>
        <v>0</v>
      </c>
      <c r="S17" s="50">
        <f>SUM(S5:S16)</f>
        <v>93158</v>
      </c>
      <c r="T17" s="23">
        <f>SUM(T5:T16)</f>
        <v>93158</v>
      </c>
      <c r="U17" s="23">
        <f>SUM(U5:U16)</f>
        <v>93158</v>
      </c>
      <c r="V17" s="124">
        <f>(SUM(V5:V16))</f>
        <v>100122.2925</v>
      </c>
    </row>
    <row r="18" spans="2:22" customFormat="1" x14ac:dyDescent="0.25"/>
    <row r="19" spans="2:22" customFormat="1" x14ac:dyDescent="0.25"/>
    <row r="20" spans="2:22" customFormat="1" x14ac:dyDescent="0.25"/>
    <row r="21" spans="2:22" customFormat="1" x14ac:dyDescent="0.25">
      <c r="C21" s="12"/>
      <c r="D21" s="6"/>
    </row>
  </sheetData>
  <mergeCells count="29">
    <mergeCell ref="T5:T13"/>
    <mergeCell ref="U5:U16"/>
    <mergeCell ref="V5:V13"/>
    <mergeCell ref="T14:T16"/>
    <mergeCell ref="V14:V16"/>
    <mergeCell ref="L3:L4"/>
    <mergeCell ref="M3:M4"/>
    <mergeCell ref="N3:N4"/>
    <mergeCell ref="O3:O4"/>
    <mergeCell ref="B2:D2"/>
    <mergeCell ref="E2:G2"/>
    <mergeCell ref="H2:J2"/>
    <mergeCell ref="B3:B4"/>
    <mergeCell ref="C3:D3"/>
    <mergeCell ref="E3:E4"/>
    <mergeCell ref="F3:F4"/>
    <mergeCell ref="G3:G4"/>
    <mergeCell ref="H3:H4"/>
    <mergeCell ref="I3:I4"/>
    <mergeCell ref="B17:D17"/>
    <mergeCell ref="V3:V4"/>
    <mergeCell ref="P3:P4"/>
    <mergeCell ref="Q3:Q4"/>
    <mergeCell ref="R3:R4"/>
    <mergeCell ref="S3:S4"/>
    <mergeCell ref="T3:T4"/>
    <mergeCell ref="U3:U4"/>
    <mergeCell ref="J3:J4"/>
    <mergeCell ref="K3:K4"/>
  </mergeCells>
  <pageMargins left="0.7" right="0.7" top="0.75" bottom="0.75" header="0.3" footer="0.3"/>
  <pageSetup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BA9D-0A44-4BD4-860B-6ED479511FC0}">
  <dimension ref="A3:F10"/>
  <sheetViews>
    <sheetView workbookViewId="0">
      <selection activeCell="A17" sqref="A17"/>
    </sheetView>
  </sheetViews>
  <sheetFormatPr defaultRowHeight="12.5" x14ac:dyDescent="0.25"/>
  <cols>
    <col min="1" max="1" width="58.453125" customWidth="1"/>
    <col min="2" max="2" width="11.81640625" customWidth="1"/>
    <col min="6" max="6" width="9.1796875" bestFit="1" customWidth="1"/>
  </cols>
  <sheetData>
    <row r="3" spans="1:6" x14ac:dyDescent="0.25">
      <c r="A3" s="15" t="s">
        <v>29</v>
      </c>
      <c r="B3" s="10">
        <v>75502</v>
      </c>
      <c r="E3" s="32"/>
      <c r="F3" s="32"/>
    </row>
    <row r="4" spans="1:6" x14ac:dyDescent="0.25">
      <c r="A4" s="15" t="s">
        <v>30</v>
      </c>
      <c r="B4" s="7">
        <v>81142</v>
      </c>
    </row>
    <row r="5" spans="1:6" x14ac:dyDescent="0.25">
      <c r="A5" s="33" t="s">
        <v>31</v>
      </c>
      <c r="B5" s="37">
        <f>'ER Calculation_MP'!L12</f>
        <v>38894.260499999997</v>
      </c>
    </row>
    <row r="6" spans="1:6" x14ac:dyDescent="0.25">
      <c r="A6" s="33" t="s">
        <v>32</v>
      </c>
      <c r="B6" s="34">
        <f>'ER Calculation_MP'!R12</f>
        <v>36187</v>
      </c>
    </row>
    <row r="7" spans="1:6" ht="13" thickBot="1" x14ac:dyDescent="0.3">
      <c r="A7" s="13" t="s">
        <v>33</v>
      </c>
      <c r="B7" s="36">
        <f>B4/365*Index!B5</f>
        <v>47351.358904109591</v>
      </c>
    </row>
    <row r="8" spans="1:6" ht="13" thickBot="1" x14ac:dyDescent="0.3">
      <c r="A8" s="13" t="s">
        <v>34</v>
      </c>
      <c r="B8" s="28">
        <f>B3/365*Index!B5</f>
        <v>44060.071232876711</v>
      </c>
    </row>
    <row r="9" spans="1:6" ht="13" thickBot="1" x14ac:dyDescent="0.3">
      <c r="A9" s="16" t="s">
        <v>35</v>
      </c>
      <c r="B9" s="29">
        <f>(B6-B8)/B8*100</f>
        <v>-17.868948035204237</v>
      </c>
    </row>
    <row r="10" spans="1:6" ht="13" thickBot="1" x14ac:dyDescent="0.3">
      <c r="A10" s="16" t="s">
        <v>36</v>
      </c>
      <c r="B10" s="29">
        <f>(B5-B7)/B7*100</f>
        <v>-17.860307707822951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4395-7284-41F1-8EA8-F653867FAA53}">
  <dimension ref="F6:L19"/>
  <sheetViews>
    <sheetView tabSelected="1" zoomScale="105" workbookViewId="0">
      <selection activeCell="K22" sqref="K22"/>
    </sheetView>
  </sheetViews>
  <sheetFormatPr defaultRowHeight="12.5" x14ac:dyDescent="0.25"/>
  <cols>
    <col min="6" max="6" width="13.1796875" bestFit="1" customWidth="1"/>
    <col min="7" max="7" width="9.08984375" bestFit="1" customWidth="1"/>
    <col min="8" max="8" width="12.1796875" bestFit="1" customWidth="1"/>
    <col min="9" max="9" width="14" bestFit="1" customWidth="1"/>
    <col min="10" max="10" width="14.1796875" bestFit="1" customWidth="1"/>
    <col min="11" max="11" width="18.453125" bestFit="1" customWidth="1"/>
    <col min="12" max="12" width="17" bestFit="1" customWidth="1"/>
  </cols>
  <sheetData>
    <row r="6" spans="6:12" ht="13" thickBot="1" x14ac:dyDescent="0.3"/>
    <row r="7" spans="6:12" ht="13" thickBot="1" x14ac:dyDescent="0.3">
      <c r="F7" s="9" t="s">
        <v>37</v>
      </c>
      <c r="G7" s="39" t="s">
        <v>38</v>
      </c>
      <c r="H7" s="39" t="s">
        <v>39</v>
      </c>
      <c r="I7" s="39" t="s">
        <v>40</v>
      </c>
      <c r="J7" s="39" t="s">
        <v>41</v>
      </c>
      <c r="K7" s="39" t="s">
        <v>42</v>
      </c>
      <c r="L7" s="44" t="s">
        <v>43</v>
      </c>
    </row>
    <row r="8" spans="6:12" x14ac:dyDescent="0.25">
      <c r="F8" s="87" t="s">
        <v>44</v>
      </c>
      <c r="G8" s="89">
        <v>18068227</v>
      </c>
      <c r="H8" s="92" t="s">
        <v>45</v>
      </c>
      <c r="I8" s="92">
        <v>0.2</v>
      </c>
      <c r="J8" s="40">
        <v>44527</v>
      </c>
      <c r="K8" s="41">
        <v>44891</v>
      </c>
      <c r="L8" s="84" t="s">
        <v>46</v>
      </c>
    </row>
    <row r="9" spans="6:12" x14ac:dyDescent="0.25">
      <c r="F9" s="85"/>
      <c r="G9" s="90"/>
      <c r="H9" s="93"/>
      <c r="I9" s="93"/>
      <c r="J9" s="8">
        <v>44890</v>
      </c>
      <c r="K9" s="42">
        <v>45254</v>
      </c>
      <c r="L9" s="85"/>
    </row>
    <row r="10" spans="6:12" ht="13" thickBot="1" x14ac:dyDescent="0.3">
      <c r="F10" s="85"/>
      <c r="G10" s="91"/>
      <c r="H10" s="94"/>
      <c r="I10" s="94"/>
      <c r="J10" s="11">
        <v>45127</v>
      </c>
      <c r="K10" s="43">
        <v>45492</v>
      </c>
      <c r="L10" s="85"/>
    </row>
    <row r="11" spans="6:12" x14ac:dyDescent="0.25">
      <c r="F11" s="85"/>
      <c r="G11" s="89">
        <v>18068230</v>
      </c>
      <c r="H11" s="92" t="s">
        <v>47</v>
      </c>
      <c r="I11" s="92">
        <v>0.2</v>
      </c>
      <c r="J11" s="40">
        <v>44527</v>
      </c>
      <c r="K11" s="41">
        <v>44891</v>
      </c>
      <c r="L11" s="85"/>
    </row>
    <row r="12" spans="6:12" x14ac:dyDescent="0.25">
      <c r="F12" s="85"/>
      <c r="G12" s="90"/>
      <c r="H12" s="93"/>
      <c r="I12" s="93"/>
      <c r="J12" s="8">
        <v>44890</v>
      </c>
      <c r="K12" s="42">
        <v>45254</v>
      </c>
      <c r="L12" s="85"/>
    </row>
    <row r="13" spans="6:12" ht="13" thickBot="1" x14ac:dyDescent="0.3">
      <c r="F13" s="88"/>
      <c r="G13" s="91"/>
      <c r="H13" s="94"/>
      <c r="I13" s="94"/>
      <c r="J13" s="11">
        <v>45127</v>
      </c>
      <c r="K13" s="43">
        <v>45492</v>
      </c>
      <c r="L13" s="85"/>
    </row>
    <row r="14" spans="6:12" x14ac:dyDescent="0.25">
      <c r="F14" s="87" t="s">
        <v>48</v>
      </c>
      <c r="G14" s="89">
        <v>18068218</v>
      </c>
      <c r="H14" s="92" t="s">
        <v>45</v>
      </c>
      <c r="I14" s="92">
        <v>0.2</v>
      </c>
      <c r="J14" s="40">
        <v>44527</v>
      </c>
      <c r="K14" s="41">
        <v>44891</v>
      </c>
      <c r="L14" s="85"/>
    </row>
    <row r="15" spans="6:12" x14ac:dyDescent="0.25">
      <c r="F15" s="85"/>
      <c r="G15" s="90"/>
      <c r="H15" s="93"/>
      <c r="I15" s="93"/>
      <c r="J15" s="8">
        <v>44890</v>
      </c>
      <c r="K15" s="42">
        <v>45254</v>
      </c>
      <c r="L15" s="85"/>
    </row>
    <row r="16" spans="6:12" ht="13" thickBot="1" x14ac:dyDescent="0.3">
      <c r="F16" s="85"/>
      <c r="G16" s="91"/>
      <c r="H16" s="94"/>
      <c r="I16" s="94"/>
      <c r="J16" s="11">
        <v>45127</v>
      </c>
      <c r="K16" s="43">
        <v>45492</v>
      </c>
      <c r="L16" s="85"/>
    </row>
    <row r="17" spans="6:12" x14ac:dyDescent="0.25">
      <c r="F17" s="85"/>
      <c r="G17" s="89">
        <v>18068254</v>
      </c>
      <c r="H17" s="92" t="s">
        <v>47</v>
      </c>
      <c r="I17" s="92">
        <v>0.2</v>
      </c>
      <c r="J17" s="40">
        <v>44527</v>
      </c>
      <c r="K17" s="41">
        <v>44891</v>
      </c>
      <c r="L17" s="85"/>
    </row>
    <row r="18" spans="6:12" x14ac:dyDescent="0.25">
      <c r="F18" s="85"/>
      <c r="G18" s="90"/>
      <c r="H18" s="93"/>
      <c r="I18" s="93"/>
      <c r="J18" s="8">
        <v>44890</v>
      </c>
      <c r="K18" s="42">
        <v>45254</v>
      </c>
      <c r="L18" s="85"/>
    </row>
    <row r="19" spans="6:12" ht="13" thickBot="1" x14ac:dyDescent="0.3">
      <c r="F19" s="86"/>
      <c r="G19" s="91"/>
      <c r="H19" s="94"/>
      <c r="I19" s="94"/>
      <c r="J19" s="11">
        <v>45127</v>
      </c>
      <c r="K19" s="43">
        <v>45492</v>
      </c>
      <c r="L19" s="86"/>
    </row>
  </sheetData>
  <mergeCells count="15">
    <mergeCell ref="L8:L19"/>
    <mergeCell ref="F8:F13"/>
    <mergeCell ref="F14:F19"/>
    <mergeCell ref="G14:G16"/>
    <mergeCell ref="H14:H16"/>
    <mergeCell ref="I14:I16"/>
    <mergeCell ref="G17:G19"/>
    <mergeCell ref="H17:H19"/>
    <mergeCell ref="I17:I19"/>
    <mergeCell ref="H8:H10"/>
    <mergeCell ref="I8:I10"/>
    <mergeCell ref="G11:G13"/>
    <mergeCell ref="H11:H13"/>
    <mergeCell ref="I11:I13"/>
    <mergeCell ref="G8:G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55A0BEEDCAE4DB3D83C36A9EF8F86" ma:contentTypeVersion="14" ma:contentTypeDescription="Create a new document." ma:contentTypeScope="" ma:versionID="ef8416a9a609eb8669ff7f8f691cd201">
  <xsd:schema xmlns:xsd="http://www.w3.org/2001/XMLSchema" xmlns:xs="http://www.w3.org/2001/XMLSchema" xmlns:p="http://schemas.microsoft.com/office/2006/metadata/properties" xmlns:ns3="540b0d46-d9b1-45b6-a319-7305f00862f4" xmlns:ns4="0bea8750-b6d5-4f37-b92d-eeb381a02712" targetNamespace="http://schemas.microsoft.com/office/2006/metadata/properties" ma:root="true" ma:fieldsID="2c3af92209d013deed62f7200a15131b" ns3:_="" ns4:_="">
    <xsd:import namespace="540b0d46-d9b1-45b6-a319-7305f00862f4"/>
    <xsd:import namespace="0bea8750-b6d5-4f37-b92d-eeb381a027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b0d46-d9b1-45b6-a319-7305f00862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a8750-b6d5-4f37-b92d-eeb381a02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9DDB72-5901-4B80-A860-0B61E7C35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0b0d46-d9b1-45b6-a319-7305f00862f4"/>
    <ds:schemaRef ds:uri="0bea8750-b6d5-4f37-b92d-eeb381a02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24F0D-7254-46CE-B640-F226113392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E47D97-54E7-45AD-A40D-243FCA0BD9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ER Calculation_MP</vt:lpstr>
      <vt:lpstr>ER Calculation_12months</vt:lpstr>
      <vt:lpstr>ER Comparision</vt:lpstr>
      <vt:lpstr>Calibration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Central Electricity Authority</dc:creator>
  <cp:keywords/>
  <dc:description/>
  <cp:lastModifiedBy>Aesha Sura</cp:lastModifiedBy>
  <cp:revision/>
  <dcterms:created xsi:type="dcterms:W3CDTF">2006-01-30T07:38:59Z</dcterms:created>
  <dcterms:modified xsi:type="dcterms:W3CDTF">2025-09-01T10:05:10Z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0x0101000A955A0BEEDCAE4DB3D83C36A9EF8F86</vt:lpwstr>
  </property>
</Properties>
</file>