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\1950-MR-1-2023 reporting year\"/>
    </mc:Choice>
  </mc:AlternateContent>
  <xr:revisionPtr revIDLastSave="0" documentId="13_ncr:1_{2C3D138C-EFFD-4001-BB2F-91BFC41A616B}" xr6:coauthVersionLast="47" xr6:coauthVersionMax="47" xr10:uidLastSave="{00000000-0000-0000-0000-000000000000}"/>
  <bookViews>
    <workbookView xWindow="2126" yWindow="1131" windowWidth="18360" windowHeight="12549" xr2:uid="{00000000-000D-0000-FFFF-FFFF00000000}"/>
  </bookViews>
  <sheets>
    <sheet name="ER Calculato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3" l="1"/>
  <c r="F16" i="3"/>
  <c r="P3" i="3"/>
  <c r="O3" i="3"/>
  <c r="I8" i="3"/>
  <c r="F8" i="3"/>
  <c r="O4" i="3"/>
  <c r="O5" i="3"/>
  <c r="O6" i="3"/>
  <c r="O7" i="3"/>
  <c r="O8" i="3"/>
  <c r="O9" i="3"/>
  <c r="O10" i="3"/>
  <c r="O11" i="3"/>
  <c r="O12" i="3"/>
  <c r="O13" i="3"/>
  <c r="O14" i="3"/>
  <c r="L4" i="3"/>
  <c r="M4" i="3" s="1"/>
  <c r="M14" i="3"/>
  <c r="M13" i="3"/>
  <c r="M12" i="3"/>
  <c r="M11" i="3"/>
  <c r="M10" i="3"/>
  <c r="M9" i="3"/>
  <c r="M8" i="3"/>
  <c r="M7" i="3"/>
  <c r="M6" i="3"/>
  <c r="M5" i="3"/>
  <c r="M3" i="3"/>
  <c r="N8" i="3"/>
  <c r="N14" i="3"/>
  <c r="N3" i="3"/>
  <c r="J3" i="3" l="1"/>
  <c r="J10" i="3"/>
  <c r="F11" i="3" l="1"/>
  <c r="Q3" i="3" l="1"/>
  <c r="F7" i="3" l="1"/>
  <c r="N4" i="3" l="1"/>
  <c r="P4" i="3" s="1"/>
  <c r="Q4" i="3" s="1"/>
  <c r="N5" i="3"/>
  <c r="P5" i="3" s="1"/>
  <c r="Q5" i="3" s="1"/>
  <c r="N6" i="3"/>
  <c r="N7" i="3"/>
  <c r="N9" i="3"/>
  <c r="N10" i="3"/>
  <c r="N11" i="3"/>
  <c r="N12" i="3"/>
  <c r="N13" i="3"/>
  <c r="P14" i="3" l="1"/>
  <c r="Q14" i="3" s="1"/>
  <c r="P13" i="3"/>
  <c r="Q13" i="3" s="1"/>
  <c r="P12" i="3"/>
  <c r="Q12" i="3" s="1"/>
  <c r="P11" i="3"/>
  <c r="Q11" i="3" s="1"/>
  <c r="P10" i="3"/>
  <c r="Q10" i="3" s="1"/>
  <c r="P9" i="3"/>
  <c r="Q9" i="3" s="1"/>
  <c r="P8" i="3"/>
  <c r="Q8" i="3" s="1"/>
  <c r="P7" i="3"/>
  <c r="Q7" i="3" s="1"/>
  <c r="P6" i="3"/>
  <c r="Q6" i="3" s="1"/>
  <c r="Q15" i="3" l="1"/>
  <c r="I14" i="3"/>
  <c r="F14" i="3"/>
  <c r="I13" i="3"/>
  <c r="F13" i="3"/>
  <c r="J14" i="3"/>
  <c r="J13" i="3"/>
  <c r="J12" i="3"/>
  <c r="I12" i="3"/>
  <c r="F12" i="3"/>
  <c r="J11" i="3"/>
  <c r="I11" i="3"/>
  <c r="I10" i="3"/>
  <c r="F10" i="3"/>
  <c r="J9" i="3"/>
  <c r="I9" i="3"/>
  <c r="F9" i="3"/>
  <c r="J8" i="3"/>
  <c r="J7" i="3"/>
  <c r="I7" i="3"/>
  <c r="J6" i="3"/>
  <c r="I6" i="3"/>
  <c r="F6" i="3"/>
  <c r="J5" i="3"/>
  <c r="I5" i="3"/>
  <c r="F5" i="3"/>
  <c r="J4" i="3"/>
  <c r="I4" i="3"/>
  <c r="F4" i="3"/>
  <c r="I3" i="3"/>
  <c r="F3" i="3"/>
  <c r="J15" i="3" l="1"/>
  <c r="F15" i="3"/>
  <c r="I15" i="3"/>
</calcChain>
</file>

<file path=xl/sharedStrings.xml><?xml version="1.0" encoding="utf-8"?>
<sst xmlns="http://schemas.openxmlformats.org/spreadsheetml/2006/main" count="32" uniqueCount="31">
  <si>
    <t>Metered</t>
  </si>
  <si>
    <t xml:space="preserve">Month </t>
  </si>
  <si>
    <t>BWC's Check 1</t>
  </si>
  <si>
    <t>BWC's Check 2</t>
  </si>
  <si>
    <t>Total TRFR1 (main) + TRFR2 (main)</t>
  </si>
  <si>
    <t>Net electricity generation from the on-site meters (kWh)</t>
  </si>
  <si>
    <t>Eskom Payment Certificates</t>
  </si>
  <si>
    <t>Commercial Energy</t>
  </si>
  <si>
    <t>BWC's Check 3</t>
  </si>
  <si>
    <t>Month</t>
  </si>
  <si>
    <t>Year</t>
  </si>
  <si>
    <t>Metered by Eskom</t>
  </si>
  <si>
    <t>Minimum value</t>
  </si>
  <si>
    <t>KWh used to calculate the baseline emissions</t>
  </si>
  <si>
    <t>Baseline Emissions</t>
  </si>
  <si>
    <t>TRFR1 (main) (37108384)</t>
  </si>
  <si>
    <t>TRFR2 (main) (37108386)</t>
  </si>
  <si>
    <t>TRFR1 (check) (37108385)</t>
  </si>
  <si>
    <t>TRFR2 (check) (37108387)</t>
  </si>
  <si>
    <t xml:space="preserve"> 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</si>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</sst>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"/>
    <numFmt numFmtId="165" formatCode="0.000%"/>
    <numFmt numFmtId="166" formatCode="[$-419]mmmm\ yyyy;@"/>
    <numFmt numFmtId="167" formatCode="_(&quot;$&quot;* #,##0.00_);_(&quot;$&quot;* \(#,##0.00\);_(&quot;$&quot;* &quot;-&quot;??_);_(@_)"/>
  </numFmts>
  <fonts count="7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Arial  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5">
    <xf numFmtId="0" fontId="0" fillId="0" borderId="0" xfId="0"/>
    <xf numFmtId="165" fontId="4" fillId="2" borderId="2" xfId="1" applyNumberFormat="1" applyFont="1" applyFill="1" applyBorder="1"/>
    <xf numFmtId="0" fontId="0" fillId="0" borderId="0" xfId="0" applyAlignment="1">
      <alignment horizontal="center"/>
    </xf>
    <xf numFmtId="3" fontId="0" fillId="0" borderId="0" xfId="0" applyNumberFormat="1"/>
    <xf numFmtId="0" fontId="3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3" fontId="4" fillId="2" borderId="2" xfId="0" applyNumberFormat="1" applyFont="1" applyFill="1" applyBorder="1"/>
    <xf numFmtId="164" fontId="4" fillId="2" borderId="2" xfId="0" applyNumberFormat="1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/>
    <xf numFmtId="3" fontId="4" fillId="2" borderId="0" xfId="0" applyNumberFormat="1" applyFont="1" applyFill="1"/>
    <xf numFmtId="0" fontId="0" fillId="2" borderId="0" xfId="0" applyFill="1"/>
    <xf numFmtId="166" fontId="4" fillId="0" borderId="2" xfId="0" applyNumberFormat="1" applyFont="1" applyBorder="1"/>
    <xf numFmtId="164" fontId="0" fillId="0" borderId="0" xfId="0" applyNumberFormat="1"/>
    <xf numFmtId="164" fontId="0" fillId="2" borderId="0" xfId="0" applyNumberFormat="1" applyFill="1"/>
    <xf numFmtId="4" fontId="4" fillId="2" borderId="2" xfId="0" applyNumberFormat="1" applyFont="1" applyFill="1" applyBorder="1"/>
    <xf numFmtId="0" fontId="0" fillId="0" borderId="0" xfId="0" applyAlignment="1">
      <alignment vertical="center"/>
    </xf>
    <xf numFmtId="0" fontId="1" fillId="2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/>
    </xf>
  </cellXfs>
  <cellStyles count="6">
    <cellStyle name="Денежный 2" xfId="4" xr:uid="{D80676D8-47C2-42F5-ABDD-90F840D40454}"/>
    <cellStyle name="Обычный" xfId="0" builtinId="0"/>
    <cellStyle name="Обычный 2" xfId="2" xr:uid="{4859E1FA-73DC-4B5E-B49E-6304EE2F4A30}"/>
    <cellStyle name="Процентный" xfId="1" builtinId="5"/>
    <cellStyle name="Процентный 2" xfId="5" xr:uid="{07AABE03-1E49-467B-8D0E-FE783A767EBA}"/>
    <cellStyle name="Финансовый 2" xfId="3" xr:uid="{9A77CF01-4D5A-419C-A4D2-E7D87890A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zoomScale="80" zoomScaleNormal="80" workbookViewId="0">
      <selection activeCell="E18" sqref="E18"/>
    </sheetView>
  </sheetViews>
  <sheetFormatPr defaultColWidth="11" defaultRowHeight="15.9"/>
  <cols>
    <col min="1" max="1" width="13.140625" customWidth="1"/>
    <col min="2" max="2" width="8" style="2" customWidth="1"/>
    <col min="3" max="3" width="8.35546875" style="2" customWidth="1"/>
    <col min="4" max="16" width="16.5" customWidth="1"/>
    <col min="17" max="17" width="16" bestFit="1" customWidth="1"/>
    <col min="18" max="18" width="16.5" customWidth="1"/>
  </cols>
  <sheetData>
    <row r="1" spans="1:17" ht="36" customHeight="1">
      <c r="A1" s="23" t="s">
        <v>1</v>
      </c>
      <c r="B1" s="23" t="s">
        <v>9</v>
      </c>
      <c r="C1" s="23" t="s">
        <v>10</v>
      </c>
      <c r="D1" s="23" t="s">
        <v>5</v>
      </c>
      <c r="E1" s="23"/>
      <c r="F1" s="23"/>
      <c r="G1" s="23"/>
      <c r="H1" s="23"/>
      <c r="I1" s="23"/>
      <c r="J1" s="23"/>
      <c r="K1" s="24" t="s">
        <v>6</v>
      </c>
      <c r="L1" s="24"/>
      <c r="M1" s="20" t="s">
        <v>8</v>
      </c>
      <c r="N1" s="22" t="s">
        <v>13</v>
      </c>
      <c r="O1" s="22"/>
      <c r="P1" s="22"/>
      <c r="Q1" s="20" t="s">
        <v>14</v>
      </c>
    </row>
    <row r="2" spans="1:17" ht="42" customHeight="1">
      <c r="A2" s="23"/>
      <c r="B2" s="23"/>
      <c r="C2" s="23"/>
      <c r="D2" s="4" t="s">
        <v>15</v>
      </c>
      <c r="E2" s="4" t="s">
        <v>17</v>
      </c>
      <c r="F2" s="4" t="s">
        <v>2</v>
      </c>
      <c r="G2" s="4" t="s">
        <v>16</v>
      </c>
      <c r="H2" s="4" t="s">
        <v>18</v>
      </c>
      <c r="I2" s="4" t="s">
        <v>3</v>
      </c>
      <c r="J2" s="4" t="s">
        <v>4</v>
      </c>
      <c r="K2" s="4" t="s">
        <v>0</v>
      </c>
      <c r="L2" s="4" t="s">
        <v>7</v>
      </c>
      <c r="M2" s="21"/>
      <c r="N2" s="4" t="s">
        <v>4</v>
      </c>
      <c r="O2" s="4" t="s">
        <v>11</v>
      </c>
      <c r="P2" s="4" t="s">
        <v>12</v>
      </c>
      <c r="Q2" s="21"/>
    </row>
    <row r="3" spans="1:17">
      <c r="A3" s="14" t="s">
        <v>19</v>
      </c>
      <c r="B3" s="5">
        <v>1</v>
      </c>
      <c r="C3" s="6">
        <v>2023</v>
      </c>
      <c r="D3" s="7">
        <v>22174392.014000006</v>
      </c>
      <c r="E3" s="7">
        <v>22151560</v>
      </c>
      <c r="F3" s="1">
        <f t="shared" ref="F3:F12" si="0">(D3-E3)/D3</f>
        <v>1.0296568215079275E-3</v>
      </c>
      <c r="G3" s="7">
        <v>20937576.009000003</v>
      </c>
      <c r="H3" s="7">
        <v>20900735</v>
      </c>
      <c r="I3" s="1">
        <f t="shared" ref="I3:I12" si="1">(G3-H3)/G3</f>
        <v>1.7595641913928936E-3</v>
      </c>
      <c r="J3" s="7">
        <f>D3+G3</f>
        <v>43111968.023000009</v>
      </c>
      <c r="K3" s="17">
        <v>43057968.026000001</v>
      </c>
      <c r="L3" s="8">
        <v>43057968.030000001</v>
      </c>
      <c r="M3" s="1">
        <f>(K3-L3)/K3</f>
        <v>-9.2898035811530711E-11</v>
      </c>
      <c r="N3" s="8">
        <f>D3+G3</f>
        <v>43111968.023000009</v>
      </c>
      <c r="O3" s="8">
        <f>K3</f>
        <v>43057968.026000001</v>
      </c>
      <c r="P3" s="8">
        <f>MIN(N3,O3)</f>
        <v>43057968.026000001</v>
      </c>
      <c r="Q3" s="7">
        <f>ROUNDDOWN(P3/1000*0.9871,0)</f>
        <v>42502</v>
      </c>
    </row>
    <row r="4" spans="1:17">
      <c r="A4" s="14" t="s">
        <v>20</v>
      </c>
      <c r="B4" s="5">
        <v>2</v>
      </c>
      <c r="C4" s="6">
        <v>2023</v>
      </c>
      <c r="D4" s="7">
        <v>17919047.993999999</v>
      </c>
      <c r="E4" s="7">
        <v>17411475</v>
      </c>
      <c r="F4" s="1">
        <f t="shared" si="0"/>
        <v>2.8325890648317611E-2</v>
      </c>
      <c r="G4" s="7">
        <v>17442983.989999998</v>
      </c>
      <c r="H4" s="7">
        <v>17436090</v>
      </c>
      <c r="I4" s="1">
        <f t="shared" si="1"/>
        <v>3.9522996775956805E-4</v>
      </c>
      <c r="J4" s="7">
        <f t="shared" ref="J4:J14" si="2">D4+G4</f>
        <v>35362031.983999997</v>
      </c>
      <c r="K4" s="17">
        <v>35355671.983999997</v>
      </c>
      <c r="L4" s="8">
        <f>35355671.98</f>
        <v>35355671.979999997</v>
      </c>
      <c r="M4" s="1">
        <f t="shared" ref="M4:M14" si="3">(K4-L4)/K4</f>
        <v>1.1313603818536583E-10</v>
      </c>
      <c r="N4" s="8">
        <f t="shared" ref="N4:N13" si="4">D4+G4</f>
        <v>35362031.983999997</v>
      </c>
      <c r="O4" s="8">
        <f t="shared" ref="O4:O14" si="5">K4</f>
        <v>35355671.983999997</v>
      </c>
      <c r="P4" s="8">
        <f>MIN(N4,O4)</f>
        <v>35355671.983999997</v>
      </c>
      <c r="Q4" s="7">
        <f t="shared" ref="Q4:Q14" si="6">ROUNDDOWN(P4/1000*0.9871,0)</f>
        <v>34899</v>
      </c>
    </row>
    <row r="5" spans="1:17">
      <c r="A5" s="14" t="s">
        <v>21</v>
      </c>
      <c r="B5" s="5">
        <v>3</v>
      </c>
      <c r="C5" s="6">
        <v>2023</v>
      </c>
      <c r="D5" s="7">
        <v>21910872.007000003</v>
      </c>
      <c r="E5" s="7">
        <v>21926585</v>
      </c>
      <c r="F5" s="1">
        <f t="shared" si="0"/>
        <v>-7.1713225265416462E-4</v>
      </c>
      <c r="G5" s="7">
        <v>20965991.989000004</v>
      </c>
      <c r="H5" s="7">
        <v>20978025</v>
      </c>
      <c r="I5" s="1">
        <f t="shared" si="1"/>
        <v>-5.7392996268955181E-4</v>
      </c>
      <c r="J5" s="7">
        <f t="shared" si="2"/>
        <v>42876863.996000007</v>
      </c>
      <c r="K5" s="17">
        <v>42887663.994000003</v>
      </c>
      <c r="L5" s="8">
        <v>42887663.990000002</v>
      </c>
      <c r="M5" s="1">
        <f t="shared" si="3"/>
        <v>9.3266927669706926E-11</v>
      </c>
      <c r="N5" s="8">
        <f t="shared" si="4"/>
        <v>42876863.996000007</v>
      </c>
      <c r="O5" s="8">
        <f t="shared" si="5"/>
        <v>42887663.994000003</v>
      </c>
      <c r="P5" s="8">
        <f>MIN(N5,O5)</f>
        <v>42876863.996000007</v>
      </c>
      <c r="Q5" s="7">
        <f t="shared" si="6"/>
        <v>42323</v>
      </c>
    </row>
    <row r="6" spans="1:17">
      <c r="A6" s="14" t="s">
        <v>22</v>
      </c>
      <c r="B6" s="5">
        <v>4</v>
      </c>
      <c r="C6" s="6">
        <v>2023</v>
      </c>
      <c r="D6" s="7">
        <v>14468184.002</v>
      </c>
      <c r="E6" s="7">
        <v>14501810</v>
      </c>
      <c r="F6" s="1">
        <f t="shared" si="0"/>
        <v>-2.3241339753041156E-3</v>
      </c>
      <c r="G6" s="7">
        <v>12865464.001</v>
      </c>
      <c r="H6" s="7">
        <v>12893015</v>
      </c>
      <c r="I6" s="1">
        <f t="shared" si="1"/>
        <v>-2.1414695185388078E-3</v>
      </c>
      <c r="J6" s="7">
        <f t="shared" si="2"/>
        <v>27333648.002999999</v>
      </c>
      <c r="K6" s="17">
        <v>27380568.002999999</v>
      </c>
      <c r="L6" s="8">
        <v>27380568</v>
      </c>
      <c r="M6" s="1">
        <f t="shared" si="3"/>
        <v>1.095667054373916E-10</v>
      </c>
      <c r="N6" s="8">
        <f t="shared" si="4"/>
        <v>27333648.002999999</v>
      </c>
      <c r="O6" s="8">
        <f t="shared" si="5"/>
        <v>27380568.002999999</v>
      </c>
      <c r="P6" s="8">
        <f t="shared" ref="P6:P14" si="7">MIN(N6,O6)</f>
        <v>27333648.002999999</v>
      </c>
      <c r="Q6" s="7">
        <f t="shared" si="6"/>
        <v>26981</v>
      </c>
    </row>
    <row r="7" spans="1:17">
      <c r="A7" s="14" t="s">
        <v>23</v>
      </c>
      <c r="B7" s="5">
        <v>5</v>
      </c>
      <c r="C7" s="6">
        <v>2023</v>
      </c>
      <c r="D7" s="7">
        <v>16493279.979999997</v>
      </c>
      <c r="E7" s="7">
        <v>16497490</v>
      </c>
      <c r="F7" s="1">
        <f>(D7-E7)/D7</f>
        <v>-2.5525668666926245E-4</v>
      </c>
      <c r="G7" s="7">
        <v>15875279.988999998</v>
      </c>
      <c r="H7" s="7">
        <v>15867260</v>
      </c>
      <c r="I7" s="1">
        <f t="shared" si="1"/>
        <v>5.051872474410062E-4</v>
      </c>
      <c r="J7" s="7">
        <f t="shared" si="2"/>
        <v>32368559.968999997</v>
      </c>
      <c r="K7" s="17">
        <v>32348471.975000001</v>
      </c>
      <c r="L7" s="8">
        <v>32348471.98</v>
      </c>
      <c r="M7" s="1">
        <f t="shared" si="3"/>
        <v>-1.5456677399732777E-10</v>
      </c>
      <c r="N7" s="8">
        <f t="shared" si="4"/>
        <v>32368559.968999997</v>
      </c>
      <c r="O7" s="8">
        <f t="shared" si="5"/>
        <v>32348471.975000001</v>
      </c>
      <c r="P7" s="8">
        <f t="shared" si="7"/>
        <v>32348471.975000001</v>
      </c>
      <c r="Q7" s="7">
        <f t="shared" si="6"/>
        <v>31931</v>
      </c>
    </row>
    <row r="8" spans="1:17">
      <c r="A8" s="14" t="s">
        <v>24</v>
      </c>
      <c r="B8" s="5">
        <v>6</v>
      </c>
      <c r="C8" s="6">
        <v>2023</v>
      </c>
      <c r="D8" s="7">
        <v>23428560.006999999</v>
      </c>
      <c r="E8" s="7">
        <v>23437620</v>
      </c>
      <c r="F8" s="1">
        <f>(D8-E8)/D8</f>
        <v>-3.8670720681483476E-4</v>
      </c>
      <c r="G8" s="7">
        <v>21228216.021000005</v>
      </c>
      <c r="H8" s="7">
        <v>21223950</v>
      </c>
      <c r="I8" s="1">
        <f t="shared" si="1"/>
        <v>2.0095993915763552E-4</v>
      </c>
      <c r="J8" s="7">
        <f t="shared" si="2"/>
        <v>44656776.028000005</v>
      </c>
      <c r="K8" s="17">
        <v>44653800.030000001</v>
      </c>
      <c r="L8" s="8">
        <v>44653800.030000001</v>
      </c>
      <c r="M8" s="1">
        <f t="shared" si="3"/>
        <v>0</v>
      </c>
      <c r="N8" s="8">
        <f>D8+G8</f>
        <v>44656776.028000005</v>
      </c>
      <c r="O8" s="8">
        <f t="shared" si="5"/>
        <v>44653800.030000001</v>
      </c>
      <c r="P8" s="8">
        <f t="shared" si="7"/>
        <v>44653800.030000001</v>
      </c>
      <c r="Q8" s="7">
        <f t="shared" si="6"/>
        <v>44077</v>
      </c>
    </row>
    <row r="9" spans="1:17">
      <c r="A9" s="14" t="s">
        <v>25</v>
      </c>
      <c r="B9" s="5">
        <v>7</v>
      </c>
      <c r="C9" s="6">
        <v>2023</v>
      </c>
      <c r="D9" s="7">
        <v>24581064.012999997</v>
      </c>
      <c r="E9" s="7">
        <v>23920600</v>
      </c>
      <c r="F9" s="1">
        <f t="shared" si="0"/>
        <v>2.6868813028219692E-2</v>
      </c>
      <c r="G9" s="7">
        <v>22717080.008999992</v>
      </c>
      <c r="H9" s="7">
        <v>22126805</v>
      </c>
      <c r="I9" s="1">
        <f t="shared" si="1"/>
        <v>2.5983753579515437E-2</v>
      </c>
      <c r="J9" s="7">
        <f t="shared" si="2"/>
        <v>47298144.021999985</v>
      </c>
      <c r="K9" s="17">
        <v>47255880.017999999</v>
      </c>
      <c r="L9" s="8">
        <v>47255880.020000003</v>
      </c>
      <c r="M9" s="1">
        <f t="shared" si="3"/>
        <v>-4.2322861247193646E-11</v>
      </c>
      <c r="N9" s="8">
        <f t="shared" si="4"/>
        <v>47298144.021999985</v>
      </c>
      <c r="O9" s="8">
        <f t="shared" si="5"/>
        <v>47255880.017999999</v>
      </c>
      <c r="P9" s="8">
        <f t="shared" si="7"/>
        <v>47255880.017999999</v>
      </c>
      <c r="Q9" s="7">
        <f t="shared" si="6"/>
        <v>46646</v>
      </c>
    </row>
    <row r="10" spans="1:17">
      <c r="A10" s="14" t="s">
        <v>26</v>
      </c>
      <c r="B10" s="5">
        <v>8</v>
      </c>
      <c r="C10" s="6">
        <v>2023</v>
      </c>
      <c r="D10" s="7">
        <v>23893175.989</v>
      </c>
      <c r="E10" s="7">
        <v>23904705</v>
      </c>
      <c r="F10" s="1">
        <f t="shared" si="0"/>
        <v>-4.8252316918050977E-4</v>
      </c>
      <c r="G10" s="7">
        <v>22136760.020000007</v>
      </c>
      <c r="H10" s="7">
        <v>22135385</v>
      </c>
      <c r="I10" s="1">
        <f t="shared" si="1"/>
        <v>6.2114780969062662E-5</v>
      </c>
      <c r="J10" s="7">
        <f>D10+G10</f>
        <v>46029936.009000003</v>
      </c>
      <c r="K10" s="17">
        <v>46028952.009000003</v>
      </c>
      <c r="L10" s="8">
        <v>46028952.009999998</v>
      </c>
      <c r="M10" s="1">
        <f t="shared" si="3"/>
        <v>-2.1725338777684909E-11</v>
      </c>
      <c r="N10" s="8">
        <f t="shared" si="4"/>
        <v>46029936.009000003</v>
      </c>
      <c r="O10" s="8">
        <f t="shared" si="5"/>
        <v>46028952.009000003</v>
      </c>
      <c r="P10" s="8">
        <f t="shared" si="7"/>
        <v>46028952.009000003</v>
      </c>
      <c r="Q10" s="7">
        <f t="shared" si="6"/>
        <v>45435</v>
      </c>
    </row>
    <row r="11" spans="1:17">
      <c r="A11" s="14" t="s">
        <v>27</v>
      </c>
      <c r="B11" s="5">
        <v>9</v>
      </c>
      <c r="C11" s="6">
        <v>2023</v>
      </c>
      <c r="D11" s="7">
        <v>24179327.991</v>
      </c>
      <c r="E11" s="7">
        <v>24184135</v>
      </c>
      <c r="F11" s="1">
        <f>(D11-E11)/D11</f>
        <v>-1.9880655913137336E-4</v>
      </c>
      <c r="G11" s="7">
        <v>21823080.018999994</v>
      </c>
      <c r="H11" s="7">
        <v>20711030</v>
      </c>
      <c r="I11" s="1">
        <f t="shared" si="1"/>
        <v>5.0957519196731221E-2</v>
      </c>
      <c r="J11" s="7">
        <f t="shared" si="2"/>
        <v>46002408.00999999</v>
      </c>
      <c r="K11" s="17">
        <v>45964368.013999999</v>
      </c>
      <c r="L11" s="8">
        <v>45964368.009999998</v>
      </c>
      <c r="M11" s="1">
        <f t="shared" si="3"/>
        <v>8.7023945470821172E-11</v>
      </c>
      <c r="N11" s="8">
        <f t="shared" si="4"/>
        <v>46002408.00999999</v>
      </c>
      <c r="O11" s="8">
        <f t="shared" si="5"/>
        <v>45964368.013999999</v>
      </c>
      <c r="P11" s="8">
        <f t="shared" si="7"/>
        <v>45964368.013999999</v>
      </c>
      <c r="Q11" s="7">
        <f t="shared" si="6"/>
        <v>45371</v>
      </c>
    </row>
    <row r="12" spans="1:17">
      <c r="A12" s="14" t="s">
        <v>28</v>
      </c>
      <c r="B12" s="5">
        <v>10</v>
      </c>
      <c r="C12" s="6">
        <v>2023</v>
      </c>
      <c r="D12" s="7">
        <v>24738503.991000008</v>
      </c>
      <c r="E12" s="7">
        <v>24761875</v>
      </c>
      <c r="F12" s="1">
        <f t="shared" si="0"/>
        <v>-9.4472200131805271E-4</v>
      </c>
      <c r="G12" s="7">
        <v>21954311.986999996</v>
      </c>
      <c r="H12" s="7">
        <v>21964090</v>
      </c>
      <c r="I12" s="1">
        <f t="shared" si="1"/>
        <v>-4.4538006956419023E-4</v>
      </c>
      <c r="J12" s="7">
        <f t="shared" si="2"/>
        <v>46692815.978</v>
      </c>
      <c r="K12" s="17">
        <v>46711079.978</v>
      </c>
      <c r="L12" s="8">
        <v>46711079.979999997</v>
      </c>
      <c r="M12" s="1">
        <f t="shared" si="3"/>
        <v>-4.2816321169992365E-11</v>
      </c>
      <c r="N12" s="8">
        <f t="shared" si="4"/>
        <v>46692815.978</v>
      </c>
      <c r="O12" s="8">
        <f t="shared" si="5"/>
        <v>46711079.978</v>
      </c>
      <c r="P12" s="8">
        <f t="shared" si="7"/>
        <v>46692815.978</v>
      </c>
      <c r="Q12" s="7">
        <f t="shared" si="6"/>
        <v>46090</v>
      </c>
    </row>
    <row r="13" spans="1:17">
      <c r="A13" s="14" t="s">
        <v>29</v>
      </c>
      <c r="B13" s="5">
        <v>11</v>
      </c>
      <c r="C13" s="6">
        <v>2023</v>
      </c>
      <c r="D13" s="7">
        <v>20283983.987</v>
      </c>
      <c r="E13" s="7">
        <v>20281405</v>
      </c>
      <c r="F13" s="1">
        <f>(D13-E13)/D13</f>
        <v>1.2714400689985773E-4</v>
      </c>
      <c r="G13" s="7">
        <v>18955415.998</v>
      </c>
      <c r="H13" s="19">
        <v>18943410</v>
      </c>
      <c r="I13" s="1">
        <f>(G13-H13)/G13</f>
        <v>6.3338087654032146E-4</v>
      </c>
      <c r="J13" s="7">
        <f t="shared" si="2"/>
        <v>39239399.984999999</v>
      </c>
      <c r="K13" s="17">
        <v>39238199.984999999</v>
      </c>
      <c r="L13" s="8">
        <v>39238199.990000002</v>
      </c>
      <c r="M13" s="1">
        <f t="shared" si="3"/>
        <v>-1.2742691265451573E-10</v>
      </c>
      <c r="N13" s="8">
        <f t="shared" si="4"/>
        <v>39239399.984999999</v>
      </c>
      <c r="O13" s="8">
        <f t="shared" si="5"/>
        <v>39238199.984999999</v>
      </c>
      <c r="P13" s="8">
        <f t="shared" si="7"/>
        <v>39238199.984999999</v>
      </c>
      <c r="Q13" s="7">
        <f t="shared" si="6"/>
        <v>38732</v>
      </c>
    </row>
    <row r="14" spans="1:17">
      <c r="A14" s="14" t="s">
        <v>30</v>
      </c>
      <c r="B14" s="5">
        <v>12</v>
      </c>
      <c r="C14" s="6">
        <v>2023</v>
      </c>
      <c r="D14" s="7">
        <v>25517520.009</v>
      </c>
      <c r="E14" s="7">
        <v>24804805</v>
      </c>
      <c r="F14" s="1">
        <f>(D14-E14)/D14</f>
        <v>2.7930418345851239E-2</v>
      </c>
      <c r="G14" s="7">
        <v>21057072.004000001</v>
      </c>
      <c r="H14" s="7">
        <v>21053665</v>
      </c>
      <c r="I14" s="1">
        <f>(G14-H14)/G14</f>
        <v>1.6179856341629365E-4</v>
      </c>
      <c r="J14" s="7">
        <f t="shared" si="2"/>
        <v>46574592.012999997</v>
      </c>
      <c r="K14" s="17">
        <v>46568712.015000001</v>
      </c>
      <c r="L14" s="8">
        <v>46568712.020000003</v>
      </c>
      <c r="M14" s="1">
        <f t="shared" si="3"/>
        <v>-1.073682836793616E-10</v>
      </c>
      <c r="N14" s="8">
        <f>D14+G14</f>
        <v>46574592.012999997</v>
      </c>
      <c r="O14" s="8">
        <f t="shared" si="5"/>
        <v>46568712.015000001</v>
      </c>
      <c r="P14" s="8">
        <f t="shared" si="7"/>
        <v>46568712.015000001</v>
      </c>
      <c r="Q14" s="7">
        <f t="shared" si="6"/>
        <v>45967</v>
      </c>
    </row>
    <row r="15" spans="1:17">
      <c r="A15" s="9"/>
      <c r="B15" s="10"/>
      <c r="C15" s="10"/>
      <c r="D15" s="9"/>
      <c r="E15" s="9"/>
      <c r="F15" s="11">
        <f>MIN(F3:F14)</f>
        <v>-2.3241339753041156E-3</v>
      </c>
      <c r="H15" s="9"/>
      <c r="I15" s="11">
        <f>MIN(I3:I14)</f>
        <v>-2.1414695185388078E-3</v>
      </c>
      <c r="J15" s="12">
        <f>SUM(J3:J14)</f>
        <v>497547144.01999998</v>
      </c>
      <c r="K15" s="9"/>
      <c r="L15" s="9"/>
      <c r="M15" s="13"/>
      <c r="N15" s="13"/>
      <c r="O15" s="13"/>
      <c r="P15" s="13"/>
      <c r="Q15" s="7">
        <f>SUM(Q3:Q14)</f>
        <v>490954</v>
      </c>
    </row>
    <row r="16" spans="1:17">
      <c r="A16" s="9"/>
      <c r="B16" s="10"/>
      <c r="C16" s="10"/>
      <c r="D16" s="9"/>
      <c r="E16" s="9"/>
      <c r="F16" s="11">
        <f>MAX(F3,F5,F6,F7,F8,F10,F11,F12,F13)</f>
        <v>1.0296568215079275E-3</v>
      </c>
      <c r="G16" s="11"/>
      <c r="H16" s="11"/>
      <c r="I16" s="11">
        <f>MAX(I3,I5,I6,I7,I8,I10,I4,I12,I13,,I14)</f>
        <v>1.7595641913928936E-3</v>
      </c>
      <c r="J16" s="9"/>
      <c r="K16" s="9"/>
      <c r="L16" s="9"/>
      <c r="M16" s="13"/>
      <c r="N16" s="13"/>
      <c r="O16" s="13"/>
      <c r="P16" s="16"/>
      <c r="Q16" s="13"/>
    </row>
    <row r="18" spans="4:16">
      <c r="D18" s="2"/>
      <c r="E18" s="2"/>
      <c r="F18" s="2"/>
      <c r="G18" s="2"/>
      <c r="H18" s="2"/>
      <c r="I18" s="2"/>
      <c r="P18" s="15"/>
    </row>
    <row r="19" spans="4:16">
      <c r="D19" s="2"/>
      <c r="E19" s="2"/>
      <c r="F19" s="2"/>
      <c r="G19" s="2"/>
      <c r="H19" s="2"/>
      <c r="I19" s="2"/>
      <c r="N19" s="15"/>
    </row>
    <row r="20" spans="4:16">
      <c r="D20" s="2"/>
      <c r="E20" s="2"/>
      <c r="F20" s="2"/>
      <c r="G20" s="2"/>
      <c r="H20" s="2"/>
      <c r="I20" s="2"/>
      <c r="N20" s="15"/>
    </row>
    <row r="21" spans="4:16">
      <c r="D21" s="2"/>
      <c r="E21" s="2"/>
      <c r="F21" s="2"/>
      <c r="G21" s="2"/>
      <c r="H21" s="2"/>
      <c r="I21" s="2"/>
    </row>
    <row r="22" spans="4:16">
      <c r="D22" s="2"/>
      <c r="E22" s="2"/>
      <c r="F22" s="2"/>
      <c r="G22" s="2"/>
      <c r="H22" s="2"/>
      <c r="I22" s="2"/>
    </row>
    <row r="23" spans="4:16">
      <c r="D23" s="2"/>
      <c r="E23" s="2"/>
      <c r="F23" s="2"/>
      <c r="G23" s="2"/>
      <c r="H23" s="2"/>
      <c r="I23" s="2"/>
    </row>
    <row r="24" spans="4:16">
      <c r="D24" s="2"/>
      <c r="E24" s="2"/>
      <c r="F24" s="2"/>
      <c r="G24" s="2"/>
      <c r="H24" s="2"/>
      <c r="I24" s="2"/>
      <c r="J24" s="3"/>
    </row>
    <row r="25" spans="4:16">
      <c r="D25" s="2"/>
      <c r="E25" s="2"/>
      <c r="F25" s="2"/>
      <c r="G25" s="2"/>
      <c r="H25" s="2"/>
      <c r="I25" s="2"/>
    </row>
    <row r="26" spans="4:16">
      <c r="D26" s="2"/>
      <c r="E26" s="2"/>
      <c r="F26" s="2"/>
      <c r="G26" s="2"/>
      <c r="H26" s="2"/>
      <c r="I26" s="2"/>
      <c r="O26" s="18"/>
    </row>
    <row r="27" spans="4:16">
      <c r="D27" s="2"/>
      <c r="E27" s="2"/>
      <c r="F27" s="2"/>
      <c r="G27" s="2"/>
      <c r="H27" s="2"/>
      <c r="I27" s="2"/>
    </row>
    <row r="28" spans="4:16">
      <c r="D28" s="2"/>
      <c r="E28" s="2"/>
      <c r="F28" s="2"/>
      <c r="G28" s="2"/>
      <c r="H28" s="2"/>
      <c r="I28" s="2"/>
    </row>
    <row r="29" spans="4:16">
      <c r="D29" s="2"/>
      <c r="E29" s="2"/>
      <c r="F29" s="2"/>
      <c r="G29" s="2"/>
      <c r="H29" s="2"/>
      <c r="I29" s="2"/>
      <c r="N29" s="15"/>
    </row>
    <row r="30" spans="4:16">
      <c r="D30" s="2"/>
      <c r="E30" s="2"/>
      <c r="F30" s="2"/>
      <c r="G30" s="2"/>
      <c r="H30" s="2"/>
      <c r="I30" s="2"/>
    </row>
    <row r="31" spans="4:16">
      <c r="D31" s="2"/>
      <c r="E31" s="2"/>
      <c r="F31" s="2"/>
      <c r="G31" s="2"/>
      <c r="H31" s="2"/>
      <c r="I31" s="2"/>
    </row>
    <row r="32" spans="4:16">
      <c r="D32" s="2"/>
      <c r="E32" s="2"/>
      <c r="F32" s="2"/>
      <c r="G32" s="2"/>
      <c r="H32" s="2"/>
      <c r="I32" s="2"/>
    </row>
    <row r="33" spans="4:9">
      <c r="D33" s="2"/>
      <c r="E33" s="2"/>
      <c r="F33" s="2"/>
      <c r="G33" s="2"/>
      <c r="H33" s="2"/>
      <c r="I33" s="2"/>
    </row>
    <row r="34" spans="4:9">
      <c r="D34" s="2"/>
      <c r="E34" s="2"/>
      <c r="F34" s="2"/>
      <c r="G34" s="2"/>
      <c r="H34" s="2"/>
      <c r="I34" s="2"/>
    </row>
    <row r="35" spans="4:9">
      <c r="D35" s="2"/>
      <c r="E35" s="2"/>
      <c r="F35" s="2"/>
      <c r="G35" s="2"/>
      <c r="H35" s="2"/>
      <c r="I35" s="2"/>
    </row>
    <row r="36" spans="4:9">
      <c r="D36" s="2"/>
      <c r="E36" s="2"/>
      <c r="F36" s="2"/>
      <c r="G36" s="2"/>
      <c r="H36" s="2"/>
      <c r="I36" s="2"/>
    </row>
    <row r="37" spans="4:9">
      <c r="D37" s="2"/>
      <c r="E37" s="2"/>
      <c r="F37" s="2"/>
      <c r="G37" s="2"/>
      <c r="H37" s="2"/>
      <c r="I37" s="2"/>
    </row>
  </sheetData>
  <mergeCells count="8">
    <mergeCell ref="Q1:Q2"/>
    <mergeCell ref="N1:P1"/>
    <mergeCell ref="M1:M2"/>
    <mergeCell ref="A1:A2"/>
    <mergeCell ref="D1:J1"/>
    <mergeCell ref="K1:L1"/>
    <mergeCell ref="B1:B2"/>
    <mergeCell ref="C1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ER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D</cp:lastModifiedBy>
  <dcterms:created xsi:type="dcterms:W3CDTF">2021-01-19T07:40:32Z</dcterms:created>
  <dcterms:modified xsi:type="dcterms:W3CDTF">2024-04-16T19:58:34Z</dcterms:modified>
</cp:coreProperties>
</file>