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CaiMayTan\Downloads\"/>
    </mc:Choice>
  </mc:AlternateContent>
  <xr:revisionPtr revIDLastSave="0" documentId="8_{DD5EFDAC-ACBD-4AB2-99FF-D9581A930715}" xr6:coauthVersionLast="47" xr6:coauthVersionMax="47" xr10:uidLastSave="{00000000-0000-0000-0000-000000000000}"/>
  <bookViews>
    <workbookView xWindow="1170" yWindow="1170" windowWidth="28800" windowHeight="15225" tabRatio="585" activeTab="1" xr2:uid="{00000000-000D-0000-FFFF-FFFF00000000}"/>
  </bookViews>
  <sheets>
    <sheet name="Parameters" sheetId="3" r:id="rId1"/>
    <sheet name="NER Model" sheetId="2" r:id="rId2"/>
    <sheet name="NER &amp; Loss Events Calculation" sheetId="9" r:id="rId3"/>
    <sheet name="FCPF REL" sheetId="10" r:id="rId4"/>
    <sheet name="Peat Emissions" sheetId="11" r:id="rId5"/>
    <sheet name="Numeric Output" sheetId="5" r:id="rId6"/>
    <sheet name="Graphical Output" sheetId="4" r:id="rId7"/>
    <sheet name="Vintages" sheetId="6" r:id="rId8"/>
    <sheet name="PD3.4.4" sheetId="7" r:id="rId9"/>
  </sheets>
  <calcPr calcId="191028"/>
  <fileRecoveryPr autoRecover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2" i="9" l="1"/>
  <c r="S67" i="9"/>
  <c r="O67" i="9"/>
  <c r="Q67" i="9"/>
  <c r="O62" i="9" l="1"/>
  <c r="Q62" i="9"/>
  <c r="L183" i="2" l="1"/>
  <c r="F80" i="9"/>
  <c r="F79" i="9"/>
  <c r="M67" i="9" s="1"/>
  <c r="E80" i="9"/>
  <c r="M62" i="9" l="1"/>
  <c r="N62" i="9"/>
  <c r="D48" i="11"/>
  <c r="F3" i="11"/>
  <c r="F5" i="11" s="1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H20" i="3"/>
  <c r="L120" i="2"/>
  <c r="R67" i="9" l="1"/>
  <c r="F186" i="2" l="1"/>
  <c r="G186" i="2" s="1"/>
  <c r="H186" i="2" s="1"/>
  <c r="I186" i="2" s="1"/>
  <c r="J186" i="2" s="1"/>
  <c r="K176" i="2" l="1"/>
  <c r="K183" i="2" s="1"/>
  <c r="M48" i="9"/>
  <c r="E47" i="9"/>
  <c r="F47" i="9"/>
  <c r="F75" i="9" l="1"/>
  <c r="P67" i="9" l="1"/>
  <c r="P62" i="9"/>
  <c r="O102" i="3"/>
  <c r="G67" i="9"/>
  <c r="G68" i="9" s="1"/>
  <c r="F67" i="9"/>
  <c r="D6" i="10" l="1"/>
  <c r="D7" i="10" s="1"/>
  <c r="D8" i="10"/>
  <c r="L54" i="9" l="1"/>
  <c r="H55" i="9" s="1"/>
  <c r="L55" i="9"/>
  <c r="H57" i="9" s="1"/>
  <c r="L56" i="9"/>
  <c r="H56" i="9" s="1"/>
  <c r="L53" i="9"/>
  <c r="H54" i="9" s="1"/>
  <c r="L58" i="9" l="1"/>
  <c r="G59" i="9"/>
  <c r="F59" i="9"/>
  <c r="G60" i="9" l="1"/>
  <c r="L67" i="9"/>
  <c r="L62" i="9"/>
  <c r="O48" i="9" l="1"/>
  <c r="L10" i="2" l="1"/>
  <c r="L39" i="9" l="1"/>
  <c r="L40" i="9" l="1"/>
  <c r="L41" i="9"/>
  <c r="L42" i="9"/>
  <c r="L13" i="9"/>
  <c r="L44" i="9" l="1"/>
  <c r="G12" i="9" l="1"/>
  <c r="L22" i="9" s="1"/>
  <c r="F12" i="9"/>
  <c r="G19" i="9"/>
  <c r="G20" i="9" s="1"/>
  <c r="L23" i="9" s="1"/>
  <c r="F20" i="9"/>
  <c r="G27" i="9"/>
  <c r="G28" i="9" s="1"/>
  <c r="L24" i="9" s="1"/>
  <c r="F28" i="9"/>
  <c r="G35" i="9"/>
  <c r="F36" i="9"/>
  <c r="G44" i="9"/>
  <c r="L48" i="9" s="1"/>
  <c r="F44" i="9"/>
  <c r="G36" i="9" l="1"/>
  <c r="L25" i="9" s="1"/>
  <c r="L26" i="9" s="1"/>
  <c r="G45" i="9"/>
  <c r="H3" i="9" l="1"/>
  <c r="H64" i="9" l="1"/>
  <c r="H63" i="9"/>
  <c r="H65" i="9"/>
  <c r="H62" i="9"/>
  <c r="H67" i="9" s="1"/>
  <c r="H31" i="9"/>
  <c r="H39" i="9"/>
  <c r="H41" i="9"/>
  <c r="H42" i="9"/>
  <c r="H40" i="9"/>
  <c r="G2" i="2"/>
  <c r="I114" i="3"/>
  <c r="J114" i="3" s="1"/>
  <c r="K114" i="3" s="1"/>
  <c r="L114" i="3" s="1"/>
  <c r="M114" i="3" s="1"/>
  <c r="H7" i="9"/>
  <c r="L14" i="9"/>
  <c r="H24" i="9" s="1"/>
  <c r="L16" i="9"/>
  <c r="L15" i="9"/>
  <c r="H34" i="9" s="1"/>
  <c r="I121" i="3"/>
  <c r="J121" i="3" s="1"/>
  <c r="K121" i="3" s="1"/>
  <c r="L121" i="3" s="1"/>
  <c r="M121" i="3" s="1"/>
  <c r="N121" i="3" s="1"/>
  <c r="O121" i="3" s="1"/>
  <c r="P121" i="3" s="1"/>
  <c r="Q121" i="3" s="1"/>
  <c r="R121" i="3" s="1"/>
  <c r="S121" i="3" s="1"/>
  <c r="T121" i="3" s="1"/>
  <c r="U121" i="3" s="1"/>
  <c r="V121" i="3" s="1"/>
  <c r="W121" i="3" s="1"/>
  <c r="X121" i="3" s="1"/>
  <c r="Y121" i="3" s="1"/>
  <c r="Z121" i="3" s="1"/>
  <c r="AA121" i="3" s="1"/>
  <c r="AB121" i="3" s="1"/>
  <c r="AC121" i="3" s="1"/>
  <c r="AD121" i="3" s="1"/>
  <c r="AE121" i="3" s="1"/>
  <c r="AF121" i="3" s="1"/>
  <c r="AG121" i="3" s="1"/>
  <c r="AH121" i="3" s="1"/>
  <c r="AI121" i="3" s="1"/>
  <c r="AJ121" i="3" s="1"/>
  <c r="AK121" i="3" s="1"/>
  <c r="F2" i="2"/>
  <c r="A42" i="6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K75" i="3"/>
  <c r="L75" i="3" s="1"/>
  <c r="M75" i="3" s="1"/>
  <c r="P75" i="3"/>
  <c r="Q75" i="3" s="1"/>
  <c r="R75" i="3" s="1"/>
  <c r="S75" i="3" s="1"/>
  <c r="T75" i="3" s="1"/>
  <c r="U75" i="3" s="1"/>
  <c r="V75" i="3" s="1"/>
  <c r="W75" i="3" s="1"/>
  <c r="X75" i="3" s="1"/>
  <c r="Y75" i="3" s="1"/>
  <c r="Z75" i="3" s="1"/>
  <c r="AA75" i="3" s="1"/>
  <c r="AB75" i="3" s="1"/>
  <c r="AC75" i="3" s="1"/>
  <c r="AD75" i="3" s="1"/>
  <c r="AE75" i="3" s="1"/>
  <c r="AF75" i="3" s="1"/>
  <c r="AG75" i="3" s="1"/>
  <c r="AH75" i="3" s="1"/>
  <c r="AI75" i="3" s="1"/>
  <c r="AJ75" i="3" s="1"/>
  <c r="AK75" i="3" s="1"/>
  <c r="E2" i="2"/>
  <c r="I60" i="3"/>
  <c r="J60" i="3" s="1"/>
  <c r="K60" i="3" s="1"/>
  <c r="L60" i="3" s="1"/>
  <c r="M60" i="3" s="1"/>
  <c r="N60" i="3" s="1"/>
  <c r="P60" i="3" s="1"/>
  <c r="Q60" i="3" s="1"/>
  <c r="R60" i="3" s="1"/>
  <c r="S60" i="3" s="1"/>
  <c r="T60" i="3" s="1"/>
  <c r="U60" i="3" s="1"/>
  <c r="V60" i="3" s="1"/>
  <c r="W60" i="3" s="1"/>
  <c r="X60" i="3" s="1"/>
  <c r="Y60" i="3" s="1"/>
  <c r="Z60" i="3" s="1"/>
  <c r="AA60" i="3" s="1"/>
  <c r="AB60" i="3" s="1"/>
  <c r="AC60" i="3" s="1"/>
  <c r="AD60" i="3" s="1"/>
  <c r="AE60" i="3" s="1"/>
  <c r="AF60" i="3" s="1"/>
  <c r="AG60" i="3" s="1"/>
  <c r="AH60" i="3" s="1"/>
  <c r="AI60" i="3" s="1"/>
  <c r="AJ60" i="3" s="1"/>
  <c r="AK60" i="3" s="1"/>
  <c r="I61" i="3"/>
  <c r="J61" i="3" s="1"/>
  <c r="K61" i="3" s="1"/>
  <c r="K63" i="3"/>
  <c r="H2" i="2"/>
  <c r="K74" i="3"/>
  <c r="L74" i="3" s="1"/>
  <c r="M74" i="3" s="1"/>
  <c r="P74" i="3"/>
  <c r="Q74" i="3" s="1"/>
  <c r="R74" i="3" s="1"/>
  <c r="S74" i="3" s="1"/>
  <c r="T74" i="3" s="1"/>
  <c r="U74" i="3" s="1"/>
  <c r="V74" i="3" s="1"/>
  <c r="W74" i="3" s="1"/>
  <c r="X74" i="3" s="1"/>
  <c r="Y74" i="3" s="1"/>
  <c r="Z74" i="3" s="1"/>
  <c r="AA74" i="3" s="1"/>
  <c r="AB74" i="3" s="1"/>
  <c r="AC74" i="3" s="1"/>
  <c r="AD74" i="3" s="1"/>
  <c r="AE74" i="3" s="1"/>
  <c r="AF74" i="3" s="1"/>
  <c r="AG74" i="3" s="1"/>
  <c r="AH74" i="3" s="1"/>
  <c r="AI74" i="3" s="1"/>
  <c r="AJ74" i="3" s="1"/>
  <c r="AK74" i="3" s="1"/>
  <c r="I2" i="2"/>
  <c r="J2" i="2"/>
  <c r="L2" i="2"/>
  <c r="L3" i="2" s="1"/>
  <c r="L177" i="2" s="1"/>
  <c r="L179" i="2" s="1"/>
  <c r="M2" i="2"/>
  <c r="M3" i="2" s="1"/>
  <c r="N2" i="2"/>
  <c r="N3" i="2" s="1"/>
  <c r="O2" i="2"/>
  <c r="L2" i="5" s="1"/>
  <c r="P2" i="2"/>
  <c r="P3" i="2" s="1"/>
  <c r="P4" i="2" s="1"/>
  <c r="Q2" i="2"/>
  <c r="N2" i="5" s="1"/>
  <c r="R2" i="2"/>
  <c r="S2" i="2"/>
  <c r="P2" i="5" s="1"/>
  <c r="T2" i="2"/>
  <c r="U2" i="2"/>
  <c r="V2" i="2"/>
  <c r="W2" i="2"/>
  <c r="W3" i="2" s="1"/>
  <c r="W4" i="2" s="1"/>
  <c r="C28" i="2" s="1"/>
  <c r="X2" i="2"/>
  <c r="X3" i="2" s="1"/>
  <c r="X176" i="2" s="1"/>
  <c r="Y2" i="2"/>
  <c r="Y3" i="2" s="1"/>
  <c r="Y4" i="2" s="1"/>
  <c r="Z2" i="2"/>
  <c r="W2" i="5" s="1"/>
  <c r="AA2" i="2"/>
  <c r="X2" i="5" s="1"/>
  <c r="AB2" i="2"/>
  <c r="Y2" i="5" s="1"/>
  <c r="AC2" i="2"/>
  <c r="Z2" i="5" s="1"/>
  <c r="AD2" i="2"/>
  <c r="AA2" i="5" s="1"/>
  <c r="AE2" i="2"/>
  <c r="AE3" i="2" s="1"/>
  <c r="AF2" i="2"/>
  <c r="AF3" i="2" s="1"/>
  <c r="AF155" i="2" s="1"/>
  <c r="AG2" i="2"/>
  <c r="AG3" i="2" s="1"/>
  <c r="AG132" i="2" s="1"/>
  <c r="AH2" i="2"/>
  <c r="AH3" i="2" s="1"/>
  <c r="AI2" i="2"/>
  <c r="AJ2" i="2"/>
  <c r="AK2" i="2"/>
  <c r="AK3" i="2" s="1"/>
  <c r="AL2" i="2"/>
  <c r="AL3" i="2" s="1"/>
  <c r="AM2" i="2"/>
  <c r="AN2" i="2"/>
  <c r="AK2" i="5" s="1"/>
  <c r="AO2" i="2"/>
  <c r="AP2" i="2"/>
  <c r="AP3" i="2" s="1"/>
  <c r="AP153" i="2" s="1"/>
  <c r="AQ2" i="2"/>
  <c r="AQ3" i="2" s="1"/>
  <c r="AQ135" i="2" s="1"/>
  <c r="AR2" i="2"/>
  <c r="AO2" i="5" s="1"/>
  <c r="AS2" i="2"/>
  <c r="AS3" i="2" s="1"/>
  <c r="AS131" i="2" s="1"/>
  <c r="AT2" i="2"/>
  <c r="AT3" i="2" s="1"/>
  <c r="AT145" i="2" s="1"/>
  <c r="AU2" i="2"/>
  <c r="AU3" i="2" s="1"/>
  <c r="AU124" i="2" s="1"/>
  <c r="AV2" i="2"/>
  <c r="AS2" i="5" s="1"/>
  <c r="AW2" i="2"/>
  <c r="AW3" i="2" s="1"/>
  <c r="AX2" i="2"/>
  <c r="AX3" i="2" s="1"/>
  <c r="AX137" i="2" s="1"/>
  <c r="AY2" i="2"/>
  <c r="AY3" i="2" s="1"/>
  <c r="AY151" i="2" s="1"/>
  <c r="AZ2" i="2"/>
  <c r="BA2" i="2"/>
  <c r="BA3" i="2" s="1"/>
  <c r="BA147" i="2" s="1"/>
  <c r="I126" i="3"/>
  <c r="J126" i="3" s="1"/>
  <c r="K126" i="3" s="1"/>
  <c r="L126" i="3" s="1"/>
  <c r="M126" i="3" s="1"/>
  <c r="N126" i="3" s="1"/>
  <c r="O126" i="3" s="1"/>
  <c r="P126" i="3" s="1"/>
  <c r="Q126" i="3" s="1"/>
  <c r="R126" i="3" s="1"/>
  <c r="S126" i="3" s="1"/>
  <c r="T126" i="3" s="1"/>
  <c r="U126" i="3" s="1"/>
  <c r="V126" i="3" s="1"/>
  <c r="W126" i="3" s="1"/>
  <c r="X126" i="3" s="1"/>
  <c r="Y126" i="3" s="1"/>
  <c r="Z126" i="3" s="1"/>
  <c r="AA126" i="3" s="1"/>
  <c r="AB126" i="3" s="1"/>
  <c r="AC126" i="3" s="1"/>
  <c r="AD126" i="3" s="1"/>
  <c r="AE126" i="3" s="1"/>
  <c r="AF126" i="3" s="1"/>
  <c r="AG126" i="3" s="1"/>
  <c r="AH126" i="3" s="1"/>
  <c r="AI126" i="3" s="1"/>
  <c r="AJ126" i="3" s="1"/>
  <c r="AK126" i="3" s="1"/>
  <c r="I122" i="3"/>
  <c r="J122" i="3" s="1"/>
  <c r="K122" i="3" s="1"/>
  <c r="L122" i="3" s="1"/>
  <c r="M122" i="3" s="1"/>
  <c r="N122" i="3" s="1"/>
  <c r="O122" i="3" s="1"/>
  <c r="P122" i="3" s="1"/>
  <c r="Q122" i="3" s="1"/>
  <c r="R122" i="3" s="1"/>
  <c r="S122" i="3" s="1"/>
  <c r="T122" i="3" s="1"/>
  <c r="U122" i="3" s="1"/>
  <c r="V122" i="3" s="1"/>
  <c r="W122" i="3" s="1"/>
  <c r="X122" i="3" s="1"/>
  <c r="Y122" i="3" s="1"/>
  <c r="Z122" i="3" s="1"/>
  <c r="AA122" i="3" s="1"/>
  <c r="AB122" i="3" s="1"/>
  <c r="AC122" i="3" s="1"/>
  <c r="AD122" i="3" s="1"/>
  <c r="AE122" i="3" s="1"/>
  <c r="AF122" i="3" s="1"/>
  <c r="AG122" i="3" s="1"/>
  <c r="AH122" i="3" s="1"/>
  <c r="AI122" i="3" s="1"/>
  <c r="AJ122" i="3" s="1"/>
  <c r="AK122" i="3" s="1"/>
  <c r="I127" i="3"/>
  <c r="I123" i="3"/>
  <c r="J123" i="3" s="1"/>
  <c r="K123" i="3" s="1"/>
  <c r="L123" i="3" s="1"/>
  <c r="M123" i="3" s="1"/>
  <c r="N123" i="3" s="1"/>
  <c r="O123" i="3" s="1"/>
  <c r="P123" i="3" s="1"/>
  <c r="Q123" i="3" s="1"/>
  <c r="R123" i="3" s="1"/>
  <c r="S123" i="3" s="1"/>
  <c r="T123" i="3" s="1"/>
  <c r="U123" i="3" s="1"/>
  <c r="V123" i="3" s="1"/>
  <c r="W123" i="3" s="1"/>
  <c r="X123" i="3" s="1"/>
  <c r="Y123" i="3" s="1"/>
  <c r="Z123" i="3" s="1"/>
  <c r="AA123" i="3" s="1"/>
  <c r="AB123" i="3" s="1"/>
  <c r="AC123" i="3" s="1"/>
  <c r="AD123" i="3" s="1"/>
  <c r="AE123" i="3" s="1"/>
  <c r="AF123" i="3" s="1"/>
  <c r="AG123" i="3" s="1"/>
  <c r="AH123" i="3" s="1"/>
  <c r="AI123" i="3" s="1"/>
  <c r="AJ123" i="3" s="1"/>
  <c r="AK123" i="3" s="1"/>
  <c r="I128" i="3"/>
  <c r="J128" i="3"/>
  <c r="K128" i="3" s="1"/>
  <c r="L128" i="3" s="1"/>
  <c r="M128" i="3" s="1"/>
  <c r="N128" i="3" s="1"/>
  <c r="O128" i="3" s="1"/>
  <c r="P128" i="3" s="1"/>
  <c r="Q128" i="3" s="1"/>
  <c r="R128" i="3" s="1"/>
  <c r="S128" i="3" s="1"/>
  <c r="T128" i="3" s="1"/>
  <c r="U128" i="3" s="1"/>
  <c r="V128" i="3" s="1"/>
  <c r="W128" i="3" s="1"/>
  <c r="X128" i="3" s="1"/>
  <c r="Y128" i="3" s="1"/>
  <c r="Z128" i="3" s="1"/>
  <c r="AA128" i="3" s="1"/>
  <c r="AB128" i="3" s="1"/>
  <c r="AC128" i="3" s="1"/>
  <c r="AD128" i="3" s="1"/>
  <c r="AE128" i="3" s="1"/>
  <c r="AF128" i="3" s="1"/>
  <c r="AG128" i="3" s="1"/>
  <c r="AH128" i="3" s="1"/>
  <c r="AI128" i="3" s="1"/>
  <c r="AJ128" i="3" s="1"/>
  <c r="AK128" i="3" s="1"/>
  <c r="I124" i="3"/>
  <c r="J124" i="3" s="1"/>
  <c r="K124" i="3" s="1"/>
  <c r="L124" i="3" s="1"/>
  <c r="M124" i="3" s="1"/>
  <c r="N124" i="3" s="1"/>
  <c r="O124" i="3" s="1"/>
  <c r="P124" i="3" s="1"/>
  <c r="Q124" i="3" s="1"/>
  <c r="R124" i="3" s="1"/>
  <c r="S124" i="3" s="1"/>
  <c r="T124" i="3" s="1"/>
  <c r="U124" i="3" s="1"/>
  <c r="V124" i="3" s="1"/>
  <c r="W124" i="3" s="1"/>
  <c r="X124" i="3" s="1"/>
  <c r="Y124" i="3" s="1"/>
  <c r="Z124" i="3" s="1"/>
  <c r="AA124" i="3" s="1"/>
  <c r="AB124" i="3" s="1"/>
  <c r="AC124" i="3" s="1"/>
  <c r="AD124" i="3" s="1"/>
  <c r="AE124" i="3" s="1"/>
  <c r="AF124" i="3" s="1"/>
  <c r="AG124" i="3" s="1"/>
  <c r="AH124" i="3" s="1"/>
  <c r="AI124" i="3" s="1"/>
  <c r="AJ124" i="3" s="1"/>
  <c r="AK124" i="3" s="1"/>
  <c r="I129" i="3"/>
  <c r="J129" i="3" s="1"/>
  <c r="K129" i="3" s="1"/>
  <c r="L129" i="3" s="1"/>
  <c r="M129" i="3" s="1"/>
  <c r="N129" i="3" s="1"/>
  <c r="O129" i="3" s="1"/>
  <c r="P129" i="3" s="1"/>
  <c r="Q129" i="3" s="1"/>
  <c r="R129" i="3" s="1"/>
  <c r="S129" i="3" s="1"/>
  <c r="T129" i="3" s="1"/>
  <c r="U129" i="3" s="1"/>
  <c r="V129" i="3" s="1"/>
  <c r="W129" i="3" s="1"/>
  <c r="X129" i="3" s="1"/>
  <c r="Y129" i="3" s="1"/>
  <c r="Z129" i="3" s="1"/>
  <c r="AA129" i="3" s="1"/>
  <c r="AB129" i="3" s="1"/>
  <c r="AC129" i="3" s="1"/>
  <c r="AD129" i="3" s="1"/>
  <c r="AE129" i="3" s="1"/>
  <c r="AF129" i="3" s="1"/>
  <c r="AG129" i="3" s="1"/>
  <c r="AH129" i="3" s="1"/>
  <c r="AI129" i="3" s="1"/>
  <c r="AJ129" i="3" s="1"/>
  <c r="AK129" i="3" s="1"/>
  <c r="I125" i="3"/>
  <c r="J125" i="3" s="1"/>
  <c r="K125" i="3"/>
  <c r="L125" i="3" s="1"/>
  <c r="M125" i="3" s="1"/>
  <c r="N125" i="3" s="1"/>
  <c r="O125" i="3" s="1"/>
  <c r="P125" i="3" s="1"/>
  <c r="Q125" i="3" s="1"/>
  <c r="R125" i="3" s="1"/>
  <c r="S125" i="3" s="1"/>
  <c r="T125" i="3" s="1"/>
  <c r="U125" i="3" s="1"/>
  <c r="V125" i="3" s="1"/>
  <c r="W125" i="3" s="1"/>
  <c r="X125" i="3" s="1"/>
  <c r="Y125" i="3" s="1"/>
  <c r="Z125" i="3" s="1"/>
  <c r="AA125" i="3" s="1"/>
  <c r="AB125" i="3" s="1"/>
  <c r="AC125" i="3" s="1"/>
  <c r="AD125" i="3" s="1"/>
  <c r="AE125" i="3" s="1"/>
  <c r="AF125" i="3" s="1"/>
  <c r="AG125" i="3" s="1"/>
  <c r="AH125" i="3" s="1"/>
  <c r="AI125" i="3" s="1"/>
  <c r="AJ125" i="3" s="1"/>
  <c r="AK125" i="3" s="1"/>
  <c r="I130" i="3"/>
  <c r="J130" i="3" s="1"/>
  <c r="K130" i="3" s="1"/>
  <c r="L130" i="3" s="1"/>
  <c r="M130" i="3" s="1"/>
  <c r="N130" i="3" s="1"/>
  <c r="O130" i="3" s="1"/>
  <c r="P130" i="3" s="1"/>
  <c r="Q130" i="3" s="1"/>
  <c r="R130" i="3" s="1"/>
  <c r="S130" i="3" s="1"/>
  <c r="T130" i="3" s="1"/>
  <c r="U130" i="3" s="1"/>
  <c r="V130" i="3" s="1"/>
  <c r="W130" i="3" s="1"/>
  <c r="X130" i="3" s="1"/>
  <c r="Y130" i="3" s="1"/>
  <c r="Z130" i="3" s="1"/>
  <c r="AA130" i="3" s="1"/>
  <c r="AB130" i="3" s="1"/>
  <c r="AC130" i="3" s="1"/>
  <c r="AD130" i="3" s="1"/>
  <c r="AE130" i="3" s="1"/>
  <c r="AF130" i="3" s="1"/>
  <c r="AG130" i="3" s="1"/>
  <c r="AH130" i="3" s="1"/>
  <c r="AI130" i="3" s="1"/>
  <c r="AJ130" i="3" s="1"/>
  <c r="AK130" i="3" s="1"/>
  <c r="I113" i="3"/>
  <c r="J113" i="3" s="1"/>
  <c r="K113" i="3" s="1"/>
  <c r="L113" i="3" s="1"/>
  <c r="M113" i="3" s="1"/>
  <c r="N113" i="3" s="1"/>
  <c r="O113" i="3" s="1"/>
  <c r="P113" i="3" s="1"/>
  <c r="Q113" i="3" s="1"/>
  <c r="R113" i="3" s="1"/>
  <c r="S113" i="3" s="1"/>
  <c r="T113" i="3" s="1"/>
  <c r="U113" i="3" s="1"/>
  <c r="V113" i="3" s="1"/>
  <c r="W113" i="3" s="1"/>
  <c r="X113" i="3" s="1"/>
  <c r="Y113" i="3" s="1"/>
  <c r="Z113" i="3" s="1"/>
  <c r="AA113" i="3" s="1"/>
  <c r="AB113" i="3" s="1"/>
  <c r="AC113" i="3" s="1"/>
  <c r="AD113" i="3" s="1"/>
  <c r="AE113" i="3" s="1"/>
  <c r="AF113" i="3" s="1"/>
  <c r="AG113" i="3" s="1"/>
  <c r="AH113" i="3" s="1"/>
  <c r="AI113" i="3" s="1"/>
  <c r="AJ113" i="3" s="1"/>
  <c r="AK113" i="3" s="1"/>
  <c r="I78" i="3"/>
  <c r="J78" i="3"/>
  <c r="K78" i="3" s="1"/>
  <c r="L78" i="3" s="1"/>
  <c r="M78" i="3" s="1"/>
  <c r="O78" i="3"/>
  <c r="P78" i="3" s="1"/>
  <c r="Q78" i="3" s="1"/>
  <c r="R78" i="3" s="1"/>
  <c r="S78" i="3" s="1"/>
  <c r="T78" i="3" s="1"/>
  <c r="U78" i="3" s="1"/>
  <c r="V78" i="3" s="1"/>
  <c r="W78" i="3" s="1"/>
  <c r="X78" i="3" s="1"/>
  <c r="Y78" i="3" s="1"/>
  <c r="Z78" i="3" s="1"/>
  <c r="AA78" i="3" s="1"/>
  <c r="AB78" i="3" s="1"/>
  <c r="AC78" i="3" s="1"/>
  <c r="AD78" i="3" s="1"/>
  <c r="AE78" i="3" s="1"/>
  <c r="AF78" i="3" s="1"/>
  <c r="AG78" i="3" s="1"/>
  <c r="AH78" i="3" s="1"/>
  <c r="AI78" i="3" s="1"/>
  <c r="AJ78" i="3" s="1"/>
  <c r="AK78" i="3" s="1"/>
  <c r="I66" i="3"/>
  <c r="J66" i="3" s="1"/>
  <c r="K66" i="3"/>
  <c r="L66" i="3" s="1"/>
  <c r="M66" i="3" s="1"/>
  <c r="N66" i="3" s="1"/>
  <c r="O66" i="3" s="1"/>
  <c r="P66" i="3" s="1"/>
  <c r="Q66" i="3" s="1"/>
  <c r="R66" i="3" s="1"/>
  <c r="S66" i="3" s="1"/>
  <c r="T66" i="3" s="1"/>
  <c r="U66" i="3" s="1"/>
  <c r="V66" i="3" s="1"/>
  <c r="W66" i="3" s="1"/>
  <c r="X66" i="3" s="1"/>
  <c r="Y66" i="3" s="1"/>
  <c r="Z66" i="3" s="1"/>
  <c r="AA66" i="3" s="1"/>
  <c r="AB66" i="3" s="1"/>
  <c r="AC66" i="3" s="1"/>
  <c r="AD66" i="3" s="1"/>
  <c r="AE66" i="3" s="1"/>
  <c r="AF66" i="3" s="1"/>
  <c r="AG66" i="3" s="1"/>
  <c r="AH66" i="3" s="1"/>
  <c r="AI66" i="3" s="1"/>
  <c r="AJ66" i="3" s="1"/>
  <c r="AK66" i="3" s="1"/>
  <c r="I65" i="3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T65" i="3" s="1"/>
  <c r="U65" i="3" s="1"/>
  <c r="V65" i="3" s="1"/>
  <c r="W65" i="3" s="1"/>
  <c r="X65" i="3" s="1"/>
  <c r="Y65" i="3" s="1"/>
  <c r="Z65" i="3" s="1"/>
  <c r="AA65" i="3" s="1"/>
  <c r="AB65" i="3" s="1"/>
  <c r="AC65" i="3" s="1"/>
  <c r="AD65" i="3" s="1"/>
  <c r="AE65" i="3" s="1"/>
  <c r="AF65" i="3" s="1"/>
  <c r="AG65" i="3" s="1"/>
  <c r="AH65" i="3" s="1"/>
  <c r="AI65" i="3" s="1"/>
  <c r="AJ65" i="3" s="1"/>
  <c r="AK65" i="3" s="1"/>
  <c r="J120" i="3"/>
  <c r="K120" i="3" s="1"/>
  <c r="L120" i="3" s="1"/>
  <c r="M120" i="3" s="1"/>
  <c r="N120" i="3"/>
  <c r="J127" i="3"/>
  <c r="K127" i="3" s="1"/>
  <c r="L127" i="3" s="1"/>
  <c r="M127" i="3" s="1"/>
  <c r="N127" i="3" s="1"/>
  <c r="O127" i="3" s="1"/>
  <c r="P127" i="3" s="1"/>
  <c r="Q127" i="3" s="1"/>
  <c r="R127" i="3" s="1"/>
  <c r="S127" i="3" s="1"/>
  <c r="T127" i="3" s="1"/>
  <c r="U127" i="3" s="1"/>
  <c r="V127" i="3" s="1"/>
  <c r="W127" i="3" s="1"/>
  <c r="X127" i="3" s="1"/>
  <c r="Y127" i="3" s="1"/>
  <c r="Z127" i="3" s="1"/>
  <c r="AA127" i="3" s="1"/>
  <c r="AB127" i="3" s="1"/>
  <c r="AC127" i="3" s="1"/>
  <c r="AD127" i="3" s="1"/>
  <c r="AE127" i="3" s="1"/>
  <c r="AF127" i="3" s="1"/>
  <c r="AG127" i="3" s="1"/>
  <c r="AH127" i="3" s="1"/>
  <c r="AI127" i="3" s="1"/>
  <c r="AJ127" i="3" s="1"/>
  <c r="AK127" i="3" s="1"/>
  <c r="H25" i="3"/>
  <c r="K115" i="3"/>
  <c r="L115" i="3"/>
  <c r="M115" i="3" s="1"/>
  <c r="P115" i="3"/>
  <c r="Q115" i="3" s="1"/>
  <c r="R115" i="3" s="1"/>
  <c r="S115" i="3" s="1"/>
  <c r="T115" i="3" s="1"/>
  <c r="U115" i="3" s="1"/>
  <c r="V115" i="3" s="1"/>
  <c r="W115" i="3" s="1"/>
  <c r="X115" i="3" s="1"/>
  <c r="Y115" i="3" s="1"/>
  <c r="Z115" i="3" s="1"/>
  <c r="AA115" i="3" s="1"/>
  <c r="AB115" i="3" s="1"/>
  <c r="AC115" i="3" s="1"/>
  <c r="AD115" i="3" s="1"/>
  <c r="AE115" i="3" s="1"/>
  <c r="AF115" i="3" s="1"/>
  <c r="AG115" i="3" s="1"/>
  <c r="AH115" i="3" s="1"/>
  <c r="AI115" i="3" s="1"/>
  <c r="AJ115" i="3" s="1"/>
  <c r="AK115" i="3" s="1"/>
  <c r="I39" i="3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T39" i="3" s="1"/>
  <c r="U39" i="3" s="1"/>
  <c r="V39" i="3" s="1"/>
  <c r="W39" i="3" s="1"/>
  <c r="X39" i="3" s="1"/>
  <c r="Y39" i="3" s="1"/>
  <c r="Z39" i="3" s="1"/>
  <c r="AA39" i="3" s="1"/>
  <c r="AB39" i="3" s="1"/>
  <c r="AC39" i="3" s="1"/>
  <c r="AD39" i="3" s="1"/>
  <c r="AE39" i="3" s="1"/>
  <c r="AF39" i="3" s="1"/>
  <c r="AG39" i="3" s="1"/>
  <c r="AH39" i="3" s="1"/>
  <c r="AI39" i="3" s="1"/>
  <c r="AJ39" i="3" s="1"/>
  <c r="AK39" i="3" s="1"/>
  <c r="D184" i="2"/>
  <c r="I116" i="3"/>
  <c r="J116" i="3" s="1"/>
  <c r="K116" i="3" s="1"/>
  <c r="L116" i="3" s="1"/>
  <c r="M116" i="3" s="1"/>
  <c r="N116" i="3" s="1"/>
  <c r="O116" i="3" s="1"/>
  <c r="P116" i="3" s="1"/>
  <c r="Q116" i="3" s="1"/>
  <c r="R116" i="3" s="1"/>
  <c r="S116" i="3" s="1"/>
  <c r="T116" i="3" s="1"/>
  <c r="U116" i="3" s="1"/>
  <c r="V116" i="3" s="1"/>
  <c r="W116" i="3" s="1"/>
  <c r="X116" i="3" s="1"/>
  <c r="Y116" i="3" s="1"/>
  <c r="Z116" i="3" s="1"/>
  <c r="AA116" i="3" s="1"/>
  <c r="AB116" i="3" s="1"/>
  <c r="AC116" i="3" s="1"/>
  <c r="AD116" i="3" s="1"/>
  <c r="AE116" i="3" s="1"/>
  <c r="AF116" i="3" s="1"/>
  <c r="AG116" i="3" s="1"/>
  <c r="AH116" i="3" s="1"/>
  <c r="AI116" i="3" s="1"/>
  <c r="AJ116" i="3" s="1"/>
  <c r="AK116" i="3" s="1"/>
  <c r="I77" i="3"/>
  <c r="J77" i="3" s="1"/>
  <c r="K77" i="3" s="1"/>
  <c r="L77" i="3" s="1"/>
  <c r="M77" i="3" s="1"/>
  <c r="N77" i="3" s="1"/>
  <c r="O77" i="3" s="1"/>
  <c r="P77" i="3" s="1"/>
  <c r="Q77" i="3" s="1"/>
  <c r="R77" i="3" s="1"/>
  <c r="S77" i="3" s="1"/>
  <c r="T77" i="3" s="1"/>
  <c r="U77" i="3" s="1"/>
  <c r="V77" i="3" s="1"/>
  <c r="W77" i="3" s="1"/>
  <c r="X77" i="3" s="1"/>
  <c r="Y77" i="3" s="1"/>
  <c r="Z77" i="3" s="1"/>
  <c r="AA77" i="3" s="1"/>
  <c r="AB77" i="3" s="1"/>
  <c r="AC77" i="3" s="1"/>
  <c r="AD77" i="3" s="1"/>
  <c r="AE77" i="3" s="1"/>
  <c r="AF77" i="3" s="1"/>
  <c r="AG77" i="3" s="1"/>
  <c r="AH77" i="3" s="1"/>
  <c r="AI77" i="3" s="1"/>
  <c r="AJ77" i="3" s="1"/>
  <c r="AK77" i="3" s="1"/>
  <c r="I79" i="3"/>
  <c r="J79" i="3"/>
  <c r="K79" i="3" s="1"/>
  <c r="L79" i="3" s="1"/>
  <c r="M79" i="3" s="1"/>
  <c r="N79" i="3" s="1"/>
  <c r="O79" i="3" s="1"/>
  <c r="P79" i="3" s="1"/>
  <c r="Q79" i="3" s="1"/>
  <c r="R79" i="3" s="1"/>
  <c r="S79" i="3" s="1"/>
  <c r="T79" i="3" s="1"/>
  <c r="U79" i="3" s="1"/>
  <c r="V79" i="3" s="1"/>
  <c r="W79" i="3" s="1"/>
  <c r="X79" i="3" s="1"/>
  <c r="Y79" i="3" s="1"/>
  <c r="Z79" i="3" s="1"/>
  <c r="AA79" i="3" s="1"/>
  <c r="AB79" i="3" s="1"/>
  <c r="AC79" i="3" s="1"/>
  <c r="AD79" i="3" s="1"/>
  <c r="AE79" i="3" s="1"/>
  <c r="AF79" i="3" s="1"/>
  <c r="AG79" i="3" s="1"/>
  <c r="AH79" i="3" s="1"/>
  <c r="AI79" i="3" s="1"/>
  <c r="AJ79" i="3" s="1"/>
  <c r="AK79" i="3" s="1"/>
  <c r="I80" i="3"/>
  <c r="J80" i="3" s="1"/>
  <c r="K80" i="3" s="1"/>
  <c r="L80" i="3" s="1"/>
  <c r="M80" i="3" s="1"/>
  <c r="N80" i="3" s="1"/>
  <c r="O80" i="3" s="1"/>
  <c r="P80" i="3" s="1"/>
  <c r="Q80" i="3" s="1"/>
  <c r="R80" i="3" s="1"/>
  <c r="S80" i="3" s="1"/>
  <c r="T80" i="3" s="1"/>
  <c r="U80" i="3" s="1"/>
  <c r="V80" i="3" s="1"/>
  <c r="W80" i="3" s="1"/>
  <c r="X80" i="3" s="1"/>
  <c r="Y80" i="3" s="1"/>
  <c r="Z80" i="3" s="1"/>
  <c r="AA80" i="3" s="1"/>
  <c r="AB80" i="3" s="1"/>
  <c r="AC80" i="3" s="1"/>
  <c r="AD80" i="3" s="1"/>
  <c r="AE80" i="3" s="1"/>
  <c r="AF80" i="3" s="1"/>
  <c r="AG80" i="3" s="1"/>
  <c r="AH80" i="3" s="1"/>
  <c r="AI80" i="3" s="1"/>
  <c r="AJ80" i="3" s="1"/>
  <c r="AK80" i="3" s="1"/>
  <c r="I81" i="3"/>
  <c r="J81" i="3" s="1"/>
  <c r="K81" i="3" s="1"/>
  <c r="L81" i="3" s="1"/>
  <c r="M81" i="3" s="1"/>
  <c r="N81" i="3" s="1"/>
  <c r="O81" i="3" s="1"/>
  <c r="P81" i="3" s="1"/>
  <c r="Q81" i="3" s="1"/>
  <c r="R81" i="3" s="1"/>
  <c r="S81" i="3" s="1"/>
  <c r="T81" i="3" s="1"/>
  <c r="U81" i="3" s="1"/>
  <c r="V81" i="3" s="1"/>
  <c r="W81" i="3" s="1"/>
  <c r="X81" i="3" s="1"/>
  <c r="Y81" i="3" s="1"/>
  <c r="Z81" i="3" s="1"/>
  <c r="AA81" i="3" s="1"/>
  <c r="AB81" i="3" s="1"/>
  <c r="AC81" i="3" s="1"/>
  <c r="AD81" i="3" s="1"/>
  <c r="AE81" i="3" s="1"/>
  <c r="AF81" i="3" s="1"/>
  <c r="AG81" i="3" s="1"/>
  <c r="AH81" i="3" s="1"/>
  <c r="AI81" i="3" s="1"/>
  <c r="AJ81" i="3" s="1"/>
  <c r="AK81" i="3" s="1"/>
  <c r="I82" i="3"/>
  <c r="J82" i="3" s="1"/>
  <c r="K82" i="3" s="1"/>
  <c r="L82" i="3" s="1"/>
  <c r="M82" i="3" s="1"/>
  <c r="N82" i="3" s="1"/>
  <c r="O82" i="3" s="1"/>
  <c r="P82" i="3" s="1"/>
  <c r="Q82" i="3" s="1"/>
  <c r="R82" i="3" s="1"/>
  <c r="S82" i="3" s="1"/>
  <c r="T82" i="3" s="1"/>
  <c r="U82" i="3" s="1"/>
  <c r="V82" i="3" s="1"/>
  <c r="W82" i="3" s="1"/>
  <c r="X82" i="3" s="1"/>
  <c r="Y82" i="3" s="1"/>
  <c r="Z82" i="3" s="1"/>
  <c r="AA82" i="3" s="1"/>
  <c r="AB82" i="3" s="1"/>
  <c r="AC82" i="3" s="1"/>
  <c r="AD82" i="3" s="1"/>
  <c r="AE82" i="3" s="1"/>
  <c r="AF82" i="3" s="1"/>
  <c r="AG82" i="3" s="1"/>
  <c r="AH82" i="3" s="1"/>
  <c r="AI82" i="3" s="1"/>
  <c r="AJ82" i="3" s="1"/>
  <c r="AK82" i="3" s="1"/>
  <c r="I83" i="3"/>
  <c r="J83" i="3" s="1"/>
  <c r="K83" i="3" s="1"/>
  <c r="L83" i="3" s="1"/>
  <c r="M83" i="3" s="1"/>
  <c r="O83" i="3" s="1"/>
  <c r="P83" i="3" s="1"/>
  <c r="Q83" i="3" s="1"/>
  <c r="R83" i="3" s="1"/>
  <c r="S83" i="3" s="1"/>
  <c r="T83" i="3" s="1"/>
  <c r="U83" i="3" s="1"/>
  <c r="V83" i="3" s="1"/>
  <c r="W83" i="3" s="1"/>
  <c r="X83" i="3" s="1"/>
  <c r="Y83" i="3" s="1"/>
  <c r="Z83" i="3" s="1"/>
  <c r="AA83" i="3" s="1"/>
  <c r="AB83" i="3" s="1"/>
  <c r="AC83" i="3" s="1"/>
  <c r="AD83" i="3" s="1"/>
  <c r="AE83" i="3" s="1"/>
  <c r="AF83" i="3" s="1"/>
  <c r="AG83" i="3" s="1"/>
  <c r="AH83" i="3" s="1"/>
  <c r="AI83" i="3" s="1"/>
  <c r="AJ83" i="3" s="1"/>
  <c r="AK83" i="3" s="1"/>
  <c r="I84" i="3"/>
  <c r="J84" i="3" s="1"/>
  <c r="K84" i="3" s="1"/>
  <c r="L84" i="3" s="1"/>
  <c r="M84" i="3" s="1"/>
  <c r="N84" i="3" s="1"/>
  <c r="O84" i="3" s="1"/>
  <c r="P84" i="3" s="1"/>
  <c r="Q84" i="3" s="1"/>
  <c r="R84" i="3" s="1"/>
  <c r="S84" i="3" s="1"/>
  <c r="T84" i="3" s="1"/>
  <c r="U84" i="3" s="1"/>
  <c r="V84" i="3" s="1"/>
  <c r="W84" i="3" s="1"/>
  <c r="X84" i="3" s="1"/>
  <c r="Y84" i="3" s="1"/>
  <c r="Z84" i="3" s="1"/>
  <c r="AA84" i="3" s="1"/>
  <c r="AB84" i="3" s="1"/>
  <c r="AC84" i="3" s="1"/>
  <c r="AD84" i="3" s="1"/>
  <c r="AE84" i="3" s="1"/>
  <c r="AF84" i="3" s="1"/>
  <c r="AG84" i="3" s="1"/>
  <c r="AH84" i="3" s="1"/>
  <c r="AI84" i="3" s="1"/>
  <c r="AJ84" i="3" s="1"/>
  <c r="AK84" i="3" s="1"/>
  <c r="I85" i="3"/>
  <c r="J85" i="3" s="1"/>
  <c r="K85" i="3" s="1"/>
  <c r="L85" i="3" s="1"/>
  <c r="M85" i="3" s="1"/>
  <c r="N85" i="3" s="1"/>
  <c r="O85" i="3" s="1"/>
  <c r="P85" i="3" s="1"/>
  <c r="Q85" i="3" s="1"/>
  <c r="R85" i="3" s="1"/>
  <c r="S85" i="3" s="1"/>
  <c r="T85" i="3" s="1"/>
  <c r="U85" i="3" s="1"/>
  <c r="V85" i="3" s="1"/>
  <c r="W85" i="3" s="1"/>
  <c r="X85" i="3" s="1"/>
  <c r="Y85" i="3" s="1"/>
  <c r="Z85" i="3" s="1"/>
  <c r="AA85" i="3" s="1"/>
  <c r="AB85" i="3" s="1"/>
  <c r="AC85" i="3" s="1"/>
  <c r="AD85" i="3" s="1"/>
  <c r="AE85" i="3" s="1"/>
  <c r="AF85" i="3" s="1"/>
  <c r="AG85" i="3" s="1"/>
  <c r="AH85" i="3" s="1"/>
  <c r="AI85" i="3" s="1"/>
  <c r="AJ85" i="3" s="1"/>
  <c r="AK85" i="3" s="1"/>
  <c r="I86" i="3"/>
  <c r="J86" i="3" s="1"/>
  <c r="K86" i="3" s="1"/>
  <c r="L86" i="3"/>
  <c r="M86" i="3" s="1"/>
  <c r="N86" i="3" s="1"/>
  <c r="O86" i="3" s="1"/>
  <c r="P86" i="3" s="1"/>
  <c r="Q86" i="3" s="1"/>
  <c r="R86" i="3" s="1"/>
  <c r="S86" i="3" s="1"/>
  <c r="T86" i="3" s="1"/>
  <c r="U86" i="3" s="1"/>
  <c r="V86" i="3" s="1"/>
  <c r="W86" i="3" s="1"/>
  <c r="X86" i="3" s="1"/>
  <c r="Y86" i="3" s="1"/>
  <c r="Z86" i="3" s="1"/>
  <c r="AA86" i="3" s="1"/>
  <c r="AB86" i="3" s="1"/>
  <c r="AC86" i="3" s="1"/>
  <c r="AD86" i="3" s="1"/>
  <c r="AE86" i="3" s="1"/>
  <c r="AF86" i="3" s="1"/>
  <c r="AG86" i="3" s="1"/>
  <c r="AH86" i="3" s="1"/>
  <c r="AI86" i="3" s="1"/>
  <c r="AJ86" i="3" s="1"/>
  <c r="AK86" i="3" s="1"/>
  <c r="I87" i="3"/>
  <c r="J87" i="3" s="1"/>
  <c r="K87" i="3" s="1"/>
  <c r="L87" i="3" s="1"/>
  <c r="M87" i="3" s="1"/>
  <c r="N87" i="3" s="1"/>
  <c r="O87" i="3" s="1"/>
  <c r="P87" i="3" s="1"/>
  <c r="Q87" i="3" s="1"/>
  <c r="R87" i="3" s="1"/>
  <c r="S87" i="3" s="1"/>
  <c r="T87" i="3" s="1"/>
  <c r="U87" i="3" s="1"/>
  <c r="V87" i="3" s="1"/>
  <c r="W87" i="3" s="1"/>
  <c r="X87" i="3" s="1"/>
  <c r="Y87" i="3" s="1"/>
  <c r="Z87" i="3" s="1"/>
  <c r="AA87" i="3" s="1"/>
  <c r="AB87" i="3" s="1"/>
  <c r="AC87" i="3" s="1"/>
  <c r="AD87" i="3" s="1"/>
  <c r="AE87" i="3" s="1"/>
  <c r="AF87" i="3" s="1"/>
  <c r="AG87" i="3" s="1"/>
  <c r="AH87" i="3" s="1"/>
  <c r="AI87" i="3" s="1"/>
  <c r="AJ87" i="3" s="1"/>
  <c r="AK87" i="3" s="1"/>
  <c r="I88" i="3"/>
  <c r="J88" i="3"/>
  <c r="K88" i="3" s="1"/>
  <c r="L88" i="3" s="1"/>
  <c r="M88" i="3" s="1"/>
  <c r="N88" i="3" s="1"/>
  <c r="O88" i="3" s="1"/>
  <c r="P88" i="3" s="1"/>
  <c r="Q88" i="3" s="1"/>
  <c r="R88" i="3" s="1"/>
  <c r="S88" i="3" s="1"/>
  <c r="T88" i="3" s="1"/>
  <c r="U88" i="3" s="1"/>
  <c r="V88" i="3" s="1"/>
  <c r="W88" i="3" s="1"/>
  <c r="X88" i="3" s="1"/>
  <c r="Y88" i="3" s="1"/>
  <c r="Z88" i="3" s="1"/>
  <c r="AA88" i="3" s="1"/>
  <c r="AB88" i="3" s="1"/>
  <c r="AC88" i="3" s="1"/>
  <c r="AD88" i="3" s="1"/>
  <c r="AE88" i="3" s="1"/>
  <c r="AF88" i="3" s="1"/>
  <c r="AG88" i="3" s="1"/>
  <c r="AH88" i="3" s="1"/>
  <c r="AI88" i="3" s="1"/>
  <c r="AJ88" i="3" s="1"/>
  <c r="AK88" i="3" s="1"/>
  <c r="I89" i="3"/>
  <c r="J89" i="3" s="1"/>
  <c r="K89" i="3" s="1"/>
  <c r="L89" i="3" s="1"/>
  <c r="M89" i="3" s="1"/>
  <c r="N89" i="3" s="1"/>
  <c r="O89" i="3" s="1"/>
  <c r="P89" i="3" s="1"/>
  <c r="Q89" i="3" s="1"/>
  <c r="R89" i="3" s="1"/>
  <c r="S89" i="3" s="1"/>
  <c r="T89" i="3" s="1"/>
  <c r="U89" i="3" s="1"/>
  <c r="V89" i="3" s="1"/>
  <c r="W89" i="3" s="1"/>
  <c r="X89" i="3" s="1"/>
  <c r="Y89" i="3" s="1"/>
  <c r="Z89" i="3" s="1"/>
  <c r="AA89" i="3" s="1"/>
  <c r="AB89" i="3" s="1"/>
  <c r="AC89" i="3" s="1"/>
  <c r="AD89" i="3" s="1"/>
  <c r="AE89" i="3" s="1"/>
  <c r="AF89" i="3" s="1"/>
  <c r="AG89" i="3" s="1"/>
  <c r="AH89" i="3" s="1"/>
  <c r="AI89" i="3" s="1"/>
  <c r="AJ89" i="3" s="1"/>
  <c r="AK89" i="3" s="1"/>
  <c r="I90" i="3"/>
  <c r="J90" i="3" s="1"/>
  <c r="K90" i="3" s="1"/>
  <c r="L90" i="3" s="1"/>
  <c r="M90" i="3" s="1"/>
  <c r="N90" i="3" s="1"/>
  <c r="O90" i="3" s="1"/>
  <c r="P90" i="3" s="1"/>
  <c r="Q90" i="3" s="1"/>
  <c r="R90" i="3" s="1"/>
  <c r="S90" i="3" s="1"/>
  <c r="T90" i="3" s="1"/>
  <c r="U90" i="3" s="1"/>
  <c r="V90" i="3" s="1"/>
  <c r="W90" i="3" s="1"/>
  <c r="X90" i="3" s="1"/>
  <c r="Y90" i="3" s="1"/>
  <c r="Z90" i="3" s="1"/>
  <c r="AA90" i="3" s="1"/>
  <c r="AB90" i="3" s="1"/>
  <c r="AC90" i="3" s="1"/>
  <c r="AD90" i="3" s="1"/>
  <c r="AE90" i="3" s="1"/>
  <c r="AF90" i="3" s="1"/>
  <c r="AG90" i="3" s="1"/>
  <c r="AH90" i="3" s="1"/>
  <c r="AI90" i="3" s="1"/>
  <c r="AJ90" i="3" s="1"/>
  <c r="AK90" i="3" s="1"/>
  <c r="I91" i="3"/>
  <c r="J91" i="3" s="1"/>
  <c r="K91" i="3" s="1"/>
  <c r="L91" i="3" s="1"/>
  <c r="M91" i="3" s="1"/>
  <c r="N91" i="3" s="1"/>
  <c r="O91" i="3" s="1"/>
  <c r="P91" i="3" s="1"/>
  <c r="Q91" i="3" s="1"/>
  <c r="R91" i="3" s="1"/>
  <c r="S91" i="3" s="1"/>
  <c r="T91" i="3" s="1"/>
  <c r="U91" i="3" s="1"/>
  <c r="V91" i="3" s="1"/>
  <c r="W91" i="3" s="1"/>
  <c r="X91" i="3" s="1"/>
  <c r="Y91" i="3" s="1"/>
  <c r="Z91" i="3" s="1"/>
  <c r="AA91" i="3" s="1"/>
  <c r="AB91" i="3" s="1"/>
  <c r="AC91" i="3" s="1"/>
  <c r="AD91" i="3" s="1"/>
  <c r="AE91" i="3" s="1"/>
  <c r="AF91" i="3" s="1"/>
  <c r="AG91" i="3" s="1"/>
  <c r="AH91" i="3" s="1"/>
  <c r="AI91" i="3" s="1"/>
  <c r="AJ91" i="3" s="1"/>
  <c r="AK91" i="3" s="1"/>
  <c r="I92" i="3"/>
  <c r="J92" i="3" s="1"/>
  <c r="K92" i="3" s="1"/>
  <c r="L92" i="3" s="1"/>
  <c r="M92" i="3" s="1"/>
  <c r="N92" i="3" s="1"/>
  <c r="O92" i="3" s="1"/>
  <c r="P92" i="3" s="1"/>
  <c r="Q92" i="3" s="1"/>
  <c r="R92" i="3" s="1"/>
  <c r="S92" i="3" s="1"/>
  <c r="T92" i="3" s="1"/>
  <c r="U92" i="3" s="1"/>
  <c r="V92" i="3" s="1"/>
  <c r="W92" i="3" s="1"/>
  <c r="X92" i="3" s="1"/>
  <c r="Y92" i="3" s="1"/>
  <c r="Z92" i="3" s="1"/>
  <c r="AA92" i="3" s="1"/>
  <c r="AB92" i="3" s="1"/>
  <c r="AC92" i="3" s="1"/>
  <c r="AD92" i="3" s="1"/>
  <c r="AE92" i="3" s="1"/>
  <c r="AF92" i="3" s="1"/>
  <c r="AG92" i="3" s="1"/>
  <c r="AH92" i="3" s="1"/>
  <c r="AI92" i="3" s="1"/>
  <c r="AJ92" i="3" s="1"/>
  <c r="AK92" i="3" s="1"/>
  <c r="I93" i="3"/>
  <c r="J93" i="3" s="1"/>
  <c r="K93" i="3" s="1"/>
  <c r="L93" i="3" s="1"/>
  <c r="M93" i="3" s="1"/>
  <c r="N93" i="3" s="1"/>
  <c r="O93" i="3" s="1"/>
  <c r="P93" i="3" s="1"/>
  <c r="Q93" i="3" s="1"/>
  <c r="R93" i="3" s="1"/>
  <c r="S93" i="3" s="1"/>
  <c r="T93" i="3" s="1"/>
  <c r="U93" i="3" s="1"/>
  <c r="V93" i="3" s="1"/>
  <c r="W93" i="3" s="1"/>
  <c r="X93" i="3" s="1"/>
  <c r="Y93" i="3" s="1"/>
  <c r="Z93" i="3" s="1"/>
  <c r="AA93" i="3" s="1"/>
  <c r="AB93" i="3" s="1"/>
  <c r="AC93" i="3" s="1"/>
  <c r="AD93" i="3" s="1"/>
  <c r="AE93" i="3" s="1"/>
  <c r="AF93" i="3" s="1"/>
  <c r="AG93" i="3" s="1"/>
  <c r="AH93" i="3" s="1"/>
  <c r="AI93" i="3" s="1"/>
  <c r="AJ93" i="3" s="1"/>
  <c r="AK93" i="3" s="1"/>
  <c r="I94" i="3"/>
  <c r="J94" i="3" s="1"/>
  <c r="K94" i="3" s="1"/>
  <c r="L94" i="3" s="1"/>
  <c r="M94" i="3" s="1"/>
  <c r="N94" i="3" s="1"/>
  <c r="O94" i="3" s="1"/>
  <c r="P94" i="3" s="1"/>
  <c r="Q94" i="3" s="1"/>
  <c r="R94" i="3" s="1"/>
  <c r="S94" i="3" s="1"/>
  <c r="T94" i="3" s="1"/>
  <c r="U94" i="3" s="1"/>
  <c r="V94" i="3" s="1"/>
  <c r="W94" i="3" s="1"/>
  <c r="X94" i="3" s="1"/>
  <c r="Y94" i="3" s="1"/>
  <c r="Z94" i="3" s="1"/>
  <c r="AA94" i="3" s="1"/>
  <c r="AB94" i="3" s="1"/>
  <c r="AC94" i="3" s="1"/>
  <c r="AD94" i="3" s="1"/>
  <c r="AE94" i="3" s="1"/>
  <c r="AF94" i="3" s="1"/>
  <c r="AG94" i="3" s="1"/>
  <c r="AH94" i="3" s="1"/>
  <c r="AI94" i="3" s="1"/>
  <c r="AJ94" i="3" s="1"/>
  <c r="AK94" i="3" s="1"/>
  <c r="I95" i="3"/>
  <c r="J95" i="3" s="1"/>
  <c r="K95" i="3" s="1"/>
  <c r="L95" i="3" s="1"/>
  <c r="M95" i="3" s="1"/>
  <c r="N95" i="3" s="1"/>
  <c r="O95" i="3" s="1"/>
  <c r="P95" i="3" s="1"/>
  <c r="Q95" i="3" s="1"/>
  <c r="R95" i="3" s="1"/>
  <c r="S95" i="3" s="1"/>
  <c r="T95" i="3" s="1"/>
  <c r="U95" i="3" s="1"/>
  <c r="V95" i="3" s="1"/>
  <c r="W95" i="3" s="1"/>
  <c r="X95" i="3" s="1"/>
  <c r="Y95" i="3" s="1"/>
  <c r="Z95" i="3" s="1"/>
  <c r="AA95" i="3" s="1"/>
  <c r="AB95" i="3" s="1"/>
  <c r="AC95" i="3" s="1"/>
  <c r="AD95" i="3" s="1"/>
  <c r="AE95" i="3" s="1"/>
  <c r="AF95" i="3" s="1"/>
  <c r="AG95" i="3" s="1"/>
  <c r="AH95" i="3" s="1"/>
  <c r="AI95" i="3" s="1"/>
  <c r="AJ95" i="3" s="1"/>
  <c r="AK95" i="3" s="1"/>
  <c r="I96" i="3"/>
  <c r="J96" i="3"/>
  <c r="K96" i="3" s="1"/>
  <c r="L96" i="3" s="1"/>
  <c r="M96" i="3" s="1"/>
  <c r="N96" i="3" s="1"/>
  <c r="O96" i="3" s="1"/>
  <c r="P96" i="3" s="1"/>
  <c r="Q96" i="3" s="1"/>
  <c r="R96" i="3" s="1"/>
  <c r="S96" i="3" s="1"/>
  <c r="T96" i="3" s="1"/>
  <c r="U96" i="3" s="1"/>
  <c r="V96" i="3" s="1"/>
  <c r="W96" i="3" s="1"/>
  <c r="X96" i="3" s="1"/>
  <c r="Y96" i="3" s="1"/>
  <c r="Z96" i="3" s="1"/>
  <c r="AA96" i="3" s="1"/>
  <c r="AB96" i="3" s="1"/>
  <c r="AC96" i="3" s="1"/>
  <c r="AD96" i="3" s="1"/>
  <c r="AE96" i="3" s="1"/>
  <c r="AF96" i="3" s="1"/>
  <c r="AG96" i="3" s="1"/>
  <c r="AH96" i="3" s="1"/>
  <c r="AI96" i="3" s="1"/>
  <c r="AJ96" i="3" s="1"/>
  <c r="AK96" i="3" s="1"/>
  <c r="I97" i="3"/>
  <c r="J97" i="3" s="1"/>
  <c r="K97" i="3" s="1"/>
  <c r="L97" i="3" s="1"/>
  <c r="M97" i="3" s="1"/>
  <c r="N97" i="3" s="1"/>
  <c r="O97" i="3" s="1"/>
  <c r="P97" i="3" s="1"/>
  <c r="Q97" i="3" s="1"/>
  <c r="R97" i="3" s="1"/>
  <c r="S97" i="3" s="1"/>
  <c r="T97" i="3" s="1"/>
  <c r="U97" i="3" s="1"/>
  <c r="V97" i="3" s="1"/>
  <c r="W97" i="3" s="1"/>
  <c r="X97" i="3" s="1"/>
  <c r="Y97" i="3" s="1"/>
  <c r="Z97" i="3" s="1"/>
  <c r="AA97" i="3" s="1"/>
  <c r="AB97" i="3" s="1"/>
  <c r="AC97" i="3" s="1"/>
  <c r="AD97" i="3" s="1"/>
  <c r="AE97" i="3" s="1"/>
  <c r="AF97" i="3" s="1"/>
  <c r="AG97" i="3" s="1"/>
  <c r="AH97" i="3" s="1"/>
  <c r="AI97" i="3" s="1"/>
  <c r="AJ97" i="3" s="1"/>
  <c r="AK97" i="3" s="1"/>
  <c r="I98" i="3"/>
  <c r="J98" i="3" s="1"/>
  <c r="K98" i="3" s="1"/>
  <c r="L98" i="3" s="1"/>
  <c r="M98" i="3" s="1"/>
  <c r="N98" i="3" s="1"/>
  <c r="O98" i="3" s="1"/>
  <c r="P98" i="3" s="1"/>
  <c r="Q98" i="3" s="1"/>
  <c r="R98" i="3" s="1"/>
  <c r="S98" i="3" s="1"/>
  <c r="T98" i="3" s="1"/>
  <c r="U98" i="3" s="1"/>
  <c r="V98" i="3" s="1"/>
  <c r="W98" i="3" s="1"/>
  <c r="X98" i="3"/>
  <c r="Y98" i="3" s="1"/>
  <c r="Z98" i="3" s="1"/>
  <c r="AA98" i="3" s="1"/>
  <c r="AB98" i="3" s="1"/>
  <c r="AC98" i="3" s="1"/>
  <c r="AD98" i="3" s="1"/>
  <c r="AE98" i="3" s="1"/>
  <c r="AF98" i="3" s="1"/>
  <c r="AG98" i="3" s="1"/>
  <c r="AH98" i="3" s="1"/>
  <c r="AI98" i="3" s="1"/>
  <c r="AJ98" i="3" s="1"/>
  <c r="AK98" i="3" s="1"/>
  <c r="I99" i="3"/>
  <c r="J99" i="3" s="1"/>
  <c r="K99" i="3" s="1"/>
  <c r="L99" i="3" s="1"/>
  <c r="M99" i="3" s="1"/>
  <c r="N99" i="3" s="1"/>
  <c r="O99" i="3" s="1"/>
  <c r="P99" i="3" s="1"/>
  <c r="Q99" i="3" s="1"/>
  <c r="R99" i="3" s="1"/>
  <c r="S99" i="3" s="1"/>
  <c r="T99" i="3" s="1"/>
  <c r="U99" i="3" s="1"/>
  <c r="V99" i="3" s="1"/>
  <c r="W99" i="3" s="1"/>
  <c r="X99" i="3" s="1"/>
  <c r="Y99" i="3" s="1"/>
  <c r="Z99" i="3" s="1"/>
  <c r="AA99" i="3" s="1"/>
  <c r="AB99" i="3" s="1"/>
  <c r="AC99" i="3" s="1"/>
  <c r="AD99" i="3" s="1"/>
  <c r="AE99" i="3" s="1"/>
  <c r="AF99" i="3" s="1"/>
  <c r="AG99" i="3" s="1"/>
  <c r="AH99" i="3" s="1"/>
  <c r="AI99" i="3" s="1"/>
  <c r="AJ99" i="3" s="1"/>
  <c r="AK99" i="3" s="1"/>
  <c r="I100" i="3"/>
  <c r="J100" i="3" s="1"/>
  <c r="K100" i="3" s="1"/>
  <c r="L100" i="3" s="1"/>
  <c r="M100" i="3" s="1"/>
  <c r="N100" i="3" s="1"/>
  <c r="O100" i="3" s="1"/>
  <c r="P100" i="3" s="1"/>
  <c r="Q100" i="3" s="1"/>
  <c r="R100" i="3" s="1"/>
  <c r="S100" i="3" s="1"/>
  <c r="T100" i="3" s="1"/>
  <c r="U100" i="3" s="1"/>
  <c r="V100" i="3" s="1"/>
  <c r="W100" i="3" s="1"/>
  <c r="X100" i="3" s="1"/>
  <c r="Y100" i="3" s="1"/>
  <c r="Z100" i="3" s="1"/>
  <c r="AA100" i="3" s="1"/>
  <c r="AB100" i="3" s="1"/>
  <c r="AC100" i="3" s="1"/>
  <c r="AD100" i="3" s="1"/>
  <c r="AE100" i="3" s="1"/>
  <c r="AF100" i="3" s="1"/>
  <c r="AG100" i="3" s="1"/>
  <c r="AH100" i="3" s="1"/>
  <c r="AI100" i="3" s="1"/>
  <c r="AJ100" i="3" s="1"/>
  <c r="AK100" i="3" s="1"/>
  <c r="I101" i="3"/>
  <c r="J101" i="3" s="1"/>
  <c r="K101" i="3" s="1"/>
  <c r="L101" i="3" s="1"/>
  <c r="M101" i="3" s="1"/>
  <c r="N101" i="3" s="1"/>
  <c r="O101" i="3" s="1"/>
  <c r="P101" i="3" s="1"/>
  <c r="Q101" i="3" s="1"/>
  <c r="R101" i="3" s="1"/>
  <c r="S101" i="3" s="1"/>
  <c r="T101" i="3" s="1"/>
  <c r="U101" i="3" s="1"/>
  <c r="V101" i="3" s="1"/>
  <c r="W101" i="3" s="1"/>
  <c r="X101" i="3" s="1"/>
  <c r="Y101" i="3" s="1"/>
  <c r="Z101" i="3" s="1"/>
  <c r="AA101" i="3" s="1"/>
  <c r="AB101" i="3" s="1"/>
  <c r="AC101" i="3" s="1"/>
  <c r="AD101" i="3" s="1"/>
  <c r="AE101" i="3" s="1"/>
  <c r="AF101" i="3" s="1"/>
  <c r="AG101" i="3" s="1"/>
  <c r="AH101" i="3" s="1"/>
  <c r="AI101" i="3" s="1"/>
  <c r="AJ101" i="3" s="1"/>
  <c r="AK101" i="3" s="1"/>
  <c r="I102" i="3"/>
  <c r="J102" i="3" s="1"/>
  <c r="K102" i="3" s="1"/>
  <c r="L102" i="3" s="1"/>
  <c r="M102" i="3" s="1"/>
  <c r="N102" i="3" s="1"/>
  <c r="P102" i="3" s="1"/>
  <c r="Q102" i="3" s="1"/>
  <c r="R102" i="3" s="1"/>
  <c r="S102" i="3" s="1"/>
  <c r="T102" i="3" s="1"/>
  <c r="U102" i="3" s="1"/>
  <c r="V102" i="3" s="1"/>
  <c r="W102" i="3" s="1"/>
  <c r="X102" i="3" s="1"/>
  <c r="Y102" i="3" s="1"/>
  <c r="Z102" i="3" s="1"/>
  <c r="AA102" i="3" s="1"/>
  <c r="AB102" i="3" s="1"/>
  <c r="AC102" i="3" s="1"/>
  <c r="AD102" i="3" s="1"/>
  <c r="AE102" i="3" s="1"/>
  <c r="AF102" i="3" s="1"/>
  <c r="AG102" i="3" s="1"/>
  <c r="AH102" i="3" s="1"/>
  <c r="AI102" i="3" s="1"/>
  <c r="AJ102" i="3" s="1"/>
  <c r="AK102" i="3" s="1"/>
  <c r="I103" i="3"/>
  <c r="J103" i="3"/>
  <c r="K103" i="3" s="1"/>
  <c r="L103" i="3" s="1"/>
  <c r="M103" i="3" s="1"/>
  <c r="N103" i="3" s="1"/>
  <c r="O103" i="3" s="1"/>
  <c r="P103" i="3" s="1"/>
  <c r="Q103" i="3" s="1"/>
  <c r="R103" i="3" s="1"/>
  <c r="S103" i="3" s="1"/>
  <c r="T103" i="3" s="1"/>
  <c r="U103" i="3" s="1"/>
  <c r="V103" i="3" s="1"/>
  <c r="W103" i="3" s="1"/>
  <c r="X103" i="3" s="1"/>
  <c r="Y103" i="3" s="1"/>
  <c r="Z103" i="3" s="1"/>
  <c r="AA103" i="3" s="1"/>
  <c r="AB103" i="3" s="1"/>
  <c r="AC103" i="3" s="1"/>
  <c r="AD103" i="3" s="1"/>
  <c r="AE103" i="3" s="1"/>
  <c r="AF103" i="3" s="1"/>
  <c r="AG103" i="3" s="1"/>
  <c r="AH103" i="3" s="1"/>
  <c r="AI103" i="3" s="1"/>
  <c r="AJ103" i="3" s="1"/>
  <c r="AK103" i="3" s="1"/>
  <c r="I105" i="3"/>
  <c r="J105" i="3" s="1"/>
  <c r="K105" i="3" s="1"/>
  <c r="L105" i="3" s="1"/>
  <c r="M105" i="3" s="1"/>
  <c r="N105" i="3" s="1"/>
  <c r="O105" i="3" s="1"/>
  <c r="P105" i="3" s="1"/>
  <c r="Q105" i="3" s="1"/>
  <c r="R105" i="3" s="1"/>
  <c r="S105" i="3" s="1"/>
  <c r="T105" i="3" s="1"/>
  <c r="U105" i="3" s="1"/>
  <c r="V105" i="3" s="1"/>
  <c r="W105" i="3" s="1"/>
  <c r="X105" i="3" s="1"/>
  <c r="Y105" i="3" s="1"/>
  <c r="Z105" i="3" s="1"/>
  <c r="AA105" i="3" s="1"/>
  <c r="AB105" i="3" s="1"/>
  <c r="AC105" i="3" s="1"/>
  <c r="AD105" i="3" s="1"/>
  <c r="AE105" i="3" s="1"/>
  <c r="AF105" i="3" s="1"/>
  <c r="AG105" i="3" s="1"/>
  <c r="AH105" i="3" s="1"/>
  <c r="AI105" i="3" s="1"/>
  <c r="AJ105" i="3" s="1"/>
  <c r="AK105" i="3" s="1"/>
  <c r="I106" i="3"/>
  <c r="J106" i="3" s="1"/>
  <c r="K106" i="3" s="1"/>
  <c r="L106" i="3" s="1"/>
  <c r="M106" i="3" s="1"/>
  <c r="N106" i="3" s="1"/>
  <c r="O106" i="3" s="1"/>
  <c r="P106" i="3" s="1"/>
  <c r="Q106" i="3" s="1"/>
  <c r="R106" i="3" s="1"/>
  <c r="S106" i="3" s="1"/>
  <c r="T106" i="3" s="1"/>
  <c r="U106" i="3" s="1"/>
  <c r="V106" i="3" s="1"/>
  <c r="W106" i="3" s="1"/>
  <c r="X106" i="3" s="1"/>
  <c r="Y106" i="3" s="1"/>
  <c r="Z106" i="3" s="1"/>
  <c r="AA106" i="3" s="1"/>
  <c r="AB106" i="3" s="1"/>
  <c r="AC106" i="3" s="1"/>
  <c r="AD106" i="3" s="1"/>
  <c r="AE106" i="3" s="1"/>
  <c r="AF106" i="3" s="1"/>
  <c r="AG106" i="3" s="1"/>
  <c r="AH106" i="3" s="1"/>
  <c r="AI106" i="3" s="1"/>
  <c r="AJ106" i="3" s="1"/>
  <c r="AK106" i="3" s="1"/>
  <c r="I107" i="3"/>
  <c r="J107" i="3" s="1"/>
  <c r="K107" i="3" s="1"/>
  <c r="L107" i="3" s="1"/>
  <c r="M107" i="3" s="1"/>
  <c r="N107" i="3"/>
  <c r="O107" i="3" s="1"/>
  <c r="P107" i="3" s="1"/>
  <c r="Q107" i="3" s="1"/>
  <c r="R107" i="3" s="1"/>
  <c r="S107" i="3" s="1"/>
  <c r="T107" i="3" s="1"/>
  <c r="U107" i="3" s="1"/>
  <c r="V107" i="3" s="1"/>
  <c r="W107" i="3" s="1"/>
  <c r="X107" i="3" s="1"/>
  <c r="Y107" i="3" s="1"/>
  <c r="Z107" i="3" s="1"/>
  <c r="AA107" i="3" s="1"/>
  <c r="AB107" i="3" s="1"/>
  <c r="AC107" i="3" s="1"/>
  <c r="AD107" i="3" s="1"/>
  <c r="AE107" i="3" s="1"/>
  <c r="AF107" i="3" s="1"/>
  <c r="AG107" i="3" s="1"/>
  <c r="AH107" i="3" s="1"/>
  <c r="AI107" i="3" s="1"/>
  <c r="AJ107" i="3" s="1"/>
  <c r="AK107" i="3" s="1"/>
  <c r="I108" i="3"/>
  <c r="J108" i="3" s="1"/>
  <c r="K108" i="3" s="1"/>
  <c r="L108" i="3" s="1"/>
  <c r="M108" i="3" s="1"/>
  <c r="N108" i="3" s="1"/>
  <c r="O108" i="3" s="1"/>
  <c r="P108" i="3" s="1"/>
  <c r="Q108" i="3" s="1"/>
  <c r="R108" i="3" s="1"/>
  <c r="S108" i="3" s="1"/>
  <c r="T108" i="3" s="1"/>
  <c r="U108" i="3" s="1"/>
  <c r="V108" i="3" s="1"/>
  <c r="W108" i="3" s="1"/>
  <c r="X108" i="3" s="1"/>
  <c r="Y108" i="3" s="1"/>
  <c r="Z108" i="3" s="1"/>
  <c r="AA108" i="3" s="1"/>
  <c r="AB108" i="3" s="1"/>
  <c r="AC108" i="3" s="1"/>
  <c r="AD108" i="3" s="1"/>
  <c r="AE108" i="3" s="1"/>
  <c r="AF108" i="3" s="1"/>
  <c r="AG108" i="3"/>
  <c r="AH108" i="3" s="1"/>
  <c r="AI108" i="3" s="1"/>
  <c r="AJ108" i="3" s="1"/>
  <c r="AK108" i="3" s="1"/>
  <c r="I109" i="3"/>
  <c r="J109" i="3" s="1"/>
  <c r="K109" i="3" s="1"/>
  <c r="L109" i="3" s="1"/>
  <c r="M109" i="3" s="1"/>
  <c r="N109" i="3" s="1"/>
  <c r="O109" i="3" s="1"/>
  <c r="P109" i="3" s="1"/>
  <c r="Q109" i="3" s="1"/>
  <c r="R109" i="3" s="1"/>
  <c r="S109" i="3" s="1"/>
  <c r="T109" i="3" s="1"/>
  <c r="U109" i="3" s="1"/>
  <c r="V109" i="3" s="1"/>
  <c r="W109" i="3" s="1"/>
  <c r="X109" i="3" s="1"/>
  <c r="Y109" i="3" s="1"/>
  <c r="Z109" i="3" s="1"/>
  <c r="AA109" i="3" s="1"/>
  <c r="AB109" i="3" s="1"/>
  <c r="AC109" i="3" s="1"/>
  <c r="AD109" i="3" s="1"/>
  <c r="AE109" i="3" s="1"/>
  <c r="AF109" i="3" s="1"/>
  <c r="AG109" i="3" s="1"/>
  <c r="AH109" i="3" s="1"/>
  <c r="AI109" i="3" s="1"/>
  <c r="AJ109" i="3" s="1"/>
  <c r="AK109" i="3" s="1"/>
  <c r="I110" i="3"/>
  <c r="J110" i="3" s="1"/>
  <c r="K110" i="3" s="1"/>
  <c r="L110" i="3" s="1"/>
  <c r="M110" i="3"/>
  <c r="N110" i="3" s="1"/>
  <c r="O110" i="3" s="1"/>
  <c r="P110" i="3" s="1"/>
  <c r="Q110" i="3" s="1"/>
  <c r="R110" i="3" s="1"/>
  <c r="S110" i="3" s="1"/>
  <c r="T110" i="3" s="1"/>
  <c r="U110" i="3" s="1"/>
  <c r="V110" i="3" s="1"/>
  <c r="W110" i="3" s="1"/>
  <c r="X110" i="3" s="1"/>
  <c r="Y110" i="3" s="1"/>
  <c r="Z110" i="3" s="1"/>
  <c r="AA110" i="3" s="1"/>
  <c r="AB110" i="3" s="1"/>
  <c r="AC110" i="3" s="1"/>
  <c r="AD110" i="3" s="1"/>
  <c r="AE110" i="3" s="1"/>
  <c r="AF110" i="3" s="1"/>
  <c r="AG110" i="3" s="1"/>
  <c r="AH110" i="3" s="1"/>
  <c r="AI110" i="3" s="1"/>
  <c r="AJ110" i="3" s="1"/>
  <c r="AK110" i="3" s="1"/>
  <c r="I111" i="3"/>
  <c r="J111" i="3" s="1"/>
  <c r="K111" i="3" s="1"/>
  <c r="L111" i="3" s="1"/>
  <c r="M111" i="3" s="1"/>
  <c r="N111" i="3" s="1"/>
  <c r="O111" i="3" s="1"/>
  <c r="P111" i="3" s="1"/>
  <c r="Q111" i="3" s="1"/>
  <c r="R111" i="3" s="1"/>
  <c r="S111" i="3" s="1"/>
  <c r="T111" i="3" s="1"/>
  <c r="U111" i="3" s="1"/>
  <c r="V111" i="3" s="1"/>
  <c r="W111" i="3" s="1"/>
  <c r="X111" i="3" s="1"/>
  <c r="Y111" i="3" s="1"/>
  <c r="Z111" i="3" s="1"/>
  <c r="AA111" i="3" s="1"/>
  <c r="AB111" i="3" s="1"/>
  <c r="AC111" i="3" s="1"/>
  <c r="AD111" i="3" s="1"/>
  <c r="AE111" i="3" s="1"/>
  <c r="AF111" i="3" s="1"/>
  <c r="AG111" i="3" s="1"/>
  <c r="AH111" i="3" s="1"/>
  <c r="AI111" i="3" s="1"/>
  <c r="AJ111" i="3" s="1"/>
  <c r="AK111" i="3" s="1"/>
  <c r="I112" i="3"/>
  <c r="J112" i="3" s="1"/>
  <c r="K112" i="3" s="1"/>
  <c r="L112" i="3" s="1"/>
  <c r="M112" i="3" s="1"/>
  <c r="N112" i="3" s="1"/>
  <c r="O112" i="3" s="1"/>
  <c r="P112" i="3" s="1"/>
  <c r="Q112" i="3" s="1"/>
  <c r="R112" i="3" s="1"/>
  <c r="S112" i="3" s="1"/>
  <c r="T112" i="3" s="1"/>
  <c r="U112" i="3" s="1"/>
  <c r="V112" i="3" s="1"/>
  <c r="W112" i="3" s="1"/>
  <c r="X112" i="3" s="1"/>
  <c r="Y112" i="3" s="1"/>
  <c r="Z112" i="3" s="1"/>
  <c r="AA112" i="3" s="1"/>
  <c r="AB112" i="3" s="1"/>
  <c r="AC112" i="3" s="1"/>
  <c r="AD112" i="3" s="1"/>
  <c r="AE112" i="3" s="1"/>
  <c r="AF112" i="3" s="1"/>
  <c r="AG112" i="3" s="1"/>
  <c r="AH112" i="3" s="1"/>
  <c r="AI112" i="3" s="1"/>
  <c r="AJ112" i="3" s="1"/>
  <c r="AK112" i="3" s="1"/>
  <c r="I76" i="3"/>
  <c r="J76" i="3" s="1"/>
  <c r="K76" i="3" s="1"/>
  <c r="L76" i="3" s="1"/>
  <c r="M76" i="3"/>
  <c r="N76" i="3" s="1"/>
  <c r="O76" i="3" s="1"/>
  <c r="P76" i="3" s="1"/>
  <c r="Q76" i="3" s="1"/>
  <c r="R76" i="3" s="1"/>
  <c r="S76" i="3" s="1"/>
  <c r="T76" i="3" s="1"/>
  <c r="U76" i="3" s="1"/>
  <c r="V76" i="3" s="1"/>
  <c r="W76" i="3" s="1"/>
  <c r="X76" i="3" s="1"/>
  <c r="Y76" i="3" s="1"/>
  <c r="Z76" i="3" s="1"/>
  <c r="AA76" i="3" s="1"/>
  <c r="AB76" i="3" s="1"/>
  <c r="AC76" i="3" s="1"/>
  <c r="AD76" i="3" s="1"/>
  <c r="AE76" i="3" s="1"/>
  <c r="AF76" i="3" s="1"/>
  <c r="AG76" i="3" s="1"/>
  <c r="AH76" i="3" s="1"/>
  <c r="AI76" i="3" s="1"/>
  <c r="AJ76" i="3" s="1"/>
  <c r="AK76" i="3" s="1"/>
  <c r="I67" i="3"/>
  <c r="J67" i="3" s="1"/>
  <c r="K67" i="3" s="1"/>
  <c r="L67" i="3" s="1"/>
  <c r="M67" i="3" s="1"/>
  <c r="N67" i="3" s="1"/>
  <c r="O67" i="3" s="1"/>
  <c r="P67" i="3" s="1"/>
  <c r="Q67" i="3" s="1"/>
  <c r="R67" i="3" s="1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AE67" i="3" s="1"/>
  <c r="AF67" i="3" s="1"/>
  <c r="AG67" i="3" s="1"/>
  <c r="AH67" i="3" s="1"/>
  <c r="AI67" i="3" s="1"/>
  <c r="AJ67" i="3" s="1"/>
  <c r="AK67" i="3" s="1"/>
  <c r="I73" i="3"/>
  <c r="J73" i="3" s="1"/>
  <c r="K73" i="3" s="1"/>
  <c r="L73" i="3" s="1"/>
  <c r="M73" i="3" s="1"/>
  <c r="N73" i="3" s="1"/>
  <c r="O73" i="3" s="1"/>
  <c r="P73" i="3" s="1"/>
  <c r="Q73" i="3" s="1"/>
  <c r="R73" i="3" s="1"/>
  <c r="S73" i="3" s="1"/>
  <c r="T73" i="3" s="1"/>
  <c r="U73" i="3" s="1"/>
  <c r="V73" i="3" s="1"/>
  <c r="W73" i="3" s="1"/>
  <c r="X73" i="3" s="1"/>
  <c r="Y73" i="3" s="1"/>
  <c r="Z73" i="3" s="1"/>
  <c r="AA73" i="3" s="1"/>
  <c r="AB73" i="3" s="1"/>
  <c r="AC73" i="3" s="1"/>
  <c r="AD73" i="3" s="1"/>
  <c r="AE73" i="3" s="1"/>
  <c r="AF73" i="3" s="1"/>
  <c r="AG73" i="3" s="1"/>
  <c r="AH73" i="3" s="1"/>
  <c r="AI73" i="3" s="1"/>
  <c r="AJ73" i="3" s="1"/>
  <c r="AK73" i="3" s="1"/>
  <c r="I68" i="3"/>
  <c r="J68" i="3" s="1"/>
  <c r="K68" i="3"/>
  <c r="L68" i="3" s="1"/>
  <c r="M68" i="3"/>
  <c r="N68" i="3" s="1"/>
  <c r="O68" i="3" s="1"/>
  <c r="P68" i="3" s="1"/>
  <c r="Q68" i="3" s="1"/>
  <c r="R68" i="3" s="1"/>
  <c r="S68" i="3" s="1"/>
  <c r="T68" i="3" s="1"/>
  <c r="U68" i="3" s="1"/>
  <c r="V68" i="3" s="1"/>
  <c r="W68" i="3" s="1"/>
  <c r="X68" i="3" s="1"/>
  <c r="Y68" i="3" s="1"/>
  <c r="Z68" i="3" s="1"/>
  <c r="AA68" i="3" s="1"/>
  <c r="AB68" i="3" s="1"/>
  <c r="AC68" i="3" s="1"/>
  <c r="AD68" i="3" s="1"/>
  <c r="AE68" i="3" s="1"/>
  <c r="AF68" i="3" s="1"/>
  <c r="AG68" i="3" s="1"/>
  <c r="AH68" i="3" s="1"/>
  <c r="AI68" i="3" s="1"/>
  <c r="AJ68" i="3" s="1"/>
  <c r="AK68" i="3" s="1"/>
  <c r="I69" i="3"/>
  <c r="J69" i="3" s="1"/>
  <c r="K69" i="3" s="1"/>
  <c r="L69" i="3" s="1"/>
  <c r="M69" i="3" s="1"/>
  <c r="N69" i="3" s="1"/>
  <c r="O69" i="3" s="1"/>
  <c r="P69" i="3" s="1"/>
  <c r="Q69" i="3" s="1"/>
  <c r="R69" i="3" s="1"/>
  <c r="S69" i="3" s="1"/>
  <c r="T69" i="3" s="1"/>
  <c r="U69" i="3" s="1"/>
  <c r="V69" i="3" s="1"/>
  <c r="W69" i="3" s="1"/>
  <c r="X69" i="3" s="1"/>
  <c r="Y69" i="3" s="1"/>
  <c r="Z69" i="3" s="1"/>
  <c r="AA69" i="3" s="1"/>
  <c r="AB69" i="3" s="1"/>
  <c r="AC69" i="3" s="1"/>
  <c r="AD69" i="3" s="1"/>
  <c r="AE69" i="3" s="1"/>
  <c r="AF69" i="3" s="1"/>
  <c r="AG69" i="3" s="1"/>
  <c r="AH69" i="3" s="1"/>
  <c r="AI69" i="3" s="1"/>
  <c r="AJ69" i="3" s="1"/>
  <c r="AK69" i="3" s="1"/>
  <c r="I70" i="3"/>
  <c r="J70" i="3" s="1"/>
  <c r="K70" i="3" s="1"/>
  <c r="L70" i="3" s="1"/>
  <c r="M70" i="3" s="1"/>
  <c r="N70" i="3" s="1"/>
  <c r="O70" i="3" s="1"/>
  <c r="P70" i="3" s="1"/>
  <c r="Q70" i="3" s="1"/>
  <c r="R70" i="3" s="1"/>
  <c r="S70" i="3" s="1"/>
  <c r="T70" i="3" s="1"/>
  <c r="U70" i="3" s="1"/>
  <c r="V70" i="3" s="1"/>
  <c r="W70" i="3" s="1"/>
  <c r="X70" i="3" s="1"/>
  <c r="Y70" i="3" s="1"/>
  <c r="Z70" i="3" s="1"/>
  <c r="AA70" i="3" s="1"/>
  <c r="AB70" i="3" s="1"/>
  <c r="AC70" i="3" s="1"/>
  <c r="AD70" i="3" s="1"/>
  <c r="AE70" i="3" s="1"/>
  <c r="AF70" i="3" s="1"/>
  <c r="AG70" i="3" s="1"/>
  <c r="AH70" i="3" s="1"/>
  <c r="AI70" i="3" s="1"/>
  <c r="AJ70" i="3" s="1"/>
  <c r="AK70" i="3" s="1"/>
  <c r="I71" i="3"/>
  <c r="J71" i="3"/>
  <c r="K71" i="3" s="1"/>
  <c r="L71" i="3" s="1"/>
  <c r="M71" i="3" s="1"/>
  <c r="N71" i="3" s="1"/>
  <c r="O71" i="3" s="1"/>
  <c r="P71" i="3" s="1"/>
  <c r="Q71" i="3" s="1"/>
  <c r="R71" i="3" s="1"/>
  <c r="S71" i="3" s="1"/>
  <c r="T71" i="3" s="1"/>
  <c r="U71" i="3" s="1"/>
  <c r="V71" i="3" s="1"/>
  <c r="W71" i="3" s="1"/>
  <c r="X71" i="3" s="1"/>
  <c r="Y71" i="3" s="1"/>
  <c r="Z71" i="3" s="1"/>
  <c r="AA71" i="3" s="1"/>
  <c r="AB71" i="3" s="1"/>
  <c r="AC71" i="3" s="1"/>
  <c r="AD71" i="3" s="1"/>
  <c r="AE71" i="3" s="1"/>
  <c r="AF71" i="3" s="1"/>
  <c r="AG71" i="3" s="1"/>
  <c r="AH71" i="3" s="1"/>
  <c r="AI71" i="3" s="1"/>
  <c r="AJ71" i="3" s="1"/>
  <c r="AK71" i="3" s="1"/>
  <c r="I72" i="3"/>
  <c r="J72" i="3" s="1"/>
  <c r="K72" i="3" s="1"/>
  <c r="L72" i="3" s="1"/>
  <c r="M72" i="3" s="1"/>
  <c r="N72" i="3" s="1"/>
  <c r="O72" i="3"/>
  <c r="P72" i="3" s="1"/>
  <c r="Q72" i="3" s="1"/>
  <c r="R72" i="3" s="1"/>
  <c r="S72" i="3" s="1"/>
  <c r="T72" i="3" s="1"/>
  <c r="U72" i="3" s="1"/>
  <c r="V72" i="3" s="1"/>
  <c r="W72" i="3" s="1"/>
  <c r="X72" i="3" s="1"/>
  <c r="Y72" i="3" s="1"/>
  <c r="Z72" i="3" s="1"/>
  <c r="AA72" i="3" s="1"/>
  <c r="AB72" i="3" s="1"/>
  <c r="AC72" i="3" s="1"/>
  <c r="AD72" i="3" s="1"/>
  <c r="AE72" i="3" s="1"/>
  <c r="AF72" i="3" s="1"/>
  <c r="AG72" i="3" s="1"/>
  <c r="AH72" i="3" s="1"/>
  <c r="AI72" i="3" s="1"/>
  <c r="AJ72" i="3" s="1"/>
  <c r="AK72" i="3" s="1"/>
  <c r="I64" i="3"/>
  <c r="J64" i="3" s="1"/>
  <c r="K64" i="3" s="1"/>
  <c r="L64" i="3" s="1"/>
  <c r="M64" i="3" s="1"/>
  <c r="N64" i="3" s="1"/>
  <c r="O64" i="3" s="1"/>
  <c r="P64" i="3" s="1"/>
  <c r="Q64" i="3" s="1"/>
  <c r="R64" i="3" s="1"/>
  <c r="S64" i="3" s="1"/>
  <c r="T64" i="3" s="1"/>
  <c r="U64" i="3" s="1"/>
  <c r="V64" i="3" s="1"/>
  <c r="W64" i="3" s="1"/>
  <c r="X64" i="3" s="1"/>
  <c r="Y64" i="3" s="1"/>
  <c r="Z64" i="3" s="1"/>
  <c r="AA64" i="3" s="1"/>
  <c r="AB64" i="3" s="1"/>
  <c r="AC64" i="3" s="1"/>
  <c r="AD64" i="3" s="1"/>
  <c r="AE64" i="3" s="1"/>
  <c r="AF64" i="3" s="1"/>
  <c r="AG64" i="3" s="1"/>
  <c r="AH64" i="3" s="1"/>
  <c r="AI64" i="3" s="1"/>
  <c r="AJ64" i="3" s="1"/>
  <c r="AK64" i="3" s="1"/>
  <c r="I51" i="3"/>
  <c r="J51" i="3" s="1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I52" i="3"/>
  <c r="J52" i="3" s="1"/>
  <c r="K52" i="3" s="1"/>
  <c r="L52" i="3" s="1"/>
  <c r="M52" i="3" s="1"/>
  <c r="N52" i="3" s="1"/>
  <c r="O52" i="3" s="1"/>
  <c r="P52" i="3" s="1"/>
  <c r="Q52" i="3" s="1"/>
  <c r="R52" i="3" s="1"/>
  <c r="S52" i="3" s="1"/>
  <c r="T52" i="3" s="1"/>
  <c r="U52" i="3" s="1"/>
  <c r="V52" i="3" s="1"/>
  <c r="W52" i="3" s="1"/>
  <c r="X52" i="3" s="1"/>
  <c r="Y52" i="3" s="1"/>
  <c r="Z52" i="3" s="1"/>
  <c r="AA52" i="3" s="1"/>
  <c r="AB52" i="3" s="1"/>
  <c r="AC52" i="3" s="1"/>
  <c r="AD52" i="3" s="1"/>
  <c r="AE52" i="3" s="1"/>
  <c r="AF52" i="3" s="1"/>
  <c r="AG52" i="3" s="1"/>
  <c r="AH52" i="3" s="1"/>
  <c r="AI52" i="3" s="1"/>
  <c r="AJ52" i="3" s="1"/>
  <c r="AK52" i="3" s="1"/>
  <c r="I53" i="3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AC53" i="3" s="1"/>
  <c r="AD53" i="3" s="1"/>
  <c r="AE53" i="3" s="1"/>
  <c r="AF53" i="3" s="1"/>
  <c r="AG53" i="3" s="1"/>
  <c r="AH53" i="3" s="1"/>
  <c r="AI53" i="3" s="1"/>
  <c r="AJ53" i="3" s="1"/>
  <c r="AK53" i="3" s="1"/>
  <c r="I54" i="3"/>
  <c r="J54" i="3" s="1"/>
  <c r="K54" i="3" s="1"/>
  <c r="L54" i="3" s="1"/>
  <c r="M54" i="3" s="1"/>
  <c r="N54" i="3" s="1"/>
  <c r="O54" i="3" s="1"/>
  <c r="P54" i="3" s="1"/>
  <c r="Q54" i="3" s="1"/>
  <c r="R54" i="3" s="1"/>
  <c r="S54" i="3" s="1"/>
  <c r="T54" i="3" s="1"/>
  <c r="U54" i="3" s="1"/>
  <c r="V54" i="3" s="1"/>
  <c r="W54" i="3" s="1"/>
  <c r="X54" i="3" s="1"/>
  <c r="Y54" i="3" s="1"/>
  <c r="Z54" i="3" s="1"/>
  <c r="AA54" i="3" s="1"/>
  <c r="AB54" i="3" s="1"/>
  <c r="AC54" i="3" s="1"/>
  <c r="AD54" i="3" s="1"/>
  <c r="AE54" i="3" s="1"/>
  <c r="AF54" i="3" s="1"/>
  <c r="AG54" i="3" s="1"/>
  <c r="AH54" i="3" s="1"/>
  <c r="AI54" i="3" s="1"/>
  <c r="AJ54" i="3" s="1"/>
  <c r="AK54" i="3" s="1"/>
  <c r="I55" i="3"/>
  <c r="J55" i="3" s="1"/>
  <c r="K55" i="3" s="1"/>
  <c r="L55" i="3" s="1"/>
  <c r="M55" i="3" s="1"/>
  <c r="N55" i="3" s="1"/>
  <c r="O55" i="3" s="1"/>
  <c r="P55" i="3" s="1"/>
  <c r="Q55" i="3" s="1"/>
  <c r="R55" i="3" s="1"/>
  <c r="S55" i="3" s="1"/>
  <c r="T55" i="3" s="1"/>
  <c r="U55" i="3" s="1"/>
  <c r="V55" i="3" s="1"/>
  <c r="W55" i="3" s="1"/>
  <c r="X55" i="3" s="1"/>
  <c r="Y55" i="3" s="1"/>
  <c r="Z55" i="3" s="1"/>
  <c r="AA55" i="3" s="1"/>
  <c r="AB55" i="3" s="1"/>
  <c r="AC55" i="3" s="1"/>
  <c r="AD55" i="3" s="1"/>
  <c r="AE55" i="3" s="1"/>
  <c r="AF55" i="3" s="1"/>
  <c r="AG55" i="3" s="1"/>
  <c r="AH55" i="3" s="1"/>
  <c r="AI55" i="3" s="1"/>
  <c r="AJ55" i="3" s="1"/>
  <c r="AK55" i="3" s="1"/>
  <c r="I56" i="3"/>
  <c r="J56" i="3" s="1"/>
  <c r="K56" i="3" s="1"/>
  <c r="L56" i="3" s="1"/>
  <c r="M56" i="3" s="1"/>
  <c r="N56" i="3" s="1"/>
  <c r="O56" i="3" s="1"/>
  <c r="P56" i="3" s="1"/>
  <c r="Q56" i="3" s="1"/>
  <c r="R56" i="3" s="1"/>
  <c r="S56" i="3" s="1"/>
  <c r="T56" i="3" s="1"/>
  <c r="U56" i="3" s="1"/>
  <c r="V56" i="3" s="1"/>
  <c r="W56" i="3" s="1"/>
  <c r="X56" i="3" s="1"/>
  <c r="Y56" i="3" s="1"/>
  <c r="Z56" i="3" s="1"/>
  <c r="AA56" i="3" s="1"/>
  <c r="AB56" i="3" s="1"/>
  <c r="AC56" i="3" s="1"/>
  <c r="AD56" i="3" s="1"/>
  <c r="AE56" i="3" s="1"/>
  <c r="AF56" i="3" s="1"/>
  <c r="AG56" i="3" s="1"/>
  <c r="AH56" i="3" s="1"/>
  <c r="AI56" i="3" s="1"/>
  <c r="AJ56" i="3" s="1"/>
  <c r="AK56" i="3" s="1"/>
  <c r="I57" i="3"/>
  <c r="J57" i="3"/>
  <c r="K57" i="3" s="1"/>
  <c r="L57" i="3" s="1"/>
  <c r="M57" i="3" s="1"/>
  <c r="N57" i="3" s="1"/>
  <c r="O57" i="3" s="1"/>
  <c r="P57" i="3" s="1"/>
  <c r="Q57" i="3" s="1"/>
  <c r="R57" i="3" s="1"/>
  <c r="S57" i="3" s="1"/>
  <c r="T57" i="3" s="1"/>
  <c r="U57" i="3" s="1"/>
  <c r="V57" i="3" s="1"/>
  <c r="W57" i="3" s="1"/>
  <c r="X57" i="3" s="1"/>
  <c r="Y57" i="3" s="1"/>
  <c r="Z57" i="3" s="1"/>
  <c r="AA57" i="3" s="1"/>
  <c r="AB57" i="3" s="1"/>
  <c r="AC57" i="3" s="1"/>
  <c r="AD57" i="3" s="1"/>
  <c r="AE57" i="3" s="1"/>
  <c r="AF57" i="3" s="1"/>
  <c r="AG57" i="3" s="1"/>
  <c r="AH57" i="3" s="1"/>
  <c r="AI57" i="3" s="1"/>
  <c r="AJ57" i="3" s="1"/>
  <c r="AK57" i="3" s="1"/>
  <c r="I58" i="3"/>
  <c r="J58" i="3"/>
  <c r="K58" i="3" s="1"/>
  <c r="L58" i="3" s="1"/>
  <c r="M58" i="3" s="1"/>
  <c r="N58" i="3" s="1"/>
  <c r="O58" i="3" s="1"/>
  <c r="P58" i="3" s="1"/>
  <c r="Q58" i="3" s="1"/>
  <c r="R58" i="3" s="1"/>
  <c r="S58" i="3" s="1"/>
  <c r="T58" i="3" s="1"/>
  <c r="U58" i="3" s="1"/>
  <c r="V58" i="3" s="1"/>
  <c r="W58" i="3" s="1"/>
  <c r="X58" i="3" s="1"/>
  <c r="Y58" i="3" s="1"/>
  <c r="Z58" i="3" s="1"/>
  <c r="AA58" i="3" s="1"/>
  <c r="AB58" i="3" s="1"/>
  <c r="AC58" i="3" s="1"/>
  <c r="AD58" i="3" s="1"/>
  <c r="AE58" i="3" s="1"/>
  <c r="AF58" i="3" s="1"/>
  <c r="AG58" i="3" s="1"/>
  <c r="AH58" i="3" s="1"/>
  <c r="AI58" i="3" s="1"/>
  <c r="AJ58" i="3" s="1"/>
  <c r="AK58" i="3" s="1"/>
  <c r="I59" i="3"/>
  <c r="J59" i="3" s="1"/>
  <c r="K59" i="3" s="1"/>
  <c r="L59" i="3" s="1"/>
  <c r="M59" i="3" s="1"/>
  <c r="N59" i="3" s="1"/>
  <c r="O59" i="3" s="1"/>
  <c r="P59" i="3" s="1"/>
  <c r="Q59" i="3" s="1"/>
  <c r="R59" i="3" s="1"/>
  <c r="S59" i="3" s="1"/>
  <c r="T59" i="3" s="1"/>
  <c r="U59" i="3" s="1"/>
  <c r="V59" i="3" s="1"/>
  <c r="W59" i="3" s="1"/>
  <c r="X59" i="3" s="1"/>
  <c r="Y59" i="3" s="1"/>
  <c r="Z59" i="3" s="1"/>
  <c r="AA59" i="3" s="1"/>
  <c r="AB59" i="3" s="1"/>
  <c r="AC59" i="3" s="1"/>
  <c r="AD59" i="3" s="1"/>
  <c r="AE59" i="3" s="1"/>
  <c r="AF59" i="3" s="1"/>
  <c r="AG59" i="3" s="1"/>
  <c r="AH59" i="3" s="1"/>
  <c r="AI59" i="3" s="1"/>
  <c r="AJ59" i="3" s="1"/>
  <c r="AK59" i="3" s="1"/>
  <c r="I62" i="3"/>
  <c r="J62" i="3"/>
  <c r="K62" i="3" s="1"/>
  <c r="L62" i="3" s="1"/>
  <c r="M62" i="3" s="1"/>
  <c r="N62" i="3" s="1"/>
  <c r="O62" i="3" s="1"/>
  <c r="P62" i="3" s="1"/>
  <c r="Q62" i="3" s="1"/>
  <c r="R62" i="3" s="1"/>
  <c r="S62" i="3" s="1"/>
  <c r="T62" i="3" s="1"/>
  <c r="U62" i="3" s="1"/>
  <c r="V62" i="3" s="1"/>
  <c r="W62" i="3" s="1"/>
  <c r="X62" i="3" s="1"/>
  <c r="Y62" i="3" s="1"/>
  <c r="Z62" i="3" s="1"/>
  <c r="AA62" i="3" s="1"/>
  <c r="AB62" i="3" s="1"/>
  <c r="AC62" i="3" s="1"/>
  <c r="AD62" i="3" s="1"/>
  <c r="AE62" i="3" s="1"/>
  <c r="AF62" i="3" s="1"/>
  <c r="AG62" i="3" s="1"/>
  <c r="AH62" i="3" s="1"/>
  <c r="AI62" i="3" s="1"/>
  <c r="AJ62" i="3" s="1"/>
  <c r="AK62" i="3" s="1"/>
  <c r="I50" i="3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AC50" i="3" s="1"/>
  <c r="AD50" i="3" s="1"/>
  <c r="AE50" i="3" s="1"/>
  <c r="AF50" i="3" s="1"/>
  <c r="AG50" i="3" s="1"/>
  <c r="AH50" i="3" s="1"/>
  <c r="AI50" i="3" s="1"/>
  <c r="AJ50" i="3" s="1"/>
  <c r="AK50" i="3" s="1"/>
  <c r="I41" i="3"/>
  <c r="J41" i="3" s="1"/>
  <c r="K41" i="3" s="1"/>
  <c r="L41" i="3" s="1"/>
  <c r="M41" i="3" s="1"/>
  <c r="N41" i="3" s="1"/>
  <c r="O41" i="3" s="1"/>
  <c r="P41" i="3" s="1"/>
  <c r="Q41" i="3" s="1"/>
  <c r="R41" i="3" s="1"/>
  <c r="S41" i="3" s="1"/>
  <c r="T41" i="3" s="1"/>
  <c r="U41" i="3" s="1"/>
  <c r="V41" i="3" s="1"/>
  <c r="W41" i="3" s="1"/>
  <c r="X41" i="3" s="1"/>
  <c r="Y41" i="3" s="1"/>
  <c r="Z41" i="3" s="1"/>
  <c r="AA41" i="3" s="1"/>
  <c r="AB41" i="3" s="1"/>
  <c r="AC41" i="3" s="1"/>
  <c r="AD41" i="3" s="1"/>
  <c r="AE41" i="3" s="1"/>
  <c r="AF41" i="3" s="1"/>
  <c r="AG41" i="3" s="1"/>
  <c r="AH41" i="3" s="1"/>
  <c r="AI41" i="3" s="1"/>
  <c r="AJ41" i="3" s="1"/>
  <c r="AK41" i="3" s="1"/>
  <c r="I42" i="3"/>
  <c r="J42" i="3"/>
  <c r="K42" i="3" s="1"/>
  <c r="L42" i="3" s="1"/>
  <c r="M42" i="3" s="1"/>
  <c r="N42" i="3" s="1"/>
  <c r="O42" i="3" s="1"/>
  <c r="P42" i="3" s="1"/>
  <c r="Q42" i="3" s="1"/>
  <c r="R42" i="3" s="1"/>
  <c r="S42" i="3" s="1"/>
  <c r="T42" i="3" s="1"/>
  <c r="U42" i="3" s="1"/>
  <c r="V42" i="3" s="1"/>
  <c r="W42" i="3" s="1"/>
  <c r="X42" i="3" s="1"/>
  <c r="Y42" i="3" s="1"/>
  <c r="Z42" i="3" s="1"/>
  <c r="AA42" i="3" s="1"/>
  <c r="AB42" i="3" s="1"/>
  <c r="AC42" i="3" s="1"/>
  <c r="AD42" i="3" s="1"/>
  <c r="AE42" i="3" s="1"/>
  <c r="AF42" i="3" s="1"/>
  <c r="AG42" i="3" s="1"/>
  <c r="AH42" i="3" s="1"/>
  <c r="AI42" i="3" s="1"/>
  <c r="AJ42" i="3" s="1"/>
  <c r="AK42" i="3" s="1"/>
  <c r="I43" i="3"/>
  <c r="J43" i="3"/>
  <c r="K43" i="3" s="1"/>
  <c r="L43" i="3" s="1"/>
  <c r="M43" i="3" s="1"/>
  <c r="N43" i="3" s="1"/>
  <c r="O43" i="3" s="1"/>
  <c r="P43" i="3" s="1"/>
  <c r="Q43" i="3" s="1"/>
  <c r="R43" i="3" s="1"/>
  <c r="S43" i="3" s="1"/>
  <c r="T43" i="3" s="1"/>
  <c r="U43" i="3" s="1"/>
  <c r="V43" i="3" s="1"/>
  <c r="W43" i="3" s="1"/>
  <c r="X43" i="3" s="1"/>
  <c r="Y43" i="3" s="1"/>
  <c r="Z43" i="3" s="1"/>
  <c r="AA43" i="3" s="1"/>
  <c r="AB43" i="3" s="1"/>
  <c r="AC43" i="3" s="1"/>
  <c r="AD43" i="3" s="1"/>
  <c r="AE43" i="3" s="1"/>
  <c r="AF43" i="3" s="1"/>
  <c r="AG43" i="3" s="1"/>
  <c r="AH43" i="3" s="1"/>
  <c r="AI43" i="3" s="1"/>
  <c r="AJ43" i="3" s="1"/>
  <c r="AK43" i="3" s="1"/>
  <c r="I44" i="3"/>
  <c r="J44" i="3" s="1"/>
  <c r="K44" i="3" s="1"/>
  <c r="L44" i="3" s="1"/>
  <c r="M44" i="3" s="1"/>
  <c r="N44" i="3" s="1"/>
  <c r="O44" i="3" s="1"/>
  <c r="P44" i="3" s="1"/>
  <c r="Q44" i="3" s="1"/>
  <c r="R44" i="3" s="1"/>
  <c r="S44" i="3" s="1"/>
  <c r="T44" i="3" s="1"/>
  <c r="U44" i="3" s="1"/>
  <c r="V44" i="3" s="1"/>
  <c r="W44" i="3" s="1"/>
  <c r="X44" i="3" s="1"/>
  <c r="Y44" i="3" s="1"/>
  <c r="Z44" i="3" s="1"/>
  <c r="AA44" i="3" s="1"/>
  <c r="AB44" i="3" s="1"/>
  <c r="AC44" i="3" s="1"/>
  <c r="AD44" i="3" s="1"/>
  <c r="AE44" i="3" s="1"/>
  <c r="AF44" i="3" s="1"/>
  <c r="AG44" i="3" s="1"/>
  <c r="AH44" i="3" s="1"/>
  <c r="AI44" i="3" s="1"/>
  <c r="AJ44" i="3" s="1"/>
  <c r="AK44" i="3" s="1"/>
  <c r="I45" i="3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AH45" i="3" s="1"/>
  <c r="AI45" i="3" s="1"/>
  <c r="AJ45" i="3" s="1"/>
  <c r="AK45" i="3" s="1"/>
  <c r="I46" i="3"/>
  <c r="J46" i="3" s="1"/>
  <c r="K46" i="3" s="1"/>
  <c r="L46" i="3"/>
  <c r="M46" i="3" s="1"/>
  <c r="N46" i="3" s="1"/>
  <c r="O46" i="3" s="1"/>
  <c r="P46" i="3" s="1"/>
  <c r="Q46" i="3" s="1"/>
  <c r="R46" i="3" s="1"/>
  <c r="S46" i="3" s="1"/>
  <c r="T46" i="3" s="1"/>
  <c r="U46" i="3" s="1"/>
  <c r="V46" i="3" s="1"/>
  <c r="W46" i="3" s="1"/>
  <c r="X46" i="3" s="1"/>
  <c r="Y46" i="3" s="1"/>
  <c r="Z46" i="3" s="1"/>
  <c r="AA46" i="3" s="1"/>
  <c r="AB46" i="3" s="1"/>
  <c r="AC46" i="3" s="1"/>
  <c r="AD46" i="3" s="1"/>
  <c r="AE46" i="3" s="1"/>
  <c r="AF46" i="3" s="1"/>
  <c r="AG46" i="3" s="1"/>
  <c r="AH46" i="3" s="1"/>
  <c r="AI46" i="3" s="1"/>
  <c r="AJ46" i="3" s="1"/>
  <c r="AK46" i="3" s="1"/>
  <c r="I40" i="3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AE40" i="3" s="1"/>
  <c r="AF40" i="3" s="1"/>
  <c r="AG40" i="3" s="1"/>
  <c r="AH40" i="3" s="1"/>
  <c r="AI40" i="3" s="1"/>
  <c r="AJ40" i="3" s="1"/>
  <c r="AK40" i="3" s="1"/>
  <c r="I37" i="3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T37" i="3" s="1"/>
  <c r="U37" i="3" s="1"/>
  <c r="V37" i="3" s="1"/>
  <c r="W37" i="3" s="1"/>
  <c r="X37" i="3" s="1"/>
  <c r="Y37" i="3" s="1"/>
  <c r="Z37" i="3" s="1"/>
  <c r="AA37" i="3" s="1"/>
  <c r="AB37" i="3" s="1"/>
  <c r="AC37" i="3" s="1"/>
  <c r="AD37" i="3" s="1"/>
  <c r="AE37" i="3" s="1"/>
  <c r="AF37" i="3" s="1"/>
  <c r="AG37" i="3" s="1"/>
  <c r="AH37" i="3" s="1"/>
  <c r="AI37" i="3" s="1"/>
  <c r="AJ37" i="3" s="1"/>
  <c r="AK37" i="3" s="1"/>
  <c r="I38" i="3"/>
  <c r="J38" i="3" s="1"/>
  <c r="K38" i="3" s="1"/>
  <c r="L38" i="3" s="1"/>
  <c r="M38" i="3" s="1"/>
  <c r="N38" i="3" s="1"/>
  <c r="O38" i="3" s="1"/>
  <c r="P38" i="3" s="1"/>
  <c r="Q38" i="3" s="1"/>
  <c r="R38" i="3" s="1"/>
  <c r="S38" i="3" s="1"/>
  <c r="T38" i="3" s="1"/>
  <c r="U38" i="3" s="1"/>
  <c r="V38" i="3" s="1"/>
  <c r="W38" i="3" s="1"/>
  <c r="X38" i="3" s="1"/>
  <c r="Y38" i="3" s="1"/>
  <c r="Z38" i="3" s="1"/>
  <c r="AA38" i="3" s="1"/>
  <c r="AB38" i="3" s="1"/>
  <c r="AC38" i="3" s="1"/>
  <c r="AD38" i="3" s="1"/>
  <c r="AE38" i="3" s="1"/>
  <c r="AF38" i="3" s="1"/>
  <c r="AG38" i="3" s="1"/>
  <c r="AH38" i="3" s="1"/>
  <c r="AI38" i="3" s="1"/>
  <c r="AJ38" i="3" s="1"/>
  <c r="AK38" i="3" s="1"/>
  <c r="I36" i="3"/>
  <c r="I34" i="3"/>
  <c r="J34" i="3" s="1"/>
  <c r="K34" i="3" s="1"/>
  <c r="L34" i="3" s="1"/>
  <c r="M34" i="3" s="1"/>
  <c r="N34" i="3" s="1"/>
  <c r="O34" i="3" s="1"/>
  <c r="P34" i="3" s="1"/>
  <c r="Q34" i="3" s="1"/>
  <c r="R34" i="3" s="1"/>
  <c r="S34" i="3" s="1"/>
  <c r="T34" i="3" s="1"/>
  <c r="U34" i="3" s="1"/>
  <c r="V34" i="3" s="1"/>
  <c r="W34" i="3" s="1"/>
  <c r="X34" i="3" s="1"/>
  <c r="Y34" i="3" s="1"/>
  <c r="Z34" i="3" s="1"/>
  <c r="AA34" i="3" s="1"/>
  <c r="AB34" i="3" s="1"/>
  <c r="AC34" i="3" s="1"/>
  <c r="AD34" i="3" s="1"/>
  <c r="AE34" i="3" s="1"/>
  <c r="AF34" i="3" s="1"/>
  <c r="AG34" i="3" s="1"/>
  <c r="AH34" i="3" s="1"/>
  <c r="AI34" i="3" s="1"/>
  <c r="AJ34" i="3" s="1"/>
  <c r="AK34" i="3" s="1"/>
  <c r="I33" i="3"/>
  <c r="J33" i="3" s="1"/>
  <c r="K33" i="3" s="1"/>
  <c r="L33" i="3" s="1"/>
  <c r="M33" i="3" s="1"/>
  <c r="N33" i="3" s="1"/>
  <c r="O33" i="3" s="1"/>
  <c r="P33" i="3" s="1"/>
  <c r="Q33" i="3" s="1"/>
  <c r="R33" i="3" s="1"/>
  <c r="S33" i="3" s="1"/>
  <c r="T33" i="3" s="1"/>
  <c r="U33" i="3" s="1"/>
  <c r="V33" i="3" s="1"/>
  <c r="W33" i="3" s="1"/>
  <c r="X33" i="3" s="1"/>
  <c r="Y33" i="3" s="1"/>
  <c r="Z33" i="3" s="1"/>
  <c r="AA33" i="3" s="1"/>
  <c r="AB33" i="3" s="1"/>
  <c r="AC33" i="3" s="1"/>
  <c r="AD33" i="3" s="1"/>
  <c r="AE33" i="3" s="1"/>
  <c r="AF33" i="3" s="1"/>
  <c r="AG33" i="3" s="1"/>
  <c r="AH33" i="3" s="1"/>
  <c r="AI33" i="3" s="1"/>
  <c r="AJ33" i="3" s="1"/>
  <c r="AK33" i="3" s="1"/>
  <c r="I27" i="3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T27" i="3" s="1"/>
  <c r="U27" i="3" s="1"/>
  <c r="V27" i="3" s="1"/>
  <c r="W27" i="3" s="1"/>
  <c r="X27" i="3" s="1"/>
  <c r="Y27" i="3" s="1"/>
  <c r="Z27" i="3" s="1"/>
  <c r="AA27" i="3" s="1"/>
  <c r="AB27" i="3" s="1"/>
  <c r="AC27" i="3" s="1"/>
  <c r="AD27" i="3" s="1"/>
  <c r="AE27" i="3" s="1"/>
  <c r="AF27" i="3" s="1"/>
  <c r="AG27" i="3" s="1"/>
  <c r="AH27" i="3" s="1"/>
  <c r="AI27" i="3" s="1"/>
  <c r="AJ27" i="3" s="1"/>
  <c r="AK27" i="3" s="1"/>
  <c r="I28" i="3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V28" i="3" s="1"/>
  <c r="W28" i="3" s="1"/>
  <c r="X28" i="3" s="1"/>
  <c r="Y28" i="3" s="1"/>
  <c r="Z28" i="3" s="1"/>
  <c r="AA28" i="3" s="1"/>
  <c r="AB28" i="3" s="1"/>
  <c r="AC28" i="3" s="1"/>
  <c r="AD28" i="3" s="1"/>
  <c r="AE28" i="3" s="1"/>
  <c r="AF28" i="3" s="1"/>
  <c r="AG28" i="3" s="1"/>
  <c r="AH28" i="3" s="1"/>
  <c r="AI28" i="3" s="1"/>
  <c r="AJ28" i="3" s="1"/>
  <c r="AK28" i="3" s="1"/>
  <c r="I29" i="3"/>
  <c r="J29" i="3" s="1"/>
  <c r="K29" i="3" s="1"/>
  <c r="L29" i="3" s="1"/>
  <c r="M29" i="3" s="1"/>
  <c r="N29" i="3" s="1"/>
  <c r="O29" i="3" s="1"/>
  <c r="P29" i="3" s="1"/>
  <c r="Q29" i="3" s="1"/>
  <c r="R29" i="3" s="1"/>
  <c r="S29" i="3" s="1"/>
  <c r="T29" i="3" s="1"/>
  <c r="U29" i="3" s="1"/>
  <c r="V29" i="3" s="1"/>
  <c r="W29" i="3" s="1"/>
  <c r="X29" i="3" s="1"/>
  <c r="Y29" i="3" s="1"/>
  <c r="Z29" i="3" s="1"/>
  <c r="AA29" i="3" s="1"/>
  <c r="AB29" i="3" s="1"/>
  <c r="AC29" i="3" s="1"/>
  <c r="AD29" i="3" s="1"/>
  <c r="AE29" i="3" s="1"/>
  <c r="AF29" i="3" s="1"/>
  <c r="AG29" i="3" s="1"/>
  <c r="AH29" i="3" s="1"/>
  <c r="AI29" i="3" s="1"/>
  <c r="AJ29" i="3" s="1"/>
  <c r="AK29" i="3" s="1"/>
  <c r="I30" i="3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AC30" i="3" s="1"/>
  <c r="AD30" i="3" s="1"/>
  <c r="AE30" i="3" s="1"/>
  <c r="AF30" i="3" s="1"/>
  <c r="AG30" i="3" s="1"/>
  <c r="AH30" i="3" s="1"/>
  <c r="AI30" i="3" s="1"/>
  <c r="AJ30" i="3" s="1"/>
  <c r="AK30" i="3" s="1"/>
  <c r="I17" i="3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Z17" i="3" s="1"/>
  <c r="AA17" i="3" s="1"/>
  <c r="AB17" i="3" s="1"/>
  <c r="AC17" i="3" s="1"/>
  <c r="AD17" i="3" s="1"/>
  <c r="AE17" i="3" s="1"/>
  <c r="AF17" i="3" s="1"/>
  <c r="AG17" i="3" s="1"/>
  <c r="AH17" i="3" s="1"/>
  <c r="AI17" i="3" s="1"/>
  <c r="AJ17" i="3" s="1"/>
  <c r="AK17" i="3" s="1"/>
  <c r="I18" i="3"/>
  <c r="J18" i="3" s="1"/>
  <c r="K18" i="3" s="1"/>
  <c r="L18" i="3" s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Z18" i="3" s="1"/>
  <c r="AA18" i="3" s="1"/>
  <c r="AB18" i="3" s="1"/>
  <c r="AC18" i="3" s="1"/>
  <c r="AD18" i="3" s="1"/>
  <c r="AE18" i="3" s="1"/>
  <c r="AF18" i="3" s="1"/>
  <c r="AG18" i="3" s="1"/>
  <c r="AH18" i="3" s="1"/>
  <c r="AI18" i="3" s="1"/>
  <c r="AJ18" i="3" s="1"/>
  <c r="AK18" i="3" s="1"/>
  <c r="I15" i="3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I16" i="3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I14" i="3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Z14" i="3" s="1"/>
  <c r="AA14" i="3" s="1"/>
  <c r="AB14" i="3" s="1"/>
  <c r="AC14" i="3" s="1"/>
  <c r="AD14" i="3" s="1"/>
  <c r="AE14" i="3" s="1"/>
  <c r="AF14" i="3" s="1"/>
  <c r="AG14" i="3" s="1"/>
  <c r="AH14" i="3" s="1"/>
  <c r="AI14" i="3" s="1"/>
  <c r="AJ14" i="3" s="1"/>
  <c r="AK14" i="3" s="1"/>
  <c r="I12" i="3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AA12" i="3" s="1"/>
  <c r="AB12" i="3" s="1"/>
  <c r="AC12" i="3" s="1"/>
  <c r="AD12" i="3" s="1"/>
  <c r="AE12" i="3" s="1"/>
  <c r="AF12" i="3" s="1"/>
  <c r="AG12" i="3" s="1"/>
  <c r="AH12" i="3" s="1"/>
  <c r="AI12" i="3" s="1"/>
  <c r="AJ12" i="3" s="1"/>
  <c r="AK12" i="3" s="1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D2" i="2"/>
  <c r="D3" i="2" s="1"/>
  <c r="D4" i="2" s="1"/>
  <c r="A38" i="6"/>
  <c r="A39" i="6" s="1"/>
  <c r="A74" i="6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BB2" i="2"/>
  <c r="AY2" i="5" s="1"/>
  <c r="A35" i="6"/>
  <c r="AF2" i="5"/>
  <c r="D183" i="2"/>
  <c r="D123" i="2"/>
  <c r="D64" i="2"/>
  <c r="D9" i="2"/>
  <c r="B2" i="5"/>
  <c r="I2" i="5"/>
  <c r="AE2" i="5"/>
  <c r="AQ2" i="5"/>
  <c r="I26" i="3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T26" i="3" s="1"/>
  <c r="U26" i="3" s="1"/>
  <c r="V26" i="3" s="1"/>
  <c r="W26" i="3" s="1"/>
  <c r="X26" i="3" s="1"/>
  <c r="Y26" i="3" s="1"/>
  <c r="Z26" i="3" s="1"/>
  <c r="AA26" i="3" s="1"/>
  <c r="AB26" i="3" s="1"/>
  <c r="AC26" i="3" s="1"/>
  <c r="AD26" i="3" s="1"/>
  <c r="AE26" i="3" s="1"/>
  <c r="AF26" i="3" s="1"/>
  <c r="AG26" i="3" s="1"/>
  <c r="AH26" i="3" s="1"/>
  <c r="AI26" i="3" s="1"/>
  <c r="AJ26" i="3" s="1"/>
  <c r="AK26" i="3" s="1"/>
  <c r="L63" i="3"/>
  <c r="M63" i="3" s="1"/>
  <c r="AT2" i="5"/>
  <c r="AH2" i="5"/>
  <c r="AU2" i="5"/>
  <c r="G3" i="2"/>
  <c r="D2" i="5"/>
  <c r="F3" i="2"/>
  <c r="C2" i="5"/>
  <c r="AO3" i="2"/>
  <c r="AO139" i="2" s="1"/>
  <c r="AL2" i="5"/>
  <c r="AC2" i="5"/>
  <c r="AB3" i="2"/>
  <c r="AB176" i="2" s="1"/>
  <c r="AA3" i="2"/>
  <c r="AA4" i="2" s="1"/>
  <c r="V2" i="5"/>
  <c r="U2" i="5"/>
  <c r="V3" i="2"/>
  <c r="V4" i="2" s="1"/>
  <c r="C27" i="2" s="1"/>
  <c r="S2" i="5"/>
  <c r="U3" i="2"/>
  <c r="R2" i="5"/>
  <c r="T3" i="2"/>
  <c r="T4" i="2" s="1"/>
  <c r="Q2" i="5"/>
  <c r="S3" i="2"/>
  <c r="R3" i="2"/>
  <c r="O2" i="5"/>
  <c r="Q3" i="2"/>
  <c r="M2" i="5"/>
  <c r="H2" i="5"/>
  <c r="I3" i="2"/>
  <c r="F2" i="5"/>
  <c r="H3" i="2"/>
  <c r="E2" i="5"/>
  <c r="AZ3" i="2"/>
  <c r="AZ60" i="2" s="1"/>
  <c r="AZ118" i="2" s="1"/>
  <c r="AW2" i="5"/>
  <c r="AM3" i="2"/>
  <c r="AM143" i="2" s="1"/>
  <c r="AJ2" i="5"/>
  <c r="AJ3" i="2"/>
  <c r="AJ133" i="2" s="1"/>
  <c r="AG2" i="5"/>
  <c r="AN3" i="2"/>
  <c r="J36" i="3"/>
  <c r="I25" i="3"/>
  <c r="D64" i="6"/>
  <c r="D56" i="6"/>
  <c r="D52" i="6"/>
  <c r="D60" i="6"/>
  <c r="D71" i="6"/>
  <c r="D72" i="6"/>
  <c r="D48" i="6"/>
  <c r="D67" i="6"/>
  <c r="D63" i="6"/>
  <c r="D47" i="6"/>
  <c r="D44" i="6"/>
  <c r="D59" i="6"/>
  <c r="D43" i="6"/>
  <c r="D50" i="6"/>
  <c r="D55" i="6"/>
  <c r="D49" i="6"/>
  <c r="D51" i="6"/>
  <c r="D54" i="6"/>
  <c r="D70" i="6"/>
  <c r="D68" i="6"/>
  <c r="D66" i="6"/>
  <c r="D62" i="6"/>
  <c r="D58" i="6"/>
  <c r="D69" i="6"/>
  <c r="D61" i="6"/>
  <c r="D46" i="6"/>
  <c r="D42" i="6"/>
  <c r="D65" i="6"/>
  <c r="D45" i="6"/>
  <c r="D53" i="6"/>
  <c r="D57" i="6"/>
  <c r="C48" i="6"/>
  <c r="C66" i="6"/>
  <c r="C60" i="6"/>
  <c r="C61" i="6"/>
  <c r="C62" i="6"/>
  <c r="C50" i="6"/>
  <c r="C63" i="6"/>
  <c r="C59" i="6"/>
  <c r="C45" i="6"/>
  <c r="C65" i="6"/>
  <c r="C55" i="6"/>
  <c r="C53" i="6"/>
  <c r="C58" i="6"/>
  <c r="C72" i="6"/>
  <c r="C46" i="6"/>
  <c r="C49" i="6"/>
  <c r="C44" i="6"/>
  <c r="C51" i="6"/>
  <c r="C70" i="6"/>
  <c r="C54" i="6"/>
  <c r="C47" i="6"/>
  <c r="C67" i="6"/>
  <c r="C56" i="6"/>
  <c r="C42" i="6"/>
  <c r="C52" i="6"/>
  <c r="C69" i="6"/>
  <c r="C71" i="6"/>
  <c r="C64" i="6"/>
  <c r="C43" i="6"/>
  <c r="C68" i="6"/>
  <c r="C57" i="6"/>
  <c r="E49" i="6"/>
  <c r="E52" i="6"/>
  <c r="E63" i="6"/>
  <c r="E70" i="6"/>
  <c r="E47" i="6"/>
  <c r="E66" i="6"/>
  <c r="E44" i="6"/>
  <c r="E55" i="6"/>
  <c r="E54" i="6"/>
  <c r="E61" i="6"/>
  <c r="E46" i="6"/>
  <c r="E42" i="6"/>
  <c r="E58" i="6"/>
  <c r="E71" i="6"/>
  <c r="E69" i="6"/>
  <c r="E67" i="6"/>
  <c r="E45" i="6"/>
  <c r="E59" i="6"/>
  <c r="E43" i="6"/>
  <c r="E65" i="6"/>
  <c r="E57" i="6"/>
  <c r="E53" i="6"/>
  <c r="E48" i="6"/>
  <c r="E62" i="6"/>
  <c r="E64" i="6"/>
  <c r="E56" i="6"/>
  <c r="E72" i="6"/>
  <c r="E68" i="6"/>
  <c r="E60" i="6"/>
  <c r="E50" i="6"/>
  <c r="F64" i="6"/>
  <c r="F72" i="6"/>
  <c r="F63" i="6"/>
  <c r="F55" i="6"/>
  <c r="F47" i="6"/>
  <c r="F70" i="6"/>
  <c r="F62" i="6"/>
  <c r="F69" i="6"/>
  <c r="F46" i="6"/>
  <c r="F65" i="6"/>
  <c r="F61" i="6"/>
  <c r="F45" i="6"/>
  <c r="F60" i="6"/>
  <c r="F48" i="6"/>
  <c r="F71" i="6"/>
  <c r="F44" i="6"/>
  <c r="F57" i="6"/>
  <c r="F54" i="6"/>
  <c r="F59" i="6"/>
  <c r="F43" i="6"/>
  <c r="F53" i="6"/>
  <c r="F67" i="6"/>
  <c r="F51" i="6"/>
  <c r="F42" i="6"/>
  <c r="F66" i="6"/>
  <c r="E51" i="6"/>
  <c r="F58" i="6"/>
  <c r="F56" i="6"/>
  <c r="F50" i="6"/>
  <c r="F68" i="6"/>
  <c r="F49" i="6"/>
  <c r="F52" i="6"/>
  <c r="P120" i="3" l="1"/>
  <c r="Q120" i="3" s="1"/>
  <c r="R120" i="3" s="1"/>
  <c r="S120" i="3" s="1"/>
  <c r="T120" i="3" s="1"/>
  <c r="U120" i="3" s="1"/>
  <c r="V120" i="3" s="1"/>
  <c r="W120" i="3" s="1"/>
  <c r="X120" i="3" s="1"/>
  <c r="Y120" i="3" s="1"/>
  <c r="Z120" i="3" s="1"/>
  <c r="AA120" i="3" s="1"/>
  <c r="AB120" i="3" s="1"/>
  <c r="AC120" i="3" s="1"/>
  <c r="AD120" i="3" s="1"/>
  <c r="AE120" i="3" s="1"/>
  <c r="AF120" i="3" s="1"/>
  <c r="AG120" i="3" s="1"/>
  <c r="AH120" i="3" s="1"/>
  <c r="AI120" i="3" s="1"/>
  <c r="AJ120" i="3" s="1"/>
  <c r="AK120" i="3" s="1"/>
  <c r="K184" i="2"/>
  <c r="D9" i="10"/>
  <c r="D10" i="10" s="1"/>
  <c r="N114" i="3"/>
  <c r="O114" i="3" s="1"/>
  <c r="P114" i="3" s="1"/>
  <c r="Q114" i="3" s="1"/>
  <c r="R114" i="3" s="1"/>
  <c r="S114" i="3" s="1"/>
  <c r="T114" i="3" s="1"/>
  <c r="U114" i="3" s="1"/>
  <c r="V114" i="3" s="1"/>
  <c r="W114" i="3" s="1"/>
  <c r="X114" i="3" s="1"/>
  <c r="Y114" i="3" s="1"/>
  <c r="Z114" i="3" s="1"/>
  <c r="AA114" i="3" s="1"/>
  <c r="AB114" i="3" s="1"/>
  <c r="AC114" i="3" s="1"/>
  <c r="AD114" i="3" s="1"/>
  <c r="AE114" i="3" s="1"/>
  <c r="AF114" i="3" s="1"/>
  <c r="AG114" i="3" s="1"/>
  <c r="AH114" i="3" s="1"/>
  <c r="AI114" i="3" s="1"/>
  <c r="AJ114" i="3" s="1"/>
  <c r="AK114" i="3" s="1"/>
  <c r="AV3" i="2"/>
  <c r="AV138" i="2" s="1"/>
  <c r="E8" i="10"/>
  <c r="L180" i="2"/>
  <c r="J3" i="2"/>
  <c r="AN2" i="5"/>
  <c r="E3" i="2"/>
  <c r="AH4" i="2"/>
  <c r="C153" i="2" s="1"/>
  <c r="AH5" i="2"/>
  <c r="AH6" i="2" s="1"/>
  <c r="AI3" i="2"/>
  <c r="AI149" i="2" s="1"/>
  <c r="K2" i="5"/>
  <c r="AM2" i="5"/>
  <c r="H58" i="9"/>
  <c r="H59" i="9" s="1"/>
  <c r="AE176" i="2"/>
  <c r="AB2" i="5"/>
  <c r="AC3" i="2"/>
  <c r="AC4" i="2" s="1"/>
  <c r="C34" i="2" s="1"/>
  <c r="J25" i="3"/>
  <c r="J2" i="5"/>
  <c r="Z3" i="2"/>
  <c r="Z176" i="2" s="1"/>
  <c r="T2" i="5"/>
  <c r="G2" i="5"/>
  <c r="AD3" i="2"/>
  <c r="AD180" i="2" s="1"/>
  <c r="AX2" i="5"/>
  <c r="AR3" i="2"/>
  <c r="AR152" i="2" s="1"/>
  <c r="AI2" i="5"/>
  <c r="AR2" i="5"/>
  <c r="AV2" i="5"/>
  <c r="AD2" i="5"/>
  <c r="AP2" i="5"/>
  <c r="BA60" i="2"/>
  <c r="BA116" i="2" s="1"/>
  <c r="BA176" i="2"/>
  <c r="AS4" i="2"/>
  <c r="C105" i="2" s="1"/>
  <c r="AS5" i="2"/>
  <c r="AS6" i="2" s="1"/>
  <c r="AS176" i="2"/>
  <c r="BA4" i="2"/>
  <c r="C113" i="2" s="1"/>
  <c r="BB3" i="2"/>
  <c r="BB129" i="2" s="1"/>
  <c r="K36" i="3"/>
  <c r="L36" i="3" s="1"/>
  <c r="M36" i="3" s="1"/>
  <c r="N36" i="3" s="1"/>
  <c r="O36" i="3" s="1"/>
  <c r="P36" i="3" s="1"/>
  <c r="Q36" i="3" s="1"/>
  <c r="R36" i="3" s="1"/>
  <c r="S36" i="3" s="1"/>
  <c r="T36" i="3" s="1"/>
  <c r="U36" i="3" s="1"/>
  <c r="V36" i="3" s="1"/>
  <c r="W36" i="3" s="1"/>
  <c r="X36" i="3" s="1"/>
  <c r="Y36" i="3" s="1"/>
  <c r="Z36" i="3" s="1"/>
  <c r="AA36" i="3" s="1"/>
  <c r="AB36" i="3" s="1"/>
  <c r="AC36" i="3" s="1"/>
  <c r="AD36" i="3" s="1"/>
  <c r="AE36" i="3" s="1"/>
  <c r="AF36" i="3" s="1"/>
  <c r="AG36" i="3" s="1"/>
  <c r="AH36" i="3" s="1"/>
  <c r="AI36" i="3" s="1"/>
  <c r="AJ36" i="3" s="1"/>
  <c r="AK36" i="3" s="1"/>
  <c r="K25" i="3"/>
  <c r="AL129" i="2"/>
  <c r="AL5" i="2"/>
  <c r="AL6" i="2" s="1"/>
  <c r="AL176" i="2"/>
  <c r="AK147" i="2"/>
  <c r="AK60" i="2"/>
  <c r="AK116" i="2" s="1"/>
  <c r="O3" i="2"/>
  <c r="O180" i="2" s="1"/>
  <c r="L61" i="3"/>
  <c r="M61" i="3" s="1"/>
  <c r="N61" i="3" s="1"/>
  <c r="AK120" i="2"/>
  <c r="Q180" i="2"/>
  <c r="AJ60" i="2"/>
  <c r="AJ117" i="2" s="1"/>
  <c r="H23" i="9"/>
  <c r="H17" i="9"/>
  <c r="H19" i="9"/>
  <c r="H26" i="9"/>
  <c r="H33" i="9"/>
  <c r="H32" i="9"/>
  <c r="H18" i="9"/>
  <c r="H25" i="9"/>
  <c r="H16" i="9"/>
  <c r="H43" i="9"/>
  <c r="H15" i="9"/>
  <c r="H27" i="9"/>
  <c r="H35" i="9"/>
  <c r="H11" i="9"/>
  <c r="H8" i="9"/>
  <c r="H10" i="9"/>
  <c r="H9" i="9"/>
  <c r="L18" i="9"/>
  <c r="AL60" i="2"/>
  <c r="AL115" i="2" s="1"/>
  <c r="AL120" i="2"/>
  <c r="AK180" i="2"/>
  <c r="AF176" i="2"/>
  <c r="AE4" i="2"/>
  <c r="C36" i="2" s="1"/>
  <c r="AP5" i="2"/>
  <c r="AP180" i="2"/>
  <c r="AP60" i="2"/>
  <c r="AP61" i="2" s="1"/>
  <c r="AI176" i="2"/>
  <c r="AP120" i="2"/>
  <c r="AP176" i="2"/>
  <c r="AT120" i="2"/>
  <c r="AL180" i="2"/>
  <c r="AT176" i="2"/>
  <c r="AT5" i="2"/>
  <c r="AT6" i="2" s="1"/>
  <c r="AV120" i="2"/>
  <c r="AV176" i="2"/>
  <c r="AY60" i="2"/>
  <c r="AY117" i="2" s="1"/>
  <c r="N4" i="2"/>
  <c r="C74" i="2" s="1"/>
  <c r="N176" i="2"/>
  <c r="L4" i="2"/>
  <c r="C17" i="2" s="1"/>
  <c r="AH176" i="2"/>
  <c r="AZ120" i="2"/>
  <c r="AZ176" i="2"/>
  <c r="AY176" i="2"/>
  <c r="V176" i="2"/>
  <c r="AY180" i="2"/>
  <c r="AX180" i="2"/>
  <c r="AY149" i="2"/>
  <c r="AV180" i="2"/>
  <c r="AY148" i="2"/>
  <c r="AS120" i="2"/>
  <c r="AX168" i="2"/>
  <c r="BA180" i="2"/>
  <c r="AX167" i="2"/>
  <c r="AK176" i="2"/>
  <c r="AT180" i="2"/>
  <c r="AJ150" i="2"/>
  <c r="AJ132" i="2"/>
  <c r="AI168" i="2"/>
  <c r="AI150" i="2"/>
  <c r="AY5" i="2"/>
  <c r="AY6" i="2" s="1"/>
  <c r="AH180" i="2"/>
  <c r="AJ162" i="2"/>
  <c r="AQ120" i="2"/>
  <c r="AY136" i="2"/>
  <c r="AS180" i="2"/>
  <c r="M180" i="2"/>
  <c r="AO4" i="2"/>
  <c r="C101" i="2" s="1"/>
  <c r="AQ180" i="2"/>
  <c r="AX166" i="2"/>
  <c r="AJ120" i="2"/>
  <c r="AP172" i="2"/>
  <c r="AJ176" i="2"/>
  <c r="AP171" i="2"/>
  <c r="C126" i="2"/>
  <c r="W176" i="2"/>
  <c r="AP170" i="2"/>
  <c r="AP167" i="2"/>
  <c r="AP164" i="2"/>
  <c r="AJ4" i="2"/>
  <c r="C41" i="2" s="1"/>
  <c r="AP163" i="2"/>
  <c r="AJ5" i="2"/>
  <c r="AJ6" i="2" s="1"/>
  <c r="AO180" i="2"/>
  <c r="AP162" i="2"/>
  <c r="AP160" i="2"/>
  <c r="AM4" i="2"/>
  <c r="C44" i="2" s="1"/>
  <c r="AP159" i="2"/>
  <c r="AP158" i="2"/>
  <c r="AQ60" i="2"/>
  <c r="AQ117" i="2" s="1"/>
  <c r="AP157" i="2"/>
  <c r="AP156" i="2"/>
  <c r="AQ5" i="2"/>
  <c r="AQ6" i="2" s="1"/>
  <c r="AP155" i="2"/>
  <c r="AP129" i="2"/>
  <c r="D187" i="2"/>
  <c r="AP128" i="2"/>
  <c r="AB4" i="2"/>
  <c r="C88" i="2" s="1"/>
  <c r="AP127" i="2"/>
  <c r="AQ176" i="2"/>
  <c r="Z180" i="2"/>
  <c r="AP126" i="2"/>
  <c r="R180" i="2"/>
  <c r="AP125" i="2"/>
  <c r="P176" i="2"/>
  <c r="AT4" i="2"/>
  <c r="C106" i="2" s="1"/>
  <c r="AP124" i="2"/>
  <c r="W180" i="2"/>
  <c r="AK132" i="2"/>
  <c r="V180" i="2"/>
  <c r="AJ164" i="2"/>
  <c r="P180" i="2"/>
  <c r="U180" i="2"/>
  <c r="AJ163" i="2"/>
  <c r="AF4" i="2"/>
  <c r="C92" i="2" s="1"/>
  <c r="AM176" i="2"/>
  <c r="AG176" i="2"/>
  <c r="Y180" i="2"/>
  <c r="X180" i="2"/>
  <c r="AX154" i="2"/>
  <c r="AO170" i="2"/>
  <c r="AJ131" i="2"/>
  <c r="AX136" i="2"/>
  <c r="AP161" i="2"/>
  <c r="AO169" i="2"/>
  <c r="AJ130" i="2"/>
  <c r="AX135" i="2"/>
  <c r="AO168" i="2"/>
  <c r="AX134" i="2"/>
  <c r="AO156" i="2"/>
  <c r="C142" i="2"/>
  <c r="AV140" i="2"/>
  <c r="AO138" i="2"/>
  <c r="Z4" i="2"/>
  <c r="T180" i="2"/>
  <c r="AV139" i="2"/>
  <c r="AO137" i="2"/>
  <c r="AI148" i="2"/>
  <c r="Y176" i="2"/>
  <c r="AO60" i="2"/>
  <c r="AO118" i="2" s="1"/>
  <c r="AO176" i="2"/>
  <c r="AT162" i="2"/>
  <c r="AO136" i="2"/>
  <c r="AO5" i="2"/>
  <c r="AO6" i="2" s="1"/>
  <c r="AT144" i="2"/>
  <c r="AO124" i="2"/>
  <c r="AT143" i="2"/>
  <c r="AP152" i="2"/>
  <c r="AM181" i="2"/>
  <c r="X4" i="2"/>
  <c r="C84" i="2" s="1"/>
  <c r="AP4" i="2"/>
  <c r="C102" i="2" s="1"/>
  <c r="AT142" i="2"/>
  <c r="AP151" i="2"/>
  <c r="AM172" i="2"/>
  <c r="AK61" i="2"/>
  <c r="N180" i="2"/>
  <c r="AT130" i="2"/>
  <c r="AP150" i="2"/>
  <c r="AM160" i="2"/>
  <c r="T176" i="2"/>
  <c r="AS162" i="2"/>
  <c r="AP148" i="2"/>
  <c r="AM142" i="2"/>
  <c r="AS161" i="2"/>
  <c r="AP147" i="2"/>
  <c r="AM141" i="2"/>
  <c r="AS160" i="2"/>
  <c r="AP146" i="2"/>
  <c r="AM140" i="2"/>
  <c r="AS148" i="2"/>
  <c r="AP145" i="2"/>
  <c r="AM128" i="2"/>
  <c r="AL4" i="2"/>
  <c r="AS130" i="2"/>
  <c r="AP144" i="2"/>
  <c r="AL160" i="2"/>
  <c r="AS129" i="2"/>
  <c r="AP143" i="2"/>
  <c r="AL159" i="2"/>
  <c r="AS128" i="2"/>
  <c r="AP142" i="2"/>
  <c r="AL158" i="2"/>
  <c r="AQ166" i="2"/>
  <c r="AP141" i="2"/>
  <c r="AL146" i="2"/>
  <c r="AG164" i="2"/>
  <c r="AX5" i="2"/>
  <c r="AX6" i="2" s="1"/>
  <c r="BA164" i="2"/>
  <c r="AQ165" i="2"/>
  <c r="AP140" i="2"/>
  <c r="AL128" i="2"/>
  <c r="AX120" i="2"/>
  <c r="AX60" i="2"/>
  <c r="AX115" i="2" s="1"/>
  <c r="AJ180" i="2"/>
  <c r="BA146" i="2"/>
  <c r="AQ164" i="2"/>
  <c r="AP139" i="2"/>
  <c r="AL127" i="2"/>
  <c r="AZ180" i="2"/>
  <c r="AX4" i="2"/>
  <c r="C110" i="2" s="1"/>
  <c r="BA145" i="2"/>
  <c r="AQ152" i="2"/>
  <c r="AP138" i="2"/>
  <c r="AL126" i="2"/>
  <c r="AM180" i="2"/>
  <c r="BA144" i="2"/>
  <c r="AQ134" i="2"/>
  <c r="AP135" i="2"/>
  <c r="AK164" i="2"/>
  <c r="AU60" i="2"/>
  <c r="AU118" i="2" s="1"/>
  <c r="AU5" i="2"/>
  <c r="AU6" i="2" s="1"/>
  <c r="BA132" i="2"/>
  <c r="AQ133" i="2"/>
  <c r="AP132" i="2"/>
  <c r="AK146" i="2"/>
  <c r="C124" i="2"/>
  <c r="AY168" i="2"/>
  <c r="AQ132" i="2"/>
  <c r="AP131" i="2"/>
  <c r="AK145" i="2"/>
  <c r="AG4" i="2"/>
  <c r="C38" i="2" s="1"/>
  <c r="AZ4" i="2"/>
  <c r="C112" i="2" s="1"/>
  <c r="AM5" i="2"/>
  <c r="AF120" i="2"/>
  <c r="AM120" i="2"/>
  <c r="AX176" i="2"/>
  <c r="AE180" i="2"/>
  <c r="AY150" i="2"/>
  <c r="AP181" i="2"/>
  <c r="AP130" i="2"/>
  <c r="AK144" i="2"/>
  <c r="C30" i="2"/>
  <c r="C144" i="2"/>
  <c r="C85" i="2"/>
  <c r="C9" i="2"/>
  <c r="C64" i="2"/>
  <c r="C123" i="2"/>
  <c r="C76" i="2"/>
  <c r="C135" i="2"/>
  <c r="C21" i="2"/>
  <c r="AN125" i="2"/>
  <c r="AN157" i="2"/>
  <c r="AN126" i="2"/>
  <c r="AN158" i="2"/>
  <c r="AN127" i="2"/>
  <c r="AN159" i="2"/>
  <c r="AN128" i="2"/>
  <c r="AN160" i="2"/>
  <c r="AN129" i="2"/>
  <c r="AN161" i="2"/>
  <c r="AN130" i="2"/>
  <c r="AN162" i="2"/>
  <c r="AN131" i="2"/>
  <c r="AN163" i="2"/>
  <c r="AN132" i="2"/>
  <c r="AN164" i="2"/>
  <c r="AN133" i="2"/>
  <c r="AN165" i="2"/>
  <c r="AN134" i="2"/>
  <c r="AN166" i="2"/>
  <c r="AN135" i="2"/>
  <c r="AN167" i="2"/>
  <c r="AN136" i="2"/>
  <c r="AN168" i="2"/>
  <c r="AN137" i="2"/>
  <c r="AN169" i="2"/>
  <c r="AN138" i="2"/>
  <c r="AN170" i="2"/>
  <c r="AN139" i="2"/>
  <c r="AN171" i="2"/>
  <c r="AN140" i="2"/>
  <c r="AN172" i="2"/>
  <c r="AN141" i="2"/>
  <c r="AN181" i="2"/>
  <c r="AN143" i="2"/>
  <c r="AN144" i="2"/>
  <c r="AN145" i="2"/>
  <c r="AN146" i="2"/>
  <c r="AN147" i="2"/>
  <c r="AN148" i="2"/>
  <c r="AN149" i="2"/>
  <c r="AN150" i="2"/>
  <c r="AN151" i="2"/>
  <c r="AN152" i="2"/>
  <c r="AN153" i="2"/>
  <c r="AV158" i="2"/>
  <c r="M4" i="2"/>
  <c r="AV141" i="2"/>
  <c r="AV18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60" i="2"/>
  <c r="AV154" i="2"/>
  <c r="AV155" i="2"/>
  <c r="AV124" i="2"/>
  <c r="AV156" i="2"/>
  <c r="AV125" i="2"/>
  <c r="AV157" i="2"/>
  <c r="AV127" i="2"/>
  <c r="AV159" i="2"/>
  <c r="AV128" i="2"/>
  <c r="AV160" i="2"/>
  <c r="AV129" i="2"/>
  <c r="AV161" i="2"/>
  <c r="AV130" i="2"/>
  <c r="AV162" i="2"/>
  <c r="AV131" i="2"/>
  <c r="AV163" i="2"/>
  <c r="AV132" i="2"/>
  <c r="AV164" i="2"/>
  <c r="AV133" i="2"/>
  <c r="AV165" i="2"/>
  <c r="AV134" i="2"/>
  <c r="AV166" i="2"/>
  <c r="AV135" i="2"/>
  <c r="AV167" i="2"/>
  <c r="AV136" i="2"/>
  <c r="AV168" i="2"/>
  <c r="AV137" i="2"/>
  <c r="AV169" i="2"/>
  <c r="AV126" i="2"/>
  <c r="AG163" i="2"/>
  <c r="AF180" i="2"/>
  <c r="AZ164" i="2"/>
  <c r="AU158" i="2"/>
  <c r="AG162" i="2"/>
  <c r="AZ163" i="2"/>
  <c r="AU157" i="2"/>
  <c r="AG150" i="2"/>
  <c r="M176" i="2"/>
  <c r="AZ162" i="2"/>
  <c r="AU156" i="2"/>
  <c r="AG133" i="2"/>
  <c r="AG165" i="2"/>
  <c r="AG60" i="2"/>
  <c r="AG134" i="2"/>
  <c r="AG166" i="2"/>
  <c r="AG135" i="2"/>
  <c r="AG167" i="2"/>
  <c r="AG136" i="2"/>
  <c r="AG168" i="2"/>
  <c r="AG137" i="2"/>
  <c r="AG169" i="2"/>
  <c r="AG138" i="2"/>
  <c r="AG170" i="2"/>
  <c r="AG139" i="2"/>
  <c r="AG171" i="2"/>
  <c r="AG140" i="2"/>
  <c r="AG172" i="2"/>
  <c r="AG141" i="2"/>
  <c r="AG142" i="2"/>
  <c r="AG143" i="2"/>
  <c r="AG144" i="2"/>
  <c r="AG145" i="2"/>
  <c r="AG5" i="2"/>
  <c r="AG146" i="2"/>
  <c r="AG181" i="2"/>
  <c r="AG147" i="2"/>
  <c r="AG180" i="2"/>
  <c r="AG148" i="2"/>
  <c r="AG149" i="2"/>
  <c r="AG151" i="2"/>
  <c r="AG152" i="2"/>
  <c r="AG153" i="2"/>
  <c r="AG154" i="2"/>
  <c r="AG155" i="2"/>
  <c r="AG124" i="2"/>
  <c r="AG156" i="2"/>
  <c r="AG125" i="2"/>
  <c r="AG157" i="2"/>
  <c r="AG126" i="2"/>
  <c r="AG158" i="2"/>
  <c r="AG127" i="2"/>
  <c r="AG159" i="2"/>
  <c r="AG128" i="2"/>
  <c r="AG160" i="2"/>
  <c r="AG129" i="2"/>
  <c r="AG161" i="2"/>
  <c r="AG120" i="2"/>
  <c r="AG130" i="2"/>
  <c r="AZ150" i="2"/>
  <c r="AU144" i="2"/>
  <c r="AG131" i="2"/>
  <c r="AW155" i="2"/>
  <c r="AW4" i="2"/>
  <c r="AW124" i="2"/>
  <c r="AW156" i="2"/>
  <c r="AW120" i="2"/>
  <c r="AW125" i="2"/>
  <c r="AW157" i="2"/>
  <c r="AW126" i="2"/>
  <c r="AW158" i="2"/>
  <c r="AW127" i="2"/>
  <c r="AW159" i="2"/>
  <c r="AW128" i="2"/>
  <c r="AW160" i="2"/>
  <c r="AW129" i="2"/>
  <c r="AW161" i="2"/>
  <c r="AW130" i="2"/>
  <c r="AW162" i="2"/>
  <c r="AW131" i="2"/>
  <c r="AW163" i="2"/>
  <c r="AW132" i="2"/>
  <c r="AW164" i="2"/>
  <c r="AW133" i="2"/>
  <c r="AW165" i="2"/>
  <c r="AW134" i="2"/>
  <c r="AW166" i="2"/>
  <c r="AW135" i="2"/>
  <c r="AW167" i="2"/>
  <c r="AW5" i="2"/>
  <c r="AW136" i="2"/>
  <c r="AW168" i="2"/>
  <c r="AW137" i="2"/>
  <c r="AW169" i="2"/>
  <c r="AW138" i="2"/>
  <c r="AW170" i="2"/>
  <c r="AW139" i="2"/>
  <c r="AW171" i="2"/>
  <c r="AW141" i="2"/>
  <c r="AW181" i="2"/>
  <c r="AW142" i="2"/>
  <c r="AW143" i="2"/>
  <c r="AW144" i="2"/>
  <c r="AW145" i="2"/>
  <c r="AW146" i="2"/>
  <c r="AW147" i="2"/>
  <c r="AW148" i="2"/>
  <c r="AW149" i="2"/>
  <c r="AW60" i="2"/>
  <c r="AW150" i="2"/>
  <c r="AW151" i="2"/>
  <c r="AZ132" i="2"/>
  <c r="AU126" i="2"/>
  <c r="AZ131" i="2"/>
  <c r="AU125" i="2"/>
  <c r="AZ117" i="2"/>
  <c r="AF124" i="2"/>
  <c r="AF156" i="2"/>
  <c r="AF125" i="2"/>
  <c r="AF157" i="2"/>
  <c r="AF126" i="2"/>
  <c r="AF158" i="2"/>
  <c r="AF127" i="2"/>
  <c r="AF159" i="2"/>
  <c r="AF128" i="2"/>
  <c r="AF160" i="2"/>
  <c r="AF129" i="2"/>
  <c r="AF161" i="2"/>
  <c r="AF130" i="2"/>
  <c r="AF162" i="2"/>
  <c r="AF131" i="2"/>
  <c r="AF163" i="2"/>
  <c r="AF132" i="2"/>
  <c r="AF164" i="2"/>
  <c r="AF5" i="2"/>
  <c r="AF133" i="2"/>
  <c r="AF165" i="2"/>
  <c r="AF134" i="2"/>
  <c r="AF166" i="2"/>
  <c r="AF135" i="2"/>
  <c r="AF167" i="2"/>
  <c r="AF136" i="2"/>
  <c r="AF168" i="2"/>
  <c r="AF137" i="2"/>
  <c r="AF169" i="2"/>
  <c r="AF138" i="2"/>
  <c r="AF170" i="2"/>
  <c r="AF139" i="2"/>
  <c r="AF171" i="2"/>
  <c r="AF140" i="2"/>
  <c r="AF172" i="2"/>
  <c r="AF142" i="2"/>
  <c r="AF143" i="2"/>
  <c r="AF144" i="2"/>
  <c r="AF145" i="2"/>
  <c r="AF146" i="2"/>
  <c r="AF181" i="2"/>
  <c r="AF147" i="2"/>
  <c r="AF148" i="2"/>
  <c r="AF149" i="2"/>
  <c r="AF150" i="2"/>
  <c r="AF151" i="2"/>
  <c r="AF152" i="2"/>
  <c r="AF60" i="2"/>
  <c r="AF153" i="2"/>
  <c r="AZ130" i="2"/>
  <c r="AF154" i="2"/>
  <c r="C71" i="2"/>
  <c r="C130" i="2"/>
  <c r="C16" i="2"/>
  <c r="R176" i="2"/>
  <c r="AF141" i="2"/>
  <c r="AR151" i="2"/>
  <c r="AR161" i="2"/>
  <c r="AR170" i="2"/>
  <c r="AU127" i="2"/>
  <c r="AU159" i="2"/>
  <c r="AU128" i="2"/>
  <c r="AU160" i="2"/>
  <c r="AU129" i="2"/>
  <c r="AU161" i="2"/>
  <c r="AU130" i="2"/>
  <c r="AU162" i="2"/>
  <c r="AU131" i="2"/>
  <c r="AU163" i="2"/>
  <c r="AU132" i="2"/>
  <c r="AU164" i="2"/>
  <c r="AU133" i="2"/>
  <c r="AU165" i="2"/>
  <c r="AU134" i="2"/>
  <c r="AU166" i="2"/>
  <c r="AU135" i="2"/>
  <c r="AU167" i="2"/>
  <c r="AU136" i="2"/>
  <c r="AU168" i="2"/>
  <c r="AU137" i="2"/>
  <c r="AU169" i="2"/>
  <c r="AU138" i="2"/>
  <c r="AU170" i="2"/>
  <c r="AU139" i="2"/>
  <c r="AU171" i="2"/>
  <c r="AU140" i="2"/>
  <c r="AU172" i="2"/>
  <c r="AU141" i="2"/>
  <c r="AU181" i="2"/>
  <c r="AU142" i="2"/>
  <c r="AU143" i="2"/>
  <c r="AU145" i="2"/>
  <c r="AU146" i="2"/>
  <c r="AU147" i="2"/>
  <c r="AU148" i="2"/>
  <c r="AU149" i="2"/>
  <c r="AU150" i="2"/>
  <c r="AU151" i="2"/>
  <c r="AU152" i="2"/>
  <c r="AU153" i="2"/>
  <c r="AU154" i="2"/>
  <c r="AU155" i="2"/>
  <c r="C158" i="2"/>
  <c r="C32" i="2"/>
  <c r="C146" i="2"/>
  <c r="C87" i="2"/>
  <c r="AU120" i="2"/>
  <c r="AU176" i="2"/>
  <c r="AU4" i="2"/>
  <c r="AZ133" i="2"/>
  <c r="AZ165" i="2"/>
  <c r="AZ134" i="2"/>
  <c r="AZ166" i="2"/>
  <c r="AZ135" i="2"/>
  <c r="AZ167" i="2"/>
  <c r="AZ136" i="2"/>
  <c r="AZ168" i="2"/>
  <c r="AZ137" i="2"/>
  <c r="AZ169" i="2"/>
  <c r="AZ138" i="2"/>
  <c r="AZ170" i="2"/>
  <c r="AZ139" i="2"/>
  <c r="AZ171" i="2"/>
  <c r="AZ140" i="2"/>
  <c r="AZ172" i="2"/>
  <c r="AZ141" i="2"/>
  <c r="AZ181" i="2"/>
  <c r="AZ142" i="2"/>
  <c r="AZ143" i="2"/>
  <c r="AZ144" i="2"/>
  <c r="AZ145" i="2"/>
  <c r="AZ5" i="2"/>
  <c r="AZ146" i="2"/>
  <c r="AZ147" i="2"/>
  <c r="AZ148" i="2"/>
  <c r="AZ149" i="2"/>
  <c r="AZ151" i="2"/>
  <c r="AZ152" i="2"/>
  <c r="AZ153" i="2"/>
  <c r="AZ154" i="2"/>
  <c r="AZ155" i="2"/>
  <c r="AZ124" i="2"/>
  <c r="AZ156" i="2"/>
  <c r="AZ125" i="2"/>
  <c r="AZ157" i="2"/>
  <c r="AZ126" i="2"/>
  <c r="AZ158" i="2"/>
  <c r="AZ127" i="2"/>
  <c r="AZ159" i="2"/>
  <c r="AZ128" i="2"/>
  <c r="AZ160" i="2"/>
  <c r="AZ129" i="2"/>
  <c r="AZ161" i="2"/>
  <c r="U176" i="2"/>
  <c r="U4" i="2"/>
  <c r="AW180" i="2"/>
  <c r="AN156" i="2"/>
  <c r="AV5" i="2"/>
  <c r="AN155" i="2"/>
  <c r="AN154" i="2"/>
  <c r="AN180" i="2"/>
  <c r="AU180" i="2"/>
  <c r="AN142" i="2"/>
  <c r="AN124" i="2"/>
  <c r="AN120" i="2"/>
  <c r="AW176" i="2"/>
  <c r="AW172" i="2"/>
  <c r="C80" i="2"/>
  <c r="C139" i="2"/>
  <c r="C25" i="2"/>
  <c r="C14" i="2"/>
  <c r="AW154" i="2"/>
  <c r="S176" i="2"/>
  <c r="AW153" i="2"/>
  <c r="AN176" i="2"/>
  <c r="S4" i="2"/>
  <c r="AW152" i="2"/>
  <c r="AZ115" i="2"/>
  <c r="AZ61" i="2"/>
  <c r="AN5" i="2"/>
  <c r="AW140" i="2"/>
  <c r="AN60" i="2"/>
  <c r="R4" i="2"/>
  <c r="AA180" i="2"/>
  <c r="Q176" i="2"/>
  <c r="C155" i="2"/>
  <c r="AV172" i="2"/>
  <c r="C82" i="2"/>
  <c r="C141" i="2"/>
  <c r="AN4" i="2"/>
  <c r="Q4" i="2"/>
  <c r="AV171" i="2"/>
  <c r="AZ116" i="2"/>
  <c r="AV170" i="2"/>
  <c r="S180" i="2"/>
  <c r="AM60" i="2"/>
  <c r="AO120" i="2"/>
  <c r="AK4" i="2"/>
  <c r="AY120" i="2"/>
  <c r="BB157" i="2"/>
  <c r="BA143" i="2"/>
  <c r="AY147" i="2"/>
  <c r="AX165" i="2"/>
  <c r="AX133" i="2"/>
  <c r="AT181" i="2"/>
  <c r="AT141" i="2"/>
  <c r="AS159" i="2"/>
  <c r="AS127" i="2"/>
  <c r="AQ163" i="2"/>
  <c r="AQ131" i="2"/>
  <c r="AP149" i="2"/>
  <c r="AO167" i="2"/>
  <c r="AO135" i="2"/>
  <c r="AM171" i="2"/>
  <c r="AM139" i="2"/>
  <c r="AL157" i="2"/>
  <c r="AL125" i="2"/>
  <c r="AK143" i="2"/>
  <c r="AJ161" i="2"/>
  <c r="AJ129" i="2"/>
  <c r="BB156" i="2"/>
  <c r="BB124" i="2"/>
  <c r="BA142" i="2"/>
  <c r="AY146" i="2"/>
  <c r="AX164" i="2"/>
  <c r="AX132" i="2"/>
  <c r="AT172" i="2"/>
  <c r="AT140" i="2"/>
  <c r="AS158" i="2"/>
  <c r="AS126" i="2"/>
  <c r="AQ162" i="2"/>
  <c r="AQ130" i="2"/>
  <c r="AO166" i="2"/>
  <c r="AO134" i="2"/>
  <c r="AM170" i="2"/>
  <c r="AM138" i="2"/>
  <c r="AL156" i="2"/>
  <c r="AL124" i="2"/>
  <c r="AK142" i="2"/>
  <c r="AJ160" i="2"/>
  <c r="AJ128" i="2"/>
  <c r="BA181" i="2"/>
  <c r="BA141" i="2"/>
  <c r="AY145" i="2"/>
  <c r="AX163" i="2"/>
  <c r="AX131" i="2"/>
  <c r="AT171" i="2"/>
  <c r="AT139" i="2"/>
  <c r="AS157" i="2"/>
  <c r="AS125" i="2"/>
  <c r="AQ161" i="2"/>
  <c r="AQ129" i="2"/>
  <c r="AO165" i="2"/>
  <c r="AO133" i="2"/>
  <c r="AM169" i="2"/>
  <c r="AM137" i="2"/>
  <c r="AL155" i="2"/>
  <c r="AK181" i="2"/>
  <c r="AK141" i="2"/>
  <c r="AJ159" i="2"/>
  <c r="AJ127" i="2"/>
  <c r="AI145" i="2"/>
  <c r="BB154" i="2"/>
  <c r="BA172" i="2"/>
  <c r="BA140" i="2"/>
  <c r="AY144" i="2"/>
  <c r="AX162" i="2"/>
  <c r="AX130" i="2"/>
  <c r="AT170" i="2"/>
  <c r="AT138" i="2"/>
  <c r="AS156" i="2"/>
  <c r="AS124" i="2"/>
  <c r="AQ160" i="2"/>
  <c r="AQ128" i="2"/>
  <c r="AO164" i="2"/>
  <c r="AO132" i="2"/>
  <c r="AM168" i="2"/>
  <c r="AM136" i="2"/>
  <c r="AL154" i="2"/>
  <c r="AK172" i="2"/>
  <c r="AK140" i="2"/>
  <c r="AJ158" i="2"/>
  <c r="AJ126" i="2"/>
  <c r="BA171" i="2"/>
  <c r="BA139" i="2"/>
  <c r="AY143" i="2"/>
  <c r="AX161" i="2"/>
  <c r="AX129" i="2"/>
  <c r="AT169" i="2"/>
  <c r="AT137" i="2"/>
  <c r="AS155" i="2"/>
  <c r="AQ159" i="2"/>
  <c r="AQ127" i="2"/>
  <c r="AO163" i="2"/>
  <c r="AO131" i="2"/>
  <c r="AM167" i="2"/>
  <c r="AM135" i="2"/>
  <c r="AL153" i="2"/>
  <c r="AK171" i="2"/>
  <c r="AK139" i="2"/>
  <c r="AJ157" i="2"/>
  <c r="AJ125" i="2"/>
  <c r="BB152" i="2"/>
  <c r="BA170" i="2"/>
  <c r="BA138" i="2"/>
  <c r="AY142" i="2"/>
  <c r="AX160" i="2"/>
  <c r="AX128" i="2"/>
  <c r="AT168" i="2"/>
  <c r="AT136" i="2"/>
  <c r="AS154" i="2"/>
  <c r="AQ158" i="2"/>
  <c r="AQ126" i="2"/>
  <c r="AO162" i="2"/>
  <c r="AO130" i="2"/>
  <c r="AM166" i="2"/>
  <c r="AM134" i="2"/>
  <c r="AL152" i="2"/>
  <c r="AK170" i="2"/>
  <c r="AK138" i="2"/>
  <c r="AJ156" i="2"/>
  <c r="AJ124" i="2"/>
  <c r="AI142" i="2"/>
  <c r="BB151" i="2"/>
  <c r="BA169" i="2"/>
  <c r="BA137" i="2"/>
  <c r="AY181" i="2"/>
  <c r="AY141" i="2"/>
  <c r="AX159" i="2"/>
  <c r="AX127" i="2"/>
  <c r="AT167" i="2"/>
  <c r="AT135" i="2"/>
  <c r="AS153" i="2"/>
  <c r="AQ157" i="2"/>
  <c r="AQ125" i="2"/>
  <c r="AO161" i="2"/>
  <c r="AO129" i="2"/>
  <c r="AM165" i="2"/>
  <c r="AM133" i="2"/>
  <c r="AL151" i="2"/>
  <c r="AK169" i="2"/>
  <c r="AK137" i="2"/>
  <c r="AJ155" i="2"/>
  <c r="BB150" i="2"/>
  <c r="BA168" i="2"/>
  <c r="BA136" i="2"/>
  <c r="AY172" i="2"/>
  <c r="AY140" i="2"/>
  <c r="AX158" i="2"/>
  <c r="AX126" i="2"/>
  <c r="AT166" i="2"/>
  <c r="AT134" i="2"/>
  <c r="AS152" i="2"/>
  <c r="AQ156" i="2"/>
  <c r="AQ124" i="2"/>
  <c r="AO160" i="2"/>
  <c r="AO128" i="2"/>
  <c r="AM164" i="2"/>
  <c r="AM132" i="2"/>
  <c r="AL150" i="2"/>
  <c r="AK168" i="2"/>
  <c r="AK136" i="2"/>
  <c r="AJ154" i="2"/>
  <c r="C89" i="2"/>
  <c r="AQ4" i="2"/>
  <c r="BB149" i="2"/>
  <c r="BA167" i="2"/>
  <c r="BA135" i="2"/>
  <c r="AY171" i="2"/>
  <c r="AY139" i="2"/>
  <c r="AX157" i="2"/>
  <c r="AX125" i="2"/>
  <c r="AT165" i="2"/>
  <c r="AT133" i="2"/>
  <c r="AS151" i="2"/>
  <c r="AQ155" i="2"/>
  <c r="AO159" i="2"/>
  <c r="AO127" i="2"/>
  <c r="AM163" i="2"/>
  <c r="AM131" i="2"/>
  <c r="AL149" i="2"/>
  <c r="AK167" i="2"/>
  <c r="AK135" i="2"/>
  <c r="AJ153" i="2"/>
  <c r="AI171" i="2"/>
  <c r="BB148" i="2"/>
  <c r="BA166" i="2"/>
  <c r="BA134" i="2"/>
  <c r="AY170" i="2"/>
  <c r="AY138" i="2"/>
  <c r="AX156" i="2"/>
  <c r="AX124" i="2"/>
  <c r="AT164" i="2"/>
  <c r="AT132" i="2"/>
  <c r="AS150" i="2"/>
  <c r="AQ154" i="2"/>
  <c r="AO158" i="2"/>
  <c r="AO126" i="2"/>
  <c r="AM162" i="2"/>
  <c r="AM130" i="2"/>
  <c r="AL148" i="2"/>
  <c r="AK166" i="2"/>
  <c r="AK134" i="2"/>
  <c r="AJ152" i="2"/>
  <c r="BB147" i="2"/>
  <c r="BA165" i="2"/>
  <c r="BA133" i="2"/>
  <c r="AY169" i="2"/>
  <c r="AY137" i="2"/>
  <c r="AX155" i="2"/>
  <c r="AT163" i="2"/>
  <c r="AT131" i="2"/>
  <c r="AS149" i="2"/>
  <c r="AQ153" i="2"/>
  <c r="AO157" i="2"/>
  <c r="AO125" i="2"/>
  <c r="AM161" i="2"/>
  <c r="AM129" i="2"/>
  <c r="AL147" i="2"/>
  <c r="AK165" i="2"/>
  <c r="AK133" i="2"/>
  <c r="AJ151" i="2"/>
  <c r="BB145" i="2"/>
  <c r="BA163" i="2"/>
  <c r="BA131" i="2"/>
  <c r="AY167" i="2"/>
  <c r="AY135" i="2"/>
  <c r="AX153" i="2"/>
  <c r="AT161" i="2"/>
  <c r="AT129" i="2"/>
  <c r="AS147" i="2"/>
  <c r="AQ151" i="2"/>
  <c r="AP169" i="2"/>
  <c r="AP137" i="2"/>
  <c r="AO155" i="2"/>
  <c r="AM159" i="2"/>
  <c r="AM127" i="2"/>
  <c r="AL145" i="2"/>
  <c r="AK163" i="2"/>
  <c r="AK131" i="2"/>
  <c r="AJ149" i="2"/>
  <c r="AI167" i="2"/>
  <c r="AI135" i="2"/>
  <c r="AB180" i="2"/>
  <c r="AT60" i="2"/>
  <c r="BB144" i="2"/>
  <c r="BA162" i="2"/>
  <c r="BA130" i="2"/>
  <c r="AY166" i="2"/>
  <c r="AY134" i="2"/>
  <c r="AX152" i="2"/>
  <c r="AT160" i="2"/>
  <c r="AT128" i="2"/>
  <c r="AS146" i="2"/>
  <c r="AQ150" i="2"/>
  <c r="AP168" i="2"/>
  <c r="AP136" i="2"/>
  <c r="AO154" i="2"/>
  <c r="AM158" i="2"/>
  <c r="AM126" i="2"/>
  <c r="AL144" i="2"/>
  <c r="AK162" i="2"/>
  <c r="AK130" i="2"/>
  <c r="AJ148" i="2"/>
  <c r="C83" i="2"/>
  <c r="BB143" i="2"/>
  <c r="BA161" i="2"/>
  <c r="BA129" i="2"/>
  <c r="AY165" i="2"/>
  <c r="AY133" i="2"/>
  <c r="AX151" i="2"/>
  <c r="AT159" i="2"/>
  <c r="AT127" i="2"/>
  <c r="AS145" i="2"/>
  <c r="AQ149" i="2"/>
  <c r="AO153" i="2"/>
  <c r="AM157" i="2"/>
  <c r="AM125" i="2"/>
  <c r="AL143" i="2"/>
  <c r="AK161" i="2"/>
  <c r="AK129" i="2"/>
  <c r="AJ147" i="2"/>
  <c r="BB142" i="2"/>
  <c r="BA160" i="2"/>
  <c r="BA128" i="2"/>
  <c r="AY164" i="2"/>
  <c r="AY132" i="2"/>
  <c r="AX150" i="2"/>
  <c r="AT158" i="2"/>
  <c r="AT126" i="2"/>
  <c r="AS144" i="2"/>
  <c r="AQ148" i="2"/>
  <c r="AP166" i="2"/>
  <c r="AP134" i="2"/>
  <c r="AO152" i="2"/>
  <c r="AM156" i="2"/>
  <c r="AM124" i="2"/>
  <c r="AL142" i="2"/>
  <c r="AK160" i="2"/>
  <c r="AK128" i="2"/>
  <c r="AJ146" i="2"/>
  <c r="AI164" i="2"/>
  <c r="AI132" i="2"/>
  <c r="AA176" i="2"/>
  <c r="AK5" i="2"/>
  <c r="BB181" i="2"/>
  <c r="BB141" i="2"/>
  <c r="BA159" i="2"/>
  <c r="BA127" i="2"/>
  <c r="AY163" i="2"/>
  <c r="AY131" i="2"/>
  <c r="AX149" i="2"/>
  <c r="AT157" i="2"/>
  <c r="AT125" i="2"/>
  <c r="AS143" i="2"/>
  <c r="AQ147" i="2"/>
  <c r="AP165" i="2"/>
  <c r="AP133" i="2"/>
  <c r="AO151" i="2"/>
  <c r="AM155" i="2"/>
  <c r="AL181" i="2"/>
  <c r="AL141" i="2"/>
  <c r="AK159" i="2"/>
  <c r="AK127" i="2"/>
  <c r="AJ145" i="2"/>
  <c r="BB172" i="2"/>
  <c r="BB140" i="2"/>
  <c r="BA158" i="2"/>
  <c r="BA126" i="2"/>
  <c r="AY162" i="2"/>
  <c r="AY130" i="2"/>
  <c r="AX148" i="2"/>
  <c r="AT156" i="2"/>
  <c r="AT124" i="2"/>
  <c r="AS142" i="2"/>
  <c r="AQ146" i="2"/>
  <c r="AO150" i="2"/>
  <c r="AM154" i="2"/>
  <c r="AL172" i="2"/>
  <c r="AL140" i="2"/>
  <c r="AK158" i="2"/>
  <c r="AK126" i="2"/>
  <c r="AJ144" i="2"/>
  <c r="BB171" i="2"/>
  <c r="BB139" i="2"/>
  <c r="BA157" i="2"/>
  <c r="BA125" i="2"/>
  <c r="AY161" i="2"/>
  <c r="AY129" i="2"/>
  <c r="AX147" i="2"/>
  <c r="AT155" i="2"/>
  <c r="AS181" i="2"/>
  <c r="AS141" i="2"/>
  <c r="AQ145" i="2"/>
  <c r="AO149" i="2"/>
  <c r="AM153" i="2"/>
  <c r="AL171" i="2"/>
  <c r="AL139" i="2"/>
  <c r="AK157" i="2"/>
  <c r="AK125" i="2"/>
  <c r="AJ143" i="2"/>
  <c r="AI161" i="2"/>
  <c r="AI129" i="2"/>
  <c r="BB170" i="2"/>
  <c r="BB138" i="2"/>
  <c r="BA156" i="2"/>
  <c r="BA124" i="2"/>
  <c r="AY160" i="2"/>
  <c r="AY128" i="2"/>
  <c r="AX146" i="2"/>
  <c r="AT154" i="2"/>
  <c r="AS172" i="2"/>
  <c r="AS140" i="2"/>
  <c r="AQ144" i="2"/>
  <c r="AO148" i="2"/>
  <c r="AM152" i="2"/>
  <c r="AL170" i="2"/>
  <c r="AL138" i="2"/>
  <c r="AK156" i="2"/>
  <c r="AK124" i="2"/>
  <c r="AJ142" i="2"/>
  <c r="BB169" i="2"/>
  <c r="BB137" i="2"/>
  <c r="BA155" i="2"/>
  <c r="AY159" i="2"/>
  <c r="AY127" i="2"/>
  <c r="AX145" i="2"/>
  <c r="AT153" i="2"/>
  <c r="AS171" i="2"/>
  <c r="AS139" i="2"/>
  <c r="AQ143" i="2"/>
  <c r="AO147" i="2"/>
  <c r="AM151" i="2"/>
  <c r="AL169" i="2"/>
  <c r="AL137" i="2"/>
  <c r="AK155" i="2"/>
  <c r="AJ181" i="2"/>
  <c r="AJ141" i="2"/>
  <c r="BB168" i="2"/>
  <c r="BB136" i="2"/>
  <c r="BA154" i="2"/>
  <c r="AY158" i="2"/>
  <c r="AY126" i="2"/>
  <c r="AX144" i="2"/>
  <c r="AT152" i="2"/>
  <c r="AS170" i="2"/>
  <c r="AS138" i="2"/>
  <c r="AQ142" i="2"/>
  <c r="AO146" i="2"/>
  <c r="AM150" i="2"/>
  <c r="AL168" i="2"/>
  <c r="AL136" i="2"/>
  <c r="AK154" i="2"/>
  <c r="AJ172" i="2"/>
  <c r="AJ140" i="2"/>
  <c r="BB167" i="2"/>
  <c r="BB135" i="2"/>
  <c r="BA153" i="2"/>
  <c r="AY157" i="2"/>
  <c r="AY125" i="2"/>
  <c r="AX143" i="2"/>
  <c r="AT151" i="2"/>
  <c r="AS169" i="2"/>
  <c r="AS137" i="2"/>
  <c r="AQ181" i="2"/>
  <c r="AQ141" i="2"/>
  <c r="AO145" i="2"/>
  <c r="AM149" i="2"/>
  <c r="AL167" i="2"/>
  <c r="AL135" i="2"/>
  <c r="AK153" i="2"/>
  <c r="AJ171" i="2"/>
  <c r="AJ139" i="2"/>
  <c r="AI125" i="2"/>
  <c r="AY4" i="2"/>
  <c r="BB166" i="2"/>
  <c r="BB134" i="2"/>
  <c r="BA152" i="2"/>
  <c r="AY156" i="2"/>
  <c r="AY124" i="2"/>
  <c r="AX142" i="2"/>
  <c r="AT150" i="2"/>
  <c r="AS168" i="2"/>
  <c r="AS136" i="2"/>
  <c r="AQ172" i="2"/>
  <c r="AQ140" i="2"/>
  <c r="AO144" i="2"/>
  <c r="AM148" i="2"/>
  <c r="AL166" i="2"/>
  <c r="AL134" i="2"/>
  <c r="AK152" i="2"/>
  <c r="AJ170" i="2"/>
  <c r="AJ138" i="2"/>
  <c r="BB165" i="2"/>
  <c r="BB133" i="2"/>
  <c r="BA151" i="2"/>
  <c r="AY155" i="2"/>
  <c r="AX181" i="2"/>
  <c r="AX141" i="2"/>
  <c r="AT149" i="2"/>
  <c r="AS167" i="2"/>
  <c r="AS135" i="2"/>
  <c r="AQ171" i="2"/>
  <c r="AQ139" i="2"/>
  <c r="AO143" i="2"/>
  <c r="AM147" i="2"/>
  <c r="AL165" i="2"/>
  <c r="AL133" i="2"/>
  <c r="AK151" i="2"/>
  <c r="AJ169" i="2"/>
  <c r="AJ137" i="2"/>
  <c r="BB164" i="2"/>
  <c r="BB132" i="2"/>
  <c r="BA150" i="2"/>
  <c r="AY154" i="2"/>
  <c r="AX172" i="2"/>
  <c r="AX140" i="2"/>
  <c r="AT148" i="2"/>
  <c r="AS166" i="2"/>
  <c r="AS134" i="2"/>
  <c r="AQ170" i="2"/>
  <c r="AQ138" i="2"/>
  <c r="AO142" i="2"/>
  <c r="AM146" i="2"/>
  <c r="AL164" i="2"/>
  <c r="AL132" i="2"/>
  <c r="AK150" i="2"/>
  <c r="AJ168" i="2"/>
  <c r="AJ136" i="2"/>
  <c r="BB163" i="2"/>
  <c r="BB131" i="2"/>
  <c r="BA149" i="2"/>
  <c r="AY153" i="2"/>
  <c r="AX171" i="2"/>
  <c r="AX139" i="2"/>
  <c r="AT147" i="2"/>
  <c r="AS165" i="2"/>
  <c r="AS133" i="2"/>
  <c r="AQ169" i="2"/>
  <c r="AQ137" i="2"/>
  <c r="AO181" i="2"/>
  <c r="AO141" i="2"/>
  <c r="AM145" i="2"/>
  <c r="AL163" i="2"/>
  <c r="AL131" i="2"/>
  <c r="AK149" i="2"/>
  <c r="AJ167" i="2"/>
  <c r="AJ135" i="2"/>
  <c r="BA5" i="2"/>
  <c r="AS60" i="2"/>
  <c r="BB162" i="2"/>
  <c r="BB130" i="2"/>
  <c r="BA148" i="2"/>
  <c r="AY152" i="2"/>
  <c r="AX170" i="2"/>
  <c r="AX138" i="2"/>
  <c r="AT146" i="2"/>
  <c r="AS164" i="2"/>
  <c r="AS132" i="2"/>
  <c r="AQ168" i="2"/>
  <c r="AQ136" i="2"/>
  <c r="AP154" i="2"/>
  <c r="AO172" i="2"/>
  <c r="AO140" i="2"/>
  <c r="AM144" i="2"/>
  <c r="AL162" i="2"/>
  <c r="AL130" i="2"/>
  <c r="AK148" i="2"/>
  <c r="AJ166" i="2"/>
  <c r="AJ134" i="2"/>
  <c r="BA120" i="2"/>
  <c r="BB161" i="2"/>
  <c r="AX169" i="2"/>
  <c r="AS163" i="2"/>
  <c r="AQ167" i="2"/>
  <c r="AO171" i="2"/>
  <c r="AL161" i="2"/>
  <c r="AJ165" i="2"/>
  <c r="AH60" i="2"/>
  <c r="AH120" i="2"/>
  <c r="AA120" i="2"/>
  <c r="U120" i="2"/>
  <c r="AB120" i="2"/>
  <c r="S120" i="2"/>
  <c r="X120" i="2"/>
  <c r="P120" i="2"/>
  <c r="T120" i="2"/>
  <c r="N120" i="2"/>
  <c r="AE120" i="2"/>
  <c r="Q120" i="2"/>
  <c r="Z120" i="2"/>
  <c r="R120" i="2"/>
  <c r="Y120" i="2"/>
  <c r="M120" i="2"/>
  <c r="W120" i="2"/>
  <c r="V120" i="2"/>
  <c r="AI137" i="2" l="1"/>
  <c r="AI146" i="2"/>
  <c r="AI130" i="2"/>
  <c r="AI157" i="2"/>
  <c r="AI158" i="2"/>
  <c r="C131" i="2"/>
  <c r="AI131" i="2"/>
  <c r="AI163" i="2"/>
  <c r="AI162" i="2"/>
  <c r="AI133" i="2"/>
  <c r="AI165" i="2"/>
  <c r="AI172" i="2"/>
  <c r="AI143" i="2"/>
  <c r="AI159" i="2"/>
  <c r="AI134" i="2"/>
  <c r="AI138" i="2"/>
  <c r="AI153" i="2"/>
  <c r="AI140" i="2"/>
  <c r="AI166" i="2"/>
  <c r="AI170" i="2"/>
  <c r="AI144" i="2"/>
  <c r="AI126" i="2"/>
  <c r="AI154" i="2"/>
  <c r="AI169" i="2"/>
  <c r="AI127" i="2"/>
  <c r="AI152" i="2"/>
  <c r="AI128" i="2"/>
  <c r="AI141" i="2"/>
  <c r="AI147" i="2"/>
  <c r="AI155" i="2"/>
  <c r="AI124" i="2"/>
  <c r="AI160" i="2"/>
  <c r="AI181" i="2"/>
  <c r="AV4" i="2"/>
  <c r="C108" i="2" s="1"/>
  <c r="K187" i="2"/>
  <c r="K186" i="2"/>
  <c r="P48" i="9"/>
  <c r="Q48" i="9" s="1"/>
  <c r="AI156" i="2"/>
  <c r="AI120" i="2"/>
  <c r="AI121" i="2" s="1"/>
  <c r="D154" i="2" s="1"/>
  <c r="AI136" i="2"/>
  <c r="AI139" i="2"/>
  <c r="BA118" i="2"/>
  <c r="AI4" i="2"/>
  <c r="AI5" i="2"/>
  <c r="AI6" i="2" s="1"/>
  <c r="AI7" i="2" s="1"/>
  <c r="C50" i="2"/>
  <c r="AI151" i="2"/>
  <c r="AC176" i="2"/>
  <c r="C55" i="2"/>
  <c r="C164" i="2"/>
  <c r="C99" i="2"/>
  <c r="C169" i="2"/>
  <c r="C148" i="2"/>
  <c r="AI180" i="2"/>
  <c r="AI60" i="2"/>
  <c r="AI118" i="2" s="1"/>
  <c r="AC180" i="2"/>
  <c r="O104" i="3"/>
  <c r="L176" i="2" s="1"/>
  <c r="BA61" i="2"/>
  <c r="AL118" i="2"/>
  <c r="AR134" i="2"/>
  <c r="AR168" i="2"/>
  <c r="AR159" i="2"/>
  <c r="AR120" i="2"/>
  <c r="AS121" i="2" s="1"/>
  <c r="D164" i="2" s="1"/>
  <c r="AR150" i="2"/>
  <c r="AU121" i="2"/>
  <c r="D166" i="2" s="1"/>
  <c r="AR136" i="2"/>
  <c r="AR127" i="2"/>
  <c r="AR149" i="2"/>
  <c r="AR160" i="2"/>
  <c r="AR145" i="2"/>
  <c r="AR167" i="2"/>
  <c r="AR158" i="2"/>
  <c r="AR166" i="2"/>
  <c r="AR144" i="2"/>
  <c r="AR135" i="2"/>
  <c r="AR126" i="2"/>
  <c r="AR148" i="2"/>
  <c r="AR143" i="2"/>
  <c r="AR165" i="2"/>
  <c r="AR157" i="2"/>
  <c r="AR146" i="2"/>
  <c r="AI3" i="5"/>
  <c r="AR142" i="2"/>
  <c r="AR133" i="2"/>
  <c r="AR125" i="2"/>
  <c r="AR181" i="2"/>
  <c r="AR164" i="2"/>
  <c r="AR176" i="2"/>
  <c r="AR169" i="2"/>
  <c r="AR4" i="2"/>
  <c r="C163" i="2" s="1"/>
  <c r="AR141" i="2"/>
  <c r="AR132" i="2"/>
  <c r="AR124" i="2"/>
  <c r="AR138" i="2"/>
  <c r="AR60" i="2"/>
  <c r="AR118" i="2" s="1"/>
  <c r="AR156" i="2"/>
  <c r="AR172" i="2"/>
  <c r="AR163" i="2"/>
  <c r="AR155" i="2"/>
  <c r="AR5" i="2"/>
  <c r="AR6" i="2" s="1"/>
  <c r="AR147" i="2"/>
  <c r="C53" i="2"/>
  <c r="AR140" i="2"/>
  <c r="AR131" i="2"/>
  <c r="AR154" i="2"/>
  <c r="AR180" i="2"/>
  <c r="AR128" i="2"/>
  <c r="BB153" i="2"/>
  <c r="BB155" i="2"/>
  <c r="C167" i="2"/>
  <c r="BA115" i="2"/>
  <c r="AR171" i="2"/>
  <c r="AR162" i="2"/>
  <c r="AR153" i="2"/>
  <c r="AR129" i="2"/>
  <c r="AR137" i="2"/>
  <c r="BB125" i="2"/>
  <c r="AR139" i="2"/>
  <c r="AR130" i="2"/>
  <c r="BA121" i="2"/>
  <c r="D172" i="2" s="1"/>
  <c r="AK117" i="2"/>
  <c r="AK115" i="2"/>
  <c r="AD176" i="2"/>
  <c r="AD4" i="2"/>
  <c r="C90" i="2" s="1"/>
  <c r="BA117" i="2"/>
  <c r="C58" i="2"/>
  <c r="C172" i="2"/>
  <c r="AL3" i="5"/>
  <c r="AP3" i="5"/>
  <c r="AT7" i="2"/>
  <c r="D51" i="2" s="1"/>
  <c r="O176" i="2"/>
  <c r="BB127" i="2"/>
  <c r="BB158" i="2"/>
  <c r="BB120" i="2"/>
  <c r="BB121" i="2" s="1"/>
  <c r="BB60" i="2"/>
  <c r="BB118" i="2" s="1"/>
  <c r="BB176" i="2"/>
  <c r="AK118" i="2"/>
  <c r="BB5" i="2"/>
  <c r="BB6" i="2" s="1"/>
  <c r="BB4" i="2"/>
  <c r="BB128" i="2"/>
  <c r="BB159" i="2"/>
  <c r="BB126" i="2"/>
  <c r="BB146" i="2"/>
  <c r="BB160" i="2"/>
  <c r="BB180" i="2"/>
  <c r="AM3" i="5"/>
  <c r="AL121" i="2"/>
  <c r="D157" i="2" s="1"/>
  <c r="P61" i="3"/>
  <c r="Q61" i="3" s="1"/>
  <c r="R61" i="3" s="1"/>
  <c r="S61" i="3" s="1"/>
  <c r="T61" i="3" s="1"/>
  <c r="U61" i="3" s="1"/>
  <c r="V61" i="3" s="1"/>
  <c r="W61" i="3" s="1"/>
  <c r="X61" i="3" s="1"/>
  <c r="Y61" i="3" s="1"/>
  <c r="Z61" i="3" s="1"/>
  <c r="AA61" i="3" s="1"/>
  <c r="AB61" i="3" s="1"/>
  <c r="AC61" i="3" s="1"/>
  <c r="AD61" i="3" s="1"/>
  <c r="AE61" i="3" s="1"/>
  <c r="AF61" i="3" s="1"/>
  <c r="AG61" i="3" s="1"/>
  <c r="AH61" i="3" s="1"/>
  <c r="AI61" i="3" s="1"/>
  <c r="AJ61" i="3" s="1"/>
  <c r="AK61" i="3" s="1"/>
  <c r="N25" i="3"/>
  <c r="L25" i="3"/>
  <c r="O4" i="2"/>
  <c r="AJ115" i="2"/>
  <c r="M25" i="3"/>
  <c r="AK121" i="2"/>
  <c r="D156" i="2" s="1"/>
  <c r="AP116" i="2"/>
  <c r="P63" i="3"/>
  <c r="W121" i="2"/>
  <c r="D142" i="2" s="1"/>
  <c r="AM121" i="2"/>
  <c r="D158" i="2" s="1"/>
  <c r="AN121" i="2"/>
  <c r="D159" i="2" s="1"/>
  <c r="AJ61" i="2"/>
  <c r="AJ118" i="2"/>
  <c r="AJ116" i="2"/>
  <c r="C165" i="2"/>
  <c r="C91" i="2"/>
  <c r="AP6" i="2"/>
  <c r="AP7" i="2" s="1"/>
  <c r="D47" i="2" s="1"/>
  <c r="C51" i="2"/>
  <c r="C150" i="2"/>
  <c r="AY116" i="2"/>
  <c r="AY61" i="2"/>
  <c r="AZ62" i="2" s="1"/>
  <c r="D112" i="2" s="1"/>
  <c r="AY118" i="2"/>
  <c r="AY115" i="2"/>
  <c r="AL116" i="2"/>
  <c r="H28" i="9"/>
  <c r="M24" i="9" s="1"/>
  <c r="L104" i="3" s="1"/>
  <c r="H12" i="9"/>
  <c r="M22" i="9" s="1"/>
  <c r="H36" i="9"/>
  <c r="M25" i="9" s="1"/>
  <c r="M104" i="3" s="1"/>
  <c r="H20" i="9"/>
  <c r="M23" i="9" s="1"/>
  <c r="K104" i="3" s="1"/>
  <c r="H44" i="9"/>
  <c r="N104" i="3" s="1"/>
  <c r="AP117" i="2"/>
  <c r="AL117" i="2"/>
  <c r="AI115" i="2"/>
  <c r="AL61" i="2"/>
  <c r="AL62" i="2" s="1"/>
  <c r="D98" i="2" s="1"/>
  <c r="AT121" i="2"/>
  <c r="D165" i="2" s="1"/>
  <c r="C94" i="2"/>
  <c r="C19" i="2"/>
  <c r="C133" i="2"/>
  <c r="C96" i="2"/>
  <c r="AF121" i="2"/>
  <c r="D151" i="2" s="1"/>
  <c r="AP115" i="2"/>
  <c r="AU7" i="2"/>
  <c r="D52" i="2" s="1"/>
  <c r="AP118" i="2"/>
  <c r="AQ3" i="5"/>
  <c r="AQ121" i="2"/>
  <c r="D162" i="2" s="1"/>
  <c r="D124" i="2"/>
  <c r="C47" i="2"/>
  <c r="C147" i="2"/>
  <c r="C67" i="2"/>
  <c r="C12" i="2"/>
  <c r="AO61" i="2"/>
  <c r="AP62" i="2" s="1"/>
  <c r="D102" i="2" s="1"/>
  <c r="C72" i="2"/>
  <c r="C46" i="2"/>
  <c r="C160" i="2"/>
  <c r="AU116" i="2"/>
  <c r="AU115" i="2"/>
  <c r="AU117" i="2"/>
  <c r="AU3" i="5"/>
  <c r="AU61" i="2"/>
  <c r="D131" i="2"/>
  <c r="AO117" i="2"/>
  <c r="C57" i="2"/>
  <c r="C171" i="2"/>
  <c r="AO115" i="2"/>
  <c r="AO116" i="2"/>
  <c r="C93" i="2"/>
  <c r="AY7" i="2"/>
  <c r="D56" i="2" s="1"/>
  <c r="C152" i="2"/>
  <c r="AG121" i="2"/>
  <c r="D152" i="2" s="1"/>
  <c r="AB121" i="2"/>
  <c r="D147" i="2" s="1"/>
  <c r="C151" i="2"/>
  <c r="C37" i="2"/>
  <c r="AN173" i="2"/>
  <c r="AG173" i="2"/>
  <c r="AW173" i="2"/>
  <c r="C65" i="2"/>
  <c r="AZ173" i="2"/>
  <c r="C33" i="2"/>
  <c r="AG3" i="5"/>
  <c r="AQ115" i="2"/>
  <c r="AQ118" i="2"/>
  <c r="AQ116" i="2"/>
  <c r="AQ61" i="2"/>
  <c r="AQ62" i="2" s="1"/>
  <c r="D103" i="2" s="1"/>
  <c r="C10" i="2"/>
  <c r="AN3" i="5"/>
  <c r="Y121" i="2"/>
  <c r="D144" i="2" s="1"/>
  <c r="X121" i="2"/>
  <c r="D143" i="2" s="1"/>
  <c r="B3" i="5"/>
  <c r="D10" i="2"/>
  <c r="C43" i="2"/>
  <c r="C98" i="2"/>
  <c r="AX61" i="2"/>
  <c r="AX118" i="2"/>
  <c r="AX117" i="2"/>
  <c r="AX116" i="2"/>
  <c r="C128" i="2"/>
  <c r="C69" i="2"/>
  <c r="C39" i="2"/>
  <c r="AY173" i="2"/>
  <c r="C86" i="2"/>
  <c r="C145" i="2"/>
  <c r="C31" i="2"/>
  <c r="AM173" i="2"/>
  <c r="C157" i="2"/>
  <c r="AL173" i="2"/>
  <c r="AK173" i="2"/>
  <c r="AX173" i="2"/>
  <c r="AP173" i="2"/>
  <c r="AT173" i="2"/>
  <c r="AS173" i="2"/>
  <c r="C161" i="2"/>
  <c r="AJ173" i="2"/>
  <c r="AM6" i="2"/>
  <c r="AM7" i="2" s="1"/>
  <c r="D44" i="2" s="1"/>
  <c r="AJ3" i="5"/>
  <c r="AV173" i="2"/>
  <c r="AQ173" i="2"/>
  <c r="AO173" i="2"/>
  <c r="AF173" i="2"/>
  <c r="BA173" i="2"/>
  <c r="AU173" i="2"/>
  <c r="C29" i="2"/>
  <c r="C143" i="2"/>
  <c r="C3" i="5"/>
  <c r="S121" i="2"/>
  <c r="D138" i="2" s="1"/>
  <c r="T121" i="2"/>
  <c r="D139" i="2" s="1"/>
  <c r="R121" i="2"/>
  <c r="D137" i="2" s="1"/>
  <c r="M121" i="2"/>
  <c r="D132" i="2" s="1"/>
  <c r="N121" i="2"/>
  <c r="D133" i="2" s="1"/>
  <c r="D125" i="2"/>
  <c r="D65" i="2"/>
  <c r="U121" i="2"/>
  <c r="D140" i="2" s="1"/>
  <c r="V121" i="2"/>
  <c r="D141" i="2" s="1"/>
  <c r="Q121" i="2"/>
  <c r="D136" i="2" s="1"/>
  <c r="Z121" i="2"/>
  <c r="D145" i="2" s="1"/>
  <c r="AA121" i="2"/>
  <c r="D146" i="2" s="1"/>
  <c r="AC3" i="5"/>
  <c r="AF6" i="2"/>
  <c r="AN6" i="2"/>
  <c r="AK3" i="5"/>
  <c r="AV118" i="2"/>
  <c r="AV61" i="2"/>
  <c r="AV117" i="2"/>
  <c r="AV115" i="2"/>
  <c r="AV116" i="2"/>
  <c r="C40" i="2"/>
  <c r="C154" i="2"/>
  <c r="C95" i="2"/>
  <c r="C111" i="2"/>
  <c r="C170" i="2"/>
  <c r="C56" i="2"/>
  <c r="AF116" i="2"/>
  <c r="AF117" i="2"/>
  <c r="AF118" i="2"/>
  <c r="AF61" i="2"/>
  <c r="AF115" i="2"/>
  <c r="AV121" i="2"/>
  <c r="D167" i="2" s="1"/>
  <c r="C77" i="2"/>
  <c r="C136" i="2"/>
  <c r="C22" i="2"/>
  <c r="AZ119" i="2"/>
  <c r="AW118" i="2"/>
  <c r="AW117" i="2"/>
  <c r="AW115" i="2"/>
  <c r="AW116" i="2"/>
  <c r="AW61" i="2"/>
  <c r="C100" i="2"/>
  <c r="C159" i="2"/>
  <c r="C45" i="2"/>
  <c r="AV6" i="2"/>
  <c r="AV7" i="2" s="1"/>
  <c r="D53" i="2" s="1"/>
  <c r="AS3" i="5"/>
  <c r="C107" i="2"/>
  <c r="C166" i="2"/>
  <c r="C52" i="2"/>
  <c r="AH121" i="2"/>
  <c r="D153" i="2" s="1"/>
  <c r="AH116" i="2"/>
  <c r="AH117" i="2"/>
  <c r="AH118" i="2"/>
  <c r="AH61" i="2"/>
  <c r="AH115" i="2"/>
  <c r="AX3" i="5"/>
  <c r="BA6" i="2"/>
  <c r="C79" i="2"/>
  <c r="C138" i="2"/>
  <c r="C24" i="2"/>
  <c r="C103" i="2"/>
  <c r="C162" i="2"/>
  <c r="C48" i="2"/>
  <c r="AH3" i="5"/>
  <c r="AK6" i="2"/>
  <c r="AW121" i="2"/>
  <c r="D168" i="2" s="1"/>
  <c r="AX121" i="2"/>
  <c r="D169" i="2" s="1"/>
  <c r="AZ6" i="2"/>
  <c r="AZ7" i="2" s="1"/>
  <c r="D57" i="2" s="1"/>
  <c r="AW3" i="5"/>
  <c r="C73" i="2"/>
  <c r="C132" i="2"/>
  <c r="C18" i="2"/>
  <c r="BA62" i="2"/>
  <c r="D113" i="2" s="1"/>
  <c r="C109" i="2"/>
  <c r="C168" i="2"/>
  <c r="C54" i="2"/>
  <c r="AG61" i="2"/>
  <c r="AG115" i="2"/>
  <c r="AG116" i="2"/>
  <c r="AG117" i="2"/>
  <c r="AG118" i="2"/>
  <c r="AV3" i="5"/>
  <c r="AZ121" i="2"/>
  <c r="D171" i="2" s="1"/>
  <c r="AY121" i="2"/>
  <c r="D170" i="2" s="1"/>
  <c r="C66" i="2"/>
  <c r="C125" i="2"/>
  <c r="C11" i="2"/>
  <c r="C42" i="2"/>
  <c r="C156" i="2"/>
  <c r="C97" i="2"/>
  <c r="AR115" i="2"/>
  <c r="AP121" i="2"/>
  <c r="D161" i="2" s="1"/>
  <c r="AO121" i="2"/>
  <c r="D160" i="2" s="1"/>
  <c r="C81" i="2"/>
  <c r="C140" i="2"/>
  <c r="C26" i="2"/>
  <c r="AM115" i="2"/>
  <c r="AM118" i="2"/>
  <c r="AM61" i="2"/>
  <c r="AM117" i="2"/>
  <c r="AM116" i="2"/>
  <c r="AT3" i="5"/>
  <c r="AW6" i="2"/>
  <c r="C78" i="2"/>
  <c r="C137" i="2"/>
  <c r="C23" i="2"/>
  <c r="AN117" i="2"/>
  <c r="AN115" i="2"/>
  <c r="AN116" i="2"/>
  <c r="AN61" i="2"/>
  <c r="AN118" i="2"/>
  <c r="AR3" i="5"/>
  <c r="AE3" i="5"/>
  <c r="AT61" i="2"/>
  <c r="AT116" i="2"/>
  <c r="AT117" i="2"/>
  <c r="AT115" i="2"/>
  <c r="AT118" i="2"/>
  <c r="AS117" i="2"/>
  <c r="AS115" i="2"/>
  <c r="AS61" i="2"/>
  <c r="AS118" i="2"/>
  <c r="AS116" i="2"/>
  <c r="AG6" i="2"/>
  <c r="AH7" i="2" s="1"/>
  <c r="AD3" i="5"/>
  <c r="D130" i="2"/>
  <c r="C15" i="2"/>
  <c r="C70" i="2"/>
  <c r="C129" i="2"/>
  <c r="D129" i="2"/>
  <c r="E3" i="5"/>
  <c r="D128" i="2"/>
  <c r="C68" i="2"/>
  <c r="C127" i="2"/>
  <c r="C13" i="2"/>
  <c r="D126" i="2"/>
  <c r="D127" i="2"/>
  <c r="D3" i="5"/>
  <c r="AH160" i="2"/>
  <c r="AH139" i="2"/>
  <c r="AH126" i="2"/>
  <c r="AH137" i="2"/>
  <c r="AH153" i="2"/>
  <c r="AH142" i="2"/>
  <c r="AH161" i="2"/>
  <c r="AH147" i="2"/>
  <c r="AH165" i="2"/>
  <c r="AH132" i="2"/>
  <c r="AH168" i="2"/>
  <c r="AH146" i="2"/>
  <c r="AH128" i="2"/>
  <c r="AH155" i="2"/>
  <c r="AH164" i="2"/>
  <c r="AH133" i="2"/>
  <c r="AH159" i="2"/>
  <c r="AH152" i="2"/>
  <c r="AH169" i="2"/>
  <c r="AH157" i="2"/>
  <c r="AH143" i="2"/>
  <c r="AH130" i="2"/>
  <c r="AH158" i="2"/>
  <c r="AH167" i="2"/>
  <c r="AH154" i="2"/>
  <c r="AH127" i="2"/>
  <c r="AH125" i="2"/>
  <c r="AH138" i="2"/>
  <c r="AH141" i="2"/>
  <c r="AH171" i="2"/>
  <c r="AH131" i="2"/>
  <c r="AH151" i="2"/>
  <c r="AH136" i="2"/>
  <c r="AH170" i="2"/>
  <c r="AH166" i="2"/>
  <c r="AH124" i="2"/>
  <c r="AH144" i="2"/>
  <c r="AH172" i="2"/>
  <c r="AH148" i="2"/>
  <c r="AH129" i="2"/>
  <c r="AH156" i="2"/>
  <c r="AH162" i="2"/>
  <c r="AH140" i="2"/>
  <c r="AH145" i="2"/>
  <c r="AE153" i="2"/>
  <c r="AE136" i="2"/>
  <c r="AE169" i="2"/>
  <c r="AE156" i="2"/>
  <c r="AE132" i="2"/>
  <c r="AE145" i="2"/>
  <c r="AE168" i="2"/>
  <c r="AE139" i="2"/>
  <c r="AE160" i="2"/>
  <c r="AE146" i="2"/>
  <c r="AE125" i="2"/>
  <c r="AE167" i="2"/>
  <c r="AE147" i="2"/>
  <c r="AE130" i="2"/>
  <c r="AE152" i="2"/>
  <c r="AE158" i="2"/>
  <c r="AE138" i="2"/>
  <c r="AE141" i="2"/>
  <c r="AE140" i="2"/>
  <c r="AE151" i="2"/>
  <c r="AE137" i="2"/>
  <c r="AE157" i="2"/>
  <c r="AE159" i="2"/>
  <c r="AE161" i="2"/>
  <c r="AE165" i="2"/>
  <c r="AE127" i="2"/>
  <c r="AE131" i="2"/>
  <c r="AE154" i="2"/>
  <c r="AE170" i="2"/>
  <c r="AE128" i="2"/>
  <c r="AE164" i="2"/>
  <c r="AE144" i="2"/>
  <c r="AD120" i="2"/>
  <c r="AE171" i="2"/>
  <c r="AE124" i="2"/>
  <c r="O120" i="2"/>
  <c r="AE142" i="2"/>
  <c r="AE126" i="2"/>
  <c r="AE162" i="2"/>
  <c r="AC120" i="2"/>
  <c r="AE172" i="2"/>
  <c r="AE166" i="2"/>
  <c r="AE129" i="2"/>
  <c r="AE133" i="2"/>
  <c r="AE143" i="2"/>
  <c r="F13" i="6"/>
  <c r="F5" i="6"/>
  <c r="F12" i="6"/>
  <c r="E6" i="10" l="1"/>
  <c r="E7" i="10" s="1"/>
  <c r="E9" i="10" s="1"/>
  <c r="E10" i="10" s="1"/>
  <c r="L182" i="2"/>
  <c r="AI173" i="2"/>
  <c r="AJ7" i="2"/>
  <c r="D41" i="2" s="1"/>
  <c r="AF3" i="5"/>
  <c r="C149" i="2"/>
  <c r="J192" i="2"/>
  <c r="J193" i="2" s="1"/>
  <c r="AJ121" i="2"/>
  <c r="D155" i="2" s="1"/>
  <c r="AR61" i="2"/>
  <c r="AS62" i="2" s="1"/>
  <c r="D105" i="2" s="1"/>
  <c r="AR117" i="2"/>
  <c r="AC121" i="2"/>
  <c r="D148" i="2" s="1"/>
  <c r="AI116" i="2"/>
  <c r="AI119" i="2" s="1"/>
  <c r="AI117" i="2"/>
  <c r="AI61" i="2"/>
  <c r="AJ62" i="2" s="1"/>
  <c r="D96" i="2" s="1"/>
  <c r="AR116" i="2"/>
  <c r="AR119" i="2" s="1"/>
  <c r="AO3" i="5"/>
  <c r="AR173" i="2"/>
  <c r="C49" i="2"/>
  <c r="C104" i="2"/>
  <c r="BA119" i="2"/>
  <c r="AR121" i="2"/>
  <c r="D163" i="2" s="1"/>
  <c r="AK119" i="2"/>
  <c r="AD121" i="2"/>
  <c r="D149" i="2" s="1"/>
  <c r="AE121" i="2"/>
  <c r="D150" i="2" s="1"/>
  <c r="C35" i="2"/>
  <c r="AY3" i="5"/>
  <c r="BB173" i="2"/>
  <c r="BB61" i="2"/>
  <c r="BB62" i="2" s="1"/>
  <c r="BB116" i="2"/>
  <c r="BB115" i="2"/>
  <c r="BB117" i="2"/>
  <c r="G3" i="5"/>
  <c r="O121" i="2"/>
  <c r="D134" i="2" s="1"/>
  <c r="P121" i="2"/>
  <c r="D135" i="2" s="1"/>
  <c r="D14" i="2"/>
  <c r="F3" i="5"/>
  <c r="D69" i="2"/>
  <c r="H3" i="5"/>
  <c r="O25" i="3"/>
  <c r="C75" i="2"/>
  <c r="C134" i="2"/>
  <c r="C20" i="2"/>
  <c r="AK62" i="2"/>
  <c r="D97" i="2" s="1"/>
  <c r="AQ7" i="2"/>
  <c r="D48" i="2" s="1"/>
  <c r="AY62" i="2"/>
  <c r="D111" i="2" s="1"/>
  <c r="AM62" i="2"/>
  <c r="D99" i="2" s="1"/>
  <c r="AJ119" i="2"/>
  <c r="P25" i="3"/>
  <c r="Q63" i="3"/>
  <c r="AY119" i="2"/>
  <c r="AL119" i="2"/>
  <c r="AP119" i="2"/>
  <c r="M27" i="9"/>
  <c r="J104" i="3"/>
  <c r="M26" i="9"/>
  <c r="AR62" i="2"/>
  <c r="D104" i="2" s="1"/>
  <c r="AU119" i="2"/>
  <c r="AV62" i="2"/>
  <c r="D108" i="2" s="1"/>
  <c r="AT62" i="2"/>
  <c r="D106" i="2" s="1"/>
  <c r="AO119" i="2"/>
  <c r="AQ119" i="2"/>
  <c r="AN7" i="2"/>
  <c r="D45" i="2" s="1"/>
  <c r="AO7" i="2"/>
  <c r="D46" i="2" s="1"/>
  <c r="D11" i="2"/>
  <c r="AX119" i="2"/>
  <c r="AS119" i="2"/>
  <c r="AG119" i="2"/>
  <c r="AN62" i="2"/>
  <c r="D100" i="2" s="1"/>
  <c r="AW119" i="2"/>
  <c r="D66" i="2"/>
  <c r="AU62" i="2"/>
  <c r="D107" i="2" s="1"/>
  <c r="AH119" i="2"/>
  <c r="AW62" i="2"/>
  <c r="D109" i="2" s="1"/>
  <c r="AX62" i="2"/>
  <c r="D110" i="2" s="1"/>
  <c r="AR7" i="2"/>
  <c r="D49" i="2" s="1"/>
  <c r="AS7" i="2"/>
  <c r="D50" i="2" s="1"/>
  <c r="AM119" i="2"/>
  <c r="AG62" i="2"/>
  <c r="D93" i="2" s="1"/>
  <c r="AT119" i="2"/>
  <c r="BA7" i="2"/>
  <c r="D58" i="2" s="1"/>
  <c r="BB7" i="2"/>
  <c r="AF119" i="2"/>
  <c r="AW7" i="2"/>
  <c r="D54" i="2" s="1"/>
  <c r="AX7" i="2"/>
  <c r="D55" i="2" s="1"/>
  <c r="AH62" i="2"/>
  <c r="D94" i="2" s="1"/>
  <c r="D39" i="2"/>
  <c r="D40" i="2"/>
  <c r="AK7" i="2"/>
  <c r="D42" i="2" s="1"/>
  <c r="AL7" i="2"/>
  <c r="D43" i="2" s="1"/>
  <c r="AO62" i="2"/>
  <c r="D101" i="2" s="1"/>
  <c r="AN119" i="2"/>
  <c r="AG7" i="2"/>
  <c r="D38" i="2" s="1"/>
  <c r="AV119" i="2"/>
  <c r="D67" i="2"/>
  <c r="D68" i="2"/>
  <c r="D13" i="2"/>
  <c r="D12" i="2"/>
  <c r="AH134" i="2"/>
  <c r="AH150" i="2"/>
  <c r="AH163" i="2"/>
  <c r="AH149" i="2"/>
  <c r="AH135" i="2"/>
  <c r="AE155" i="2"/>
  <c r="AE148" i="2"/>
  <c r="AE163" i="2"/>
  <c r="AE134" i="2"/>
  <c r="AE149" i="2"/>
  <c r="AE150" i="2"/>
  <c r="AE135" i="2"/>
  <c r="AI62" i="2" l="1"/>
  <c r="D95" i="2" s="1"/>
  <c r="AE173" i="2"/>
  <c r="AH173" i="2"/>
  <c r="D71" i="2"/>
  <c r="D15" i="2"/>
  <c r="BB119" i="2"/>
  <c r="D16" i="2"/>
  <c r="D70" i="2"/>
  <c r="R63" i="3"/>
  <c r="Q25" i="3"/>
  <c r="S63" i="3" l="1"/>
  <c r="R25" i="3"/>
  <c r="S25" i="3" l="1"/>
  <c r="T63" i="3"/>
  <c r="T25" i="3" l="1"/>
  <c r="U63" i="3"/>
  <c r="U25" i="3" l="1"/>
  <c r="V63" i="3"/>
  <c r="W63" i="3" l="1"/>
  <c r="V25" i="3"/>
  <c r="X63" i="3" l="1"/>
  <c r="W25" i="3"/>
  <c r="M51" i="2"/>
  <c r="AS44" i="2"/>
  <c r="R57" i="2"/>
  <c r="X57" i="2"/>
  <c r="AP53" i="2"/>
  <c r="AQ57" i="2"/>
  <c r="AY51" i="2"/>
  <c r="AK10" i="2"/>
  <c r="AG16" i="2"/>
  <c r="V47" i="2"/>
  <c r="S44" i="2"/>
  <c r="AX52" i="2"/>
  <c r="AY52" i="2"/>
  <c r="BA47" i="2"/>
  <c r="P56" i="2"/>
  <c r="Y44" i="2"/>
  <c r="AY57" i="2"/>
  <c r="AD48" i="2"/>
  <c r="X48" i="2"/>
  <c r="AE57" i="2"/>
  <c r="AV57" i="2"/>
  <c r="W41" i="2"/>
  <c r="AS10" i="2"/>
  <c r="AW41" i="2"/>
  <c r="BA51" i="2"/>
  <c r="AT44" i="2"/>
  <c r="AW56" i="2"/>
  <c r="AZ41" i="2"/>
  <c r="AH113" i="2"/>
  <c r="T104" i="2"/>
  <c r="AV96" i="2"/>
  <c r="AR95" i="2"/>
  <c r="AI65" i="2"/>
  <c r="AI103" i="2"/>
  <c r="AB104" i="2"/>
  <c r="R65" i="2"/>
  <c r="AV103" i="2"/>
  <c r="AO98" i="2"/>
  <c r="X65" i="2"/>
  <c r="AG113" i="2"/>
  <c r="M95" i="2"/>
  <c r="N95" i="2"/>
  <c r="AY96" i="2"/>
  <c r="T102" i="2"/>
  <c r="Z98" i="2"/>
  <c r="AT99" i="2"/>
  <c r="AE96" i="2"/>
  <c r="BB104" i="2"/>
  <c r="N98" i="2"/>
  <c r="AZ112" i="2"/>
  <c r="AW99" i="2"/>
  <c r="AY113" i="2"/>
  <c r="AI113" i="2"/>
  <c r="AA99" i="2"/>
  <c r="AH99" i="2"/>
  <c r="AQ104" i="2"/>
  <c r="AG99" i="2"/>
  <c r="S98" i="2"/>
  <c r="W135" i="2"/>
  <c r="AB155" i="2"/>
  <c r="R162" i="2"/>
  <c r="AC127" i="2"/>
  <c r="U152" i="2"/>
  <c r="Q151" i="2"/>
  <c r="AC133" i="2"/>
  <c r="M168" i="2"/>
  <c r="V124" i="2"/>
  <c r="N161" i="2"/>
  <c r="R161" i="2"/>
  <c r="M170" i="2"/>
  <c r="AB141" i="2"/>
  <c r="P150" i="2"/>
  <c r="U140" i="2"/>
  <c r="L132" i="2"/>
  <c r="Q142" i="2"/>
  <c r="AA137" i="2"/>
  <c r="Z149" i="2"/>
  <c r="Q137" i="2"/>
  <c r="AC128" i="2"/>
  <c r="O132" i="2"/>
  <c r="W167" i="2"/>
  <c r="W166" i="2"/>
  <c r="Y146" i="2"/>
  <c r="V169" i="2"/>
  <c r="U146" i="2"/>
  <c r="O158" i="2"/>
  <c r="N151" i="2"/>
  <c r="R146" i="2"/>
  <c r="N148" i="2"/>
  <c r="R143" i="2"/>
  <c r="AD146" i="2"/>
  <c r="V127" i="2"/>
  <c r="AB168" i="2"/>
  <c r="N154" i="2"/>
  <c r="AC160" i="2"/>
  <c r="V158" i="2"/>
  <c r="S172" i="2"/>
  <c r="V135" i="2"/>
  <c r="U137" i="2"/>
  <c r="L147" i="2"/>
  <c r="AA169" i="2"/>
  <c r="AD167" i="2"/>
  <c r="P148" i="2"/>
  <c r="AA168" i="2"/>
  <c r="R141" i="2"/>
  <c r="AD172" i="2"/>
  <c r="T129" i="2"/>
  <c r="T172" i="2"/>
  <c r="N140" i="2"/>
  <c r="AA134" i="2"/>
  <c r="Q170" i="2"/>
  <c r="Q171" i="2"/>
  <c r="T151" i="2"/>
  <c r="O168" i="2"/>
  <c r="AA146" i="2"/>
  <c r="AD166" i="2"/>
  <c r="Y135" i="2"/>
  <c r="R172" i="2"/>
  <c r="Y160" i="2"/>
  <c r="Z171" i="2"/>
  <c r="S136" i="2"/>
  <c r="AB137" i="2"/>
  <c r="AC146" i="2"/>
  <c r="AB146" i="2"/>
  <c r="AT41" i="2"/>
  <c r="Y57" i="2"/>
  <c r="R56" i="2"/>
  <c r="S53" i="2"/>
  <c r="AP16" i="2"/>
  <c r="O51" i="2"/>
  <c r="AI53" i="2"/>
  <c r="T51" i="2"/>
  <c r="AM47" i="2"/>
  <c r="AN52" i="2"/>
  <c r="AJ51" i="2"/>
  <c r="AI51" i="2"/>
  <c r="AJ44" i="2"/>
  <c r="P57" i="2"/>
  <c r="M47" i="2"/>
  <c r="AI52" i="2"/>
  <c r="AA44" i="2"/>
  <c r="AO48" i="2"/>
  <c r="V57" i="2"/>
  <c r="L41" i="2"/>
  <c r="AH44" i="2"/>
  <c r="AL53" i="2"/>
  <c r="O16" i="2"/>
  <c r="AV56" i="2"/>
  <c r="V56" i="2"/>
  <c r="AK47" i="2"/>
  <c r="N47" i="2"/>
  <c r="AT53" i="2"/>
  <c r="AN97" i="2"/>
  <c r="AR102" i="2"/>
  <c r="X97" i="2"/>
  <c r="AD102" i="2"/>
  <c r="AT65" i="2"/>
  <c r="AX99" i="2"/>
  <c r="AM111" i="2"/>
  <c r="S99" i="2"/>
  <c r="AV65" i="2"/>
  <c r="AG102" i="2"/>
  <c r="Z103" i="2"/>
  <c r="AE65" i="2"/>
  <c r="AA95" i="2"/>
  <c r="AQ98" i="2"/>
  <c r="M98" i="2"/>
  <c r="BB65" i="2"/>
  <c r="AL103" i="2"/>
  <c r="AU95" i="2"/>
  <c r="AL99" i="2"/>
  <c r="M103" i="2"/>
  <c r="AV97" i="2"/>
  <c r="AK104" i="2"/>
  <c r="U96" i="2"/>
  <c r="AP97" i="2"/>
  <c r="AU102" i="2"/>
  <c r="Q97" i="2"/>
  <c r="Q95" i="2"/>
  <c r="BA111" i="2"/>
  <c r="AC65" i="2"/>
  <c r="AC113" i="2"/>
  <c r="X134" i="2"/>
  <c r="W169" i="2"/>
  <c r="O170" i="2"/>
  <c r="Y129" i="2"/>
  <c r="S154" i="2"/>
  <c r="AA136" i="2"/>
  <c r="AB169" i="2"/>
  <c r="W140" i="2"/>
  <c r="S165" i="2"/>
  <c r="T171" i="2"/>
  <c r="Z160" i="2"/>
  <c r="Z139" i="2"/>
  <c r="P155" i="2"/>
  <c r="R160" i="2"/>
  <c r="Z136" i="2"/>
  <c r="Q128" i="2"/>
  <c r="X154" i="2"/>
  <c r="S166" i="2"/>
  <c r="AD127" i="2"/>
  <c r="L166" i="2"/>
  <c r="U151" i="2"/>
  <c r="W151" i="2"/>
  <c r="Z167" i="2"/>
  <c r="W124" i="2"/>
  <c r="W142" i="2"/>
  <c r="P163" i="2"/>
  <c r="L168" i="2"/>
  <c r="L167" i="2"/>
  <c r="V136" i="2"/>
  <c r="AB132" i="2"/>
  <c r="AA142" i="2"/>
  <c r="W160" i="2"/>
  <c r="T169" i="2"/>
  <c r="X159" i="2"/>
  <c r="T157" i="2"/>
  <c r="AB161" i="2"/>
  <c r="X141" i="2"/>
  <c r="AC162" i="2"/>
  <c r="M156" i="2"/>
  <c r="R149" i="2"/>
  <c r="Q152" i="2"/>
  <c r="AA124" i="2"/>
  <c r="T133" i="2"/>
  <c r="M128" i="2"/>
  <c r="T148" i="2"/>
  <c r="Y144" i="2"/>
  <c r="AA133" i="2"/>
  <c r="U139" i="2"/>
  <c r="L130" i="2"/>
  <c r="AC144" i="2"/>
  <c r="W145" i="2"/>
  <c r="Z130" i="2"/>
  <c r="V155" i="2"/>
  <c r="AA166" i="2"/>
  <c r="AA167" i="2"/>
  <c r="W154" i="2"/>
  <c r="T132" i="2"/>
  <c r="P152" i="2"/>
  <c r="M125" i="2"/>
  <c r="X125" i="2"/>
  <c r="N153" i="2"/>
  <c r="L148" i="2"/>
  <c r="R156" i="2"/>
  <c r="O156" i="2"/>
  <c r="O127" i="2"/>
  <c r="Y126" i="2"/>
  <c r="AP44" i="2"/>
  <c r="AY41" i="2"/>
  <c r="AL56" i="2"/>
  <c r="AU51" i="2"/>
  <c r="R16" i="2"/>
  <c r="AG44" i="2"/>
  <c r="AH41" i="2"/>
  <c r="BB44" i="2"/>
  <c r="O44" i="2"/>
  <c r="AB44" i="2"/>
  <c r="P44" i="2"/>
  <c r="Q44" i="2"/>
  <c r="AK57" i="2"/>
  <c r="X51" i="2"/>
  <c r="AE52" i="2"/>
  <c r="AO16" i="2"/>
  <c r="O10" i="2"/>
  <c r="Q51" i="2"/>
  <c r="BB57" i="2"/>
  <c r="AH57" i="2"/>
  <c r="U48" i="2"/>
  <c r="N53" i="2"/>
  <c r="AR47" i="2"/>
  <c r="BA57" i="2"/>
  <c r="M16" i="2"/>
  <c r="AL16" i="2"/>
  <c r="AC57" i="2"/>
  <c r="AX51" i="2"/>
  <c r="AT56" i="2"/>
  <c r="BB111" i="2"/>
  <c r="U112" i="2"/>
  <c r="AR96" i="2"/>
  <c r="AO65" i="2"/>
  <c r="L99" i="2"/>
  <c r="S102" i="2"/>
  <c r="AN95" i="2"/>
  <c r="AX65" i="2"/>
  <c r="X98" i="2"/>
  <c r="U65" i="2"/>
  <c r="V99" i="2"/>
  <c r="AJ112" i="2"/>
  <c r="Z95" i="2"/>
  <c r="AF103" i="2"/>
  <c r="AV104" i="2"/>
  <c r="AF99" i="2"/>
  <c r="AG95" i="2"/>
  <c r="Z99" i="2"/>
  <c r="AE99" i="2"/>
  <c r="X102" i="2"/>
  <c r="W104" i="2"/>
  <c r="Y103" i="2"/>
  <c r="Y65" i="2"/>
  <c r="AD95" i="2"/>
  <c r="S111" i="2"/>
  <c r="AM113" i="2"/>
  <c r="Q104" i="2"/>
  <c r="R111" i="2"/>
  <c r="AG112" i="2"/>
  <c r="N113" i="2"/>
  <c r="N142" i="2"/>
  <c r="AB144" i="2"/>
  <c r="AB134" i="2"/>
  <c r="X152" i="2"/>
  <c r="O154" i="2"/>
  <c r="T134" i="2"/>
  <c r="AA130" i="2"/>
  <c r="U170" i="2"/>
  <c r="Z162" i="2"/>
  <c r="AA125" i="2"/>
  <c r="U153" i="2"/>
  <c r="M145" i="2"/>
  <c r="AA154" i="2"/>
  <c r="U158" i="2"/>
  <c r="W161" i="2"/>
  <c r="R150" i="2"/>
  <c r="P145" i="2"/>
  <c r="AB154" i="2"/>
  <c r="M143" i="2"/>
  <c r="Y168" i="2"/>
  <c r="W137" i="2"/>
  <c r="Q136" i="2"/>
  <c r="T138" i="2"/>
  <c r="V172" i="2"/>
  <c r="L140" i="2"/>
  <c r="X145" i="2"/>
  <c r="V151" i="2"/>
  <c r="W171" i="2"/>
  <c r="X142" i="2"/>
  <c r="V162" i="2"/>
  <c r="T154" i="2"/>
  <c r="Q156" i="2"/>
  <c r="Z124" i="2"/>
  <c r="AA158" i="2"/>
  <c r="Q141" i="2"/>
  <c r="O146" i="2"/>
  <c r="N150" i="2"/>
  <c r="W146" i="2"/>
  <c r="Q168" i="2"/>
  <c r="T127" i="2"/>
  <c r="O160" i="2"/>
  <c r="Y149" i="2"/>
  <c r="P166" i="2"/>
  <c r="AA135" i="2"/>
  <c r="S168" i="2"/>
  <c r="AD133" i="2"/>
  <c r="W143" i="2"/>
  <c r="AA172" i="2"/>
  <c r="L165" i="2"/>
  <c r="Q146" i="2"/>
  <c r="AD139" i="2"/>
  <c r="N139" i="2"/>
  <c r="O130" i="2"/>
  <c r="W131" i="2"/>
  <c r="Z133" i="2"/>
  <c r="X143" i="2"/>
  <c r="U131" i="2"/>
  <c r="P154" i="2"/>
  <c r="O150" i="2"/>
  <c r="W163" i="2"/>
  <c r="T149" i="2"/>
  <c r="P171" i="2"/>
  <c r="Q153" i="2"/>
  <c r="V152" i="2"/>
  <c r="AC132" i="2"/>
  <c r="N143" i="2"/>
  <c r="M172" i="2"/>
  <c r="O162" i="2"/>
  <c r="AG41" i="2"/>
  <c r="V16" i="2"/>
  <c r="O56" i="2"/>
  <c r="P48" i="2"/>
  <c r="AH16" i="2"/>
  <c r="AT47" i="2"/>
  <c r="P47" i="2"/>
  <c r="U44" i="2"/>
  <c r="AV48" i="2"/>
  <c r="AG56" i="2"/>
  <c r="AR53" i="2"/>
  <c r="AM41" i="2"/>
  <c r="AB16" i="2"/>
  <c r="BB41" i="2"/>
  <c r="AK51" i="2"/>
  <c r="Q41" i="2"/>
  <c r="AZ52" i="2"/>
  <c r="AS48" i="2"/>
  <c r="M48" i="2"/>
  <c r="Z48" i="2"/>
  <c r="Q47" i="2"/>
  <c r="AC52" i="2"/>
  <c r="AB48" i="2"/>
  <c r="R51" i="2"/>
  <c r="AW48" i="2"/>
  <c r="BA53" i="2"/>
  <c r="AN56" i="2"/>
  <c r="AK41" i="2"/>
  <c r="AS51" i="2"/>
  <c r="AQ112" i="2"/>
  <c r="AA65" i="2"/>
  <c r="AH95" i="2"/>
  <c r="AR103" i="2"/>
  <c r="P111" i="2"/>
  <c r="AE104" i="2"/>
  <c r="T111" i="2"/>
  <c r="S103" i="2"/>
  <c r="X103" i="2"/>
  <c r="S97" i="2"/>
  <c r="AN99" i="2"/>
  <c r="O113" i="2"/>
  <c r="AI102" i="2"/>
  <c r="S113" i="2"/>
  <c r="AC102" i="2"/>
  <c r="N112" i="2"/>
  <c r="AI95" i="2"/>
  <c r="AS113" i="2"/>
  <c r="AZ111" i="2"/>
  <c r="AQ65" i="2"/>
  <c r="P104" i="2"/>
  <c r="AW103" i="2"/>
  <c r="AJ99" i="2"/>
  <c r="AV95" i="2"/>
  <c r="AZ104" i="2"/>
  <c r="W96" i="2"/>
  <c r="AB102" i="2"/>
  <c r="AL104" i="2"/>
  <c r="AT112" i="2"/>
  <c r="AL112" i="2"/>
  <c r="U135" i="2"/>
  <c r="U142" i="2"/>
  <c r="Z166" i="2"/>
  <c r="M158" i="2"/>
  <c r="U167" i="2"/>
  <c r="S124" i="2"/>
  <c r="AB142" i="2"/>
  <c r="P161" i="2"/>
  <c r="Y137" i="2"/>
  <c r="W129" i="2"/>
  <c r="O153" i="2"/>
  <c r="Q154" i="2"/>
  <c r="M151" i="2"/>
  <c r="Y150" i="2"/>
  <c r="Y167" i="2"/>
  <c r="W130" i="2"/>
  <c r="W159" i="2"/>
  <c r="O157" i="2"/>
  <c r="AC167" i="2"/>
  <c r="L142" i="2"/>
  <c r="U159" i="2"/>
  <c r="L135" i="2"/>
  <c r="Q148" i="2"/>
  <c r="V143" i="2"/>
  <c r="M154" i="2"/>
  <c r="W132" i="2"/>
  <c r="AA139" i="2"/>
  <c r="AB153" i="2"/>
  <c r="P133" i="2"/>
  <c r="T155" i="2"/>
  <c r="AA159" i="2"/>
  <c r="L151" i="2"/>
  <c r="N124" i="2"/>
  <c r="AD153" i="2"/>
  <c r="AD138" i="2"/>
  <c r="U126" i="2"/>
  <c r="AC131" i="2"/>
  <c r="AB135" i="2"/>
  <c r="AB130" i="2"/>
  <c r="T153" i="2"/>
  <c r="M152" i="2"/>
  <c r="AB167" i="2"/>
  <c r="W172" i="2"/>
  <c r="AA132" i="2"/>
  <c r="X156" i="2"/>
  <c r="N126" i="2"/>
  <c r="L153" i="2"/>
  <c r="AB158" i="2"/>
  <c r="Y162" i="2"/>
  <c r="Z143" i="2"/>
  <c r="AA147" i="2"/>
  <c r="W141" i="2"/>
  <c r="V153" i="2"/>
  <c r="V154" i="2"/>
  <c r="AC155" i="2"/>
  <c r="L137" i="2"/>
  <c r="T144" i="2"/>
  <c r="L154" i="2"/>
  <c r="L127" i="2"/>
  <c r="P139" i="2"/>
  <c r="AD160" i="2"/>
  <c r="R169" i="2"/>
  <c r="T163" i="2"/>
  <c r="N162" i="2"/>
  <c r="T145" i="2"/>
  <c r="AA149" i="2"/>
  <c r="AA128" i="2"/>
  <c r="AB138" i="2"/>
  <c r="T52" i="2"/>
  <c r="AK44" i="2"/>
  <c r="Z56" i="2"/>
  <c r="U56" i="2"/>
  <c r="AP48" i="2"/>
  <c r="W51" i="2"/>
  <c r="T10" i="2"/>
  <c r="AS56" i="2"/>
  <c r="AD47" i="2"/>
  <c r="AB57" i="2"/>
  <c r="AL57" i="2"/>
  <c r="AW47" i="2"/>
  <c r="AU10" i="2"/>
  <c r="BB47" i="2"/>
  <c r="AC16" i="2"/>
  <c r="U51" i="2"/>
  <c r="AY16" i="2"/>
  <c r="S57" i="2"/>
  <c r="AC56" i="2"/>
  <c r="T57" i="2"/>
  <c r="AG48" i="2"/>
  <c r="AV41" i="2"/>
  <c r="AZ51" i="2"/>
  <c r="AM52" i="2"/>
  <c r="AF52" i="2"/>
  <c r="AU48" i="2"/>
  <c r="V48" i="2"/>
  <c r="N51" i="2"/>
  <c r="U53" i="2"/>
  <c r="AC99" i="2"/>
  <c r="AY112" i="2"/>
  <c r="AH96" i="2"/>
  <c r="BB99" i="2"/>
  <c r="O99" i="2"/>
  <c r="AN112" i="2"/>
  <c r="R113" i="2"/>
  <c r="AD112" i="2"/>
  <c r="AV102" i="2"/>
  <c r="BB96" i="2"/>
  <c r="X112" i="2"/>
  <c r="AW98" i="2"/>
  <c r="Y98" i="2"/>
  <c r="AO95" i="2"/>
  <c r="AK102" i="2"/>
  <c r="AC97" i="2"/>
  <c r="AO103" i="2"/>
  <c r="M102" i="2"/>
  <c r="R102" i="2"/>
  <c r="AM95" i="2"/>
  <c r="AV113" i="2"/>
  <c r="M96" i="2"/>
  <c r="AE97" i="2"/>
  <c r="T96" i="2"/>
  <c r="AP95" i="2"/>
  <c r="T65" i="2"/>
  <c r="AD98" i="2"/>
  <c r="N99" i="2"/>
  <c r="BB98" i="2"/>
  <c r="AO104" i="2"/>
  <c r="T168" i="2"/>
  <c r="T143" i="2"/>
  <c r="AB150" i="2"/>
  <c r="U133" i="2"/>
  <c r="R125" i="2"/>
  <c r="M137" i="2"/>
  <c r="S130" i="2"/>
  <c r="T130" i="2"/>
  <c r="V129" i="2"/>
  <c r="AC142" i="2"/>
  <c r="N144" i="2"/>
  <c r="L144" i="2"/>
  <c r="M171" i="2"/>
  <c r="S145" i="2"/>
  <c r="AA152" i="2"/>
  <c r="S134" i="2"/>
  <c r="Z145" i="2"/>
  <c r="AA170" i="2"/>
  <c r="Q124" i="2"/>
  <c r="X147" i="2"/>
  <c r="N131" i="2"/>
  <c r="S128" i="2"/>
  <c r="V133" i="2"/>
  <c r="R134" i="2"/>
  <c r="AA153" i="2"/>
  <c r="M133" i="2"/>
  <c r="AD155" i="2"/>
  <c r="P156" i="2"/>
  <c r="L126" i="2"/>
  <c r="P143" i="2"/>
  <c r="T125" i="2"/>
  <c r="Y161" i="2"/>
  <c r="O134" i="2"/>
  <c r="U132" i="2"/>
  <c r="AB126" i="2"/>
  <c r="Z140" i="2"/>
  <c r="Z153" i="2"/>
  <c r="AA126" i="2"/>
  <c r="R164" i="2"/>
  <c r="O138" i="2"/>
  <c r="S144" i="2"/>
  <c r="U128" i="2"/>
  <c r="W153" i="2"/>
  <c r="N166" i="2"/>
  <c r="Z165" i="2"/>
  <c r="O171" i="2"/>
  <c r="W158" i="2"/>
  <c r="T150" i="2"/>
  <c r="W139" i="2"/>
  <c r="AC154" i="2"/>
  <c r="AC165" i="2"/>
  <c r="S160" i="2"/>
  <c r="Z128" i="2"/>
  <c r="S169" i="2"/>
  <c r="S125" i="2"/>
  <c r="L149" i="2"/>
  <c r="AA145" i="2"/>
  <c r="N149" i="2"/>
  <c r="L157" i="2"/>
  <c r="L134" i="2"/>
  <c r="S127" i="2"/>
  <c r="AB149" i="2"/>
  <c r="U171" i="2"/>
  <c r="S157" i="2"/>
  <c r="Z161" i="2"/>
  <c r="AB151" i="2"/>
  <c r="Z127" i="2"/>
  <c r="AA171" i="2"/>
  <c r="AA52" i="2"/>
  <c r="L44" i="2"/>
  <c r="P53" i="2"/>
  <c r="Q48" i="2"/>
  <c r="Y52" i="2"/>
  <c r="AW57" i="2"/>
  <c r="AY53" i="2"/>
  <c r="P41" i="2"/>
  <c r="AQ16" i="2"/>
  <c r="AE56" i="2"/>
  <c r="W16" i="2"/>
  <c r="AP56" i="2"/>
  <c r="M56" i="2"/>
  <c r="AZ44" i="2"/>
  <c r="BA48" i="2"/>
  <c r="Z53" i="2"/>
  <c r="Z16" i="2"/>
  <c r="AE10" i="2"/>
  <c r="AN41" i="2"/>
  <c r="AI41" i="2"/>
  <c r="W56" i="2"/>
  <c r="AY44" i="2"/>
  <c r="P16" i="2"/>
  <c r="AQ10" i="2"/>
  <c r="AO44" i="2"/>
  <c r="AK53" i="2"/>
  <c r="AT10" i="2"/>
  <c r="AO51" i="2"/>
  <c r="AY47" i="2"/>
  <c r="AF98" i="2"/>
  <c r="AP111" i="2"/>
  <c r="AT96" i="2"/>
  <c r="AL95" i="2"/>
  <c r="AR111" i="2"/>
  <c r="AM99" i="2"/>
  <c r="AV112" i="2"/>
  <c r="AM65" i="2"/>
  <c r="AA113" i="2"/>
  <c r="W99" i="2"/>
  <c r="AV99" i="2"/>
  <c r="AK98" i="2"/>
  <c r="T97" i="2"/>
  <c r="R112" i="2"/>
  <c r="AR97" i="2"/>
  <c r="AH97" i="2"/>
  <c r="AE95" i="2"/>
  <c r="BB103" i="2"/>
  <c r="AD113" i="2"/>
  <c r="AI99" i="2"/>
  <c r="O103" i="2"/>
  <c r="L95" i="2"/>
  <c r="AY95" i="2"/>
  <c r="AE111" i="2"/>
  <c r="AQ96" i="2"/>
  <c r="AS95" i="2"/>
  <c r="V102" i="2"/>
  <c r="AN102" i="2"/>
  <c r="N96" i="2"/>
  <c r="V164" i="2"/>
  <c r="R127" i="2"/>
  <c r="M146" i="2"/>
  <c r="R165" i="2"/>
  <c r="P140" i="2"/>
  <c r="L172" i="2"/>
  <c r="Z172" i="2"/>
  <c r="M166" i="2"/>
  <c r="Y157" i="2"/>
  <c r="Z159" i="2"/>
  <c r="AD147" i="2"/>
  <c r="V160" i="2"/>
  <c r="V156" i="2"/>
  <c r="AC145" i="2"/>
  <c r="N159" i="2"/>
  <c r="W127" i="2"/>
  <c r="AB163" i="2"/>
  <c r="L161" i="2"/>
  <c r="X124" i="2"/>
  <c r="AA131" i="2"/>
  <c r="R171" i="2"/>
  <c r="Y170" i="2"/>
  <c r="S138" i="2"/>
  <c r="M163" i="2"/>
  <c r="Q163" i="2"/>
  <c r="Y156" i="2"/>
  <c r="Z141" i="2"/>
  <c r="S158" i="2"/>
  <c r="AD137" i="2"/>
  <c r="Q144" i="2"/>
  <c r="Q172" i="2"/>
  <c r="Q127" i="2"/>
  <c r="S167" i="2"/>
  <c r="V157" i="2"/>
  <c r="R145" i="2"/>
  <c r="P160" i="2"/>
  <c r="AD148" i="2"/>
  <c r="AC140" i="2"/>
  <c r="W149" i="2"/>
  <c r="AA148" i="2"/>
  <c r="N136" i="2"/>
  <c r="X164" i="2"/>
  <c r="Q129" i="2"/>
  <c r="R138" i="2"/>
  <c r="P165" i="2"/>
  <c r="S143" i="2"/>
  <c r="R133" i="2"/>
  <c r="AD152" i="2"/>
  <c r="P142" i="2"/>
  <c r="N130" i="2"/>
  <c r="P129" i="2"/>
  <c r="AC161" i="2"/>
  <c r="S131" i="2"/>
  <c r="U148" i="2"/>
  <c r="P134" i="2"/>
  <c r="Z170" i="2"/>
  <c r="X153" i="2"/>
  <c r="W164" i="2"/>
  <c r="Z147" i="2"/>
  <c r="AD170" i="2"/>
  <c r="U124" i="2"/>
  <c r="X170" i="2"/>
  <c r="N129" i="2"/>
  <c r="X168" i="2"/>
  <c r="W170" i="2"/>
  <c r="V146" i="2"/>
  <c r="AB140" i="2"/>
  <c r="U166" i="2"/>
  <c r="AB51" i="2"/>
  <c r="AP41" i="2"/>
  <c r="Y47" i="2"/>
  <c r="AD53" i="2"/>
  <c r="AL48" i="2"/>
  <c r="AD57" i="2"/>
  <c r="T41" i="2"/>
  <c r="AN47" i="2"/>
  <c r="AT48" i="2"/>
  <c r="AO47" i="2"/>
  <c r="AK56" i="2"/>
  <c r="AN53" i="2"/>
  <c r="AP57" i="2"/>
  <c r="O57" i="2"/>
  <c r="X44" i="2"/>
  <c r="AI10" i="2"/>
  <c r="AI56" i="2"/>
  <c r="AW44" i="2"/>
  <c r="T53" i="2"/>
  <c r="AB56" i="2"/>
  <c r="AH47" i="2"/>
  <c r="AD41" i="2"/>
  <c r="AY56" i="2"/>
  <c r="S41" i="2"/>
  <c r="AS57" i="2"/>
  <c r="M57" i="2"/>
  <c r="AV47" i="2"/>
  <c r="AJ53" i="2"/>
  <c r="Y16" i="2"/>
  <c r="AN103" i="2"/>
  <c r="S95" i="2"/>
  <c r="AT95" i="2"/>
  <c r="Q111" i="2"/>
  <c r="AW111" i="2"/>
  <c r="AD96" i="2"/>
  <c r="AK112" i="2"/>
  <c r="AM98" i="2"/>
  <c r="AL113" i="2"/>
  <c r="BA97" i="2"/>
  <c r="AH104" i="2"/>
  <c r="BB113" i="2"/>
  <c r="N97" i="2"/>
  <c r="AM102" i="2"/>
  <c r="X113" i="2"/>
  <c r="AR112" i="2"/>
  <c r="AX113" i="2"/>
  <c r="AU96" i="2"/>
  <c r="BB102" i="2"/>
  <c r="AS103" i="2"/>
  <c r="O111" i="2"/>
  <c r="AP112" i="2"/>
  <c r="AP104" i="2"/>
  <c r="Y112" i="2"/>
  <c r="AC98" i="2"/>
  <c r="AG97" i="2"/>
  <c r="Y99" i="2"/>
  <c r="AO113" i="2"/>
  <c r="O112" i="2"/>
  <c r="AC163" i="2"/>
  <c r="Y128" i="2"/>
  <c r="U143" i="2"/>
  <c r="N155" i="2"/>
  <c r="Q145" i="2"/>
  <c r="P138" i="2"/>
  <c r="O161" i="2"/>
  <c r="X126" i="2"/>
  <c r="O139" i="2"/>
  <c r="P157" i="2"/>
  <c r="L155" i="2"/>
  <c r="O151" i="2"/>
  <c r="T162" i="2"/>
  <c r="Y138" i="2"/>
  <c r="O155" i="2"/>
  <c r="AC134" i="2"/>
  <c r="M141" i="2"/>
  <c r="Z138" i="2"/>
  <c r="N152" i="2"/>
  <c r="T147" i="2"/>
  <c r="O163" i="2"/>
  <c r="M167" i="2"/>
  <c r="W150" i="2"/>
  <c r="O133" i="2"/>
  <c r="X139" i="2"/>
  <c r="Y130" i="2"/>
  <c r="Q167" i="2"/>
  <c r="M132" i="2"/>
  <c r="Y155" i="2"/>
  <c r="N147" i="2"/>
  <c r="X130" i="2"/>
  <c r="AD163" i="2"/>
  <c r="W128" i="2"/>
  <c r="Q161" i="2"/>
  <c r="O144" i="2"/>
  <c r="V168" i="2"/>
  <c r="Q138" i="2"/>
  <c r="Z132" i="2"/>
  <c r="AA165" i="2"/>
  <c r="Y145" i="2"/>
  <c r="S156" i="2"/>
  <c r="R157" i="2"/>
  <c r="S163" i="2"/>
  <c r="O152" i="2"/>
  <c r="L136" i="2"/>
  <c r="T131" i="2"/>
  <c r="AC124" i="2"/>
  <c r="Y163" i="2"/>
  <c r="V161" i="2"/>
  <c r="O148" i="2"/>
  <c r="AB171" i="2"/>
  <c r="AC141" i="2"/>
  <c r="N128" i="2"/>
  <c r="S147" i="2"/>
  <c r="S148" i="2"/>
  <c r="N168" i="2"/>
  <c r="X166" i="2"/>
  <c r="X167" i="2"/>
  <c r="W147" i="2"/>
  <c r="P135" i="2"/>
  <c r="W126" i="2"/>
  <c r="W157" i="2"/>
  <c r="O166" i="2"/>
  <c r="M138" i="2"/>
  <c r="AC149" i="2"/>
  <c r="AC151" i="2"/>
  <c r="Q132" i="2"/>
  <c r="AQ51" i="2"/>
  <c r="AO10" i="2"/>
  <c r="AJ16" i="2"/>
  <c r="AN51" i="2"/>
  <c r="L48" i="2"/>
  <c r="AK48" i="2"/>
  <c r="AU57" i="2"/>
  <c r="BA56" i="2"/>
  <c r="R53" i="2"/>
  <c r="AH10" i="2"/>
  <c r="O47" i="2"/>
  <c r="AS47" i="2"/>
  <c r="AL41" i="2"/>
  <c r="P10" i="2"/>
  <c r="T56" i="2"/>
  <c r="AH53" i="2"/>
  <c r="AG51" i="2"/>
  <c r="AR44" i="2"/>
  <c r="AN48" i="2"/>
  <c r="S48" i="2"/>
  <c r="AF10" i="2"/>
  <c r="AF51" i="2"/>
  <c r="AZ56" i="2"/>
  <c r="Y53" i="2"/>
  <c r="BA52" i="2"/>
  <c r="V53" i="2"/>
  <c r="AX16" i="2"/>
  <c r="AH56" i="2"/>
  <c r="AE51" i="2"/>
  <c r="AK111" i="2"/>
  <c r="L102" i="2"/>
  <c r="AO99" i="2"/>
  <c r="AA98" i="2"/>
  <c r="BB97" i="2"/>
  <c r="AS96" i="2"/>
  <c r="P99" i="2"/>
  <c r="AU103" i="2"/>
  <c r="BA95" i="2"/>
  <c r="AU112" i="2"/>
  <c r="AO111" i="2"/>
  <c r="AL111" i="2"/>
  <c r="AG104" i="2"/>
  <c r="AB65" i="2"/>
  <c r="M99" i="2"/>
  <c r="AZ95" i="2"/>
  <c r="BA104" i="2"/>
  <c r="Q103" i="2"/>
  <c r="O96" i="2"/>
  <c r="V112" i="2"/>
  <c r="AD99" i="2"/>
  <c r="W111" i="2"/>
  <c r="U95" i="2"/>
  <c r="AJ95" i="2"/>
  <c r="S112" i="2"/>
  <c r="AF96" i="2"/>
  <c r="AU111" i="2"/>
  <c r="R99" i="2"/>
  <c r="AW102" i="2"/>
  <c r="L143" i="2"/>
  <c r="M140" i="2"/>
  <c r="R135" i="2"/>
  <c r="AC168" i="2"/>
  <c r="Y127" i="2"/>
  <c r="T137" i="2"/>
  <c r="L159" i="2"/>
  <c r="Y139" i="2"/>
  <c r="O169" i="2"/>
  <c r="R144" i="2"/>
  <c r="S151" i="2"/>
  <c r="X150" i="2"/>
  <c r="M147" i="2"/>
  <c r="AD159" i="2"/>
  <c r="V137" i="2"/>
  <c r="N165" i="2"/>
  <c r="L164" i="2"/>
  <c r="S132" i="2"/>
  <c r="AB160" i="2"/>
  <c r="R147" i="2"/>
  <c r="AC130" i="2"/>
  <c r="N138" i="2"/>
  <c r="AD145" i="2"/>
  <c r="W148" i="2"/>
  <c r="Y133" i="2"/>
  <c r="Z135" i="2"/>
  <c r="AD168" i="2"/>
  <c r="Y140" i="2"/>
  <c r="R131" i="2"/>
  <c r="U157" i="2"/>
  <c r="AC126" i="2"/>
  <c r="Q157" i="2"/>
  <c r="S162" i="2"/>
  <c r="V125" i="2"/>
  <c r="Y165" i="2"/>
  <c r="AB152" i="2"/>
  <c r="AC164" i="2"/>
  <c r="L170" i="2"/>
  <c r="L162" i="2"/>
  <c r="X149" i="2"/>
  <c r="O126" i="2"/>
  <c r="T158" i="2"/>
  <c r="T165" i="2"/>
  <c r="V138" i="2"/>
  <c r="Y136" i="2"/>
  <c r="N125" i="2"/>
  <c r="N137" i="2"/>
  <c r="AC158" i="2"/>
  <c r="L160" i="2"/>
  <c r="P136" i="2"/>
  <c r="Q164" i="2"/>
  <c r="Y131" i="2"/>
  <c r="AA162" i="2"/>
  <c r="M144" i="2"/>
  <c r="L139" i="2"/>
  <c r="Q155" i="2"/>
  <c r="X127" i="2"/>
  <c r="T152" i="2"/>
  <c r="X172" i="2"/>
  <c r="S126" i="2"/>
  <c r="N163" i="2"/>
  <c r="R167" i="2"/>
  <c r="AB143" i="2"/>
  <c r="Q143" i="2"/>
  <c r="L150" i="2"/>
  <c r="T128" i="2"/>
  <c r="L57" i="2"/>
  <c r="M60" i="2"/>
  <c r="AG57" i="2"/>
  <c r="AA10" i="2"/>
  <c r="AT51" i="2"/>
  <c r="Z47" i="2"/>
  <c r="Y48" i="2"/>
  <c r="AK16" i="2"/>
  <c r="AD44" i="2"/>
  <c r="X47" i="2"/>
  <c r="R41" i="2"/>
  <c r="AG53" i="2"/>
  <c r="M53" i="2"/>
  <c r="L47" i="2"/>
  <c r="AL10" i="2"/>
  <c r="AM48" i="2"/>
  <c r="AC41" i="2"/>
  <c r="AU41" i="2"/>
  <c r="AB53" i="2"/>
  <c r="AN10" i="2"/>
  <c r="U16" i="2"/>
  <c r="Q56" i="2"/>
  <c r="AN57" i="2"/>
  <c r="AJ48" i="2"/>
  <c r="M44" i="2"/>
  <c r="BB52" i="2"/>
  <c r="M5" i="2"/>
  <c r="AO53" i="2"/>
  <c r="AN44" i="2"/>
  <c r="X104" i="2"/>
  <c r="L113" i="2"/>
  <c r="BA112" i="2"/>
  <c r="AY99" i="2"/>
  <c r="AY97" i="2"/>
  <c r="AC112" i="2"/>
  <c r="V104" i="2"/>
  <c r="AF95" i="2"/>
  <c r="AZ65" i="2"/>
  <c r="AZ98" i="2"/>
  <c r="AL65" i="2"/>
  <c r="M112" i="2"/>
  <c r="U113" i="2"/>
  <c r="AM112" i="2"/>
  <c r="AL98" i="2"/>
  <c r="T95" i="2"/>
  <c r="AP102" i="2"/>
  <c r="AQ113" i="2"/>
  <c r="U102" i="2"/>
  <c r="L65" i="2"/>
  <c r="AD97" i="2"/>
  <c r="O98" i="2"/>
  <c r="Q99" i="2"/>
  <c r="AP103" i="2"/>
  <c r="AX95" i="2"/>
  <c r="V111" i="2"/>
  <c r="L111" i="2"/>
  <c r="S65" i="2"/>
  <c r="AC104" i="2"/>
  <c r="AD140" i="2"/>
  <c r="M135" i="2"/>
  <c r="R128" i="2"/>
  <c r="U162" i="2"/>
  <c r="AB157" i="2"/>
  <c r="R170" i="2"/>
  <c r="S164" i="2"/>
  <c r="N167" i="2"/>
  <c r="R154" i="2"/>
  <c r="Z155" i="2"/>
  <c r="AD142" i="2"/>
  <c r="L133" i="2"/>
  <c r="U172" i="2"/>
  <c r="T141" i="2"/>
  <c r="S142" i="2"/>
  <c r="X155" i="2"/>
  <c r="Q162" i="2"/>
  <c r="U130" i="2"/>
  <c r="V166" i="2"/>
  <c r="R140" i="2"/>
  <c r="O136" i="2"/>
  <c r="AD164" i="2"/>
  <c r="W152" i="2"/>
  <c r="P158" i="2"/>
  <c r="X148" i="2"/>
  <c r="AD126" i="2"/>
  <c r="S149" i="2"/>
  <c r="O140" i="2"/>
  <c r="Z154" i="2"/>
  <c r="V149" i="2"/>
  <c r="P127" i="2"/>
  <c r="AB156" i="2"/>
  <c r="L145" i="2"/>
  <c r="Y124" i="2"/>
  <c r="X137" i="2"/>
  <c r="M159" i="2"/>
  <c r="P132" i="2"/>
  <c r="O149" i="2"/>
  <c r="U163" i="2"/>
  <c r="Z169" i="2"/>
  <c r="Y172" i="2"/>
  <c r="X133" i="2"/>
  <c r="Q165" i="2"/>
  <c r="U147" i="2"/>
  <c r="O128" i="2"/>
  <c r="Q134" i="2"/>
  <c r="AA144" i="2"/>
  <c r="Q133" i="2"/>
  <c r="AD128" i="2"/>
  <c r="N132" i="2"/>
  <c r="R136" i="2"/>
  <c r="U138" i="2"/>
  <c r="AD141" i="2"/>
  <c r="N157" i="2"/>
  <c r="R130" i="2"/>
  <c r="AG52" i="2"/>
  <c r="AR41" i="2"/>
  <c r="AO56" i="2"/>
  <c r="AM56" i="2"/>
  <c r="L56" i="2"/>
  <c r="W48" i="2"/>
  <c r="AS52" i="2"/>
  <c r="AK52" i="2"/>
  <c r="AD51" i="2"/>
  <c r="BA10" i="2"/>
  <c r="AF56" i="2"/>
  <c r="AL44" i="2"/>
  <c r="U57" i="2"/>
  <c r="S51" i="2"/>
  <c r="AC53" i="2"/>
  <c r="X53" i="2"/>
  <c r="AE47" i="2"/>
  <c r="AC48" i="2"/>
  <c r="AM51" i="2"/>
  <c r="V10" i="2"/>
  <c r="S47" i="2"/>
  <c r="L53" i="2"/>
  <c r="AD10" i="2"/>
  <c r="AJ10" i="2"/>
  <c r="W57" i="2"/>
  <c r="AW16" i="2"/>
  <c r="AA47" i="2"/>
  <c r="AE16" i="2"/>
  <c r="AQ44" i="2"/>
  <c r="AR99" i="2"/>
  <c r="L96" i="2"/>
  <c r="AF102" i="2"/>
  <c r="AX103" i="2"/>
  <c r="AC96" i="2"/>
  <c r="AB113" i="2"/>
  <c r="W113" i="2"/>
  <c r="AJ98" i="2"/>
  <c r="O97" i="2"/>
  <c r="AX96" i="2"/>
  <c r="AA103" i="2"/>
  <c r="N102" i="2"/>
  <c r="AK99" i="2"/>
  <c r="AN65" i="2"/>
  <c r="AA102" i="2"/>
  <c r="R95" i="2"/>
  <c r="V95" i="2"/>
  <c r="AT103" i="2"/>
  <c r="AU113" i="2"/>
  <c r="AF111" i="2"/>
  <c r="U103" i="2"/>
  <c r="BB95" i="2"/>
  <c r="BA65" i="2"/>
  <c r="P65" i="2"/>
  <c r="N111" i="2"/>
  <c r="AQ99" i="2"/>
  <c r="AX112" i="2"/>
  <c r="AE102" i="2"/>
  <c r="Z104" i="2"/>
  <c r="AD158" i="2"/>
  <c r="S159" i="2"/>
  <c r="M142" i="2"/>
  <c r="W138" i="2"/>
  <c r="M162" i="2"/>
  <c r="AB125" i="2"/>
  <c r="U168" i="2"/>
  <c r="S129" i="2"/>
  <c r="AC152" i="2"/>
  <c r="U145" i="2"/>
  <c r="T156" i="2"/>
  <c r="V148" i="2"/>
  <c r="M131" i="2"/>
  <c r="P128" i="2"/>
  <c r="N169" i="2"/>
  <c r="AC136" i="2"/>
  <c r="X144" i="2"/>
  <c r="L171" i="2"/>
  <c r="T159" i="2"/>
  <c r="AB136" i="2"/>
  <c r="AA140" i="2"/>
  <c r="M155" i="2"/>
  <c r="Y125" i="2"/>
  <c r="V150" i="2"/>
  <c r="AD124" i="2"/>
  <c r="S146" i="2"/>
  <c r="AD131" i="2"/>
  <c r="U169" i="2"/>
  <c r="V140" i="2"/>
  <c r="AB128" i="2"/>
  <c r="Z151" i="2"/>
  <c r="V128" i="2"/>
  <c r="AB164" i="2"/>
  <c r="Q135" i="2"/>
  <c r="O164" i="2"/>
  <c r="N164" i="2"/>
  <c r="X129" i="2"/>
  <c r="AC143" i="2"/>
  <c r="AA164" i="2"/>
  <c r="N158" i="2"/>
  <c r="X135" i="2"/>
  <c r="R151" i="2"/>
  <c r="AD161" i="2"/>
  <c r="AA161" i="2"/>
  <c r="Z168" i="2"/>
  <c r="Z144" i="2"/>
  <c r="R137" i="2"/>
  <c r="V165" i="2"/>
  <c r="R159" i="2"/>
  <c r="V130" i="2"/>
  <c r="AC148" i="2"/>
  <c r="Q126" i="2"/>
  <c r="X171" i="2"/>
  <c r="X128" i="2"/>
  <c r="L152" i="2"/>
  <c r="X169" i="2"/>
  <c r="AC166" i="2"/>
  <c r="S139" i="2"/>
  <c r="AA163" i="2"/>
  <c r="AC171" i="2"/>
  <c r="Z129" i="2"/>
  <c r="S170" i="2"/>
  <c r="AC137" i="2"/>
  <c r="AB170" i="2"/>
  <c r="X162" i="2"/>
  <c r="M164" i="2"/>
  <c r="V159" i="2"/>
  <c r="X132" i="2"/>
  <c r="P52" i="2"/>
  <c r="L16" i="2"/>
  <c r="AB47" i="2"/>
  <c r="T16" i="2"/>
  <c r="AR51" i="2"/>
  <c r="AV16" i="2"/>
  <c r="N56" i="2"/>
  <c r="AX57" i="2"/>
  <c r="T47" i="2"/>
  <c r="BA16" i="2"/>
  <c r="AQ53" i="2"/>
  <c r="Q10" i="2"/>
  <c r="AC47" i="2"/>
  <c r="AZ16" i="2"/>
  <c r="Y10" i="2"/>
  <c r="AP47" i="2"/>
  <c r="AW53" i="2"/>
  <c r="N16" i="2"/>
  <c r="AZ57" i="2"/>
  <c r="AB10" i="2"/>
  <c r="AF41" i="2"/>
  <c r="V51" i="2"/>
  <c r="AX41" i="2"/>
  <c r="AA41" i="2"/>
  <c r="AJ56" i="2"/>
  <c r="BB53" i="2"/>
  <c r="AZ10" i="2"/>
  <c r="AQ47" i="2"/>
  <c r="Y51" i="2"/>
  <c r="AW65" i="2"/>
  <c r="W95" i="2"/>
  <c r="AI112" i="2"/>
  <c r="AY103" i="2"/>
  <c r="AJ113" i="2"/>
  <c r="AQ97" i="2"/>
  <c r="AI111" i="2"/>
  <c r="AC95" i="2"/>
  <c r="AU99" i="2"/>
  <c r="P103" i="2"/>
  <c r="AE98" i="2"/>
  <c r="AN111" i="2"/>
  <c r="AJ65" i="2"/>
  <c r="X99" i="2"/>
  <c r="AJ104" i="2"/>
  <c r="AH111" i="2"/>
  <c r="BA99" i="2"/>
  <c r="Q112" i="2"/>
  <c r="P98" i="2"/>
  <c r="AD111" i="2"/>
  <c r="AS98" i="2"/>
  <c r="Y102" i="2"/>
  <c r="Y104" i="2"/>
  <c r="AI96" i="2"/>
  <c r="AH98" i="2"/>
  <c r="AV111" i="2"/>
  <c r="AS99" i="2"/>
  <c r="T113" i="2"/>
  <c r="AF97" i="2"/>
  <c r="AD134" i="2"/>
  <c r="P124" i="2"/>
  <c r="AD150" i="2"/>
  <c r="Z148" i="2"/>
  <c r="AD125" i="2"/>
  <c r="Z156" i="2"/>
  <c r="AC138" i="2"/>
  <c r="O167" i="2"/>
  <c r="X138" i="2"/>
  <c r="AC170" i="2"/>
  <c r="M169" i="2"/>
  <c r="T126" i="2"/>
  <c r="X146" i="2"/>
  <c r="O129" i="2"/>
  <c r="AB162" i="2"/>
  <c r="M134" i="2"/>
  <c r="AD171" i="2"/>
  <c r="T161" i="2"/>
  <c r="Z158" i="2"/>
  <c r="AD165" i="2"/>
  <c r="AB131" i="2"/>
  <c r="U154" i="2"/>
  <c r="U141" i="2"/>
  <c r="AC129" i="2"/>
  <c r="AB148" i="2"/>
  <c r="O159" i="2"/>
  <c r="AC159" i="2"/>
  <c r="N145" i="2"/>
  <c r="T124" i="2"/>
  <c r="P137" i="2"/>
  <c r="P149" i="2"/>
  <c r="Y147" i="2"/>
  <c r="AB133" i="2"/>
  <c r="Y143" i="2"/>
  <c r="W162" i="2"/>
  <c r="X165" i="2"/>
  <c r="X158" i="2"/>
  <c r="P141" i="2"/>
  <c r="W134" i="2"/>
  <c r="V126" i="2"/>
  <c r="M148" i="2"/>
  <c r="AB124" i="2"/>
  <c r="R148" i="2"/>
  <c r="AD156" i="2"/>
  <c r="S141" i="2"/>
  <c r="AA129" i="2"/>
  <c r="P172" i="2"/>
  <c r="V163" i="2"/>
  <c r="Q158" i="2"/>
  <c r="AC139" i="2"/>
  <c r="AB139" i="2"/>
  <c r="T166" i="2"/>
  <c r="O125" i="2"/>
  <c r="L124" i="2"/>
  <c r="X160" i="2"/>
  <c r="W125" i="2"/>
  <c r="U160" i="2"/>
  <c r="AC147" i="2"/>
  <c r="V41" i="2"/>
  <c r="AF16" i="2"/>
  <c r="R47" i="2"/>
  <c r="O48" i="2"/>
  <c r="AJ47" i="2"/>
  <c r="S56" i="2"/>
  <c r="S10" i="2"/>
  <c r="N44" i="2"/>
  <c r="AL51" i="2"/>
  <c r="Y56" i="2"/>
  <c r="O53" i="2"/>
  <c r="AF44" i="2"/>
  <c r="AA48" i="2"/>
  <c r="BA44" i="2"/>
  <c r="AQ48" i="2"/>
  <c r="AU44" i="2"/>
  <c r="Z57" i="2"/>
  <c r="Z10" i="2"/>
  <c r="BB48" i="2"/>
  <c r="AD52" i="2"/>
  <c r="BB51" i="2"/>
  <c r="AR56" i="2"/>
  <c r="AL47" i="2"/>
  <c r="M10" i="2"/>
  <c r="AY10" i="2"/>
  <c r="AE41" i="2"/>
  <c r="AA53" i="2"/>
  <c r="AR16" i="2"/>
  <c r="AC51" i="2"/>
  <c r="AZ102" i="2"/>
  <c r="AK95" i="2"/>
  <c r="AZ99" i="2"/>
  <c r="M111" i="2"/>
  <c r="AF65" i="2"/>
  <c r="U104" i="2"/>
  <c r="AY65" i="2"/>
  <c r="AN96" i="2"/>
  <c r="AQ103" i="2"/>
  <c r="Z112" i="2"/>
  <c r="AX111" i="2"/>
  <c r="N65" i="2"/>
  <c r="Y97" i="2"/>
  <c r="Z97" i="2"/>
  <c r="T99" i="2"/>
  <c r="AF104" i="2"/>
  <c r="AE112" i="2"/>
  <c r="U97" i="2"/>
  <c r="R103" i="2"/>
  <c r="AS102" i="2"/>
  <c r="V113" i="2"/>
  <c r="AT102" i="2"/>
  <c r="AA112" i="2"/>
  <c r="AB99" i="2"/>
  <c r="AW113" i="2"/>
  <c r="AI98" i="2"/>
  <c r="AH102" i="2"/>
  <c r="AW95" i="2"/>
  <c r="AT113" i="2"/>
  <c r="AD135" i="2"/>
  <c r="T167" i="2"/>
  <c r="Y141" i="2"/>
  <c r="N135" i="2"/>
  <c r="M160" i="2"/>
  <c r="R142" i="2"/>
  <c r="Q125" i="2"/>
  <c r="V167" i="2"/>
  <c r="AD132" i="2"/>
  <c r="X131" i="2"/>
  <c r="S150" i="2"/>
  <c r="N160" i="2"/>
  <c r="O131" i="2"/>
  <c r="X163" i="2"/>
  <c r="AB159" i="2"/>
  <c r="U129" i="2"/>
  <c r="AD157" i="2"/>
  <c r="W165" i="2"/>
  <c r="Z163" i="2"/>
  <c r="Q150" i="2"/>
  <c r="W136" i="2"/>
  <c r="V147" i="2"/>
  <c r="V141" i="2"/>
  <c r="Q130" i="2"/>
  <c r="P170" i="2"/>
  <c r="Z142" i="2"/>
  <c r="O142" i="2"/>
  <c r="U150" i="2"/>
  <c r="S153" i="2"/>
  <c r="V170" i="2"/>
  <c r="S137" i="2"/>
  <c r="W156" i="2"/>
  <c r="AB129" i="2"/>
  <c r="AD136" i="2"/>
  <c r="Y171" i="2"/>
  <c r="Z125" i="2"/>
  <c r="U164" i="2"/>
  <c r="R129" i="2"/>
  <c r="Q160" i="2"/>
  <c r="V139" i="2"/>
  <c r="L131" i="2"/>
  <c r="N171" i="2"/>
  <c r="Y151" i="2"/>
  <c r="V131" i="2"/>
  <c r="T142" i="2"/>
  <c r="P131" i="2"/>
  <c r="Y132" i="2"/>
  <c r="P168" i="2"/>
  <c r="N141" i="2"/>
  <c r="Q149" i="2"/>
  <c r="U156" i="2"/>
  <c r="Y169" i="2"/>
  <c r="AA141" i="2"/>
  <c r="Q139" i="2"/>
  <c r="W133" i="2"/>
  <c r="AC169" i="2"/>
  <c r="Y158" i="2"/>
  <c r="P126" i="2"/>
  <c r="AB147" i="2"/>
  <c r="AE48" i="2"/>
  <c r="AR10" i="2"/>
  <c r="T48" i="2"/>
  <c r="BB16" i="2"/>
  <c r="AP51" i="2"/>
  <c r="AX47" i="2"/>
  <c r="W53" i="2"/>
  <c r="AM53" i="2"/>
  <c r="Z44" i="2"/>
  <c r="AV53" i="2"/>
  <c r="AH51" i="2"/>
  <c r="M41" i="2"/>
  <c r="AI16" i="2"/>
  <c r="AG47" i="2"/>
  <c r="AS16" i="2"/>
  <c r="U10" i="2"/>
  <c r="AI47" i="2"/>
  <c r="R48" i="2"/>
  <c r="Y41" i="2"/>
  <c r="AV52" i="2"/>
  <c r="X56" i="2"/>
  <c r="N41" i="2"/>
  <c r="AP10" i="2"/>
  <c r="AQ56" i="2"/>
  <c r="BB56" i="2"/>
  <c r="N57" i="2"/>
  <c r="AZ53" i="2"/>
  <c r="AD56" i="2"/>
  <c r="AO41" i="2"/>
  <c r="AK96" i="2"/>
  <c r="AU65" i="2"/>
  <c r="AD104" i="2"/>
  <c r="AS112" i="2"/>
  <c r="AJ111" i="2"/>
  <c r="X111" i="2"/>
  <c r="AL102" i="2"/>
  <c r="V65" i="2"/>
  <c r="Q102" i="2"/>
  <c r="AT111" i="2"/>
  <c r="R98" i="2"/>
  <c r="P113" i="2"/>
  <c r="AY104" i="2"/>
  <c r="AG111" i="2"/>
  <c r="AD65" i="2"/>
  <c r="V98" i="2"/>
  <c r="AV98" i="2"/>
  <c r="S96" i="2"/>
  <c r="M113" i="2"/>
  <c r="AP65" i="2"/>
  <c r="O104" i="2"/>
  <c r="AY102" i="2"/>
  <c r="Z102" i="2"/>
  <c r="U111" i="2"/>
  <c r="Q98" i="2"/>
  <c r="AQ111" i="2"/>
  <c r="AB103" i="2"/>
  <c r="AK113" i="2"/>
  <c r="AS97" i="2"/>
  <c r="U125" i="2"/>
  <c r="AA143" i="2"/>
  <c r="Y166" i="2"/>
  <c r="U165" i="2"/>
  <c r="N172" i="2"/>
  <c r="L129" i="2"/>
  <c r="R126" i="2"/>
  <c r="Z152" i="2"/>
  <c r="O135" i="2"/>
  <c r="AD144" i="2"/>
  <c r="T135" i="2"/>
  <c r="M161" i="2"/>
  <c r="Y164" i="2"/>
  <c r="S140" i="2"/>
  <c r="P144" i="2"/>
  <c r="O147" i="2"/>
  <c r="Y154" i="2"/>
  <c r="P151" i="2"/>
  <c r="Z157" i="2"/>
  <c r="AB172" i="2"/>
  <c r="M130" i="2"/>
  <c r="M129" i="2"/>
  <c r="X157" i="2"/>
  <c r="Z134" i="2"/>
  <c r="Q169" i="2"/>
  <c r="Z131" i="2"/>
  <c r="Y142" i="2"/>
  <c r="S171" i="2"/>
  <c r="L141" i="2"/>
  <c r="R163" i="2"/>
  <c r="W155" i="2"/>
  <c r="R153" i="2"/>
  <c r="AA151" i="2"/>
  <c r="AJ41" i="2"/>
  <c r="AG10" i="2"/>
  <c r="V44" i="2"/>
  <c r="S16" i="2"/>
  <c r="W47" i="2"/>
  <c r="AM10" i="2"/>
  <c r="AQ52" i="2"/>
  <c r="AI48" i="2"/>
  <c r="AU47" i="2"/>
  <c r="X16" i="2"/>
  <c r="AX53" i="2"/>
  <c r="Q57" i="2"/>
  <c r="AV51" i="2"/>
  <c r="AF48" i="2"/>
  <c r="AF57" i="2"/>
  <c r="AP52" i="2"/>
  <c r="AR57" i="2"/>
  <c r="AV10" i="2"/>
  <c r="AU56" i="2"/>
  <c r="N52" i="2"/>
  <c r="AX48" i="2"/>
  <c r="O41" i="2"/>
  <c r="N10" i="2"/>
  <c r="Q53" i="2"/>
  <c r="AB41" i="2"/>
  <c r="AD16" i="2"/>
  <c r="AE53" i="2"/>
  <c r="L51" i="2"/>
  <c r="AM16" i="2"/>
  <c r="W65" i="2"/>
  <c r="M65" i="2"/>
  <c r="P96" i="2"/>
  <c r="AB97" i="2"/>
  <c r="Q113" i="2"/>
  <c r="AO97" i="2"/>
  <c r="T112" i="2"/>
  <c r="Y113" i="2"/>
  <c r="P95" i="2"/>
  <c r="AR104" i="2"/>
  <c r="AZ113" i="2"/>
  <c r="AG65" i="2"/>
  <c r="AO112" i="2"/>
  <c r="AJ102" i="2"/>
  <c r="AQ102" i="2"/>
  <c r="AM96" i="2"/>
  <c r="AP98" i="2"/>
  <c r="W112" i="2"/>
  <c r="AR113" i="2"/>
  <c r="AH112" i="2"/>
  <c r="AX102" i="2"/>
  <c r="Y111" i="2"/>
  <c r="AM103" i="2"/>
  <c r="U99" i="2"/>
  <c r="AO102" i="2"/>
  <c r="AP113" i="2"/>
  <c r="AA96" i="2"/>
  <c r="Q65" i="2"/>
  <c r="X96" i="2"/>
  <c r="O145" i="2"/>
  <c r="U127" i="2"/>
  <c r="N134" i="2"/>
  <c r="T146" i="2"/>
  <c r="T170" i="2"/>
  <c r="P146" i="2"/>
  <c r="V132" i="2"/>
  <c r="O172" i="2"/>
  <c r="V142" i="2"/>
  <c r="P162" i="2"/>
  <c r="AA156" i="2"/>
  <c r="AA127" i="2"/>
  <c r="Q166" i="2"/>
  <c r="N133" i="2"/>
  <c r="P169" i="2"/>
  <c r="P153" i="2"/>
  <c r="P167" i="2"/>
  <c r="AC125" i="2"/>
  <c r="U136" i="2"/>
  <c r="V145" i="2"/>
  <c r="V144" i="2"/>
  <c r="Q147" i="2"/>
  <c r="U144" i="2"/>
  <c r="Z164" i="2"/>
  <c r="AA150" i="2"/>
  <c r="AC157" i="2"/>
  <c r="L138" i="2"/>
  <c r="R139" i="2"/>
  <c r="M157" i="2"/>
  <c r="P147" i="2"/>
  <c r="R158" i="2"/>
  <c r="AC156" i="2"/>
  <c r="Y134" i="2"/>
  <c r="AD151" i="2"/>
  <c r="M124" i="2"/>
  <c r="L158" i="2"/>
  <c r="AD129" i="2"/>
  <c r="Z41" i="2"/>
  <c r="L5" i="2"/>
  <c r="AW10" i="2"/>
  <c r="AM57" i="2"/>
  <c r="X10" i="2"/>
  <c r="AX44" i="2"/>
  <c r="AS41" i="2"/>
  <c r="AX56" i="2"/>
  <c r="AU16" i="2"/>
  <c r="AI57" i="2"/>
  <c r="BA41" i="2"/>
  <c r="AS53" i="2"/>
  <c r="AA16" i="2"/>
  <c r="AC10" i="2"/>
  <c r="AX10" i="2"/>
  <c r="AO57" i="2"/>
  <c r="AY48" i="2"/>
  <c r="U47" i="2"/>
  <c r="R44" i="2"/>
  <c r="W10" i="2"/>
  <c r="AW51" i="2"/>
  <c r="AH48" i="2"/>
  <c r="W44" i="2"/>
  <c r="AA51" i="2"/>
  <c r="R10" i="2"/>
  <c r="P51" i="2"/>
  <c r="X41" i="2"/>
  <c r="AR48" i="2"/>
  <c r="S52" i="2"/>
  <c r="AL97" i="2"/>
  <c r="BA113" i="2"/>
  <c r="AB96" i="2"/>
  <c r="AU98" i="2"/>
  <c r="AB95" i="2"/>
  <c r="AW96" i="2"/>
  <c r="AQ95" i="2"/>
  <c r="AY111" i="2"/>
  <c r="AO96" i="2"/>
  <c r="U98" i="2"/>
  <c r="AR65" i="2"/>
  <c r="AC111" i="2"/>
  <c r="AM104" i="2"/>
  <c r="BA102" i="2"/>
  <c r="Q96" i="2"/>
  <c r="W102" i="2"/>
  <c r="AB98" i="2"/>
  <c r="AF112" i="2"/>
  <c r="AK65" i="2"/>
  <c r="AS65" i="2"/>
  <c r="O65" i="2"/>
  <c r="AC103" i="2"/>
  <c r="O95" i="2"/>
  <c r="AA111" i="2"/>
  <c r="AI97" i="2"/>
  <c r="AP96" i="2"/>
  <c r="BA98" i="2"/>
  <c r="AF113" i="2"/>
  <c r="AE113" i="2"/>
  <c r="M165" i="2"/>
  <c r="L128" i="2"/>
  <c r="P125" i="2"/>
  <c r="AC153" i="2"/>
  <c r="S152" i="2"/>
  <c r="U161" i="2"/>
  <c r="Z146" i="2"/>
  <c r="R166" i="2"/>
  <c r="Z126" i="2"/>
  <c r="Q159" i="2"/>
  <c r="R152" i="2"/>
  <c r="M136" i="2"/>
  <c r="U134" i="2"/>
  <c r="AB127" i="2"/>
  <c r="AD154" i="2"/>
  <c r="O124" i="2"/>
  <c r="P164" i="2"/>
  <c r="T136" i="2"/>
  <c r="T140" i="2"/>
  <c r="R168" i="2"/>
  <c r="O141" i="2"/>
  <c r="AD169" i="2"/>
  <c r="AD130" i="2"/>
  <c r="S161" i="2"/>
  <c r="X140" i="2"/>
  <c r="M153" i="2"/>
  <c r="O165" i="2"/>
  <c r="M127" i="2"/>
  <c r="V134" i="2"/>
  <c r="AB166" i="2"/>
  <c r="Z150" i="2"/>
  <c r="AB145" i="2"/>
  <c r="P159" i="2"/>
  <c r="T160" i="2"/>
  <c r="W168" i="2"/>
  <c r="AM44" i="2"/>
  <c r="Z52" i="2"/>
  <c r="AJ57" i="2"/>
  <c r="AU53" i="2"/>
  <c r="AZ47" i="2"/>
  <c r="U41" i="2"/>
  <c r="AA57" i="2"/>
  <c r="AN16" i="2"/>
  <c r="BB10" i="2"/>
  <c r="AB52" i="2"/>
  <c r="AZ48" i="2"/>
  <c r="AT16" i="2"/>
  <c r="AQ41" i="2"/>
  <c r="AT57" i="2"/>
  <c r="AW52" i="2"/>
  <c r="AF53" i="2"/>
  <c r="AO52" i="2"/>
  <c r="AE44" i="2"/>
  <c r="T44" i="2"/>
  <c r="AI44" i="2"/>
  <c r="N48" i="2"/>
  <c r="AF47" i="2"/>
  <c r="AA56" i="2"/>
  <c r="AC44" i="2"/>
  <c r="AV44" i="2"/>
  <c r="L60" i="2"/>
  <c r="Z51" i="2"/>
  <c r="Q16" i="2"/>
  <c r="V97" i="2"/>
  <c r="AB111" i="2"/>
  <c r="AS111" i="2"/>
  <c r="O102" i="2"/>
  <c r="Y96" i="2"/>
  <c r="BB112" i="2"/>
  <c r="AT97" i="2"/>
  <c r="Y95" i="2"/>
  <c r="Z96" i="2"/>
  <c r="W103" i="2"/>
  <c r="AD103" i="2"/>
  <c r="AB112" i="2"/>
  <c r="AG96" i="2"/>
  <c r="AJ103" i="2"/>
  <c r="Z65" i="2"/>
  <c r="P112" i="2"/>
  <c r="AW112" i="2"/>
  <c r="AA97" i="2"/>
  <c r="L112" i="2"/>
  <c r="AJ96" i="2"/>
  <c r="AP99" i="2"/>
  <c r="P102" i="2"/>
  <c r="AH65" i="2"/>
  <c r="Z111" i="2"/>
  <c r="AS104" i="2"/>
  <c r="AI104" i="2"/>
  <c r="Z113" i="2"/>
  <c r="L103" i="2"/>
  <c r="AN113" i="2"/>
  <c r="X95" i="2"/>
  <c r="AA138" i="2"/>
  <c r="Z137" i="2"/>
  <c r="AA160" i="2"/>
  <c r="Q131" i="2"/>
  <c r="N156" i="2"/>
  <c r="AD149" i="2"/>
  <c r="AC150" i="2"/>
  <c r="Y148" i="2"/>
  <c r="S155" i="2"/>
  <c r="O137" i="2"/>
  <c r="N127" i="2"/>
  <c r="L146" i="2"/>
  <c r="Y159" i="2"/>
  <c r="Y152" i="2"/>
  <c r="S133" i="2"/>
  <c r="L125" i="2"/>
  <c r="O143" i="2"/>
  <c r="N170" i="2"/>
  <c r="L156" i="2"/>
  <c r="T164" i="2"/>
  <c r="T139" i="2"/>
  <c r="AD143" i="2"/>
  <c r="L169" i="2"/>
  <c r="X151" i="2"/>
  <c r="V171" i="2"/>
  <c r="M149" i="2"/>
  <c r="X161" i="2"/>
  <c r="AC172" i="2"/>
  <c r="W144" i="2"/>
  <c r="M126" i="2"/>
  <c r="R155" i="2"/>
  <c r="U155" i="2"/>
  <c r="X136" i="2"/>
  <c r="AB165" i="2"/>
  <c r="S135" i="2"/>
  <c r="AD162" i="2"/>
  <c r="M150" i="2"/>
  <c r="M139" i="2"/>
  <c r="R124" i="2"/>
  <c r="AC135" i="2"/>
  <c r="U149" i="2"/>
  <c r="AA155" i="2"/>
  <c r="AA157" i="2"/>
  <c r="Y153" i="2"/>
  <c r="N146" i="2"/>
  <c r="P130" i="2"/>
  <c r="R132" i="2"/>
  <c r="Q140" i="2"/>
  <c r="L163" i="2"/>
  <c r="R173" i="2" l="1"/>
  <c r="L116" i="2"/>
  <c r="L115" i="2"/>
  <c r="L117" i="2"/>
  <c r="L61" i="2"/>
  <c r="L62" i="2" s="1"/>
  <c r="D72" i="2" s="1"/>
  <c r="L118" i="2"/>
  <c r="O173" i="2"/>
  <c r="I3" i="5"/>
  <c r="L6" i="2"/>
  <c r="L7" i="2" s="1"/>
  <c r="D17" i="2" s="1"/>
  <c r="M173" i="2"/>
  <c r="L173" i="2"/>
  <c r="AB173" i="2"/>
  <c r="T173" i="2"/>
  <c r="P173" i="2"/>
  <c r="AD173" i="2"/>
  <c r="Y173" i="2"/>
  <c r="M6" i="2"/>
  <c r="J3" i="5"/>
  <c r="M116" i="2"/>
  <c r="M115" i="2"/>
  <c r="M119" i="2" s="1"/>
  <c r="M118" i="2"/>
  <c r="M117" i="2"/>
  <c r="M61" i="2"/>
  <c r="M62" i="2" s="1"/>
  <c r="D73" i="2" s="1"/>
  <c r="AC173" i="2"/>
  <c r="U173" i="2"/>
  <c r="X173" i="2"/>
  <c r="Q173" i="2"/>
  <c r="N173" i="2"/>
  <c r="S173" i="2"/>
  <c r="Z173" i="2"/>
  <c r="AA173" i="2"/>
  <c r="W173" i="2"/>
  <c r="V173" i="2"/>
  <c r="X25" i="3"/>
  <c r="Y63" i="3"/>
  <c r="AC17" i="2"/>
  <c r="U17" i="2"/>
  <c r="AR17" i="2"/>
  <c r="AO17" i="2"/>
  <c r="AX17" i="2"/>
  <c r="AA17" i="2"/>
  <c r="AK17" i="2"/>
  <c r="AF17" i="2"/>
  <c r="AM17" i="2"/>
  <c r="AW17" i="2"/>
  <c r="BA17" i="2"/>
  <c r="AN17" i="2"/>
  <c r="R17" i="2"/>
  <c r="S17" i="2"/>
  <c r="AZ17" i="2"/>
  <c r="AE17" i="2"/>
  <c r="AH17" i="2"/>
  <c r="W17" i="2"/>
  <c r="AG17" i="2"/>
  <c r="V17" i="2"/>
  <c r="AU17" i="2"/>
  <c r="AJ17" i="2"/>
  <c r="AS17" i="2"/>
  <c r="AL17" i="2"/>
  <c r="Y17" i="2"/>
  <c r="T17" i="2"/>
  <c r="X17" i="2"/>
  <c r="L17" i="2"/>
  <c r="M17" i="2"/>
  <c r="P17" i="2"/>
  <c r="AB17" i="2"/>
  <c r="BB17" i="2"/>
  <c r="AI17" i="2"/>
  <c r="AQ17" i="2"/>
  <c r="AT17" i="2"/>
  <c r="AD17" i="2"/>
  <c r="O17" i="2"/>
  <c r="AV17" i="2"/>
  <c r="AP17" i="2"/>
  <c r="Z17" i="2"/>
  <c r="AY17" i="2"/>
  <c r="N17" i="2"/>
  <c r="Q17" i="2"/>
  <c r="L119" i="2" l="1"/>
  <c r="M7" i="2"/>
  <c r="D18" i="2" s="1"/>
  <c r="Y25" i="3"/>
  <c r="Z63" i="3"/>
  <c r="AA63" i="3" l="1"/>
  <c r="Z25" i="3"/>
  <c r="AB63" i="3" l="1"/>
  <c r="AA25" i="3"/>
  <c r="AO13" i="2"/>
  <c r="U14" i="2"/>
  <c r="AB58" i="2"/>
  <c r="AK42" i="2"/>
  <c r="BB15" i="2"/>
  <c r="M55" i="2"/>
  <c r="AO18" i="2"/>
  <c r="P13" i="2"/>
  <c r="AL52" i="2"/>
  <c r="AQ14" i="2"/>
  <c r="V49" i="2"/>
  <c r="BB39" i="2"/>
  <c r="R13" i="2"/>
  <c r="AV45" i="2"/>
  <c r="AM13" i="2"/>
  <c r="AA55" i="2"/>
  <c r="AJ49" i="2"/>
  <c r="Y15" i="2"/>
  <c r="AO50" i="2"/>
  <c r="M42" i="2"/>
  <c r="AO38" i="2"/>
  <c r="AL14" i="2"/>
  <c r="AW38" i="2"/>
  <c r="X54" i="2"/>
  <c r="U45" i="2"/>
  <c r="T14" i="2"/>
  <c r="R60" i="2"/>
  <c r="AP38" i="2"/>
  <c r="AV43" i="2"/>
  <c r="N58" i="2"/>
  <c r="T5" i="2"/>
  <c r="AF54" i="2"/>
  <c r="AO43" i="2"/>
  <c r="R15" i="2"/>
  <c r="AE55" i="2"/>
  <c r="AZ12" i="2"/>
  <c r="R5" i="2"/>
  <c r="AY38" i="2"/>
  <c r="AL49" i="2"/>
  <c r="O43" i="2"/>
  <c r="S15" i="2"/>
  <c r="Q52" i="2"/>
  <c r="AG43" i="2"/>
  <c r="AA40" i="2"/>
  <c r="W14" i="2"/>
  <c r="AE12" i="2"/>
  <c r="AU38" i="2"/>
  <c r="AF15" i="2"/>
  <c r="AJ50" i="2"/>
  <c r="AA15" i="2"/>
  <c r="BA108" i="2"/>
  <c r="AX109" i="2"/>
  <c r="AT67" i="2"/>
  <c r="AR94" i="2"/>
  <c r="AS70" i="2"/>
  <c r="AE72" i="2"/>
  <c r="AE73" i="2"/>
  <c r="U108" i="2"/>
  <c r="S108" i="2"/>
  <c r="N94" i="2"/>
  <c r="AY94" i="2"/>
  <c r="AP73" i="2"/>
  <c r="AR108" i="2"/>
  <c r="AZ110" i="2"/>
  <c r="O106" i="2"/>
  <c r="AW73" i="2"/>
  <c r="AR110" i="2"/>
  <c r="AZ107" i="2"/>
  <c r="V94" i="2"/>
  <c r="AO108" i="2"/>
  <c r="AE105" i="2"/>
  <c r="V100" i="2"/>
  <c r="AC67" i="2"/>
  <c r="R93" i="2"/>
  <c r="AE69" i="2"/>
  <c r="O67" i="2"/>
  <c r="AX104" i="2"/>
  <c r="N104" i="2"/>
  <c r="AK101" i="2"/>
  <c r="AP105" i="2"/>
  <c r="Z93" i="2"/>
  <c r="AR68" i="2"/>
  <c r="T68" i="2"/>
  <c r="L93" i="2"/>
  <c r="N72" i="2"/>
  <c r="AQ68" i="2"/>
  <c r="AI110" i="2"/>
  <c r="AW94" i="2"/>
  <c r="BB108" i="2"/>
  <c r="AH101" i="2"/>
  <c r="AK107" i="2"/>
  <c r="S69" i="2"/>
  <c r="AS105" i="2"/>
  <c r="P66" i="2"/>
  <c r="AY106" i="2"/>
  <c r="AY71" i="2"/>
  <c r="AF109" i="2"/>
  <c r="AX97" i="2"/>
  <c r="R104" i="2"/>
  <c r="AJ101" i="2"/>
  <c r="AT71" i="2"/>
  <c r="AV66" i="2"/>
  <c r="V109" i="2"/>
  <c r="Z94" i="2"/>
  <c r="AM70" i="2"/>
  <c r="AD110" i="2"/>
  <c r="AB73" i="2"/>
  <c r="AU70" i="2"/>
  <c r="AR72" i="2"/>
  <c r="AL101" i="2"/>
  <c r="Q108" i="2"/>
  <c r="AU69" i="2"/>
  <c r="O68" i="2"/>
  <c r="AL110" i="2"/>
  <c r="AK109" i="2"/>
  <c r="AY70" i="2"/>
  <c r="Q66" i="2"/>
  <c r="Z106" i="2"/>
  <c r="V96" i="2"/>
  <c r="AO73" i="2"/>
  <c r="U70" i="2"/>
  <c r="T105" i="2"/>
  <c r="BA103" i="2"/>
  <c r="BB105" i="2"/>
  <c r="V72" i="2"/>
  <c r="AT69" i="2"/>
  <c r="AC100" i="2"/>
  <c r="AI11" i="2"/>
  <c r="AO39" i="2"/>
  <c r="AA18" i="2"/>
  <c r="P60" i="2"/>
  <c r="W43" i="2"/>
  <c r="T50" i="2"/>
  <c r="Y39" i="2"/>
  <c r="R46" i="2"/>
  <c r="U55" i="2"/>
  <c r="T43" i="2"/>
  <c r="AI12" i="2"/>
  <c r="AF12" i="2"/>
  <c r="AS58" i="2"/>
  <c r="BA42" i="2"/>
  <c r="AE14" i="2"/>
  <c r="AE18" i="2"/>
  <c r="AP14" i="2"/>
  <c r="AT14" i="2"/>
  <c r="Z46" i="2"/>
  <c r="AX12" i="2"/>
  <c r="O54" i="2"/>
  <c r="W55" i="2"/>
  <c r="AR15" i="2"/>
  <c r="AX15" i="2"/>
  <c r="AN13" i="2"/>
  <c r="AF40" i="2"/>
  <c r="O60" i="2"/>
  <c r="AR13" i="2"/>
  <c r="AO11" i="2"/>
  <c r="AS55" i="2"/>
  <c r="M54" i="2"/>
  <c r="P5" i="2"/>
  <c r="AM38" i="2"/>
  <c r="AJ11" i="2"/>
  <c r="AG55" i="2"/>
  <c r="U5" i="2"/>
  <c r="R38" i="2"/>
  <c r="AM50" i="2"/>
  <c r="AS39" i="2"/>
  <c r="W42" i="2"/>
  <c r="X42" i="2"/>
  <c r="T55" i="2"/>
  <c r="AT49" i="2"/>
  <c r="AC12" i="2"/>
  <c r="AD40" i="2"/>
  <c r="AD13" i="2"/>
  <c r="AH15" i="2"/>
  <c r="X50" i="2"/>
  <c r="S58" i="2"/>
  <c r="AG15" i="2"/>
  <c r="S71" i="2"/>
  <c r="O72" i="2"/>
  <c r="AW70" i="2"/>
  <c r="AM66" i="2"/>
  <c r="BB67" i="2"/>
  <c r="S105" i="2"/>
  <c r="AX101" i="2"/>
  <c r="AT106" i="2"/>
  <c r="AF105" i="2"/>
  <c r="M68" i="2"/>
  <c r="BA73" i="2"/>
  <c r="AN69" i="2"/>
  <c r="Y93" i="2"/>
  <c r="O105" i="2"/>
  <c r="R72" i="2"/>
  <c r="M93" i="2"/>
  <c r="R108" i="2"/>
  <c r="AN100" i="2"/>
  <c r="V69" i="2"/>
  <c r="AZ66" i="2"/>
  <c r="Q72" i="2"/>
  <c r="AV105" i="2"/>
  <c r="AM106" i="2"/>
  <c r="AU109" i="2"/>
  <c r="T72" i="2"/>
  <c r="X70" i="2"/>
  <c r="AO68" i="2"/>
  <c r="AA104" i="2"/>
  <c r="AL73" i="2"/>
  <c r="AM69" i="2"/>
  <c r="AD66" i="2"/>
  <c r="T109" i="2"/>
  <c r="AI105" i="2"/>
  <c r="AK103" i="2"/>
  <c r="AM107" i="2"/>
  <c r="AP94" i="2"/>
  <c r="AM97" i="2"/>
  <c r="O71" i="2"/>
  <c r="V103" i="2"/>
  <c r="W93" i="2"/>
  <c r="T108" i="2"/>
  <c r="AO94" i="2"/>
  <c r="AQ107" i="2"/>
  <c r="AF108" i="2"/>
  <c r="AY109" i="2"/>
  <c r="U106" i="2"/>
  <c r="AC93" i="2"/>
  <c r="AY100" i="2"/>
  <c r="AP15" i="2"/>
  <c r="BB18" i="2"/>
  <c r="AE54" i="2"/>
  <c r="AI38" i="2"/>
  <c r="AV14" i="2"/>
  <c r="AK55" i="2"/>
  <c r="AM18" i="2"/>
  <c r="N39" i="2"/>
  <c r="AG40" i="2"/>
  <c r="T11" i="2"/>
  <c r="AH13" i="2"/>
  <c r="AG18" i="2"/>
  <c r="AS11" i="2"/>
  <c r="L43" i="2"/>
  <c r="Z40" i="2"/>
  <c r="Y13" i="2"/>
  <c r="AU14" i="2"/>
  <c r="AQ46" i="2"/>
  <c r="AR38" i="2"/>
  <c r="N54" i="2"/>
  <c r="Z50" i="2"/>
  <c r="AU12" i="2"/>
  <c r="AN50" i="2"/>
  <c r="AV11" i="2"/>
  <c r="AK18" i="2"/>
  <c r="O52" i="2"/>
  <c r="V43" i="2"/>
  <c r="BA40" i="2"/>
  <c r="AR42" i="2"/>
  <c r="AD49" i="2"/>
  <c r="BA14" i="2"/>
  <c r="AG11" i="2"/>
  <c r="BA38" i="2"/>
  <c r="AR12" i="2"/>
  <c r="AG45" i="2"/>
  <c r="V12" i="2"/>
  <c r="S40" i="2"/>
  <c r="S60" i="2"/>
  <c r="AY54" i="2"/>
  <c r="AS40" i="2"/>
  <c r="AJ15" i="2"/>
  <c r="R43" i="2"/>
  <c r="AX18" i="2"/>
  <c r="AM43" i="2"/>
  <c r="M52" i="2"/>
  <c r="AY15" i="2"/>
  <c r="AW55" i="2"/>
  <c r="AC13" i="2"/>
  <c r="AM45" i="2"/>
  <c r="AL45" i="2"/>
  <c r="P38" i="2"/>
  <c r="AP110" i="2"/>
  <c r="O109" i="2"/>
  <c r="AM94" i="2"/>
  <c r="AN110" i="2"/>
  <c r="AB101" i="2"/>
  <c r="AI70" i="2"/>
  <c r="R110" i="2"/>
  <c r="S100" i="2"/>
  <c r="AR100" i="2"/>
  <c r="AF69" i="2"/>
  <c r="AK108" i="2"/>
  <c r="Y69" i="2"/>
  <c r="AG69" i="2"/>
  <c r="X68" i="2"/>
  <c r="N69" i="2"/>
  <c r="AE93" i="2"/>
  <c r="AV94" i="2"/>
  <c r="AG71" i="2"/>
  <c r="AL107" i="2"/>
  <c r="AW68" i="2"/>
  <c r="AL94" i="2"/>
  <c r="M105" i="2"/>
  <c r="AT110" i="2"/>
  <c r="Q94" i="2"/>
  <c r="AX98" i="2"/>
  <c r="AJ66" i="2"/>
  <c r="Z100" i="2"/>
  <c r="BB66" i="2"/>
  <c r="X108" i="2"/>
  <c r="AR71" i="2"/>
  <c r="P110" i="2"/>
  <c r="Y68" i="2"/>
  <c r="AW108" i="2"/>
  <c r="BB110" i="2"/>
  <c r="AL106" i="2"/>
  <c r="AF66" i="2"/>
  <c r="T73" i="2"/>
  <c r="M101" i="2"/>
  <c r="Q106" i="2"/>
  <c r="AR98" i="2"/>
  <c r="X110" i="2"/>
  <c r="V93" i="2"/>
  <c r="S94" i="2"/>
  <c r="AO105" i="2"/>
  <c r="AQ108" i="2"/>
  <c r="R94" i="2"/>
  <c r="AE71" i="2"/>
  <c r="AI66" i="2"/>
  <c r="X107" i="2"/>
  <c r="M73" i="2"/>
  <c r="S73" i="2"/>
  <c r="X66" i="2"/>
  <c r="Y66" i="2"/>
  <c r="BA101" i="2"/>
  <c r="AY93" i="2"/>
  <c r="W100" i="2"/>
  <c r="N108" i="2"/>
  <c r="AR66" i="2"/>
  <c r="L105" i="2"/>
  <c r="X100" i="2"/>
  <c r="AL96" i="2"/>
  <c r="AD105" i="2"/>
  <c r="O100" i="2"/>
  <c r="AW101" i="2"/>
  <c r="M100" i="2"/>
  <c r="AU97" i="2"/>
  <c r="AL69" i="2"/>
  <c r="AK67" i="2"/>
  <c r="AX110" i="2"/>
  <c r="AQ101" i="2"/>
  <c r="AJ94" i="2"/>
  <c r="U66" i="2"/>
  <c r="V67" i="2"/>
  <c r="AJ52" i="2"/>
  <c r="T12" i="2"/>
  <c r="N11" i="2"/>
  <c r="AB55" i="2"/>
  <c r="AD38" i="2"/>
  <c r="L55" i="2"/>
  <c r="AZ18" i="2"/>
  <c r="AK50" i="2"/>
  <c r="AH42" i="2"/>
  <c r="L42" i="2"/>
  <c r="AU52" i="2"/>
  <c r="AT58" i="2"/>
  <c r="AV50" i="2"/>
  <c r="R39" i="2"/>
  <c r="AQ39" i="2"/>
  <c r="AD58" i="2"/>
  <c r="BA12" i="2"/>
  <c r="S54" i="2"/>
  <c r="AI55" i="2"/>
  <c r="T15" i="2"/>
  <c r="X39" i="2"/>
  <c r="O13" i="2"/>
  <c r="AS43" i="2"/>
  <c r="AJ40" i="2"/>
  <c r="AZ39" i="2"/>
  <c r="AL38" i="2"/>
  <c r="X43" i="2"/>
  <c r="AD54" i="2"/>
  <c r="AQ49" i="2"/>
  <c r="BB54" i="2"/>
  <c r="U18" i="2"/>
  <c r="M11" i="2"/>
  <c r="AJ43" i="2"/>
  <c r="X18" i="2"/>
  <c r="AE39" i="2"/>
  <c r="AS38" i="2"/>
  <c r="AU43" i="2"/>
  <c r="Q11" i="2"/>
  <c r="AV46" i="2"/>
  <c r="V14" i="2"/>
  <c r="AC40" i="2"/>
  <c r="BA55" i="2"/>
  <c r="AQ13" i="2"/>
  <c r="AI49" i="2"/>
  <c r="AQ38" i="2"/>
  <c r="N60" i="2"/>
  <c r="W11" i="2"/>
  <c r="U58" i="2"/>
  <c r="M49" i="2"/>
  <c r="Y50" i="2"/>
  <c r="AK38" i="2"/>
  <c r="AZ94" i="2"/>
  <c r="Y105" i="2"/>
  <c r="AM101" i="2"/>
  <c r="AP71" i="2"/>
  <c r="AS72" i="2"/>
  <c r="AZ109" i="2"/>
  <c r="AV67" i="2"/>
  <c r="AF93" i="2"/>
  <c r="AB107" i="2"/>
  <c r="AY105" i="2"/>
  <c r="AC105" i="2"/>
  <c r="AI109" i="2"/>
  <c r="AH100" i="2"/>
  <c r="T107" i="2"/>
  <c r="AH72" i="2"/>
  <c r="AK71" i="2"/>
  <c r="M72" i="2"/>
  <c r="AU71" i="2"/>
  <c r="O110" i="2"/>
  <c r="U110" i="2"/>
  <c r="N68" i="2"/>
  <c r="L67" i="2"/>
  <c r="AN93" i="2"/>
  <c r="AQ66" i="2"/>
  <c r="T110" i="2"/>
  <c r="AR101" i="2"/>
  <c r="AM93" i="2"/>
  <c r="P71" i="2"/>
  <c r="AN105" i="2"/>
  <c r="AX107" i="2"/>
  <c r="AR106" i="2"/>
  <c r="U69" i="2"/>
  <c r="AH108" i="2"/>
  <c r="AG67" i="2"/>
  <c r="AF68" i="2"/>
  <c r="V110" i="2"/>
  <c r="AP67" i="2"/>
  <c r="AK110" i="2"/>
  <c r="R69" i="2"/>
  <c r="W106" i="2"/>
  <c r="AU105" i="2"/>
  <c r="Q110" i="2"/>
  <c r="AO67" i="2"/>
  <c r="P67" i="2"/>
  <c r="AT101" i="2"/>
  <c r="AG103" i="2"/>
  <c r="AY101" i="2"/>
  <c r="Q109" i="2"/>
  <c r="AU100" i="2"/>
  <c r="AX72" i="2"/>
  <c r="S109" i="2"/>
  <c r="AJ72" i="2"/>
  <c r="AK94" i="2"/>
  <c r="AO107" i="2"/>
  <c r="Y109" i="2"/>
  <c r="W107" i="2"/>
  <c r="AO101" i="2"/>
  <c r="P72" i="2"/>
  <c r="V68" i="2"/>
  <c r="AN109" i="2"/>
  <c r="W66" i="2"/>
  <c r="AK70" i="2"/>
  <c r="AO109" i="2"/>
  <c r="AV108" i="2"/>
  <c r="BA70" i="2"/>
  <c r="N106" i="2"/>
  <c r="W110" i="2"/>
  <c r="S72" i="2"/>
  <c r="S104" i="2"/>
  <c r="BB101" i="2"/>
  <c r="P100" i="2"/>
  <c r="AL100" i="2"/>
  <c r="V42" i="2"/>
  <c r="L14" i="2"/>
  <c r="AE45" i="2"/>
  <c r="AV49" i="2"/>
  <c r="U11" i="2"/>
  <c r="P14" i="2"/>
  <c r="AU13" i="2"/>
  <c r="AT42" i="2"/>
  <c r="AG58" i="2"/>
  <c r="X11" i="2"/>
  <c r="S49" i="2"/>
  <c r="L45" i="2"/>
  <c r="Y42" i="2"/>
  <c r="AF58" i="2"/>
  <c r="R11" i="2"/>
  <c r="AZ15" i="2"/>
  <c r="AE46" i="2"/>
  <c r="AH38" i="2"/>
  <c r="V15" i="2"/>
  <c r="Y55" i="2"/>
  <c r="AY18" i="2"/>
  <c r="AR11" i="2"/>
  <c r="AY50" i="2"/>
  <c r="BB55" i="2"/>
  <c r="AO55" i="2"/>
  <c r="V5" i="2"/>
  <c r="T40" i="2"/>
  <c r="AV58" i="2"/>
  <c r="AN40" i="2"/>
  <c r="P11" i="2"/>
  <c r="AW39" i="2"/>
  <c r="AF38" i="2"/>
  <c r="AU42" i="2"/>
  <c r="U12" i="2"/>
  <c r="V60" i="2"/>
  <c r="V54" i="2"/>
  <c r="AS18" i="2"/>
  <c r="R40" i="2"/>
  <c r="N38" i="2"/>
  <c r="R45" i="2"/>
  <c r="AX49" i="2"/>
  <c r="V40" i="2"/>
  <c r="AU55" i="2"/>
  <c r="AB50" i="2"/>
  <c r="AU49" i="2"/>
  <c r="AN43" i="2"/>
  <c r="L13" i="2"/>
  <c r="AX43" i="2"/>
  <c r="Q13" i="2"/>
  <c r="AM42" i="2"/>
  <c r="AR18" i="2"/>
  <c r="AT72" i="2"/>
  <c r="AD70" i="2"/>
  <c r="M108" i="2"/>
  <c r="L97" i="2"/>
  <c r="T101" i="2"/>
  <c r="AW97" i="2"/>
  <c r="AB106" i="2"/>
  <c r="R67" i="2"/>
  <c r="AH67" i="2"/>
  <c r="AH69" i="2"/>
  <c r="W94" i="2"/>
  <c r="AT98" i="2"/>
  <c r="T94" i="2"/>
  <c r="AT66" i="2"/>
  <c r="AN108" i="2"/>
  <c r="AL71" i="2"/>
  <c r="S101" i="2"/>
  <c r="AM73" i="2"/>
  <c r="AX73" i="2"/>
  <c r="AA70" i="2"/>
  <c r="N66" i="2"/>
  <c r="AV110" i="2"/>
  <c r="AG101" i="2"/>
  <c r="M110" i="2"/>
  <c r="AR73" i="2"/>
  <c r="AR109" i="2"/>
  <c r="AH71" i="2"/>
  <c r="AI94" i="2"/>
  <c r="AJ100" i="2"/>
  <c r="AE94" i="2"/>
  <c r="AD107" i="2"/>
  <c r="AR70" i="2"/>
  <c r="AN66" i="2"/>
  <c r="AS69" i="2"/>
  <c r="AE67" i="2"/>
  <c r="R70" i="2"/>
  <c r="AU66" i="2"/>
  <c r="AI67" i="2"/>
  <c r="U107" i="2"/>
  <c r="AY73" i="2"/>
  <c r="AS94" i="2"/>
  <c r="AH103" i="2"/>
  <c r="Y67" i="2"/>
  <c r="Q67" i="2"/>
  <c r="N67" i="2"/>
  <c r="Z68" i="2"/>
  <c r="O93" i="2"/>
  <c r="AW110" i="2"/>
  <c r="AI107" i="2"/>
  <c r="R73" i="2"/>
  <c r="Y107" i="2"/>
  <c r="AO93" i="2"/>
  <c r="T69" i="2"/>
  <c r="AS71" i="2"/>
  <c r="R105" i="2"/>
  <c r="T71" i="2"/>
  <c r="R107" i="2"/>
  <c r="AA101" i="2"/>
  <c r="AJ105" i="2"/>
  <c r="AM109" i="2"/>
  <c r="AZ71" i="2"/>
  <c r="AU94" i="2"/>
  <c r="AU72" i="2"/>
  <c r="AY108" i="2"/>
  <c r="Q69" i="2"/>
  <c r="AO110" i="2"/>
  <c r="AJ69" i="2"/>
  <c r="L69" i="2"/>
  <c r="AC69" i="2"/>
  <c r="S66" i="2"/>
  <c r="AY68" i="2"/>
  <c r="Q73" i="2"/>
  <c r="AI73" i="2"/>
  <c r="AO58" i="2"/>
  <c r="W54" i="2"/>
  <c r="Z11" i="2"/>
  <c r="O11" i="2"/>
  <c r="AA50" i="2"/>
  <c r="AH49" i="2"/>
  <c r="AT12" i="2"/>
  <c r="N42" i="2"/>
  <c r="W15" i="2"/>
  <c r="AD50" i="2"/>
  <c r="Q39" i="2"/>
  <c r="M15" i="2"/>
  <c r="X12" i="2"/>
  <c r="AD45" i="2"/>
  <c r="AP13" i="2"/>
  <c r="AC54" i="2"/>
  <c r="AB39" i="2"/>
  <c r="AY40" i="2"/>
  <c r="AU58" i="2"/>
  <c r="M45" i="2"/>
  <c r="AG38" i="2"/>
  <c r="AM39" i="2"/>
  <c r="BB46" i="2"/>
  <c r="L38" i="2"/>
  <c r="R14" i="2"/>
  <c r="AI39" i="2"/>
  <c r="Z58" i="2"/>
  <c r="W39" i="2"/>
  <c r="AN11" i="2"/>
  <c r="AP11" i="2"/>
  <c r="AM46" i="2"/>
  <c r="AP45" i="2"/>
  <c r="AE11" i="2"/>
  <c r="BA39" i="2"/>
  <c r="AP54" i="2"/>
  <c r="Q60" i="2"/>
  <c r="AQ15" i="2"/>
  <c r="AX46" i="2"/>
  <c r="AG12" i="2"/>
  <c r="Z45" i="2"/>
  <c r="AM55" i="2"/>
  <c r="AW43" i="2"/>
  <c r="AA54" i="2"/>
  <c r="AZ50" i="2"/>
  <c r="L18" i="2"/>
  <c r="AC50" i="2"/>
  <c r="M58" i="2"/>
  <c r="AN12" i="2"/>
  <c r="AB15" i="2"/>
  <c r="M39" i="2"/>
  <c r="AH46" i="2"/>
  <c r="AN72" i="2"/>
  <c r="AC71" i="2"/>
  <c r="AE70" i="2"/>
  <c r="T103" i="2"/>
  <c r="W109" i="2"/>
  <c r="AL70" i="2"/>
  <c r="AZ70" i="2"/>
  <c r="AT93" i="2"/>
  <c r="Z69" i="2"/>
  <c r="AA93" i="2"/>
  <c r="AX106" i="2"/>
  <c r="V105" i="2"/>
  <c r="M104" i="2"/>
  <c r="AT70" i="2"/>
  <c r="AN98" i="2"/>
  <c r="AJ107" i="2"/>
  <c r="BA67" i="2"/>
  <c r="AW100" i="2"/>
  <c r="O73" i="2"/>
  <c r="AL109" i="2"/>
  <c r="AH106" i="2"/>
  <c r="L68" i="2"/>
  <c r="AU110" i="2"/>
  <c r="X71" i="2"/>
  <c r="BA106" i="2"/>
  <c r="Y72" i="2"/>
  <c r="L101" i="2"/>
  <c r="AG68" i="2"/>
  <c r="AR107" i="2"/>
  <c r="AU107" i="2"/>
  <c r="AF71" i="2"/>
  <c r="V107" i="2"/>
  <c r="AF70" i="2"/>
  <c r="V108" i="2"/>
  <c r="AE68" i="2"/>
  <c r="AO72" i="2"/>
  <c r="AH70" i="2"/>
  <c r="M67" i="2"/>
  <c r="AU104" i="2"/>
  <c r="V70" i="2"/>
  <c r="V66" i="2"/>
  <c r="AD72" i="2"/>
  <c r="AN68" i="2"/>
  <c r="W69" i="2"/>
  <c r="S70" i="2"/>
  <c r="AW93" i="2"/>
  <c r="U71" i="2"/>
  <c r="AD100" i="2"/>
  <c r="W101" i="2"/>
  <c r="AE110" i="2"/>
  <c r="AT45" i="2"/>
  <c r="P54" i="2"/>
  <c r="M14" i="2"/>
  <c r="N43" i="2"/>
  <c r="AZ42" i="2"/>
  <c r="BB40" i="2"/>
  <c r="AP46" i="2"/>
  <c r="AE42" i="2"/>
  <c r="AE40" i="2"/>
  <c r="X52" i="2"/>
  <c r="AN39" i="2"/>
  <c r="X46" i="2"/>
  <c r="AQ12" i="2"/>
  <c r="X15" i="2"/>
  <c r="AR55" i="2"/>
  <c r="AR43" i="2"/>
  <c r="R42" i="2"/>
  <c r="S42" i="2"/>
  <c r="AF43" i="2"/>
  <c r="AF11" i="2"/>
  <c r="AD14" i="2"/>
  <c r="AJ45" i="2"/>
  <c r="AD15" i="2"/>
  <c r="AW45" i="2"/>
  <c r="AB42" i="2"/>
  <c r="BA58" i="2"/>
  <c r="AG13" i="2"/>
  <c r="BA54" i="2"/>
  <c r="L12" i="2"/>
  <c r="AW58" i="2"/>
  <c r="P49" i="2"/>
  <c r="AQ40" i="2"/>
  <c r="O39" i="2"/>
  <c r="Z49" i="2"/>
  <c r="AS54" i="2"/>
  <c r="X45" i="2"/>
  <c r="AU50" i="2"/>
  <c r="Y49" i="2"/>
  <c r="O45" i="2"/>
  <c r="AH50" i="2"/>
  <c r="AM14" i="2"/>
  <c r="AF39" i="2"/>
  <c r="O12" i="2"/>
  <c r="AU46" i="2"/>
  <c r="AK15" i="2"/>
  <c r="AW18" i="2"/>
  <c r="X58" i="2"/>
  <c r="W12" i="2"/>
  <c r="O46" i="2"/>
  <c r="Q43" i="2"/>
  <c r="L46" i="2"/>
  <c r="AB108" i="2"/>
  <c r="AG70" i="2"/>
  <c r="AB67" i="2"/>
  <c r="AS110" i="2"/>
  <c r="AW104" i="2"/>
  <c r="O69" i="2"/>
  <c r="AF72" i="2"/>
  <c r="W67" i="2"/>
  <c r="AU68" i="2"/>
  <c r="AU73" i="2"/>
  <c r="AH105" i="2"/>
  <c r="AH73" i="2"/>
  <c r="N107" i="2"/>
  <c r="AN71" i="2"/>
  <c r="AW69" i="2"/>
  <c r="AK66" i="2"/>
  <c r="AQ69" i="2"/>
  <c r="AD73" i="2"/>
  <c r="AZ101" i="2"/>
  <c r="AC73" i="2"/>
  <c r="Q101" i="2"/>
  <c r="W68" i="2"/>
  <c r="AV69" i="2"/>
  <c r="U105" i="2"/>
  <c r="BA94" i="2"/>
  <c r="AJ110" i="2"/>
  <c r="AC109" i="2"/>
  <c r="Z108" i="2"/>
  <c r="AU108" i="2"/>
  <c r="AH18" i="2"/>
  <c r="AL39" i="2"/>
  <c r="Y14" i="2"/>
  <c r="AR14" i="2"/>
  <c r="Q45" i="2"/>
  <c r="X55" i="2"/>
  <c r="M43" i="2"/>
  <c r="AT55" i="2"/>
  <c r="Q58" i="2"/>
  <c r="N49" i="2"/>
  <c r="AF46" i="2"/>
  <c r="Y54" i="2"/>
  <c r="AX45" i="2"/>
  <c r="AD11" i="2"/>
  <c r="M40" i="2"/>
  <c r="T58" i="2"/>
  <c r="Z12" i="2"/>
  <c r="O50" i="2"/>
  <c r="AT18" i="2"/>
  <c r="O18" i="2"/>
  <c r="AG46" i="2"/>
  <c r="Z42" i="2"/>
  <c r="AJ42" i="2"/>
  <c r="AI50" i="2"/>
  <c r="AG49" i="2"/>
  <c r="AQ54" i="2"/>
  <c r="AE13" i="2"/>
  <c r="P18" i="2"/>
  <c r="AU40" i="2"/>
  <c r="AI54" i="2"/>
  <c r="AO15" i="2"/>
  <c r="AH45" i="2"/>
  <c r="AI42" i="2"/>
  <c r="N50" i="2"/>
  <c r="AM40" i="2"/>
  <c r="AK43" i="2"/>
  <c r="BB11" i="2"/>
  <c r="AG39" i="2"/>
  <c r="AY39" i="2"/>
  <c r="AZ46" i="2"/>
  <c r="AA58" i="2"/>
  <c r="AL42" i="2"/>
  <c r="BB13" i="2"/>
  <c r="AL15" i="2"/>
  <c r="AC42" i="2"/>
  <c r="AW11" i="2"/>
  <c r="AR39" i="2"/>
  <c r="AP58" i="2"/>
  <c r="AF14" i="2"/>
  <c r="AU18" i="2"/>
  <c r="P39" i="2"/>
  <c r="AY107" i="2"/>
  <c r="T106" i="2"/>
  <c r="AV68" i="2"/>
  <c r="AB66" i="2"/>
  <c r="W105" i="2"/>
  <c r="O107" i="2"/>
  <c r="AM67" i="2"/>
  <c r="T66" i="2"/>
  <c r="AH107" i="2"/>
  <c r="AU106" i="2"/>
  <c r="AG66" i="2"/>
  <c r="AV109" i="2"/>
  <c r="M70" i="2"/>
  <c r="Z73" i="2"/>
  <c r="AC107" i="2"/>
  <c r="AP69" i="2"/>
  <c r="Y71" i="2"/>
  <c r="AZ106" i="2"/>
  <c r="AA67" i="2"/>
  <c r="AB94" i="2"/>
  <c r="N70" i="2"/>
  <c r="BB69" i="2"/>
  <c r="AJ70" i="2"/>
  <c r="AZ67" i="2"/>
  <c r="R106" i="2"/>
  <c r="AA109" i="2"/>
  <c r="R97" i="2"/>
  <c r="P101" i="2"/>
  <c r="L109" i="2"/>
  <c r="AD108" i="2"/>
  <c r="BA100" i="2"/>
  <c r="BA109" i="2"/>
  <c r="AW66" i="2"/>
  <c r="Q71" i="2"/>
  <c r="AQ93" i="2"/>
  <c r="N101" i="2"/>
  <c r="AY12" i="2"/>
  <c r="AQ42" i="2"/>
  <c r="N40" i="2"/>
  <c r="V18" i="2"/>
  <c r="L39" i="2"/>
  <c r="O40" i="2"/>
  <c r="AB43" i="2"/>
  <c r="AE50" i="2"/>
  <c r="Q54" i="2"/>
  <c r="AW14" i="2"/>
  <c r="O42" i="2"/>
  <c r="AE15" i="2"/>
  <c r="AB45" i="2"/>
  <c r="AK40" i="2"/>
  <c r="AY14" i="2"/>
  <c r="AM58" i="2"/>
  <c r="AN14" i="2"/>
  <c r="AJ18" i="2"/>
  <c r="AQ45" i="2"/>
  <c r="AL13" i="2"/>
  <c r="AV38" i="2"/>
  <c r="AO49" i="2"/>
  <c r="AB54" i="2"/>
  <c r="AS45" i="2"/>
  <c r="AX11" i="2"/>
  <c r="AL40" i="2"/>
  <c r="AH11" i="2"/>
  <c r="AY45" i="2"/>
  <c r="AV13" i="2"/>
  <c r="AQ43" i="2"/>
  <c r="AF55" i="2"/>
  <c r="W40" i="2"/>
  <c r="AS12" i="2"/>
  <c r="AZ38" i="2"/>
  <c r="M38" i="2"/>
  <c r="P40" i="2"/>
  <c r="Q18" i="2"/>
  <c r="AM49" i="2"/>
  <c r="AL12" i="2"/>
  <c r="AZ13" i="2"/>
  <c r="AO14" i="2"/>
  <c r="Y43" i="2"/>
  <c r="R52" i="2"/>
  <c r="Z39" i="2"/>
  <c r="U50" i="2"/>
  <c r="AB38" i="2"/>
  <c r="BB38" i="2"/>
  <c r="AA42" i="2"/>
  <c r="AW15" i="2"/>
  <c r="AC39" i="2"/>
  <c r="AJ13" i="2"/>
  <c r="AH93" i="2"/>
  <c r="AQ73" i="2"/>
  <c r="AI68" i="2"/>
  <c r="AX94" i="2"/>
  <c r="AG105" i="2"/>
  <c r="AB105" i="2"/>
  <c r="AV93" i="2"/>
  <c r="M109" i="2"/>
  <c r="L106" i="2"/>
  <c r="AF101" i="2"/>
  <c r="P108" i="2"/>
  <c r="AY98" i="2"/>
  <c r="AS73" i="2"/>
  <c r="AT94" i="2"/>
  <c r="AI93" i="2"/>
  <c r="AN73" i="2"/>
  <c r="Q100" i="2"/>
  <c r="AM68" i="2"/>
  <c r="AT105" i="2"/>
  <c r="BA105" i="2"/>
  <c r="AJ109" i="2"/>
  <c r="AD101" i="2"/>
  <c r="AQ67" i="2"/>
  <c r="AZ103" i="2"/>
  <c r="AC70" i="2"/>
  <c r="AK105" i="2"/>
  <c r="AX71" i="2"/>
  <c r="U101" i="2"/>
  <c r="AI72" i="2"/>
  <c r="X101" i="2"/>
  <c r="AM71" i="2"/>
  <c r="AT73" i="2"/>
  <c r="AV71" i="2"/>
  <c r="AI100" i="2"/>
  <c r="V101" i="2"/>
  <c r="AG73" i="2"/>
  <c r="S93" i="2"/>
  <c r="BA93" i="2"/>
  <c r="AG93" i="2"/>
  <c r="S50" i="2"/>
  <c r="W46" i="2"/>
  <c r="M12" i="2"/>
  <c r="S13" i="2"/>
  <c r="O15" i="2"/>
  <c r="AZ40" i="2"/>
  <c r="V45" i="2"/>
  <c r="AO40" i="2"/>
  <c r="P50" i="2"/>
  <c r="AY42" i="2"/>
  <c r="Q49" i="2"/>
  <c r="AG14" i="2"/>
  <c r="AQ11" i="2"/>
  <c r="U52" i="2"/>
  <c r="W13" i="2"/>
  <c r="AO42" i="2"/>
  <c r="R58" i="2"/>
  <c r="AR49" i="2"/>
  <c r="AY55" i="2"/>
  <c r="AT40" i="2"/>
  <c r="AA46" i="2"/>
  <c r="O55" i="2"/>
  <c r="Q55" i="2"/>
  <c r="Z55" i="2"/>
  <c r="N12" i="2"/>
  <c r="U38" i="2"/>
  <c r="AH54" i="2"/>
  <c r="AX58" i="2"/>
  <c r="N14" i="2"/>
  <c r="N5" i="2"/>
  <c r="AI15" i="2"/>
  <c r="BA45" i="2"/>
  <c r="AG42" i="2"/>
  <c r="AH12" i="2"/>
  <c r="Q14" i="2"/>
  <c r="BB43" i="2"/>
  <c r="AV40" i="2"/>
  <c r="X40" i="2"/>
  <c r="Y58" i="2"/>
  <c r="BA15" i="2"/>
  <c r="X13" i="2"/>
  <c r="AT13" i="2"/>
  <c r="AI46" i="2"/>
  <c r="AB12" i="2"/>
  <c r="AS14" i="2"/>
  <c r="AT15" i="2"/>
  <c r="AP39" i="2"/>
  <c r="O49" i="2"/>
  <c r="P42" i="2"/>
  <c r="AA45" i="2"/>
  <c r="W5" i="2"/>
  <c r="AE101" i="2"/>
  <c r="AH94" i="2"/>
  <c r="W71" i="2"/>
  <c r="P70" i="2"/>
  <c r="X69" i="2"/>
  <c r="AB70" i="2"/>
  <c r="AZ93" i="2"/>
  <c r="M94" i="2"/>
  <c r="AT104" i="2"/>
  <c r="AQ100" i="2"/>
  <c r="AT100" i="2"/>
  <c r="AM108" i="2"/>
  <c r="AG98" i="2"/>
  <c r="AS100" i="2"/>
  <c r="AX69" i="2"/>
  <c r="X72" i="2"/>
  <c r="AX68" i="2"/>
  <c r="AI69" i="2"/>
  <c r="AI106" i="2"/>
  <c r="Y101" i="2"/>
  <c r="AJ68" i="2"/>
  <c r="AZ105" i="2"/>
  <c r="AK72" i="2"/>
  <c r="W70" i="2"/>
  <c r="AW107" i="2"/>
  <c r="T70" i="2"/>
  <c r="P97" i="2"/>
  <c r="AZ97" i="2"/>
  <c r="AA100" i="2"/>
  <c r="AC110" i="2"/>
  <c r="AR69" i="2"/>
  <c r="O66" i="2"/>
  <c r="M69" i="2"/>
  <c r="AH109" i="2"/>
  <c r="AP93" i="2"/>
  <c r="R54" i="2"/>
  <c r="AO46" i="2"/>
  <c r="AC46" i="2"/>
  <c r="Z15" i="2"/>
  <c r="AU39" i="2"/>
  <c r="T42" i="2"/>
  <c r="N45" i="2"/>
  <c r="AX14" i="2"/>
  <c r="T18" i="2"/>
  <c r="AJ55" i="2"/>
  <c r="AX39" i="2"/>
  <c r="S38" i="2"/>
  <c r="AC43" i="2"/>
  <c r="M18" i="2"/>
  <c r="AU54" i="2"/>
  <c r="AW54" i="2"/>
  <c r="AK54" i="2"/>
  <c r="V58" i="2"/>
  <c r="Q46" i="2"/>
  <c r="AD46" i="2"/>
  <c r="AC11" i="2"/>
  <c r="AJ46" i="2"/>
  <c r="AV42" i="2"/>
  <c r="AX55" i="2"/>
  <c r="U49" i="2"/>
  <c r="AH40" i="2"/>
  <c r="Y45" i="2"/>
  <c r="AZ55" i="2"/>
  <c r="AA43" i="2"/>
  <c r="AC49" i="2"/>
  <c r="Z54" i="2"/>
  <c r="L49" i="2"/>
  <c r="AI14" i="2"/>
  <c r="U54" i="2"/>
  <c r="T13" i="2"/>
  <c r="AY58" i="2"/>
  <c r="AP43" i="2"/>
  <c r="L58" i="2"/>
  <c r="AN49" i="2"/>
  <c r="AA13" i="2"/>
  <c r="V50" i="2"/>
  <c r="W38" i="2"/>
  <c r="X38" i="2"/>
  <c r="R12" i="2"/>
  <c r="S5" i="2"/>
  <c r="AR46" i="2"/>
  <c r="AY49" i="2"/>
  <c r="BA50" i="2"/>
  <c r="AW49" i="2"/>
  <c r="AV54" i="2"/>
  <c r="W60" i="2"/>
  <c r="AW109" i="2"/>
  <c r="N93" i="2"/>
  <c r="AR93" i="2"/>
  <c r="AA71" i="2"/>
  <c r="Y100" i="2"/>
  <c r="AQ106" i="2"/>
  <c r="AL105" i="2"/>
  <c r="AA94" i="2"/>
  <c r="AO106" i="2"/>
  <c r="Y73" i="2"/>
  <c r="BA96" i="2"/>
  <c r="AE100" i="2"/>
  <c r="X93" i="2"/>
  <c r="AF73" i="2"/>
  <c r="BB100" i="2"/>
  <c r="X105" i="2"/>
  <c r="X94" i="2"/>
  <c r="L104" i="2"/>
  <c r="AZ68" i="2"/>
  <c r="R101" i="2"/>
  <c r="AW106" i="2"/>
  <c r="AD93" i="2"/>
  <c r="AH66" i="2"/>
  <c r="BB106" i="2"/>
  <c r="BA107" i="2"/>
  <c r="U93" i="2"/>
  <c r="AJ73" i="2"/>
  <c r="S107" i="2"/>
  <c r="AB110" i="2"/>
  <c r="AV100" i="2"/>
  <c r="R71" i="2"/>
  <c r="R109" i="2"/>
  <c r="AV73" i="2"/>
  <c r="O70" i="2"/>
  <c r="N109" i="2"/>
  <c r="S68" i="2"/>
  <c r="AD68" i="2"/>
  <c r="BA18" i="2"/>
  <c r="O14" i="2"/>
  <c r="AV12" i="2"/>
  <c r="AE38" i="2"/>
  <c r="AQ50" i="2"/>
  <c r="Y11" i="2"/>
  <c r="S11" i="2"/>
  <c r="AX38" i="2"/>
  <c r="AB18" i="2"/>
  <c r="AL54" i="2"/>
  <c r="AK39" i="2"/>
  <c r="Q5" i="2"/>
  <c r="AP40" i="2"/>
  <c r="AP12" i="2"/>
  <c r="AW12" i="2"/>
  <c r="AK45" i="2"/>
  <c r="AF13" i="2"/>
  <c r="P15" i="2"/>
  <c r="Z18" i="2"/>
  <c r="T49" i="2"/>
  <c r="Q12" i="2"/>
  <c r="AP49" i="2"/>
  <c r="AR50" i="2"/>
  <c r="S14" i="2"/>
  <c r="N13" i="2"/>
  <c r="X14" i="2"/>
  <c r="U39" i="2"/>
  <c r="AV39" i="2"/>
  <c r="M13" i="2"/>
  <c r="S46" i="2"/>
  <c r="BB58" i="2"/>
  <c r="AD18" i="2"/>
  <c r="AK46" i="2"/>
  <c r="AN42" i="2"/>
  <c r="AM54" i="2"/>
  <c r="AA12" i="2"/>
  <c r="V13" i="2"/>
  <c r="AR40" i="2"/>
  <c r="AS46" i="2"/>
  <c r="AH39" i="2"/>
  <c r="AZ58" i="2"/>
  <c r="Z13" i="2"/>
  <c r="AR45" i="2"/>
  <c r="AN18" i="2"/>
  <c r="AQ18" i="2"/>
  <c r="AH43" i="2"/>
  <c r="AL55" i="2"/>
  <c r="AC14" i="2"/>
  <c r="P46" i="2"/>
  <c r="R55" i="2"/>
  <c r="W108" i="2"/>
  <c r="AS109" i="2"/>
  <c r="L107" i="2"/>
  <c r="AF107" i="2"/>
  <c r="AK93" i="2"/>
  <c r="Q68" i="2"/>
  <c r="AV101" i="2"/>
  <c r="L108" i="2"/>
  <c r="U109" i="2"/>
  <c r="N110" i="2"/>
  <c r="AY67" i="2"/>
  <c r="BB94" i="2"/>
  <c r="AD94" i="2"/>
  <c r="AJ106" i="2"/>
  <c r="AS67" i="2"/>
  <c r="AT68" i="2"/>
  <c r="Q105" i="2"/>
  <c r="R96" i="2"/>
  <c r="AZ108" i="2"/>
  <c r="Q93" i="2"/>
  <c r="AZ96" i="2"/>
  <c r="AU93" i="2"/>
  <c r="AS68" i="2"/>
  <c r="Z109" i="2"/>
  <c r="Y70" i="2"/>
  <c r="AZ73" i="2"/>
  <c r="BB70" i="2"/>
  <c r="AK97" i="2"/>
  <c r="T100" i="2"/>
  <c r="AQ70" i="2"/>
  <c r="P93" i="2"/>
  <c r="L72" i="2"/>
  <c r="P94" i="2"/>
  <c r="AX70" i="2"/>
  <c r="U100" i="2"/>
  <c r="M107" i="2"/>
  <c r="AA68" i="2"/>
  <c r="M71" i="2"/>
  <c r="T38" i="2"/>
  <c r="W52" i="2"/>
  <c r="AW40" i="2"/>
  <c r="AJ38" i="2"/>
  <c r="L15" i="2"/>
  <c r="P55" i="2"/>
  <c r="Q42" i="2"/>
  <c r="AU45" i="2"/>
  <c r="AS50" i="2"/>
  <c r="AJ39" i="2"/>
  <c r="O5" i="2"/>
  <c r="P58" i="2"/>
  <c r="AX13" i="2"/>
  <c r="AR52" i="2"/>
  <c r="U42" i="2"/>
  <c r="AW42" i="2"/>
  <c r="AS15" i="2"/>
  <c r="AJ58" i="2"/>
  <c r="T60" i="2"/>
  <c r="AI58" i="2"/>
  <c r="AJ54" i="2"/>
  <c r="AG54" i="2"/>
  <c r="BB14" i="2"/>
  <c r="AC45" i="2"/>
  <c r="AO54" i="2"/>
  <c r="AQ55" i="2"/>
  <c r="Z38" i="2"/>
  <c r="AH14" i="2"/>
  <c r="AS13" i="2"/>
  <c r="AZ45" i="2"/>
  <c r="AZ14" i="2"/>
  <c r="BA11" i="2"/>
  <c r="N18" i="2"/>
  <c r="AF42" i="2"/>
  <c r="L54" i="2"/>
  <c r="AB14" i="2"/>
  <c r="AY46" i="2"/>
  <c r="BB12" i="2"/>
  <c r="AI40" i="2"/>
  <c r="AJ12" i="2"/>
  <c r="S45" i="2"/>
  <c r="AB13" i="2"/>
  <c r="AA39" i="2"/>
  <c r="AP42" i="2"/>
  <c r="AD42" i="2"/>
  <c r="AZ43" i="2"/>
  <c r="Y40" i="2"/>
  <c r="AT11" i="2"/>
  <c r="AW13" i="2"/>
  <c r="W58" i="2"/>
  <c r="AE103" i="2"/>
  <c r="AM100" i="2"/>
  <c r="AO70" i="2"/>
  <c r="L98" i="2"/>
  <c r="AL72" i="2"/>
  <c r="AC106" i="2"/>
  <c r="BA72" i="2"/>
  <c r="AK68" i="2"/>
  <c r="AY69" i="2"/>
  <c r="M66" i="2"/>
  <c r="M97" i="2"/>
  <c r="AN107" i="2"/>
  <c r="W73" i="2"/>
  <c r="AD106" i="2"/>
  <c r="BB71" i="2"/>
  <c r="AP106" i="2"/>
  <c r="AQ109" i="2"/>
  <c r="AC108" i="2"/>
  <c r="AA110" i="2"/>
  <c r="AG94" i="2"/>
  <c r="AM110" i="2"/>
  <c r="P109" i="2"/>
  <c r="BB73" i="2"/>
  <c r="AW105" i="2"/>
  <c r="AB109" i="2"/>
  <c r="AK106" i="2"/>
  <c r="U94" i="2"/>
  <c r="BA69" i="2"/>
  <c r="P105" i="2"/>
  <c r="AF110" i="2"/>
  <c r="AG72" i="2"/>
  <c r="P68" i="2"/>
  <c r="AX66" i="2"/>
  <c r="U67" i="2"/>
  <c r="AF100" i="2"/>
  <c r="AL108" i="2"/>
  <c r="AN94" i="2"/>
  <c r="AN70" i="2"/>
  <c r="AI101" i="2"/>
  <c r="AF50" i="2"/>
  <c r="Q50" i="2"/>
  <c r="AN54" i="2"/>
  <c r="AI13" i="2"/>
  <c r="V38" i="2"/>
  <c r="S39" i="2"/>
  <c r="M46" i="2"/>
  <c r="AA49" i="2"/>
  <c r="X49" i="2"/>
  <c r="AZ54" i="2"/>
  <c r="BB42" i="2"/>
  <c r="AL50" i="2"/>
  <c r="Y18" i="2"/>
  <c r="AA38" i="2"/>
  <c r="V11" i="2"/>
  <c r="AS49" i="2"/>
  <c r="AT43" i="2"/>
  <c r="N15" i="2"/>
  <c r="R50" i="2"/>
  <c r="AL18" i="2"/>
  <c r="AF45" i="2"/>
  <c r="AK49" i="2"/>
  <c r="AV55" i="2"/>
  <c r="T45" i="2"/>
  <c r="Z14" i="2"/>
  <c r="AS42" i="2"/>
  <c r="AP50" i="2"/>
  <c r="W45" i="2"/>
  <c r="AN45" i="2"/>
  <c r="AY13" i="2"/>
  <c r="BA46" i="2"/>
  <c r="Q15" i="2"/>
  <c r="U40" i="2"/>
  <c r="AV15" i="2"/>
  <c r="U46" i="2"/>
  <c r="S18" i="2"/>
  <c r="BA49" i="2"/>
  <c r="AN15" i="2"/>
  <c r="AO12" i="2"/>
  <c r="AC58" i="2"/>
  <c r="Y46" i="2"/>
  <c r="M50" i="2"/>
  <c r="V39" i="2"/>
  <c r="BB49" i="2"/>
  <c r="AA11" i="2"/>
  <c r="N55" i="2"/>
  <c r="AT38" i="2"/>
  <c r="AN38" i="2"/>
  <c r="L52" i="2"/>
  <c r="V46" i="2"/>
  <c r="AJ93" i="2"/>
  <c r="AQ110" i="2"/>
  <c r="AA66" i="2"/>
  <c r="AY72" i="2"/>
  <c r="Z66" i="2"/>
  <c r="AP70" i="2"/>
  <c r="AT109" i="2"/>
  <c r="AD71" i="2"/>
  <c r="AG100" i="2"/>
  <c r="AC68" i="2"/>
  <c r="AB69" i="2"/>
  <c r="AK73" i="2"/>
  <c r="Y110" i="2"/>
  <c r="L66" i="2"/>
  <c r="AJ97" i="2"/>
  <c r="AM105" i="2"/>
  <c r="AA107" i="2"/>
  <c r="BB68" i="2"/>
  <c r="AA105" i="2"/>
  <c r="AQ72" i="2"/>
  <c r="AU67" i="2"/>
  <c r="AA72" i="2"/>
  <c r="L94" i="2"/>
  <c r="AS108" i="2"/>
  <c r="Z105" i="2"/>
  <c r="AW67" i="2"/>
  <c r="AA106" i="2"/>
  <c r="AG108" i="2"/>
  <c r="U73" i="2"/>
  <c r="AB72" i="2"/>
  <c r="AJ108" i="2"/>
  <c r="AH68" i="2"/>
  <c r="L70" i="2"/>
  <c r="BA110" i="2"/>
  <c r="AO69" i="2"/>
  <c r="AA108" i="2"/>
  <c r="BA71" i="2"/>
  <c r="AS106" i="2"/>
  <c r="AP101" i="2"/>
  <c r="AD67" i="2"/>
  <c r="N103" i="2"/>
  <c r="AN67" i="2"/>
  <c r="AP107" i="2"/>
  <c r="AX108" i="2"/>
  <c r="L11" i="2"/>
  <c r="AX40" i="2"/>
  <c r="T54" i="2"/>
  <c r="AM12" i="2"/>
  <c r="AL58" i="2"/>
  <c r="AB40" i="2"/>
  <c r="AD43" i="2"/>
  <c r="AN55" i="2"/>
  <c r="AX50" i="2"/>
  <c r="AV18" i="2"/>
  <c r="AH52" i="2"/>
  <c r="AI45" i="2"/>
  <c r="AI43" i="2"/>
  <c r="P43" i="2"/>
  <c r="AB11" i="2"/>
  <c r="AI18" i="2"/>
  <c r="AL11" i="2"/>
  <c r="AN46" i="2"/>
  <c r="BA43" i="2"/>
  <c r="U60" i="2"/>
  <c r="BB45" i="2"/>
  <c r="P45" i="2"/>
  <c r="L40" i="2"/>
  <c r="AF18" i="2"/>
  <c r="AN58" i="2"/>
  <c r="AT46" i="2"/>
  <c r="AH55" i="2"/>
  <c r="AX42" i="2"/>
  <c r="S12" i="2"/>
  <c r="AW50" i="2"/>
  <c r="AC38" i="2"/>
  <c r="AE58" i="2"/>
  <c r="AA14" i="2"/>
  <c r="AU15" i="2"/>
  <c r="AB49" i="2"/>
  <c r="R18" i="2"/>
  <c r="S43" i="2"/>
  <c r="AR54" i="2"/>
  <c r="W50" i="2"/>
  <c r="AD39" i="2"/>
  <c r="U13" i="2"/>
  <c r="AQ58" i="2"/>
  <c r="AO45" i="2"/>
  <c r="V55" i="2"/>
  <c r="AZ49" i="2"/>
  <c r="AM15" i="2"/>
  <c r="W18" i="2"/>
  <c r="T39" i="2"/>
  <c r="AD55" i="2"/>
  <c r="AR58" i="2"/>
  <c r="AV70" i="2"/>
  <c r="AK100" i="2"/>
  <c r="AC101" i="2"/>
  <c r="AE66" i="2"/>
  <c r="AQ94" i="2"/>
  <c r="AH110" i="2"/>
  <c r="AE106" i="2"/>
  <c r="S106" i="2"/>
  <c r="AF94" i="2"/>
  <c r="AG107" i="2"/>
  <c r="X106" i="2"/>
  <c r="AX105" i="2"/>
  <c r="Q70" i="2"/>
  <c r="S110" i="2"/>
  <c r="L110" i="2"/>
  <c r="AP100" i="2"/>
  <c r="P107" i="2"/>
  <c r="N71" i="2"/>
  <c r="P69" i="2"/>
  <c r="O94" i="2"/>
  <c r="Y94" i="2"/>
  <c r="AO100" i="2"/>
  <c r="U72" i="2"/>
  <c r="R68" i="2"/>
  <c r="T67" i="2"/>
  <c r="AI108" i="2"/>
  <c r="BA68" i="2"/>
  <c r="AS107" i="2"/>
  <c r="AL67" i="2"/>
  <c r="N73" i="2"/>
  <c r="AF67" i="2"/>
  <c r="BB93" i="2"/>
  <c r="AN104" i="2"/>
  <c r="AJ67" i="2"/>
  <c r="L100" i="2"/>
  <c r="AP66" i="2"/>
  <c r="AR105" i="2"/>
  <c r="V106" i="2"/>
  <c r="AZ100" i="2"/>
  <c r="AG109" i="2"/>
  <c r="AG110" i="2"/>
  <c r="AV107" i="2"/>
  <c r="N46" i="2"/>
  <c r="AL46" i="2"/>
  <c r="L50" i="2"/>
  <c r="BB50" i="2"/>
  <c r="U15" i="2"/>
  <c r="AT54" i="2"/>
  <c r="Y12" i="2"/>
  <c r="AE43" i="2"/>
  <c r="AY11" i="2"/>
  <c r="P12" i="2"/>
  <c r="AL43" i="2"/>
  <c r="O38" i="2"/>
  <c r="AK12" i="2"/>
  <c r="AX54" i="2"/>
  <c r="R49" i="2"/>
  <c r="AK58" i="2"/>
  <c r="O58" i="2"/>
  <c r="AB46" i="2"/>
  <c r="AC15" i="2"/>
  <c r="AK13" i="2"/>
  <c r="AF49" i="2"/>
  <c r="AZ11" i="2"/>
  <c r="AC18" i="2"/>
  <c r="BA13" i="2"/>
  <c r="Q38" i="2"/>
  <c r="W49" i="2"/>
  <c r="U43" i="2"/>
  <c r="AG50" i="2"/>
  <c r="Z43" i="2"/>
  <c r="AK11" i="2"/>
  <c r="AE49" i="2"/>
  <c r="AY43" i="2"/>
  <c r="V52" i="2"/>
  <c r="Y38" i="2"/>
  <c r="AC55" i="2"/>
  <c r="AM11" i="2"/>
  <c r="Q40" i="2"/>
  <c r="AW46" i="2"/>
  <c r="AH58" i="2"/>
  <c r="AT39" i="2"/>
  <c r="AP55" i="2"/>
  <c r="AK14" i="2"/>
  <c r="T46" i="2"/>
  <c r="AP18" i="2"/>
  <c r="AT52" i="2"/>
  <c r="AJ14" i="2"/>
  <c r="AU11" i="2"/>
  <c r="S55" i="2"/>
  <c r="AT50" i="2"/>
  <c r="AD12" i="2"/>
  <c r="Z67" i="2"/>
  <c r="V71" i="2"/>
  <c r="S67" i="2"/>
  <c r="AP68" i="2"/>
  <c r="AP72" i="2"/>
  <c r="AN106" i="2"/>
  <c r="Z71" i="2"/>
  <c r="AE109" i="2"/>
  <c r="AJ71" i="2"/>
  <c r="AE108" i="2"/>
  <c r="BA66" i="2"/>
  <c r="AL66" i="2"/>
  <c r="W97" i="2"/>
  <c r="AD69" i="2"/>
  <c r="AV72" i="2"/>
  <c r="AP109" i="2"/>
  <c r="P73" i="2"/>
  <c r="AS93" i="2"/>
  <c r="AG106" i="2"/>
  <c r="L73" i="2"/>
  <c r="AT107" i="2"/>
  <c r="AM72" i="2"/>
  <c r="BB72" i="2"/>
  <c r="Y108" i="2"/>
  <c r="P106" i="2"/>
  <c r="X73" i="2"/>
  <c r="X109" i="2"/>
  <c r="BB107" i="2"/>
  <c r="AB93" i="2"/>
  <c r="AB71" i="2"/>
  <c r="AQ71" i="2"/>
  <c r="Z101" i="2"/>
  <c r="AX67" i="2"/>
  <c r="AT108" i="2"/>
  <c r="AR67" i="2"/>
  <c r="AW72" i="2"/>
  <c r="W72" i="2"/>
  <c r="V73" i="2"/>
  <c r="AZ72" i="2"/>
  <c r="AY66" i="2"/>
  <c r="AD109" i="2"/>
  <c r="U68" i="2"/>
  <c r="T93" i="2"/>
  <c r="AE107" i="2"/>
  <c r="AU101" i="2"/>
  <c r="X67" i="2"/>
  <c r="AW71" i="2"/>
  <c r="O101" i="2"/>
  <c r="O108" i="2"/>
  <c r="AC94" i="2"/>
  <c r="Q107" i="2"/>
  <c r="AO71" i="2"/>
  <c r="AP108" i="2"/>
  <c r="AS66" i="2"/>
  <c r="AC66" i="2"/>
  <c r="AX93" i="2"/>
  <c r="AA69" i="2"/>
  <c r="L71" i="2"/>
  <c r="AL68" i="2"/>
  <c r="Z110" i="2"/>
  <c r="AV106" i="2"/>
  <c r="AI71" i="2"/>
  <c r="AY110" i="2"/>
  <c r="AB100" i="2"/>
  <c r="Z70" i="2"/>
  <c r="Z107" i="2"/>
  <c r="AS101" i="2"/>
  <c r="AK69" i="2"/>
  <c r="M106" i="2"/>
  <c r="AQ105" i="2"/>
  <c r="AX100" i="2"/>
  <c r="AZ69" i="2"/>
  <c r="Z72" i="2"/>
  <c r="AO66" i="2"/>
  <c r="N105" i="2"/>
  <c r="AN101" i="2"/>
  <c r="R100" i="2"/>
  <c r="N100" i="2"/>
  <c r="AA73" i="2"/>
  <c r="BB109" i="2"/>
  <c r="AC72" i="2"/>
  <c r="R66" i="2"/>
  <c r="W98" i="2"/>
  <c r="AB68" i="2"/>
  <c r="AL93" i="2"/>
  <c r="AF106" i="2"/>
  <c r="T98" i="2"/>
  <c r="Y106" i="2"/>
  <c r="X5" i="2"/>
  <c r="X60" i="2"/>
  <c r="U61" i="2" l="1"/>
  <c r="U116" i="2"/>
  <c r="U118" i="2"/>
  <c r="U115" i="2"/>
  <c r="U117" i="2"/>
  <c r="T115" i="2"/>
  <c r="T116" i="2"/>
  <c r="T118" i="2"/>
  <c r="T117" i="2"/>
  <c r="T61" i="2"/>
  <c r="U62" i="2" s="1"/>
  <c r="D81" i="2" s="1"/>
  <c r="O6" i="2"/>
  <c r="O7" i="2" s="1"/>
  <c r="D20" i="2" s="1"/>
  <c r="L3" i="5"/>
  <c r="Q6" i="2"/>
  <c r="Q7" i="2" s="1"/>
  <c r="D22" i="2" s="1"/>
  <c r="N3" i="5"/>
  <c r="W118" i="2"/>
  <c r="W119" i="2" s="1"/>
  <c r="W61" i="2"/>
  <c r="W62" i="2" s="1"/>
  <c r="D83" i="2" s="1"/>
  <c r="W115" i="2"/>
  <c r="W116" i="2"/>
  <c r="W117" i="2"/>
  <c r="S6" i="2"/>
  <c r="P3" i="5"/>
  <c r="W6" i="2"/>
  <c r="T3" i="5"/>
  <c r="N6" i="2"/>
  <c r="N7" i="2" s="1"/>
  <c r="D19" i="2" s="1"/>
  <c r="K3" i="5"/>
  <c r="Q61" i="2"/>
  <c r="Q115" i="2"/>
  <c r="Q116" i="2"/>
  <c r="Q117" i="2"/>
  <c r="Q118" i="2"/>
  <c r="Q119" i="2" s="1"/>
  <c r="V118" i="2"/>
  <c r="V61" i="2"/>
  <c r="V62" i="2" s="1"/>
  <c r="D82" i="2" s="1"/>
  <c r="V116" i="2"/>
  <c r="V115" i="2"/>
  <c r="V117" i="2"/>
  <c r="S3" i="5"/>
  <c r="V6" i="2"/>
  <c r="N117" i="2"/>
  <c r="N118" i="2"/>
  <c r="N115" i="2"/>
  <c r="N61" i="2"/>
  <c r="N62" i="2" s="1"/>
  <c r="D74" i="2" s="1"/>
  <c r="N116" i="2"/>
  <c r="S117" i="2"/>
  <c r="S116" i="2"/>
  <c r="S115" i="2"/>
  <c r="S118" i="2"/>
  <c r="S119" i="2" s="1"/>
  <c r="S61" i="2"/>
  <c r="S62" i="2" s="1"/>
  <c r="D79" i="2" s="1"/>
  <c r="U6" i="2"/>
  <c r="U7" i="2" s="1"/>
  <c r="D26" i="2" s="1"/>
  <c r="R3" i="5"/>
  <c r="M3" i="5"/>
  <c r="P6" i="2"/>
  <c r="O117" i="2"/>
  <c r="O61" i="2"/>
  <c r="O115" i="2"/>
  <c r="O118" i="2"/>
  <c r="O116" i="2"/>
  <c r="P116" i="2"/>
  <c r="P117" i="2"/>
  <c r="P115" i="2"/>
  <c r="P118" i="2"/>
  <c r="P61" i="2"/>
  <c r="O3" i="5"/>
  <c r="R6" i="2"/>
  <c r="R7" i="2" s="1"/>
  <c r="D23" i="2" s="1"/>
  <c r="Q3" i="5"/>
  <c r="T6" i="2"/>
  <c r="R118" i="2"/>
  <c r="R115" i="2"/>
  <c r="R116" i="2"/>
  <c r="R61" i="2"/>
  <c r="R117" i="2"/>
  <c r="U119" i="2"/>
  <c r="W7" i="2"/>
  <c r="D28" i="2" s="1"/>
  <c r="X6" i="2"/>
  <c r="X7" i="2" s="1"/>
  <c r="D29" i="2" s="1"/>
  <c r="U3" i="5"/>
  <c r="X115" i="2"/>
  <c r="X116" i="2"/>
  <c r="X117" i="2"/>
  <c r="X118" i="2"/>
  <c r="X61" i="2"/>
  <c r="AC63" i="3"/>
  <c r="AB25" i="3"/>
  <c r="AR20" i="2"/>
  <c r="AN20" i="2"/>
  <c r="BB20" i="2"/>
  <c r="AO28" i="2"/>
  <c r="Y28" i="2"/>
  <c r="N29" i="2"/>
  <c r="V22" i="2"/>
  <c r="O22" i="2"/>
  <c r="AW29" i="2"/>
  <c r="P29" i="2"/>
  <c r="AV29" i="2"/>
  <c r="AV83" i="2"/>
  <c r="AP83" i="2"/>
  <c r="AU29" i="2"/>
  <c r="AH83" i="2"/>
  <c r="AF20" i="2"/>
  <c r="AC20" i="2"/>
  <c r="AB20" i="2"/>
  <c r="AL28" i="2"/>
  <c r="AT28" i="2"/>
  <c r="AV22" i="2"/>
  <c r="P22" i="2"/>
  <c r="AB22" i="2"/>
  <c r="AT29" i="2"/>
  <c r="AF29" i="2"/>
  <c r="AC29" i="2"/>
  <c r="BA83" i="2"/>
  <c r="BB83" i="2"/>
  <c r="AZ83" i="2"/>
  <c r="Q20" i="2"/>
  <c r="X28" i="2"/>
  <c r="AR22" i="2"/>
  <c r="N22" i="2"/>
  <c r="AR29" i="2"/>
  <c r="AA83" i="2"/>
  <c r="R20" i="2"/>
  <c r="P20" i="2"/>
  <c r="AN28" i="2"/>
  <c r="BA28" i="2"/>
  <c r="AM28" i="2"/>
  <c r="AW22" i="2"/>
  <c r="S22" i="2"/>
  <c r="AD22" i="2"/>
  <c r="AD29" i="2"/>
  <c r="Y29" i="2"/>
  <c r="AL29" i="2"/>
  <c r="P83" i="2"/>
  <c r="AT83" i="2"/>
  <c r="AD20" i="2"/>
  <c r="AY28" i="2"/>
  <c r="AB28" i="2"/>
  <c r="R22" i="2"/>
  <c r="AE29" i="2"/>
  <c r="Y83" i="2"/>
  <c r="M83" i="2"/>
  <c r="L83" i="2"/>
  <c r="AW20" i="2"/>
  <c r="AI20" i="2"/>
  <c r="AR28" i="2"/>
  <c r="O28" i="2"/>
  <c r="AA28" i="2"/>
  <c r="AE22" i="2"/>
  <c r="AQ22" i="2"/>
  <c r="AM22" i="2"/>
  <c r="AQ29" i="2"/>
  <c r="U29" i="2"/>
  <c r="AZ29" i="2"/>
  <c r="V83" i="2"/>
  <c r="AL83" i="2"/>
  <c r="AI83" i="2"/>
  <c r="AQ83" i="2"/>
  <c r="AE83" i="2"/>
  <c r="AX20" i="2"/>
  <c r="AQ20" i="2"/>
  <c r="AC28" i="2"/>
  <c r="Z28" i="2"/>
  <c r="AX28" i="2"/>
  <c r="AI22" i="2"/>
  <c r="BA22" i="2"/>
  <c r="AT22" i="2"/>
  <c r="AK29" i="2"/>
  <c r="AP29" i="2"/>
  <c r="AX83" i="2"/>
  <c r="AK83" i="2"/>
  <c r="S83" i="2"/>
  <c r="U83" i="2"/>
  <c r="AW83" i="2"/>
  <c r="AK28" i="2"/>
  <c r="AK22" i="2"/>
  <c r="M29" i="2"/>
  <c r="AG83" i="2"/>
  <c r="AU28" i="2"/>
  <c r="AS29" i="2"/>
  <c r="AL20" i="2"/>
  <c r="Z20" i="2"/>
  <c r="S28" i="2"/>
  <c r="N28" i="2"/>
  <c r="Q22" i="2"/>
  <c r="X22" i="2"/>
  <c r="BA29" i="2"/>
  <c r="AC83" i="2"/>
  <c r="AP19" i="2"/>
  <c r="O19" i="2"/>
  <c r="AU19" i="2"/>
  <c r="AT19" i="2"/>
  <c r="AJ19" i="2"/>
  <c r="AE19" i="2"/>
  <c r="AX19" i="2"/>
  <c r="R19" i="2"/>
  <c r="AR19" i="2"/>
  <c r="AS19" i="2"/>
  <c r="W19" i="2"/>
  <c r="AV19" i="2"/>
  <c r="BA19" i="2"/>
  <c r="AC19" i="2"/>
  <c r="AQ19" i="2"/>
  <c r="AI19" i="2"/>
  <c r="X19" i="2"/>
  <c r="BB19" i="2"/>
  <c r="L19" i="2"/>
  <c r="AW19" i="2"/>
  <c r="AL19" i="2"/>
  <c r="AO19" i="2"/>
  <c r="AK19" i="2"/>
  <c r="V19" i="2"/>
  <c r="P19" i="2"/>
  <c r="AF19" i="2"/>
  <c r="AA19" i="2"/>
  <c r="AD19" i="2"/>
  <c r="T19" i="2"/>
  <c r="AY19" i="2"/>
  <c r="U19" i="2"/>
  <c r="AN19" i="2"/>
  <c r="Q19" i="2"/>
  <c r="AM19" i="2"/>
  <c r="N19" i="2"/>
  <c r="AZ19" i="2"/>
  <c r="AG19" i="2"/>
  <c r="Y19" i="2"/>
  <c r="AH19" i="2"/>
  <c r="AB19" i="2"/>
  <c r="Z19" i="2"/>
  <c r="M19" i="2"/>
  <c r="S19" i="2"/>
  <c r="M20" i="2"/>
  <c r="L20" i="2"/>
  <c r="AM20" i="2"/>
  <c r="AI28" i="2"/>
  <c r="AW28" i="2"/>
  <c r="AH28" i="2"/>
  <c r="AS22" i="2"/>
  <c r="AA22" i="2"/>
  <c r="AH22" i="2"/>
  <c r="AG29" i="2"/>
  <c r="AJ29" i="2"/>
  <c r="AB83" i="2"/>
  <c r="AS83" i="2"/>
  <c r="AJ20" i="2"/>
  <c r="AT20" i="2"/>
  <c r="AP20" i="2"/>
  <c r="V28" i="2"/>
  <c r="AE28" i="2"/>
  <c r="AL22" i="2"/>
  <c r="W22" i="2"/>
  <c r="Z22" i="2"/>
  <c r="L29" i="2"/>
  <c r="AP74" i="2"/>
  <c r="AB74" i="2"/>
  <c r="AF74" i="2"/>
  <c r="AZ74" i="2"/>
  <c r="AV74" i="2"/>
  <c r="Q74" i="2"/>
  <c r="AX74" i="2"/>
  <c r="AN74" i="2"/>
  <c r="AS74" i="2"/>
  <c r="U74" i="2"/>
  <c r="AG74" i="2"/>
  <c r="AU74" i="2"/>
  <c r="AO74" i="2"/>
  <c r="W74" i="2"/>
  <c r="M74" i="2"/>
  <c r="Z74" i="2"/>
  <c r="AQ74" i="2"/>
  <c r="R74" i="2"/>
  <c r="Y74" i="2"/>
  <c r="AE74" i="2"/>
  <c r="S74" i="2"/>
  <c r="L74" i="2"/>
  <c r="AD74" i="2"/>
  <c r="AL74" i="2"/>
  <c r="AC74" i="2"/>
  <c r="AJ74" i="2"/>
  <c r="AW74" i="2"/>
  <c r="N74" i="2"/>
  <c r="AY74" i="2"/>
  <c r="AA74" i="2"/>
  <c r="AT74" i="2"/>
  <c r="T74" i="2"/>
  <c r="BA74" i="2"/>
  <c r="V74" i="2"/>
  <c r="AH74" i="2"/>
  <c r="AK74" i="2"/>
  <c r="AM74" i="2"/>
  <c r="BB74" i="2"/>
  <c r="AR74" i="2"/>
  <c r="X74" i="2"/>
  <c r="AI74" i="2"/>
  <c r="P74" i="2"/>
  <c r="O74" i="2"/>
  <c r="AD83" i="2"/>
  <c r="AP81" i="2"/>
  <c r="AT81" i="2"/>
  <c r="AK81" i="2"/>
  <c r="AO81" i="2"/>
  <c r="Z81" i="2"/>
  <c r="AI81" i="2"/>
  <c r="AN81" i="2"/>
  <c r="AS81" i="2"/>
  <c r="P81" i="2"/>
  <c r="Q81" i="2"/>
  <c r="Y81" i="2"/>
  <c r="AC81" i="2"/>
  <c r="T81" i="2"/>
  <c r="AR81" i="2"/>
  <c r="O81" i="2"/>
  <c r="S81" i="2"/>
  <c r="AD81" i="2"/>
  <c r="AQ81" i="2"/>
  <c r="BA81" i="2"/>
  <c r="AW81" i="2"/>
  <c r="AU81" i="2"/>
  <c r="AF81" i="2"/>
  <c r="AH81" i="2"/>
  <c r="M81" i="2"/>
  <c r="AG81" i="2"/>
  <c r="AV81" i="2"/>
  <c r="L81" i="2"/>
  <c r="R81" i="2"/>
  <c r="AJ81" i="2"/>
  <c r="AZ81" i="2"/>
  <c r="V81" i="2"/>
  <c r="AA81" i="2"/>
  <c r="W81" i="2"/>
  <c r="AL81" i="2"/>
  <c r="AM81" i="2"/>
  <c r="AE81" i="2"/>
  <c r="X81" i="2"/>
  <c r="AY81" i="2"/>
  <c r="BB81" i="2"/>
  <c r="U81" i="2"/>
  <c r="AX81" i="2"/>
  <c r="AB81" i="2"/>
  <c r="AK20" i="2"/>
  <c r="Y20" i="2"/>
  <c r="X20" i="2"/>
  <c r="W28" i="2"/>
  <c r="AJ28" i="2"/>
  <c r="AP28" i="2"/>
  <c r="AJ22" i="2"/>
  <c r="L22" i="2"/>
  <c r="AX22" i="2"/>
  <c r="S29" i="2"/>
  <c r="AN29" i="2"/>
  <c r="R83" i="2"/>
  <c r="X83" i="2"/>
  <c r="O83" i="2"/>
  <c r="AF83" i="2"/>
  <c r="AG20" i="2"/>
  <c r="N20" i="2"/>
  <c r="AU20" i="2"/>
  <c r="AQ28" i="2"/>
  <c r="P28" i="2"/>
  <c r="Q28" i="2"/>
  <c r="AN22" i="2"/>
  <c r="Y22" i="2"/>
  <c r="T22" i="2"/>
  <c r="X29" i="2"/>
  <c r="AY29" i="2"/>
  <c r="AR83" i="2"/>
  <c r="N83" i="2"/>
  <c r="Z83" i="2"/>
  <c r="W83" i="2"/>
  <c r="U20" i="2"/>
  <c r="AZ22" i="2"/>
  <c r="AM83" i="2"/>
  <c r="AV20" i="2"/>
  <c r="AH20" i="2"/>
  <c r="W20" i="2"/>
  <c r="AS28" i="2"/>
  <c r="T28" i="2"/>
  <c r="AF28" i="2"/>
  <c r="AG22" i="2"/>
  <c r="AU22" i="2"/>
  <c r="AO22" i="2"/>
  <c r="Z29" i="2"/>
  <c r="AI29" i="2"/>
  <c r="Q83" i="2"/>
  <c r="AJ83" i="2"/>
  <c r="AO83" i="2"/>
  <c r="BA20" i="2"/>
  <c r="M22" i="2"/>
  <c r="AX29" i="2"/>
  <c r="AA20" i="2"/>
  <c r="T20" i="2"/>
  <c r="V20" i="2"/>
  <c r="M28" i="2"/>
  <c r="AG28" i="2"/>
  <c r="R28" i="2"/>
  <c r="U22" i="2"/>
  <c r="BB22" i="2"/>
  <c r="AA29" i="2"/>
  <c r="AH29" i="2"/>
  <c r="Y60" i="2"/>
  <c r="AY83" i="2"/>
  <c r="AE20" i="2"/>
  <c r="Q29" i="2"/>
  <c r="AV28" i="2"/>
  <c r="BB28" i="2"/>
  <c r="AO29" i="2"/>
  <c r="AM29" i="2"/>
  <c r="AN83" i="2"/>
  <c r="T83" i="2"/>
  <c r="W79" i="2"/>
  <c r="AN79" i="2"/>
  <c r="AH79" i="2"/>
  <c r="AQ79" i="2"/>
  <c r="U79" i="2"/>
  <c r="X79" i="2"/>
  <c r="R79" i="2"/>
  <c r="BA79" i="2"/>
  <c r="N79" i="2"/>
  <c r="S79" i="2"/>
  <c r="Y79" i="2"/>
  <c r="O79" i="2"/>
  <c r="AL79" i="2"/>
  <c r="AT79" i="2"/>
  <c r="AI79" i="2"/>
  <c r="AY79" i="2"/>
  <c r="AC79" i="2"/>
  <c r="AP79" i="2"/>
  <c r="AE79" i="2"/>
  <c r="AW79" i="2"/>
  <c r="AJ79" i="2"/>
  <c r="AG79" i="2"/>
  <c r="BB79" i="2"/>
  <c r="AZ79" i="2"/>
  <c r="V79" i="2"/>
  <c r="AK79" i="2"/>
  <c r="P79" i="2"/>
  <c r="AF79" i="2"/>
  <c r="AD79" i="2"/>
  <c r="AA79" i="2"/>
  <c r="AB79" i="2"/>
  <c r="Z79" i="2"/>
  <c r="Q79" i="2"/>
  <c r="L79" i="2"/>
  <c r="AS79" i="2"/>
  <c r="T79" i="2"/>
  <c r="AR79" i="2"/>
  <c r="AO79" i="2"/>
  <c r="M79" i="2"/>
  <c r="AM79" i="2"/>
  <c r="AX79" i="2"/>
  <c r="AU79" i="2"/>
  <c r="AV79" i="2"/>
  <c r="BB23" i="2"/>
  <c r="Q23" i="2"/>
  <c r="P23" i="2"/>
  <c r="AI23" i="2"/>
  <c r="BA23" i="2"/>
  <c r="O23" i="2"/>
  <c r="AA23" i="2"/>
  <c r="AQ23" i="2"/>
  <c r="AN23" i="2"/>
  <c r="AO23" i="2"/>
  <c r="R23" i="2"/>
  <c r="AG23" i="2"/>
  <c r="AR23" i="2"/>
  <c r="U23" i="2"/>
  <c r="AL23" i="2"/>
  <c r="S23" i="2"/>
  <c r="AC23" i="2"/>
  <c r="AE23" i="2"/>
  <c r="AW23" i="2"/>
  <c r="N23" i="2"/>
  <c r="AT23" i="2"/>
  <c r="T23" i="2"/>
  <c r="AP23" i="2"/>
  <c r="W23" i="2"/>
  <c r="Z23" i="2"/>
  <c r="AK23" i="2"/>
  <c r="AY23" i="2"/>
  <c r="AJ23" i="2"/>
  <c r="AD23" i="2"/>
  <c r="L23" i="2"/>
  <c r="Y23" i="2"/>
  <c r="AM23" i="2"/>
  <c r="M23" i="2"/>
  <c r="AS23" i="2"/>
  <c r="AX23" i="2"/>
  <c r="AH23" i="2"/>
  <c r="X23" i="2"/>
  <c r="V23" i="2"/>
  <c r="AV23" i="2"/>
  <c r="AB23" i="2"/>
  <c r="AU23" i="2"/>
  <c r="AZ23" i="2"/>
  <c r="AF23" i="2"/>
  <c r="S20" i="2"/>
  <c r="O20" i="2"/>
  <c r="AY20" i="2"/>
  <c r="AD28" i="2"/>
  <c r="AZ28" i="2"/>
  <c r="BB29" i="2"/>
  <c r="AF22" i="2"/>
  <c r="AP22" i="2"/>
  <c r="AB29" i="2"/>
  <c r="Y5" i="2"/>
  <c r="V29" i="2"/>
  <c r="AU83" i="2"/>
  <c r="R82" i="2"/>
  <c r="V82" i="2"/>
  <c r="AO82" i="2"/>
  <c r="U82" i="2"/>
  <c r="O82" i="2"/>
  <c r="N82" i="2"/>
  <c r="AI82" i="2"/>
  <c r="AM82" i="2"/>
  <c r="W82" i="2"/>
  <c r="M82" i="2"/>
  <c r="AX82" i="2"/>
  <c r="AF82" i="2"/>
  <c r="T82" i="2"/>
  <c r="BA82" i="2"/>
  <c r="AQ82" i="2"/>
  <c r="AE82" i="2"/>
  <c r="Q82" i="2"/>
  <c r="AT82" i="2"/>
  <c r="AG82" i="2"/>
  <c r="AW82" i="2"/>
  <c r="P82" i="2"/>
  <c r="AP82" i="2"/>
  <c r="AU82" i="2"/>
  <c r="L82" i="2"/>
  <c r="AZ82" i="2"/>
  <c r="X82" i="2"/>
  <c r="Y82" i="2"/>
  <c r="AK82" i="2"/>
  <c r="AC82" i="2"/>
  <c r="Z82" i="2"/>
  <c r="AH82" i="2"/>
  <c r="AS82" i="2"/>
  <c r="AL82" i="2"/>
  <c r="S82" i="2"/>
  <c r="AA82" i="2"/>
  <c r="AV82" i="2"/>
  <c r="AR82" i="2"/>
  <c r="AN82" i="2"/>
  <c r="AB82" i="2"/>
  <c r="AD82" i="2"/>
  <c r="AJ82" i="2"/>
  <c r="BB82" i="2"/>
  <c r="AY82" i="2"/>
  <c r="Y26" i="2"/>
  <c r="AH26" i="2"/>
  <c r="N26" i="2"/>
  <c r="AD26" i="2"/>
  <c r="W26" i="2"/>
  <c r="P26" i="2"/>
  <c r="AQ26" i="2"/>
  <c r="AU26" i="2"/>
  <c r="T26" i="2"/>
  <c r="AX26" i="2"/>
  <c r="BB26" i="2"/>
  <c r="AE26" i="2"/>
  <c r="AK26" i="2"/>
  <c r="AB26" i="2"/>
  <c r="X26" i="2"/>
  <c r="AA26" i="2"/>
  <c r="U26" i="2"/>
  <c r="S26" i="2"/>
  <c r="Z26" i="2"/>
  <c r="AC26" i="2"/>
  <c r="AW26" i="2"/>
  <c r="R26" i="2"/>
  <c r="BA26" i="2"/>
  <c r="AJ26" i="2"/>
  <c r="AS26" i="2"/>
  <c r="AT26" i="2"/>
  <c r="L26" i="2"/>
  <c r="AI26" i="2"/>
  <c r="AV26" i="2"/>
  <c r="V26" i="2"/>
  <c r="O26" i="2"/>
  <c r="AP26" i="2"/>
  <c r="AY26" i="2"/>
  <c r="Q26" i="2"/>
  <c r="AM26" i="2"/>
  <c r="AZ26" i="2"/>
  <c r="AO26" i="2"/>
  <c r="AN26" i="2"/>
  <c r="M26" i="2"/>
  <c r="AR26" i="2"/>
  <c r="AF26" i="2"/>
  <c r="AG26" i="2"/>
  <c r="AL26" i="2"/>
  <c r="AS20" i="2"/>
  <c r="AZ20" i="2"/>
  <c r="AO20" i="2"/>
  <c r="U28" i="2"/>
  <c r="L28" i="2"/>
  <c r="W29" i="2"/>
  <c r="AY22" i="2"/>
  <c r="AC22" i="2"/>
  <c r="O29" i="2"/>
  <c r="T29" i="2"/>
  <c r="R29" i="2"/>
  <c r="N119" i="2" l="1"/>
  <c r="T62" i="2"/>
  <c r="D80" i="2" s="1"/>
  <c r="P119" i="2"/>
  <c r="T7" i="2"/>
  <c r="D25" i="2" s="1"/>
  <c r="Q62" i="2"/>
  <c r="D77" i="2" s="1"/>
  <c r="V7" i="2"/>
  <c r="D27" i="2" s="1"/>
  <c r="X62" i="2"/>
  <c r="D84" i="2" s="1"/>
  <c r="O62" i="2"/>
  <c r="D75" i="2" s="1"/>
  <c r="T119" i="2"/>
  <c r="R119" i="2"/>
  <c r="O119" i="2"/>
  <c r="R62" i="2"/>
  <c r="D78" i="2" s="1"/>
  <c r="S7" i="2"/>
  <c r="D24" i="2" s="1"/>
  <c r="P7" i="2"/>
  <c r="D21" i="2" s="1"/>
  <c r="P62" i="2"/>
  <c r="D76" i="2" s="1"/>
  <c r="V119" i="2"/>
  <c r="X119" i="2"/>
  <c r="Y6" i="2"/>
  <c r="Y7" i="2" s="1"/>
  <c r="D30" i="2" s="1"/>
  <c r="V3" i="5"/>
  <c r="Y116" i="2"/>
  <c r="Y61" i="2"/>
  <c r="Y62" i="2" s="1"/>
  <c r="D85" i="2" s="1"/>
  <c r="Y115" i="2"/>
  <c r="Y117" i="2"/>
  <c r="Y118" i="2"/>
  <c r="AD63" i="3"/>
  <c r="AC25" i="3"/>
  <c r="AS80" i="2"/>
  <c r="AF80" i="2"/>
  <c r="AR80" i="2"/>
  <c r="R80" i="2"/>
  <c r="AO80" i="2"/>
  <c r="Y80" i="2"/>
  <c r="P80" i="2"/>
  <c r="AL80" i="2"/>
  <c r="U80" i="2"/>
  <c r="AE80" i="2"/>
  <c r="AK80" i="2"/>
  <c r="AI80" i="2"/>
  <c r="Z80" i="2"/>
  <c r="AY80" i="2"/>
  <c r="BA80" i="2"/>
  <c r="AT80" i="2"/>
  <c r="AM80" i="2"/>
  <c r="Q80" i="2"/>
  <c r="AP80" i="2"/>
  <c r="AX80" i="2"/>
  <c r="AC80" i="2"/>
  <c r="AJ80" i="2"/>
  <c r="AV80" i="2"/>
  <c r="O80" i="2"/>
  <c r="S80" i="2"/>
  <c r="X80" i="2"/>
  <c r="AG80" i="2"/>
  <c r="AU80" i="2"/>
  <c r="V80" i="2"/>
  <c r="AZ80" i="2"/>
  <c r="AN80" i="2"/>
  <c r="AQ80" i="2"/>
  <c r="AD80" i="2"/>
  <c r="M80" i="2"/>
  <c r="T80" i="2"/>
  <c r="AW80" i="2"/>
  <c r="L80" i="2"/>
  <c r="BB80" i="2"/>
  <c r="AB80" i="2"/>
  <c r="AA80" i="2"/>
  <c r="N80" i="2"/>
  <c r="W80" i="2"/>
  <c r="AH80" i="2"/>
  <c r="R25" i="2"/>
  <c r="Q25" i="2"/>
  <c r="AJ25" i="2"/>
  <c r="AD25" i="2"/>
  <c r="AN25" i="2"/>
  <c r="M25" i="2"/>
  <c r="AO25" i="2"/>
  <c r="S25" i="2"/>
  <c r="AL25" i="2"/>
  <c r="Z25" i="2"/>
  <c r="BA25" i="2"/>
  <c r="T25" i="2"/>
  <c r="AB25" i="2"/>
  <c r="X25" i="2"/>
  <c r="AX25" i="2"/>
  <c r="AE25" i="2"/>
  <c r="AT25" i="2"/>
  <c r="O25" i="2"/>
  <c r="AF25" i="2"/>
  <c r="L25" i="2"/>
  <c r="W25" i="2"/>
  <c r="AM25" i="2"/>
  <c r="AP25" i="2"/>
  <c r="N25" i="2"/>
  <c r="AI25" i="2"/>
  <c r="BB25" i="2"/>
  <c r="AH25" i="2"/>
  <c r="AK25" i="2"/>
  <c r="AQ25" i="2"/>
  <c r="U25" i="2"/>
  <c r="AY25" i="2"/>
  <c r="AS25" i="2"/>
  <c r="AG25" i="2"/>
  <c r="Y25" i="2"/>
  <c r="AA25" i="2"/>
  <c r="AV25" i="2"/>
  <c r="AZ25" i="2"/>
  <c r="V25" i="2"/>
  <c r="AC25" i="2"/>
  <c r="P25" i="2"/>
  <c r="AU25" i="2"/>
  <c r="AW25" i="2"/>
  <c r="AR25" i="2"/>
  <c r="AK77" i="2"/>
  <c r="AC77" i="2"/>
  <c r="AH77" i="2"/>
  <c r="AE77" i="2"/>
  <c r="AM77" i="2"/>
  <c r="AZ77" i="2"/>
  <c r="L77" i="2"/>
  <c r="X77" i="2"/>
  <c r="S77" i="2"/>
  <c r="AG77" i="2"/>
  <c r="N77" i="2"/>
  <c r="AD77" i="2"/>
  <c r="AA77" i="2"/>
  <c r="AS77" i="2"/>
  <c r="AL77" i="2"/>
  <c r="AU77" i="2"/>
  <c r="AB77" i="2"/>
  <c r="AV77" i="2"/>
  <c r="AP77" i="2"/>
  <c r="AR77" i="2"/>
  <c r="Y77" i="2"/>
  <c r="M77" i="2"/>
  <c r="AO77" i="2"/>
  <c r="O77" i="2"/>
  <c r="AF77" i="2"/>
  <c r="BB77" i="2"/>
  <c r="W77" i="2"/>
  <c r="Q77" i="2"/>
  <c r="Z77" i="2"/>
  <c r="V77" i="2"/>
  <c r="AJ77" i="2"/>
  <c r="AT77" i="2"/>
  <c r="AN77" i="2"/>
  <c r="U77" i="2"/>
  <c r="T77" i="2"/>
  <c r="AI77" i="2"/>
  <c r="BA77" i="2"/>
  <c r="AX77" i="2"/>
  <c r="R77" i="2"/>
  <c r="P77" i="2"/>
  <c r="AY77" i="2"/>
  <c r="AW77" i="2"/>
  <c r="AQ77" i="2"/>
  <c r="Z60" i="2"/>
  <c r="U27" i="2"/>
  <c r="Q27" i="2"/>
  <c r="AH27" i="2"/>
  <c r="W27" i="2"/>
  <c r="AT27" i="2"/>
  <c r="AS27" i="2"/>
  <c r="M27" i="2"/>
  <c r="AR27" i="2"/>
  <c r="AW27" i="2"/>
  <c r="AQ27" i="2"/>
  <c r="AI27" i="2"/>
  <c r="AX27" i="2"/>
  <c r="BA27" i="2"/>
  <c r="AC27" i="2"/>
  <c r="AN27" i="2"/>
  <c r="AZ27" i="2"/>
  <c r="AG27" i="2"/>
  <c r="AE27" i="2"/>
  <c r="AU27" i="2"/>
  <c r="AO27" i="2"/>
  <c r="AB27" i="2"/>
  <c r="S27" i="2"/>
  <c r="AY27" i="2"/>
  <c r="BB27" i="2"/>
  <c r="O27" i="2"/>
  <c r="V27" i="2"/>
  <c r="T27" i="2"/>
  <c r="N27" i="2"/>
  <c r="Y27" i="2"/>
  <c r="AV27" i="2"/>
  <c r="Z27" i="2"/>
  <c r="L27" i="2"/>
  <c r="AA27" i="2"/>
  <c r="R27" i="2"/>
  <c r="AL27" i="2"/>
  <c r="AP27" i="2"/>
  <c r="AJ27" i="2"/>
  <c r="P27" i="2"/>
  <c r="AD27" i="2"/>
  <c r="AK27" i="2"/>
  <c r="X27" i="2"/>
  <c r="AF27" i="2"/>
  <c r="AM27" i="2"/>
  <c r="AA30" i="2"/>
  <c r="AF30" i="2"/>
  <c r="AN30" i="2"/>
  <c r="AP85" i="2"/>
  <c r="AG85" i="2"/>
  <c r="AB30" i="2"/>
  <c r="BA84" i="2"/>
  <c r="AP84" i="2"/>
  <c r="AS84" i="2"/>
  <c r="AX84" i="2"/>
  <c r="W84" i="2"/>
  <c r="AZ84" i="2"/>
  <c r="V84" i="2"/>
  <c r="AY84" i="2"/>
  <c r="AM84" i="2"/>
  <c r="AO84" i="2"/>
  <c r="AR84" i="2"/>
  <c r="T84" i="2"/>
  <c r="Q84" i="2"/>
  <c r="R84" i="2"/>
  <c r="AG84" i="2"/>
  <c r="AL84" i="2"/>
  <c r="L84" i="2"/>
  <c r="M84" i="2"/>
  <c r="Z84" i="2"/>
  <c r="AE84" i="2"/>
  <c r="X84" i="2"/>
  <c r="AH84" i="2"/>
  <c r="AC84" i="2"/>
  <c r="AN84" i="2"/>
  <c r="AV84" i="2"/>
  <c r="AW84" i="2"/>
  <c r="N84" i="2"/>
  <c r="AB84" i="2"/>
  <c r="U84" i="2"/>
  <c r="S84" i="2"/>
  <c r="AK84" i="2"/>
  <c r="AQ84" i="2"/>
  <c r="O84" i="2"/>
  <c r="AJ84" i="2"/>
  <c r="AF84" i="2"/>
  <c r="AU84" i="2"/>
  <c r="AD84" i="2"/>
  <c r="AT84" i="2"/>
  <c r="AA84" i="2"/>
  <c r="AI84" i="2"/>
  <c r="BB84" i="2"/>
  <c r="Y84" i="2"/>
  <c r="P84" i="2"/>
  <c r="AV30" i="2"/>
  <c r="V30" i="2"/>
  <c r="AJ30" i="2"/>
  <c r="AR85" i="2"/>
  <c r="S85" i="2"/>
  <c r="AU30" i="2"/>
  <c r="AW75" i="2"/>
  <c r="AD75" i="2"/>
  <c r="P75" i="2"/>
  <c r="X75" i="2"/>
  <c r="BA75" i="2"/>
  <c r="N75" i="2"/>
  <c r="L75" i="2"/>
  <c r="AH75" i="2"/>
  <c r="O75" i="2"/>
  <c r="AR75" i="2"/>
  <c r="R75" i="2"/>
  <c r="AL75" i="2"/>
  <c r="AX75" i="2"/>
  <c r="Z75" i="2"/>
  <c r="M75" i="2"/>
  <c r="AS75" i="2"/>
  <c r="AY75" i="2"/>
  <c r="Y75" i="2"/>
  <c r="BB75" i="2"/>
  <c r="AJ75" i="2"/>
  <c r="AO75" i="2"/>
  <c r="W75" i="2"/>
  <c r="AG75" i="2"/>
  <c r="AV75" i="2"/>
  <c r="AA75" i="2"/>
  <c r="AK75" i="2"/>
  <c r="AF75" i="2"/>
  <c r="T75" i="2"/>
  <c r="AB75" i="2"/>
  <c r="S75" i="2"/>
  <c r="V75" i="2"/>
  <c r="U75" i="2"/>
  <c r="AE75" i="2"/>
  <c r="AU75" i="2"/>
  <c r="AT75" i="2"/>
  <c r="AZ75" i="2"/>
  <c r="AN75" i="2"/>
  <c r="AP75" i="2"/>
  <c r="AC75" i="2"/>
  <c r="AI75" i="2"/>
  <c r="AM75" i="2"/>
  <c r="AQ75" i="2"/>
  <c r="Q75" i="2"/>
  <c r="AC30" i="2"/>
  <c r="AZ30" i="2"/>
  <c r="T30" i="2"/>
  <c r="AN85" i="2"/>
  <c r="AD85" i="2"/>
  <c r="O85" i="2"/>
  <c r="W30" i="2"/>
  <c r="AO30" i="2"/>
  <c r="Y85" i="2"/>
  <c r="Z85" i="2"/>
  <c r="BB85" i="2"/>
  <c r="M85" i="2"/>
  <c r="S30" i="2"/>
  <c r="BA30" i="2"/>
  <c r="R30" i="2"/>
  <c r="AC85" i="2"/>
  <c r="X85" i="2"/>
  <c r="Q85" i="2"/>
  <c r="AE85" i="2"/>
  <c r="U85" i="2"/>
  <c r="P30" i="2"/>
  <c r="L85" i="2"/>
  <c r="AX30" i="2"/>
  <c r="AT30" i="2"/>
  <c r="AS30" i="2"/>
  <c r="BA85" i="2"/>
  <c r="AA85" i="2"/>
  <c r="AH85" i="2"/>
  <c r="W85" i="2"/>
  <c r="AI30" i="2"/>
  <c r="AQ85" i="2"/>
  <c r="AT85" i="2"/>
  <c r="AB85" i="2"/>
  <c r="AS78" i="2"/>
  <c r="AQ78" i="2"/>
  <c r="Q78" i="2"/>
  <c r="P78" i="2"/>
  <c r="Y78" i="2"/>
  <c r="T78" i="2"/>
  <c r="AP78" i="2"/>
  <c r="AF78" i="2"/>
  <c r="S78" i="2"/>
  <c r="AW78" i="2"/>
  <c r="V78" i="2"/>
  <c r="AN78" i="2"/>
  <c r="W78" i="2"/>
  <c r="AO78" i="2"/>
  <c r="R78" i="2"/>
  <c r="O78" i="2"/>
  <c r="AT78" i="2"/>
  <c r="X78" i="2"/>
  <c r="M78" i="2"/>
  <c r="AV78" i="2"/>
  <c r="AE78" i="2"/>
  <c r="BB78" i="2"/>
  <c r="AA78" i="2"/>
  <c r="AX78" i="2"/>
  <c r="U78" i="2"/>
  <c r="L78" i="2"/>
  <c r="Z78" i="2"/>
  <c r="AJ78" i="2"/>
  <c r="AI78" i="2"/>
  <c r="AZ78" i="2"/>
  <c r="AB78" i="2"/>
  <c r="AY78" i="2"/>
  <c r="BA78" i="2"/>
  <c r="N78" i="2"/>
  <c r="AC78" i="2"/>
  <c r="AK78" i="2"/>
  <c r="AD78" i="2"/>
  <c r="AM78" i="2"/>
  <c r="AH78" i="2"/>
  <c r="AU78" i="2"/>
  <c r="AG78" i="2"/>
  <c r="AR78" i="2"/>
  <c r="AL78" i="2"/>
  <c r="X30" i="2"/>
  <c r="AM30" i="2"/>
  <c r="Z30" i="2"/>
  <c r="V85" i="2"/>
  <c r="AV85" i="2"/>
  <c r="AX85" i="2"/>
  <c r="AW85" i="2"/>
  <c r="AN24" i="2"/>
  <c r="AF24" i="2"/>
  <c r="AG24" i="2"/>
  <c r="AJ24" i="2"/>
  <c r="S24" i="2"/>
  <c r="AY24" i="2"/>
  <c r="AK24" i="2"/>
  <c r="N24" i="2"/>
  <c r="AA24" i="2"/>
  <c r="AD24" i="2"/>
  <c r="AL24" i="2"/>
  <c r="AO24" i="2"/>
  <c r="AU24" i="2"/>
  <c r="AI24" i="2"/>
  <c r="W24" i="2"/>
  <c r="AP24" i="2"/>
  <c r="Z24" i="2"/>
  <c r="M24" i="2"/>
  <c r="AS24" i="2"/>
  <c r="X24" i="2"/>
  <c r="AH24" i="2"/>
  <c r="AV24" i="2"/>
  <c r="AZ24" i="2"/>
  <c r="AM24" i="2"/>
  <c r="P24" i="2"/>
  <c r="AE24" i="2"/>
  <c r="AT24" i="2"/>
  <c r="V24" i="2"/>
  <c r="U24" i="2"/>
  <c r="BA24" i="2"/>
  <c r="AB24" i="2"/>
  <c r="BB24" i="2"/>
  <c r="Q24" i="2"/>
  <c r="T24" i="2"/>
  <c r="AR24" i="2"/>
  <c r="Y24" i="2"/>
  <c r="L24" i="2"/>
  <c r="AX24" i="2"/>
  <c r="O24" i="2"/>
  <c r="AQ24" i="2"/>
  <c r="R24" i="2"/>
  <c r="AW24" i="2"/>
  <c r="AC24" i="2"/>
  <c r="AK30" i="2"/>
  <c r="N30" i="2"/>
  <c r="AD30" i="2"/>
  <c r="AU85" i="2"/>
  <c r="P85" i="2"/>
  <c r="O30" i="2"/>
  <c r="AL21" i="2"/>
  <c r="AM21" i="2"/>
  <c r="M21" i="2"/>
  <c r="AW21" i="2"/>
  <c r="AY21" i="2"/>
  <c r="P21" i="2"/>
  <c r="AT21" i="2"/>
  <c r="AS21" i="2"/>
  <c r="O21" i="2"/>
  <c r="AZ21" i="2"/>
  <c r="R21" i="2"/>
  <c r="AP21" i="2"/>
  <c r="AX21" i="2"/>
  <c r="AF21" i="2"/>
  <c r="S21" i="2"/>
  <c r="N21" i="2"/>
  <c r="L21" i="2"/>
  <c r="AE21" i="2"/>
  <c r="AB21" i="2"/>
  <c r="Y21" i="2"/>
  <c r="AO21" i="2"/>
  <c r="U21" i="2"/>
  <c r="BA21" i="2"/>
  <c r="AH21" i="2"/>
  <c r="Q21" i="2"/>
  <c r="BB21" i="2"/>
  <c r="V21" i="2"/>
  <c r="W21" i="2"/>
  <c r="AI21" i="2"/>
  <c r="AR21" i="2"/>
  <c r="AQ21" i="2"/>
  <c r="AK21" i="2"/>
  <c r="AD21" i="2"/>
  <c r="AV21" i="2"/>
  <c r="Z21" i="2"/>
  <c r="AJ21" i="2"/>
  <c r="AA21" i="2"/>
  <c r="AU21" i="2"/>
  <c r="AG21" i="2"/>
  <c r="T21" i="2"/>
  <c r="X21" i="2"/>
  <c r="AC21" i="2"/>
  <c r="AN21" i="2"/>
  <c r="AW30" i="2"/>
  <c r="Y30" i="2"/>
  <c r="AY85" i="2"/>
  <c r="AK85" i="2"/>
  <c r="AM85" i="2"/>
  <c r="AO85" i="2"/>
  <c r="S76" i="2"/>
  <c r="AH76" i="2"/>
  <c r="AQ76" i="2"/>
  <c r="AO76" i="2"/>
  <c r="Z76" i="2"/>
  <c r="AL76" i="2"/>
  <c r="X76" i="2"/>
  <c r="AR76" i="2"/>
  <c r="AW76" i="2"/>
  <c r="BA76" i="2"/>
  <c r="R76" i="2"/>
  <c r="L76" i="2"/>
  <c r="AP76" i="2"/>
  <c r="O76" i="2"/>
  <c r="AV76" i="2"/>
  <c r="AN76" i="2"/>
  <c r="T76" i="2"/>
  <c r="U76" i="2"/>
  <c r="P76" i="2"/>
  <c r="AT76" i="2"/>
  <c r="AE76" i="2"/>
  <c r="AC76" i="2"/>
  <c r="AA76" i="2"/>
  <c r="AS76" i="2"/>
  <c r="AU76" i="2"/>
  <c r="AM76" i="2"/>
  <c r="Y76" i="2"/>
  <c r="AJ76" i="2"/>
  <c r="N76" i="2"/>
  <c r="AG76" i="2"/>
  <c r="AF76" i="2"/>
  <c r="AY76" i="2"/>
  <c r="Q76" i="2"/>
  <c r="W76" i="2"/>
  <c r="AK76" i="2"/>
  <c r="AI76" i="2"/>
  <c r="AB76" i="2"/>
  <c r="AX76" i="2"/>
  <c r="V76" i="2"/>
  <c r="AZ76" i="2"/>
  <c r="AD76" i="2"/>
  <c r="M76" i="2"/>
  <c r="BB76" i="2"/>
  <c r="L30" i="2"/>
  <c r="U30" i="2"/>
  <c r="AY30" i="2"/>
  <c r="AL85" i="2"/>
  <c r="AR30" i="2"/>
  <c r="T85" i="2"/>
  <c r="AQ30" i="2"/>
  <c r="M30" i="2"/>
  <c r="Q30" i="2"/>
  <c r="AS85" i="2"/>
  <c r="AJ85" i="2"/>
  <c r="AF85" i="2"/>
  <c r="AI85" i="2"/>
  <c r="Z5" i="2"/>
  <c r="BB30" i="2"/>
  <c r="AE30" i="2"/>
  <c r="AG30" i="2"/>
  <c r="N85" i="2"/>
  <c r="AZ85" i="2"/>
  <c r="R85" i="2"/>
  <c r="AL30" i="2"/>
  <c r="AH30" i="2"/>
  <c r="AP30" i="2"/>
  <c r="N81" i="2" l="1"/>
  <c r="Y119" i="2"/>
  <c r="W3" i="5"/>
  <c r="Z6" i="2"/>
  <c r="Z7" i="2" s="1"/>
  <c r="D31" i="2" s="1"/>
  <c r="Z116" i="2"/>
  <c r="Z117" i="2"/>
  <c r="Z118" i="2"/>
  <c r="Z61" i="2"/>
  <c r="Z62" i="2" s="1"/>
  <c r="D86" i="2" s="1"/>
  <c r="Z115" i="2"/>
  <c r="AD25" i="3"/>
  <c r="AE63" i="3"/>
  <c r="P31" i="2"/>
  <c r="AB31" i="2"/>
  <c r="AL31" i="2"/>
  <c r="AF86" i="2"/>
  <c r="AY86" i="2"/>
  <c r="X86" i="2"/>
  <c r="Q31" i="2"/>
  <c r="Y31" i="2"/>
  <c r="M86" i="2"/>
  <c r="Z86" i="2"/>
  <c r="AC31" i="2"/>
  <c r="L86" i="2"/>
  <c r="AX86" i="2"/>
  <c r="T31" i="2"/>
  <c r="AV31" i="2"/>
  <c r="T86" i="2"/>
  <c r="N31" i="2"/>
  <c r="AJ31" i="2"/>
  <c r="AF31" i="2"/>
  <c r="AM86" i="2"/>
  <c r="V31" i="2"/>
  <c r="N86" i="2"/>
  <c r="AD31" i="2"/>
  <c r="AU86" i="2"/>
  <c r="AH31" i="2"/>
  <c r="U86" i="2"/>
  <c r="W31" i="2"/>
  <c r="AA60" i="2"/>
  <c r="R31" i="2"/>
  <c r="AB86" i="2"/>
  <c r="AQ31" i="2"/>
  <c r="AW31" i="2"/>
  <c r="AR31" i="2"/>
  <c r="O31" i="2"/>
  <c r="AK86" i="2"/>
  <c r="BB31" i="2"/>
  <c r="AR86" i="2"/>
  <c r="AO31" i="2"/>
  <c r="U31" i="2"/>
  <c r="AA86" i="2"/>
  <c r="S31" i="2"/>
  <c r="AN86" i="2"/>
  <c r="AQ86" i="2"/>
  <c r="AP31" i="2"/>
  <c r="R86" i="2"/>
  <c r="AX31" i="2"/>
  <c r="W86" i="2"/>
  <c r="AH86" i="2"/>
  <c r="AK31" i="2"/>
  <c r="L31" i="2"/>
  <c r="P86" i="2"/>
  <c r="O86" i="2"/>
  <c r="AN31" i="2"/>
  <c r="AL86" i="2"/>
  <c r="AS86" i="2"/>
  <c r="AI31" i="2"/>
  <c r="AE86" i="2"/>
  <c r="AT86" i="2"/>
  <c r="AM31" i="2"/>
  <c r="AW86" i="2"/>
  <c r="M31" i="2"/>
  <c r="V86" i="2"/>
  <c r="BA31" i="2"/>
  <c r="Z31" i="2"/>
  <c r="AU31" i="2"/>
  <c r="AZ86" i="2"/>
  <c r="AO86" i="2"/>
  <c r="Q86" i="2"/>
  <c r="AJ86" i="2"/>
  <c r="AA5" i="2"/>
  <c r="AG31" i="2"/>
  <c r="AD86" i="2"/>
  <c r="AZ31" i="2"/>
  <c r="Y86" i="2"/>
  <c r="AG86" i="2"/>
  <c r="S86" i="2"/>
  <c r="BB86" i="2"/>
  <c r="X31" i="2"/>
  <c r="AC86" i="2"/>
  <c r="AE31" i="2"/>
  <c r="AP86" i="2"/>
  <c r="AY31" i="2"/>
  <c r="AS31" i="2"/>
  <c r="AT31" i="2"/>
  <c r="AV86" i="2"/>
  <c r="AI86" i="2"/>
  <c r="AA31" i="2"/>
  <c r="BA86" i="2"/>
  <c r="AA6" i="2" l="1"/>
  <c r="AA7" i="2" s="1"/>
  <c r="D32" i="2" s="1"/>
  <c r="X3" i="5"/>
  <c r="AA61" i="2"/>
  <c r="AA62" i="2" s="1"/>
  <c r="D87" i="2" s="1"/>
  <c r="AA116" i="2"/>
  <c r="AA117" i="2"/>
  <c r="AA118" i="2"/>
  <c r="AA115" i="2"/>
  <c r="AF63" i="3"/>
  <c r="AE25" i="3"/>
  <c r="Z119" i="2"/>
  <c r="AN32" i="2"/>
  <c r="AQ32" i="2"/>
  <c r="AL32" i="2"/>
  <c r="AQ87" i="2"/>
  <c r="AU87" i="2"/>
  <c r="AN87" i="2"/>
  <c r="AR32" i="2"/>
  <c r="W32" i="2"/>
  <c r="L87" i="2"/>
  <c r="AL87" i="2"/>
  <c r="AA87" i="2"/>
  <c r="AC32" i="2"/>
  <c r="Y32" i="2"/>
  <c r="AW32" i="2"/>
  <c r="AZ87" i="2"/>
  <c r="AY32" i="2"/>
  <c r="AE32" i="2"/>
  <c r="Y87" i="2"/>
  <c r="AI32" i="2"/>
  <c r="AA32" i="2"/>
  <c r="T87" i="2"/>
  <c r="AK87" i="2"/>
  <c r="AY87" i="2"/>
  <c r="L32" i="2"/>
  <c r="S32" i="2"/>
  <c r="AM87" i="2"/>
  <c r="Z87" i="2"/>
  <c r="AV87" i="2"/>
  <c r="AJ32" i="2"/>
  <c r="AO87" i="2"/>
  <c r="AD32" i="2"/>
  <c r="AW87" i="2"/>
  <c r="U87" i="2"/>
  <c r="AV32" i="2"/>
  <c r="AP32" i="2"/>
  <c r="AI87" i="2"/>
  <c r="X87" i="2"/>
  <c r="AB32" i="2"/>
  <c r="AU32" i="2"/>
  <c r="AG87" i="2"/>
  <c r="AT87" i="2"/>
  <c r="AB5" i="2"/>
  <c r="N87" i="2"/>
  <c r="R87" i="2"/>
  <c r="V87" i="2"/>
  <c r="BA87" i="2"/>
  <c r="BB87" i="2"/>
  <c r="P32" i="2"/>
  <c r="M87" i="2"/>
  <c r="AO32" i="2"/>
  <c r="AE87" i="2"/>
  <c r="AH32" i="2"/>
  <c r="AH87" i="2"/>
  <c r="AT32" i="2"/>
  <c r="AB87" i="2"/>
  <c r="M32" i="2"/>
  <c r="W87" i="2"/>
  <c r="AD87" i="2"/>
  <c r="AF87" i="2"/>
  <c r="AM32" i="2"/>
  <c r="O87" i="2"/>
  <c r="AZ32" i="2"/>
  <c r="Q87" i="2"/>
  <c r="BB32" i="2"/>
  <c r="AX87" i="2"/>
  <c r="AR87" i="2"/>
  <c r="Q32" i="2"/>
  <c r="R32" i="2"/>
  <c r="U32" i="2"/>
  <c r="AK32" i="2"/>
  <c r="Z32" i="2"/>
  <c r="X32" i="2"/>
  <c r="N32" i="2"/>
  <c r="V32" i="2"/>
  <c r="AG32" i="2"/>
  <c r="P87" i="2"/>
  <c r="AB60" i="2"/>
  <c r="AS32" i="2"/>
  <c r="AP87" i="2"/>
  <c r="O32" i="2"/>
  <c r="AJ87" i="2"/>
  <c r="AF32" i="2"/>
  <c r="AX32" i="2"/>
  <c r="AC87" i="2"/>
  <c r="S87" i="2"/>
  <c r="BA32" i="2"/>
  <c r="T32" i="2"/>
  <c r="AS87" i="2"/>
  <c r="Y3" i="5" l="1"/>
  <c r="AB6" i="2"/>
  <c r="AB7" i="2" s="1"/>
  <c r="D33" i="2" s="1"/>
  <c r="AB117" i="2"/>
  <c r="AB118" i="2"/>
  <c r="AB115" i="2"/>
  <c r="AB61" i="2"/>
  <c r="AB62" i="2" s="1"/>
  <c r="D88" i="2" s="1"/>
  <c r="AB116" i="2"/>
  <c r="AF25" i="3"/>
  <c r="AG63" i="3"/>
  <c r="AA119" i="2"/>
  <c r="AA33" i="2"/>
  <c r="X33" i="2"/>
  <c r="N33" i="2"/>
  <c r="X88" i="2"/>
  <c r="BB88" i="2"/>
  <c r="AO88" i="2"/>
  <c r="AX33" i="2"/>
  <c r="AZ33" i="2"/>
  <c r="AV88" i="2"/>
  <c r="U88" i="2"/>
  <c r="V88" i="2"/>
  <c r="R33" i="2"/>
  <c r="AR33" i="2"/>
  <c r="U33" i="2"/>
  <c r="AH88" i="2"/>
  <c r="R88" i="2"/>
  <c r="AM33" i="2"/>
  <c r="AE33" i="2"/>
  <c r="AG33" i="2"/>
  <c r="AK88" i="2"/>
  <c r="Q88" i="2"/>
  <c r="V33" i="2"/>
  <c r="AD33" i="2"/>
  <c r="AY88" i="2"/>
  <c r="Q33" i="2"/>
  <c r="AT88" i="2"/>
  <c r="AQ33" i="2"/>
  <c r="AH33" i="2"/>
  <c r="S33" i="2"/>
  <c r="BA88" i="2"/>
  <c r="P33" i="2"/>
  <c r="N88" i="2"/>
  <c r="Z88" i="2"/>
  <c r="AI33" i="2"/>
  <c r="S88" i="2"/>
  <c r="AN88" i="2"/>
  <c r="AI88" i="2"/>
  <c r="AP88" i="2"/>
  <c r="AJ88" i="2"/>
  <c r="O33" i="2"/>
  <c r="BA33" i="2"/>
  <c r="AX88" i="2"/>
  <c r="AU88" i="2"/>
  <c r="AV33" i="2"/>
  <c r="Y88" i="2"/>
  <c r="AF33" i="2"/>
  <c r="AD88" i="2"/>
  <c r="AN33" i="2"/>
  <c r="AZ88" i="2"/>
  <c r="AP33" i="2"/>
  <c r="AC88" i="2"/>
  <c r="AB33" i="2"/>
  <c r="AG88" i="2"/>
  <c r="AC60" i="2"/>
  <c r="AL33" i="2"/>
  <c r="AW88" i="2"/>
  <c r="AY33" i="2"/>
  <c r="AJ33" i="2"/>
  <c r="AF88" i="2"/>
  <c r="AB88" i="2"/>
  <c r="T33" i="2"/>
  <c r="AE88" i="2"/>
  <c r="AU33" i="2"/>
  <c r="O88" i="2"/>
  <c r="AS33" i="2"/>
  <c r="AC5" i="2"/>
  <c r="BB33" i="2"/>
  <c r="W88" i="2"/>
  <c r="Y33" i="2"/>
  <c r="AS88" i="2"/>
  <c r="Z33" i="2"/>
  <c r="M88" i="2"/>
  <c r="W33" i="2"/>
  <c r="AM88" i="2"/>
  <c r="AW33" i="2"/>
  <c r="AQ88" i="2"/>
  <c r="T88" i="2"/>
  <c r="AT33" i="2"/>
  <c r="AR88" i="2"/>
  <c r="AL88" i="2"/>
  <c r="M33" i="2"/>
  <c r="L33" i="2"/>
  <c r="AA88" i="2"/>
  <c r="L88" i="2"/>
  <c r="AK33" i="2"/>
  <c r="AC33" i="2"/>
  <c r="P88" i="2"/>
  <c r="AO33" i="2"/>
  <c r="AB119" i="2" l="1"/>
  <c r="AC6" i="2"/>
  <c r="AC7" i="2" s="1"/>
  <c r="D34" i="2" s="1"/>
  <c r="Z3" i="5"/>
  <c r="AC115" i="2"/>
  <c r="AC116" i="2"/>
  <c r="AC117" i="2"/>
  <c r="AC118" i="2"/>
  <c r="AC61" i="2"/>
  <c r="AC62" i="2" s="1"/>
  <c r="D89" i="2" s="1"/>
  <c r="AG25" i="3"/>
  <c r="AH63" i="3"/>
  <c r="AR34" i="2"/>
  <c r="Y34" i="2"/>
  <c r="X34" i="2"/>
  <c r="AN89" i="2"/>
  <c r="AJ89" i="2"/>
  <c r="Y89" i="2"/>
  <c r="AD5" i="2"/>
  <c r="V34" i="2"/>
  <c r="AP89" i="2"/>
  <c r="AC89" i="2"/>
  <c r="AY89" i="2"/>
  <c r="AU34" i="2"/>
  <c r="AC34" i="2"/>
  <c r="AO89" i="2"/>
  <c r="AA89" i="2"/>
  <c r="BB34" i="2"/>
  <c r="U34" i="2"/>
  <c r="AA34" i="2"/>
  <c r="AV89" i="2"/>
  <c r="M89" i="2"/>
  <c r="W34" i="2"/>
  <c r="AL89" i="2"/>
  <c r="T89" i="2"/>
  <c r="AW34" i="2"/>
  <c r="AQ34" i="2"/>
  <c r="N89" i="2"/>
  <c r="AE89" i="2"/>
  <c r="AZ34" i="2"/>
  <c r="T34" i="2"/>
  <c r="AS89" i="2"/>
  <c r="AF89" i="2"/>
  <c r="Q34" i="2"/>
  <c r="U89" i="2"/>
  <c r="X89" i="2"/>
  <c r="AK34" i="2"/>
  <c r="AK89" i="2"/>
  <c r="AY34" i="2"/>
  <c r="AV34" i="2"/>
  <c r="S89" i="2"/>
  <c r="AD89" i="2"/>
  <c r="AM34" i="2"/>
  <c r="AP34" i="2"/>
  <c r="AX89" i="2"/>
  <c r="M34" i="2"/>
  <c r="P34" i="2"/>
  <c r="AB89" i="2"/>
  <c r="O34" i="2"/>
  <c r="BA89" i="2"/>
  <c r="AH34" i="2"/>
  <c r="AM89" i="2"/>
  <c r="AX34" i="2"/>
  <c r="Q89" i="2"/>
  <c r="BA34" i="2"/>
  <c r="AO34" i="2"/>
  <c r="R34" i="2"/>
  <c r="AL34" i="2"/>
  <c r="AJ34" i="2"/>
  <c r="N34" i="2"/>
  <c r="AU89" i="2"/>
  <c r="AT34" i="2"/>
  <c r="Z34" i="2"/>
  <c r="AW89" i="2"/>
  <c r="AQ89" i="2"/>
  <c r="AD34" i="2"/>
  <c r="AZ89" i="2"/>
  <c r="AI34" i="2"/>
  <c r="AT89" i="2"/>
  <c r="R89" i="2"/>
  <c r="AF34" i="2"/>
  <c r="AI89" i="2"/>
  <c r="L34" i="2"/>
  <c r="L89" i="2"/>
  <c r="Z89" i="2"/>
  <c r="AE34" i="2"/>
  <c r="AG89" i="2"/>
  <c r="AN34" i="2"/>
  <c r="AR89" i="2"/>
  <c r="AG34" i="2"/>
  <c r="AH89" i="2"/>
  <c r="AS34" i="2"/>
  <c r="BB89" i="2"/>
  <c r="W89" i="2"/>
  <c r="O89" i="2"/>
  <c r="AB34" i="2"/>
  <c r="AD60" i="2"/>
  <c r="V89" i="2"/>
  <c r="S34" i="2"/>
  <c r="P89" i="2"/>
  <c r="AD6" i="2" l="1"/>
  <c r="AA3" i="5"/>
  <c r="AD115" i="2"/>
  <c r="AD61" i="2"/>
  <c r="AD116" i="2"/>
  <c r="AD117" i="2"/>
  <c r="AD118" i="2"/>
  <c r="AC119" i="2"/>
  <c r="AH25" i="3"/>
  <c r="AI63" i="3"/>
  <c r="AE5" i="2"/>
  <c r="AE60" i="2"/>
  <c r="AE6" i="2" l="1"/>
  <c r="AF7" i="2" s="1"/>
  <c r="D37" i="2" s="1"/>
  <c r="AB3" i="5"/>
  <c r="AE61" i="2"/>
  <c r="AF62" i="2" s="1"/>
  <c r="D92" i="2" s="1"/>
  <c r="AE115" i="2"/>
  <c r="AE116" i="2"/>
  <c r="AE117" i="2"/>
  <c r="AE118" i="2"/>
  <c r="AD119" i="2"/>
  <c r="AI25" i="3"/>
  <c r="AJ63" i="3"/>
  <c r="AD62" i="2"/>
  <c r="D90" i="2" s="1"/>
  <c r="AD7" i="2"/>
  <c r="D35" i="2" s="1"/>
  <c r="AJ37" i="2"/>
  <c r="AL35" i="2"/>
  <c r="X35" i="2"/>
  <c r="Z37" i="2"/>
  <c r="P37" i="2"/>
  <c r="AH37" i="2"/>
  <c r="Q90" i="2"/>
  <c r="AH90" i="2"/>
  <c r="T92" i="2"/>
  <c r="P90" i="2"/>
  <c r="AJ92" i="2"/>
  <c r="AN37" i="2"/>
  <c r="V37" i="2"/>
  <c r="T37" i="2"/>
  <c r="AW35" i="2"/>
  <c r="W37" i="2"/>
  <c r="AM90" i="2"/>
  <c r="AP90" i="2"/>
  <c r="P92" i="2"/>
  <c r="Z90" i="2"/>
  <c r="AS90" i="2"/>
  <c r="AJ35" i="2"/>
  <c r="AI37" i="2"/>
  <c r="L37" i="2"/>
  <c r="AX35" i="2"/>
  <c r="BA90" i="2"/>
  <c r="V92" i="2"/>
  <c r="AN92" i="2"/>
  <c r="Q92" i="2"/>
  <c r="AP92" i="2"/>
  <c r="R37" i="2"/>
  <c r="AB92" i="2"/>
  <c r="AQ90" i="2"/>
  <c r="BB35" i="2"/>
  <c r="AG92" i="2"/>
  <c r="AR37" i="2"/>
  <c r="BA37" i="2"/>
  <c r="AY90" i="2"/>
  <c r="AM37" i="2"/>
  <c r="S92" i="2"/>
  <c r="BB90" i="2"/>
  <c r="AO37" i="2"/>
  <c r="AA92" i="2"/>
  <c r="AS92" i="2"/>
  <c r="AB90" i="2"/>
  <c r="AO35" i="2"/>
  <c r="AC37" i="2"/>
  <c r="AX92" i="2"/>
  <c r="AD35" i="2"/>
  <c r="L90" i="2"/>
  <c r="V35" i="2"/>
  <c r="AT37" i="2"/>
  <c r="AF90" i="2"/>
  <c r="AW90" i="2"/>
  <c r="AU35" i="2"/>
  <c r="AE92" i="2"/>
  <c r="AY35" i="2"/>
  <c r="AS37" i="2"/>
  <c r="O90" i="2"/>
  <c r="AI35" i="2"/>
  <c r="X90" i="2"/>
  <c r="AY92" i="2"/>
  <c r="AA37" i="2"/>
  <c r="AJ90" i="2"/>
  <c r="AT90" i="2"/>
  <c r="Q35" i="2"/>
  <c r="AO90" i="2"/>
  <c r="N90" i="2"/>
  <c r="Z92" i="2"/>
  <c r="BA35" i="2"/>
  <c r="AE35" i="2"/>
  <c r="S90" i="2"/>
  <c r="AB35" i="2"/>
  <c r="AM35" i="2"/>
  <c r="AD92" i="2"/>
  <c r="N37" i="2"/>
  <c r="X92" i="2"/>
  <c r="Y92" i="2"/>
  <c r="AN35" i="2"/>
  <c r="AV92" i="2"/>
  <c r="AH35" i="2"/>
  <c r="AT92" i="2"/>
  <c r="AG35" i="2"/>
  <c r="R92" i="2"/>
  <c r="AM92" i="2"/>
  <c r="AL37" i="2"/>
  <c r="AF92" i="2"/>
  <c r="R90" i="2"/>
  <c r="AE37" i="2"/>
  <c r="AK90" i="2"/>
  <c r="AA90" i="2"/>
  <c r="AP35" i="2"/>
  <c r="M35" i="2"/>
  <c r="AG90" i="2"/>
  <c r="AA35" i="2"/>
  <c r="AQ37" i="2"/>
  <c r="Y90" i="2"/>
  <c r="AL92" i="2"/>
  <c r="R35" i="2"/>
  <c r="AO92" i="2"/>
  <c r="AW37" i="2"/>
  <c r="U92" i="2"/>
  <c r="AZ92" i="2"/>
  <c r="M37" i="2"/>
  <c r="Q37" i="2"/>
  <c r="BA92" i="2"/>
  <c r="AC92" i="2"/>
  <c r="O35" i="2"/>
  <c r="BB92" i="2"/>
  <c r="AU37" i="2"/>
  <c r="AK37" i="2"/>
  <c r="M90" i="2"/>
  <c r="Y37" i="2"/>
  <c r="AK92" i="2"/>
  <c r="U37" i="2"/>
  <c r="AK35" i="2"/>
  <c r="AC35" i="2"/>
  <c r="X37" i="2"/>
  <c r="AU92" i="2"/>
  <c r="AI90" i="2"/>
  <c r="S35" i="2"/>
  <c r="AZ35" i="2"/>
  <c r="AX90" i="2"/>
  <c r="T35" i="2"/>
  <c r="O92" i="2"/>
  <c r="AS35" i="2"/>
  <c r="AR90" i="2"/>
  <c r="V90" i="2"/>
  <c r="AQ35" i="2"/>
  <c r="L92" i="2"/>
  <c r="Y35" i="2"/>
  <c r="M92" i="2"/>
  <c r="AL90" i="2"/>
  <c r="BB37" i="2"/>
  <c r="AY37" i="2"/>
  <c r="T90" i="2"/>
  <c r="AF35" i="2"/>
  <c r="AZ37" i="2"/>
  <c r="AB37" i="2"/>
  <c r="AT35" i="2"/>
  <c r="AC90" i="2"/>
  <c r="AR35" i="2"/>
  <c r="AI92" i="2"/>
  <c r="AR92" i="2"/>
  <c r="S37" i="2"/>
  <c r="W90" i="2"/>
  <c r="U35" i="2"/>
  <c r="AX37" i="2"/>
  <c r="AV35" i="2"/>
  <c r="W92" i="2"/>
  <c r="Z35" i="2"/>
  <c r="AN90" i="2"/>
  <c r="AE90" i="2"/>
  <c r="O37" i="2"/>
  <c r="AH92" i="2"/>
  <c r="AV90" i="2"/>
  <c r="AF37" i="2"/>
  <c r="N92" i="2"/>
  <c r="AG37" i="2"/>
  <c r="AW92" i="2"/>
  <c r="AQ92" i="2"/>
  <c r="L35" i="2"/>
  <c r="AD37" i="2"/>
  <c r="AU90" i="2"/>
  <c r="W35" i="2"/>
  <c r="N35" i="2"/>
  <c r="P35" i="2"/>
  <c r="U90" i="2"/>
  <c r="AZ90" i="2"/>
  <c r="AV37" i="2"/>
  <c r="AD90" i="2"/>
  <c r="AP37" i="2"/>
  <c r="AE62" i="2" l="1"/>
  <c r="D91" i="2" s="1"/>
  <c r="AE7" i="2"/>
  <c r="D36" i="2" s="1"/>
  <c r="AE119" i="2"/>
  <c r="AJ25" i="3"/>
  <c r="AK63" i="3"/>
  <c r="AK25" i="3" s="1"/>
  <c r="AV36" i="2"/>
  <c r="AR36" i="2"/>
  <c r="AC91" i="2"/>
  <c r="O91" i="2"/>
  <c r="AJ91" i="2"/>
  <c r="AJ36" i="2"/>
  <c r="N36" i="2"/>
  <c r="T91" i="2"/>
  <c r="AT91" i="2"/>
  <c r="V91" i="2"/>
  <c r="AN36" i="2"/>
  <c r="AE36" i="2"/>
  <c r="AS91" i="2"/>
  <c r="AA91" i="2"/>
  <c r="BA91" i="2"/>
  <c r="Z36" i="2"/>
  <c r="AF91" i="2"/>
  <c r="AR91" i="2"/>
  <c r="P91" i="2"/>
  <c r="S36" i="2"/>
  <c r="BA36" i="2"/>
  <c r="AP91" i="2"/>
  <c r="Z91" i="2"/>
  <c r="AX91" i="2"/>
  <c r="O36" i="2"/>
  <c r="AY36" i="2"/>
  <c r="BB36" i="2"/>
  <c r="AI91" i="2"/>
  <c r="Q91" i="2"/>
  <c r="U36" i="2"/>
  <c r="AM36" i="2"/>
  <c r="W91" i="2"/>
  <c r="AO91" i="2"/>
  <c r="AH36" i="2"/>
  <c r="AW91" i="2"/>
  <c r="AF36" i="2"/>
  <c r="Y91" i="2"/>
  <c r="W36" i="2"/>
  <c r="AV91" i="2"/>
  <c r="AS36" i="2"/>
  <c r="AT36" i="2"/>
  <c r="AQ91" i="2"/>
  <c r="T36" i="2"/>
  <c r="AH91" i="2"/>
  <c r="AY91" i="2"/>
  <c r="AO36" i="2"/>
  <c r="AB36" i="2"/>
  <c r="AN91" i="2"/>
  <c r="AA36" i="2"/>
  <c r="AB91" i="2"/>
  <c r="AQ36" i="2"/>
  <c r="AK91" i="2"/>
  <c r="AU36" i="2"/>
  <c r="AP36" i="2"/>
  <c r="AD91" i="2"/>
  <c r="AU91" i="2"/>
  <c r="L36" i="2"/>
  <c r="U91" i="2"/>
  <c r="AG36" i="2"/>
  <c r="L91" i="2"/>
  <c r="AZ91" i="2"/>
  <c r="AC36" i="2"/>
  <c r="AW36" i="2"/>
  <c r="AE91" i="2"/>
  <c r="S91" i="2"/>
  <c r="BB91" i="2"/>
  <c r="AL36" i="2"/>
  <c r="V36" i="2"/>
  <c r="X36" i="2"/>
  <c r="M91" i="2"/>
  <c r="AL91" i="2"/>
  <c r="AX36" i="2"/>
  <c r="X91" i="2"/>
  <c r="Q36" i="2"/>
  <c r="R36" i="2"/>
  <c r="AD36" i="2"/>
  <c r="N91" i="2"/>
  <c r="AM91" i="2"/>
  <c r="AZ36" i="2"/>
  <c r="Y36" i="2"/>
  <c r="AK36" i="2"/>
  <c r="AI36" i="2"/>
  <c r="M36" i="2"/>
  <c r="AG91" i="2"/>
  <c r="R91" i="2"/>
  <c r="P36" i="2"/>
  <c r="AX114" i="2" l="1"/>
  <c r="W114" i="2"/>
  <c r="M114" i="2"/>
  <c r="U114" i="2"/>
  <c r="AQ114" i="2"/>
  <c r="AV114" i="2"/>
  <c r="Y114" i="2"/>
  <c r="AT114" i="2"/>
  <c r="AE114" i="2"/>
  <c r="AA114" i="2"/>
  <c r="AJ114" i="2"/>
  <c r="Q114" i="2"/>
  <c r="AF114" i="2"/>
  <c r="AP114" i="2"/>
  <c r="Z114" i="2"/>
  <c r="X114" i="2"/>
  <c r="AD114" i="2"/>
  <c r="AS114" i="2"/>
  <c r="AI114" i="2"/>
  <c r="L114" i="2"/>
  <c r="AU114" i="2"/>
  <c r="S114" i="2"/>
  <c r="AZ114" i="2"/>
  <c r="AM114" i="2"/>
  <c r="AY114" i="2"/>
  <c r="BA114" i="2"/>
  <c r="V114" i="2"/>
  <c r="AH114" i="2"/>
  <c r="AL114" i="2"/>
  <c r="AC114" i="2"/>
  <c r="AO114" i="2"/>
  <c r="AN114" i="2"/>
  <c r="AB114" i="2"/>
  <c r="R114" i="2"/>
  <c r="BB114" i="2"/>
  <c r="AW114" i="2"/>
  <c r="N114" i="2"/>
  <c r="P114" i="2"/>
  <c r="O114" i="2"/>
  <c r="AK114" i="2"/>
  <c r="T114" i="2"/>
  <c r="AR114" i="2"/>
  <c r="AG114" i="2"/>
  <c r="X59" i="2"/>
  <c r="BB59" i="2"/>
  <c r="AR59" i="2"/>
  <c r="S59" i="2"/>
  <c r="BA59" i="2"/>
  <c r="AV59" i="2"/>
  <c r="R59" i="2"/>
  <c r="AK59" i="2"/>
  <c r="AY59" i="2"/>
  <c r="AI59" i="2"/>
  <c r="Q59" i="2"/>
  <c r="AX59" i="2"/>
  <c r="AZ59" i="2"/>
  <c r="AT59" i="2"/>
  <c r="AT174" i="2" s="1"/>
  <c r="AM59" i="2"/>
  <c r="AQ59" i="2"/>
  <c r="W59" i="2"/>
  <c r="AC59" i="2"/>
  <c r="AL59" i="2"/>
  <c r="L59" i="2"/>
  <c r="M63" i="2" s="1"/>
  <c r="O59" i="2"/>
  <c r="AB59" i="2"/>
  <c r="U59" i="2"/>
  <c r="AS59" i="2"/>
  <c r="AS174" i="2" s="1"/>
  <c r="Z59" i="2"/>
  <c r="Y59" i="2"/>
  <c r="AO59" i="2"/>
  <c r="AU59" i="2"/>
  <c r="AF59" i="2"/>
  <c r="T59" i="2"/>
  <c r="P59" i="2"/>
  <c r="AE59" i="2"/>
  <c r="AJ59" i="2"/>
  <c r="AG59" i="2"/>
  <c r="AA59" i="2"/>
  <c r="AW59" i="2"/>
  <c r="AH59" i="2"/>
  <c r="V59" i="2"/>
  <c r="AD59" i="2"/>
  <c r="AD174" i="2" s="1"/>
  <c r="N59" i="2"/>
  <c r="M59" i="2"/>
  <c r="AP59" i="2"/>
  <c r="AN59" i="2"/>
  <c r="L174" i="2" l="1"/>
  <c r="AG174" i="2"/>
  <c r="AU174" i="2"/>
  <c r="AR4" i="5" s="1"/>
  <c r="AC174" i="2"/>
  <c r="Z4" i="5" s="1"/>
  <c r="N174" i="2"/>
  <c r="K4" i="5" s="1"/>
  <c r="AN174" i="2"/>
  <c r="AK4" i="5" s="1"/>
  <c r="X174" i="2"/>
  <c r="U4" i="5" s="1"/>
  <c r="W174" i="2"/>
  <c r="T4" i="5" s="1"/>
  <c r="U174" i="2"/>
  <c r="R4" i="5" s="1"/>
  <c r="D4" i="5"/>
  <c r="Y174" i="2"/>
  <c r="V4" i="5" s="1"/>
  <c r="AX174" i="2"/>
  <c r="AU4" i="5" s="1"/>
  <c r="M174" i="2"/>
  <c r="J4" i="5" s="1"/>
  <c r="AI174" i="2"/>
  <c r="T174" i="2"/>
  <c r="Q4" i="5" s="1"/>
  <c r="AV174" i="2"/>
  <c r="AS4" i="5" s="1"/>
  <c r="P174" i="2"/>
  <c r="M4" i="5" s="1"/>
  <c r="AJ174" i="2"/>
  <c r="AG4" i="5" s="1"/>
  <c r="R174" i="2"/>
  <c r="O4" i="5" s="1"/>
  <c r="AL174" i="2"/>
  <c r="AI4" i="5" s="1"/>
  <c r="AR174" i="2"/>
  <c r="AO4" i="5" s="1"/>
  <c r="AQ174" i="2"/>
  <c r="AN4" i="5" s="1"/>
  <c r="Q174" i="2"/>
  <c r="N4" i="5" s="1"/>
  <c r="AB174" i="2"/>
  <c r="Y4" i="5" s="1"/>
  <c r="AY174" i="2"/>
  <c r="S174" i="2"/>
  <c r="P4" i="5" s="1"/>
  <c r="Z174" i="2"/>
  <c r="W4" i="5" s="1"/>
  <c r="BB174" i="2"/>
  <c r="AY4" i="5" s="1"/>
  <c r="AE174" i="2"/>
  <c r="AE175" i="2" s="1"/>
  <c r="AW174" i="2"/>
  <c r="AA174" i="2"/>
  <c r="BA174" i="2"/>
  <c r="AX4" i="5" s="1"/>
  <c r="V174" i="2"/>
  <c r="S4" i="5" s="1"/>
  <c r="O174" i="2"/>
  <c r="L4" i="5" s="1"/>
  <c r="AK174" i="2"/>
  <c r="AH4" i="5" s="1"/>
  <c r="AM174" i="2"/>
  <c r="AH174" i="2"/>
  <c r="AE4" i="5" s="1"/>
  <c r="AP174" i="2"/>
  <c r="AM4" i="5" s="1"/>
  <c r="AF174" i="2"/>
  <c r="AO174" i="2"/>
  <c r="AZ174" i="2"/>
  <c r="AW4" i="5" s="1"/>
  <c r="AD4" i="5"/>
  <c r="AA4" i="5"/>
  <c r="AP4" i="5"/>
  <c r="AQ4" i="5"/>
  <c r="AT175" i="2"/>
  <c r="AT183" i="2" s="1"/>
  <c r="G4" i="5"/>
  <c r="C4" i="5"/>
  <c r="AE181" i="2" l="1"/>
  <c r="AE183" i="2" s="1"/>
  <c r="AE182" i="2"/>
  <c r="AX175" i="2"/>
  <c r="AX183" i="2" s="1"/>
  <c r="L175" i="2"/>
  <c r="E198" i="2"/>
  <c r="AU175" i="2"/>
  <c r="AU183" i="2" s="1"/>
  <c r="AR5" i="5" s="1"/>
  <c r="AO175" i="2"/>
  <c r="AO183" i="2" s="1"/>
  <c r="I4" i="5"/>
  <c r="X175" i="2"/>
  <c r="AD175" i="2"/>
  <c r="R175" i="2"/>
  <c r="AJ175" i="2"/>
  <c r="AJ183" i="2" s="1"/>
  <c r="AM175" i="2"/>
  <c r="AM183" i="2" s="1"/>
  <c r="AM184" i="2" s="1"/>
  <c r="AF4" i="5"/>
  <c r="AC191" i="2"/>
  <c r="AC192" i="2" s="1"/>
  <c r="AV175" i="2"/>
  <c r="AV183" i="2" s="1"/>
  <c r="AV184" i="2" s="1"/>
  <c r="AV187" i="2" s="1"/>
  <c r="AS8" i="5" s="1"/>
  <c r="AS10" i="5" s="1"/>
  <c r="C4" i="7"/>
  <c r="C5" i="7"/>
  <c r="U175" i="2"/>
  <c r="U182" i="2" s="1"/>
  <c r="Y175" i="2"/>
  <c r="C6" i="7"/>
  <c r="F4" i="5"/>
  <c r="N175" i="2"/>
  <c r="N182" i="2" s="1"/>
  <c r="AY175" i="2"/>
  <c r="AY183" i="2" s="1"/>
  <c r="AV5" i="5" s="1"/>
  <c r="B4" i="5"/>
  <c r="Q175" i="2"/>
  <c r="Q182" i="2" s="1"/>
  <c r="M175" i="2"/>
  <c r="AC175" i="2"/>
  <c r="AC182" i="2" s="1"/>
  <c r="AV4" i="5"/>
  <c r="AR175" i="2"/>
  <c r="AR183" i="2" s="1"/>
  <c r="AO5" i="5" s="1"/>
  <c r="S175" i="2"/>
  <c r="AS175" i="2"/>
  <c r="AS183" i="2" s="1"/>
  <c r="AS184" i="2" s="1"/>
  <c r="AS187" i="2" s="1"/>
  <c r="AB175" i="2"/>
  <c r="T175" i="2"/>
  <c r="AF175" i="2"/>
  <c r="AF184" i="2" s="1"/>
  <c r="Z175" i="2"/>
  <c r="AW175" i="2"/>
  <c r="AW183" i="2" s="1"/>
  <c r="AT5" i="5" s="1"/>
  <c r="AT4" i="5"/>
  <c r="AB4" i="5"/>
  <c r="AK175" i="2"/>
  <c r="AK183" i="2" s="1"/>
  <c r="AA175" i="2"/>
  <c r="W175" i="2"/>
  <c r="X4" i="5"/>
  <c r="V175" i="2"/>
  <c r="O175" i="2"/>
  <c r="AQ175" i="2"/>
  <c r="AQ183" i="2" s="1"/>
  <c r="AQ184" i="2" s="1"/>
  <c r="AQ187" i="2" s="1"/>
  <c r="AH175" i="2"/>
  <c r="C31" i="7" s="1"/>
  <c r="AN175" i="2"/>
  <c r="AN183" i="2" s="1"/>
  <c r="AN184" i="2" s="1"/>
  <c r="AN187" i="2" s="1"/>
  <c r="P175" i="2"/>
  <c r="H4" i="5"/>
  <c r="AI175" i="2"/>
  <c r="AI183" i="2" s="1"/>
  <c r="AL175" i="2"/>
  <c r="AL183" i="2" s="1"/>
  <c r="AI5" i="5" s="1"/>
  <c r="AJ4" i="5"/>
  <c r="AC4" i="5"/>
  <c r="AG175" i="2"/>
  <c r="C30" i="7" s="1"/>
  <c r="AL4" i="5"/>
  <c r="E4" i="5"/>
  <c r="BA175" i="2"/>
  <c r="BA183" i="2" s="1"/>
  <c r="AX5" i="5" s="1"/>
  <c r="AZ175" i="2"/>
  <c r="AZ183" i="2" s="1"/>
  <c r="AW5" i="5" s="1"/>
  <c r="BB175" i="2"/>
  <c r="BB183" i="2" s="1"/>
  <c r="AY5" i="5" s="1"/>
  <c r="AP175" i="2"/>
  <c r="AP183" i="2" s="1"/>
  <c r="AM5" i="5" s="1"/>
  <c r="C3" i="7"/>
  <c r="AL5" i="5"/>
  <c r="AO184" i="2"/>
  <c r="AO187" i="2" s="1"/>
  <c r="C2" i="7"/>
  <c r="AT184" i="2"/>
  <c r="AT187" i="2" s="1"/>
  <c r="AQ5" i="5"/>
  <c r="C28" i="7"/>
  <c r="C7" i="7"/>
  <c r="AU5" i="5"/>
  <c r="AX184" i="2"/>
  <c r="AX187" i="2" s="1"/>
  <c r="AQ14" i="6"/>
  <c r="AM7" i="6"/>
  <c r="AO5" i="6"/>
  <c r="AR32" i="6"/>
  <c r="AV23" i="6"/>
  <c r="AL30" i="6"/>
  <c r="AU184" i="2" l="1"/>
  <c r="AU187" i="2" s="1"/>
  <c r="M181" i="2"/>
  <c r="M183" i="2" s="1"/>
  <c r="M182" i="2"/>
  <c r="R181" i="2"/>
  <c r="R183" i="2" s="1"/>
  <c r="R182" i="2"/>
  <c r="C20" i="7"/>
  <c r="W182" i="2"/>
  <c r="C27" i="7"/>
  <c r="AD182" i="2"/>
  <c r="C21" i="7"/>
  <c r="X182" i="2"/>
  <c r="C12" i="7"/>
  <c r="O182" i="2"/>
  <c r="C24" i="7"/>
  <c r="AA182" i="2"/>
  <c r="V181" i="2"/>
  <c r="V183" i="2" s="1"/>
  <c r="V184" i="2" s="1"/>
  <c r="V187" i="2" s="1"/>
  <c r="V182" i="2"/>
  <c r="L184" i="2"/>
  <c r="C13" i="7"/>
  <c r="P182" i="2"/>
  <c r="C25" i="7"/>
  <c r="AB182" i="2"/>
  <c r="S181" i="2"/>
  <c r="S183" i="2" s="1"/>
  <c r="S184" i="2" s="1"/>
  <c r="S182" i="2"/>
  <c r="C23" i="7"/>
  <c r="Z182" i="2"/>
  <c r="C22" i="7"/>
  <c r="Y182" i="2"/>
  <c r="C17" i="7"/>
  <c r="T182" i="2"/>
  <c r="L187" i="2"/>
  <c r="C15" i="7"/>
  <c r="E195" i="2"/>
  <c r="AJ184" i="2"/>
  <c r="AJ187" i="2" s="1"/>
  <c r="AH5" i="5"/>
  <c r="AF5" i="5"/>
  <c r="R184" i="2"/>
  <c r="R187" i="2" s="1"/>
  <c r="AE184" i="2"/>
  <c r="AE187" i="2" s="1"/>
  <c r="J5" i="5"/>
  <c r="M184" i="2"/>
  <c r="M187" i="2" s="1"/>
  <c r="J8" i="5" s="1"/>
  <c r="E192" i="2"/>
  <c r="L181" i="2"/>
  <c r="C9" i="7"/>
  <c r="C10" i="7"/>
  <c r="AD181" i="2"/>
  <c r="AD183" i="2" s="1"/>
  <c r="AG5" i="5"/>
  <c r="X181" i="2"/>
  <c r="X183" i="2" s="1"/>
  <c r="AC181" i="2"/>
  <c r="AC183" i="2" s="1"/>
  <c r="C26" i="7"/>
  <c r="C16" i="7"/>
  <c r="AS5" i="5"/>
  <c r="AJ5" i="5"/>
  <c r="AP5" i="5"/>
  <c r="N25" i="9"/>
  <c r="Y181" i="2"/>
  <c r="Y183" i="2" s="1"/>
  <c r="T181" i="2"/>
  <c r="T183" i="2" s="1"/>
  <c r="AR184" i="2"/>
  <c r="N22" i="9"/>
  <c r="AY184" i="2"/>
  <c r="AY187" i="2" s="1"/>
  <c r="AV8" i="5" s="1"/>
  <c r="AV10" i="5" s="1"/>
  <c r="C11" i="7"/>
  <c r="Q181" i="2"/>
  <c r="Q183" i="2" s="1"/>
  <c r="O24" i="9"/>
  <c r="C14" i="7"/>
  <c r="U181" i="2"/>
  <c r="U183" i="2" s="1"/>
  <c r="C18" i="7"/>
  <c r="N181" i="2"/>
  <c r="N183" i="2" s="1"/>
  <c r="C5" i="5"/>
  <c r="Z181" i="2"/>
  <c r="Z183" i="2" s="1"/>
  <c r="AF183" i="2"/>
  <c r="W181" i="2"/>
  <c r="W183" i="2" s="1"/>
  <c r="C29" i="7"/>
  <c r="AB181" i="2"/>
  <c r="AB183" i="2" s="1"/>
  <c r="AW184" i="2"/>
  <c r="AA181" i="2"/>
  <c r="AA183" i="2" s="1"/>
  <c r="O181" i="2"/>
  <c r="O183" i="2" s="1"/>
  <c r="AN5" i="5"/>
  <c r="AG183" i="2"/>
  <c r="C19" i="7"/>
  <c r="AK184" i="2"/>
  <c r="AK187" i="2" s="1"/>
  <c r="AH8" i="5" s="1"/>
  <c r="AH10" i="5" s="1"/>
  <c r="C33" i="7"/>
  <c r="AH184" i="2"/>
  <c r="AP184" i="2"/>
  <c r="AP187" i="2" s="1"/>
  <c r="AM8" i="5" s="1"/>
  <c r="AM10" i="5" s="1"/>
  <c r="C8" i="7"/>
  <c r="AK5" i="5"/>
  <c r="AI184" i="2"/>
  <c r="AI187" i="2" s="1"/>
  <c r="AF8" i="5" s="1"/>
  <c r="AF10" i="5" s="1"/>
  <c r="P181" i="2"/>
  <c r="P183" i="2" s="1"/>
  <c r="AZ184" i="2"/>
  <c r="AZ187" i="2" s="1"/>
  <c r="AW8" i="5" s="1"/>
  <c r="AW10" i="5" s="1"/>
  <c r="BA184" i="2"/>
  <c r="BA187" i="2" s="1"/>
  <c r="AX8" i="5" s="1"/>
  <c r="AX10" i="5" s="1"/>
  <c r="AL184" i="2"/>
  <c r="AL187" i="2" s="1"/>
  <c r="AH181" i="2"/>
  <c r="AH183" i="2" s="1"/>
  <c r="AG184" i="2"/>
  <c r="BB184" i="2"/>
  <c r="N24" i="9"/>
  <c r="D73" i="6"/>
  <c r="C73" i="6"/>
  <c r="F73" i="6"/>
  <c r="AP8" i="5"/>
  <c r="AP10" i="5" s="1"/>
  <c r="G5" i="5"/>
  <c r="O25" i="9"/>
  <c r="AB5" i="5"/>
  <c r="B5" i="5"/>
  <c r="B6" i="5" s="1"/>
  <c r="B7" i="5" s="1"/>
  <c r="D5" i="5"/>
  <c r="O22" i="9"/>
  <c r="AL8" i="5"/>
  <c r="AL10" i="5" s="1"/>
  <c r="AR8" i="5"/>
  <c r="AR10" i="5" s="1"/>
  <c r="AN8" i="5"/>
  <c r="AN10" i="5" s="1"/>
  <c r="AK8" i="5"/>
  <c r="AK10" i="5" s="1"/>
  <c r="AU8" i="5"/>
  <c r="AU10" i="5" s="1"/>
  <c r="O5" i="5"/>
  <c r="AQ8" i="5"/>
  <c r="AQ10" i="5" s="1"/>
  <c r="AS11" i="6"/>
  <c r="AE63" i="6"/>
  <c r="AL19" i="6"/>
  <c r="M70" i="6"/>
  <c r="AR14" i="6"/>
  <c r="AQ32" i="6"/>
  <c r="AF57" i="6"/>
  <c r="AF50" i="6"/>
  <c r="N64" i="6"/>
  <c r="AF51" i="6"/>
  <c r="M68" i="6"/>
  <c r="AO23" i="6"/>
  <c r="AD42" i="6"/>
  <c r="AQ20" i="6"/>
  <c r="AS17" i="6"/>
  <c r="Q65" i="6"/>
  <c r="AF72" i="6"/>
  <c r="AV3" i="6"/>
  <c r="AE72" i="6"/>
  <c r="AL4" i="6"/>
  <c r="AM29" i="6"/>
  <c r="Q57" i="6"/>
  <c r="AD51" i="6"/>
  <c r="M50" i="6"/>
  <c r="N68" i="6"/>
  <c r="AH12" i="6"/>
  <c r="M56" i="6"/>
  <c r="AS4" i="6"/>
  <c r="Q8" i="6"/>
  <c r="Q45" i="6"/>
  <c r="AO14" i="6"/>
  <c r="Q56" i="6"/>
  <c r="AO30" i="6"/>
  <c r="AR26" i="6"/>
  <c r="AE44" i="6"/>
  <c r="Q44" i="6"/>
  <c r="AT6" i="6"/>
  <c r="AF48" i="6"/>
  <c r="AR13" i="6"/>
  <c r="AF59" i="6"/>
  <c r="AS25" i="6"/>
  <c r="Q53" i="6"/>
  <c r="M48" i="6"/>
  <c r="AL18" i="6"/>
  <c r="Z69" i="6"/>
  <c r="AL25" i="6"/>
  <c r="N47" i="6"/>
  <c r="Q42" i="6"/>
  <c r="M54" i="6"/>
  <c r="AT30" i="6"/>
  <c r="AF56" i="6"/>
  <c r="M65" i="6"/>
  <c r="AF69" i="6"/>
  <c r="AV32" i="6"/>
  <c r="AR18" i="6"/>
  <c r="Q47" i="6"/>
  <c r="AL31" i="6"/>
  <c r="AL20" i="6"/>
  <c r="AC22" i="6"/>
  <c r="AQ30" i="6"/>
  <c r="AT12" i="6"/>
  <c r="AQ31" i="6"/>
  <c r="AM27" i="6"/>
  <c r="Z60" i="6"/>
  <c r="AH11" i="6"/>
  <c r="AE61" i="6"/>
  <c r="AL16" i="6"/>
  <c r="AL22" i="6"/>
  <c r="AO18" i="6"/>
  <c r="AO3" i="6"/>
  <c r="AO32" i="6"/>
  <c r="N44" i="6"/>
  <c r="AS9" i="6"/>
  <c r="AF58" i="6"/>
  <c r="M63" i="6"/>
  <c r="Q52" i="6"/>
  <c r="AQ21" i="6"/>
  <c r="N52" i="6"/>
  <c r="AM21" i="6"/>
  <c r="AT14" i="6"/>
  <c r="AD52" i="6"/>
  <c r="N67" i="6"/>
  <c r="AS31" i="6"/>
  <c r="AV19" i="6"/>
  <c r="AJ4" i="6"/>
  <c r="M55" i="6"/>
  <c r="AF53" i="6"/>
  <c r="Q51" i="6"/>
  <c r="AQ9" i="6"/>
  <c r="AQ6" i="6"/>
  <c r="AD63" i="6"/>
  <c r="Z55" i="6"/>
  <c r="AE49" i="6"/>
  <c r="Q46" i="6"/>
  <c r="N48" i="6"/>
  <c r="AF66" i="6"/>
  <c r="AT33" i="6"/>
  <c r="N60" i="6"/>
  <c r="AT26" i="6"/>
  <c r="N49" i="6"/>
  <c r="AE57" i="6"/>
  <c r="N72" i="6"/>
  <c r="AV11" i="6"/>
  <c r="N42" i="6"/>
  <c r="AM31" i="6"/>
  <c r="AM13" i="6"/>
  <c r="AV28" i="6"/>
  <c r="Q63" i="6"/>
  <c r="AT11" i="6"/>
  <c r="AT28" i="6"/>
  <c r="AR29" i="6"/>
  <c r="Q54" i="6"/>
  <c r="AM24" i="6"/>
  <c r="AR9" i="6"/>
  <c r="Q61" i="6"/>
  <c r="AO19" i="6"/>
  <c r="N50" i="6"/>
  <c r="AT25" i="6"/>
  <c r="AF44" i="6"/>
  <c r="AS28" i="6"/>
  <c r="AQ25" i="6"/>
  <c r="AH26" i="6"/>
  <c r="AS3" i="6"/>
  <c r="AD55" i="6"/>
  <c r="M45" i="6"/>
  <c r="AS5" i="6"/>
  <c r="AJ14" i="6"/>
  <c r="AR28" i="6"/>
  <c r="AQ13" i="6"/>
  <c r="N51" i="6"/>
  <c r="M43" i="6"/>
  <c r="AF61" i="6"/>
  <c r="AL28" i="6"/>
  <c r="AV6" i="6"/>
  <c r="AQ3" i="6"/>
  <c r="AL23" i="6"/>
  <c r="M72" i="6"/>
  <c r="AE66" i="6"/>
  <c r="AS6" i="6"/>
  <c r="AS24" i="6"/>
  <c r="AO27" i="6"/>
  <c r="AE46" i="6"/>
  <c r="AQ15" i="6"/>
  <c r="AD56" i="6"/>
  <c r="AF64" i="6"/>
  <c r="AQ11" i="6"/>
  <c r="AR8" i="6"/>
  <c r="AT23" i="6"/>
  <c r="AL6" i="6"/>
  <c r="AS14" i="6"/>
  <c r="AD61" i="6"/>
  <c r="N57" i="6"/>
  <c r="Q48" i="6"/>
  <c r="AL7" i="6"/>
  <c r="AS16" i="6"/>
  <c r="AO17" i="6"/>
  <c r="AR19" i="6"/>
  <c r="AQ27" i="6"/>
  <c r="AE55" i="6"/>
  <c r="AT7" i="6"/>
  <c r="Q72" i="6"/>
  <c r="Z50" i="6"/>
  <c r="N55" i="6"/>
  <c r="Q70" i="6"/>
  <c r="AS22" i="6"/>
  <c r="AT13" i="6"/>
  <c r="AD66" i="6"/>
  <c r="AD59" i="6"/>
  <c r="AV24" i="6"/>
  <c r="Z58" i="6"/>
  <c r="AM18" i="6"/>
  <c r="AS20" i="6"/>
  <c r="AM12" i="6"/>
  <c r="AM20" i="6"/>
  <c r="N56" i="6"/>
  <c r="AL17" i="6"/>
  <c r="Q66" i="6"/>
  <c r="AJ22" i="6"/>
  <c r="AR15" i="6"/>
  <c r="Q60" i="6"/>
  <c r="AO15" i="6"/>
  <c r="Z67" i="6"/>
  <c r="AR16" i="6"/>
  <c r="AL24" i="6"/>
  <c r="AL5" i="6"/>
  <c r="AF63" i="6"/>
  <c r="AT10" i="6"/>
  <c r="C23" i="6"/>
  <c r="AT16" i="6"/>
  <c r="AE59" i="6"/>
  <c r="AQ7" i="6"/>
  <c r="AD53" i="6"/>
  <c r="AS19" i="6"/>
  <c r="AD58" i="6"/>
  <c r="AS12" i="6"/>
  <c r="AQ19" i="6"/>
  <c r="AS18" i="6"/>
  <c r="Q64" i="6"/>
  <c r="AO25" i="6"/>
  <c r="AO4" i="6"/>
  <c r="AM23" i="6"/>
  <c r="Q68" i="6"/>
  <c r="AE71" i="6"/>
  <c r="N71" i="6"/>
  <c r="AH21" i="6"/>
  <c r="AR20" i="6"/>
  <c r="AS8" i="6"/>
  <c r="N45" i="6"/>
  <c r="AV27" i="6"/>
  <c r="AJ23" i="6"/>
  <c r="AV14" i="6"/>
  <c r="AO10" i="6"/>
  <c r="AE54" i="6"/>
  <c r="AM33" i="6"/>
  <c r="AE62" i="6"/>
  <c r="AV13" i="6"/>
  <c r="Q49" i="6"/>
  <c r="AV5" i="6"/>
  <c r="AH3" i="6"/>
  <c r="AR3" i="6"/>
  <c r="AL26" i="6"/>
  <c r="AV29" i="6"/>
  <c r="AT21" i="6"/>
  <c r="AT4" i="6"/>
  <c r="AR12" i="6"/>
  <c r="Z43" i="6"/>
  <c r="AF62" i="6"/>
  <c r="AD60" i="6"/>
  <c r="AL10" i="6"/>
  <c r="Z68" i="6"/>
  <c r="AF54" i="6"/>
  <c r="AH6" i="6"/>
  <c r="AD47" i="6"/>
  <c r="AD64" i="6"/>
  <c r="AO12" i="6"/>
  <c r="AD46" i="6"/>
  <c r="M59" i="6"/>
  <c r="AE53" i="6"/>
  <c r="AR10" i="6"/>
  <c r="M42" i="6"/>
  <c r="AS13" i="6"/>
  <c r="AS29" i="6"/>
  <c r="AS10" i="6"/>
  <c r="M69" i="6"/>
  <c r="AV17" i="6"/>
  <c r="AR6" i="6"/>
  <c r="AL33" i="6"/>
  <c r="AM11" i="6"/>
  <c r="AE48" i="6"/>
  <c r="AM22" i="6"/>
  <c r="AV8" i="6"/>
  <c r="AJ27" i="6"/>
  <c r="AF65" i="6"/>
  <c r="M53" i="6"/>
  <c r="AE65" i="6"/>
  <c r="AE70" i="6"/>
  <c r="AD54" i="6"/>
  <c r="AR21" i="6"/>
  <c r="Z52" i="6"/>
  <c r="AO31" i="6"/>
  <c r="N46" i="6"/>
  <c r="AT20" i="6"/>
  <c r="Q69" i="6"/>
  <c r="AM10" i="6"/>
  <c r="AL3" i="6"/>
  <c r="AS30" i="6"/>
  <c r="Q55" i="6"/>
  <c r="M67" i="6"/>
  <c r="AQ29" i="6"/>
  <c r="AT3" i="6"/>
  <c r="AD49" i="6"/>
  <c r="AL21" i="6"/>
  <c r="AS15" i="6"/>
  <c r="AQ16" i="6"/>
  <c r="AV10" i="6"/>
  <c r="AT5" i="6"/>
  <c r="Z46" i="6"/>
  <c r="AL27" i="6"/>
  <c r="Z54" i="6"/>
  <c r="AM5" i="6"/>
  <c r="Z56" i="6"/>
  <c r="AH31" i="6"/>
  <c r="AE50" i="6"/>
  <c r="Z45" i="6"/>
  <c r="AH22" i="6"/>
  <c r="AF49" i="6"/>
  <c r="AQ18" i="6"/>
  <c r="AF60" i="6"/>
  <c r="AH7" i="6"/>
  <c r="AF42" i="6"/>
  <c r="AF46" i="6"/>
  <c r="N59" i="6"/>
  <c r="AR11" i="6"/>
  <c r="AM17" i="6"/>
  <c r="AD44" i="6"/>
  <c r="AO22" i="6"/>
  <c r="Z62" i="6"/>
  <c r="Q50" i="6"/>
  <c r="AT18" i="6"/>
  <c r="AF52" i="6"/>
  <c r="AS21" i="6"/>
  <c r="N53" i="6"/>
  <c r="AO24" i="6"/>
  <c r="AS23" i="6"/>
  <c r="AH5" i="6"/>
  <c r="AE58" i="6"/>
  <c r="AO11" i="6"/>
  <c r="AE43" i="6"/>
  <c r="Z70" i="6"/>
  <c r="Z53" i="6"/>
  <c r="AL9" i="6"/>
  <c r="AV25" i="6"/>
  <c r="AL11" i="6"/>
  <c r="AF70" i="6"/>
  <c r="AD43" i="6"/>
  <c r="N58" i="6"/>
  <c r="Z47" i="6"/>
  <c r="AH14" i="6"/>
  <c r="AV26" i="6"/>
  <c r="AO33" i="6"/>
  <c r="AE60" i="6"/>
  <c r="Z49" i="6"/>
  <c r="AD70" i="6"/>
  <c r="AQ4" i="6"/>
  <c r="AV15" i="6"/>
  <c r="AD68" i="6"/>
  <c r="Z72" i="6"/>
  <c r="AO26" i="6"/>
  <c r="AD65" i="6"/>
  <c r="AH29" i="6"/>
  <c r="AS27" i="6"/>
  <c r="Q67" i="6"/>
  <c r="AT24" i="6"/>
  <c r="AM14" i="6"/>
  <c r="AE47" i="6"/>
  <c r="AL29" i="6"/>
  <c r="N66" i="6"/>
  <c r="AT9" i="6"/>
  <c r="AT22" i="6"/>
  <c r="Z63" i="6"/>
  <c r="M47" i="6"/>
  <c r="AQ8" i="6"/>
  <c r="AF68" i="6"/>
  <c r="AT15" i="6"/>
  <c r="AS32" i="6"/>
  <c r="AM32" i="6"/>
  <c r="AM25" i="6"/>
  <c r="AH27" i="6"/>
  <c r="AV7" i="6"/>
  <c r="AO28" i="6"/>
  <c r="AE67" i="6"/>
  <c r="AR31" i="6"/>
  <c r="AV22" i="6"/>
  <c r="AE56" i="6"/>
  <c r="AF45" i="6"/>
  <c r="AO9" i="6"/>
  <c r="AH24" i="6"/>
  <c r="AO6" i="6"/>
  <c r="AR7" i="6"/>
  <c r="AV12" i="6"/>
  <c r="Q58" i="6"/>
  <c r="Q43" i="6"/>
  <c r="AR5" i="6"/>
  <c r="AR22" i="6"/>
  <c r="Z48" i="6"/>
  <c r="Z44" i="6"/>
  <c r="AF43" i="6"/>
  <c r="AM19" i="6"/>
  <c r="AH25" i="6"/>
  <c r="AR25" i="6"/>
  <c r="AO8" i="6"/>
  <c r="AE64" i="6"/>
  <c r="AR33" i="6"/>
  <c r="AL12" i="6"/>
  <c r="M61" i="6"/>
  <c r="Q59" i="6"/>
  <c r="AT17" i="6"/>
  <c r="AT29" i="6"/>
  <c r="AQ5" i="6"/>
  <c r="AV18" i="6"/>
  <c r="AE52" i="6"/>
  <c r="AV4" i="6"/>
  <c r="AH16" i="6"/>
  <c r="AM4" i="6"/>
  <c r="AO7" i="6"/>
  <c r="AR24" i="6"/>
  <c r="AT27" i="6"/>
  <c r="Z66" i="6"/>
  <c r="AO21" i="6"/>
  <c r="Z61" i="6"/>
  <c r="AH20" i="6"/>
  <c r="AS7" i="6"/>
  <c r="N62" i="6"/>
  <c r="Z59" i="6"/>
  <c r="AL8" i="6"/>
  <c r="Z51" i="6"/>
  <c r="AM16" i="6"/>
  <c r="AD67" i="6"/>
  <c r="AL32" i="6"/>
  <c r="AF67" i="6"/>
  <c r="M22" i="6"/>
  <c r="AF55" i="6"/>
  <c r="AE42" i="6"/>
  <c r="AV33" i="6"/>
  <c r="AQ33" i="6"/>
  <c r="M57" i="6"/>
  <c r="AE68" i="6"/>
  <c r="AJ18" i="6"/>
  <c r="AD71" i="6"/>
  <c r="Z57" i="6"/>
  <c r="AM8" i="6"/>
  <c r="M66" i="6"/>
  <c r="AD72" i="6"/>
  <c r="AS26" i="6"/>
  <c r="AV21" i="6"/>
  <c r="AQ24" i="6"/>
  <c r="AD69" i="6"/>
  <c r="AG30" i="6"/>
  <c r="AE69" i="6"/>
  <c r="N43" i="6"/>
  <c r="M46" i="6"/>
  <c r="M58" i="6"/>
  <c r="AQ28" i="6"/>
  <c r="AT32" i="6"/>
  <c r="M49" i="6"/>
  <c r="AT19" i="6"/>
  <c r="AM28" i="6"/>
  <c r="Q62" i="6"/>
  <c r="AL15" i="6"/>
  <c r="AO29" i="6"/>
  <c r="Q71" i="6"/>
  <c r="AR4" i="6"/>
  <c r="AQ17" i="6"/>
  <c r="AL14" i="6"/>
  <c r="AS33" i="6"/>
  <c r="AQ22" i="6"/>
  <c r="AJ25" i="6"/>
  <c r="AE45" i="6"/>
  <c r="AR30" i="6"/>
  <c r="AV9" i="6"/>
  <c r="AT8" i="6"/>
  <c r="Z64" i="6"/>
  <c r="N54" i="6"/>
  <c r="AQ12" i="6"/>
  <c r="M62" i="6"/>
  <c r="AO20" i="6"/>
  <c r="N65" i="6"/>
  <c r="AH15" i="6"/>
  <c r="AE51" i="6"/>
  <c r="AL13" i="6"/>
  <c r="Z65" i="6"/>
  <c r="M51" i="6"/>
  <c r="AH23" i="6"/>
  <c r="Z42" i="6"/>
  <c r="AD62" i="6"/>
  <c r="AM15" i="6"/>
  <c r="AO16" i="6"/>
  <c r="AF47" i="6"/>
  <c r="AV16" i="6"/>
  <c r="AM26" i="6"/>
  <c r="AD50" i="6"/>
  <c r="M64" i="6"/>
  <c r="AV30" i="6"/>
  <c r="M60" i="6"/>
  <c r="Z71" i="6"/>
  <c r="M71" i="6"/>
  <c r="AH19" i="6"/>
  <c r="N70" i="6"/>
  <c r="AF71" i="6"/>
  <c r="AR27" i="6"/>
  <c r="AV20" i="6"/>
  <c r="N63" i="6"/>
  <c r="AD57" i="6"/>
  <c r="AQ10" i="6"/>
  <c r="AM3" i="6"/>
  <c r="M52" i="6"/>
  <c r="AT31" i="6"/>
  <c r="AH10" i="6"/>
  <c r="AQ23" i="6"/>
  <c r="N61" i="6"/>
  <c r="AD48" i="6"/>
  <c r="AV31" i="6"/>
  <c r="AQ26" i="6"/>
  <c r="AO13" i="6"/>
  <c r="N69" i="6"/>
  <c r="AD45" i="6"/>
  <c r="AR17" i="6"/>
  <c r="AR23" i="6"/>
  <c r="AM30" i="6"/>
  <c r="M44" i="6"/>
  <c r="AM6" i="6"/>
  <c r="AM9" i="6"/>
  <c r="AH18" i="6"/>
  <c r="AJ30" i="6"/>
  <c r="H69" i="6"/>
  <c r="H50" i="6"/>
  <c r="H44" i="6"/>
  <c r="H49" i="6"/>
  <c r="H43" i="6"/>
  <c r="H56" i="6"/>
  <c r="H52" i="6"/>
  <c r="H53" i="6"/>
  <c r="H45" i="6"/>
  <c r="H55" i="6"/>
  <c r="H47" i="6"/>
  <c r="H60" i="6"/>
  <c r="H70" i="6"/>
  <c r="H63" i="6"/>
  <c r="H51" i="6"/>
  <c r="H48" i="6"/>
  <c r="H62" i="6"/>
  <c r="H66" i="6"/>
  <c r="H65" i="6"/>
  <c r="H58" i="6"/>
  <c r="H57" i="6"/>
  <c r="H46" i="6"/>
  <c r="H68" i="6"/>
  <c r="H67" i="6"/>
  <c r="H42" i="6"/>
  <c r="H72" i="6"/>
  <c r="H59" i="6"/>
  <c r="H54" i="6"/>
  <c r="H71" i="6"/>
  <c r="H64" i="6"/>
  <c r="H61" i="6"/>
  <c r="S5" i="5" l="1"/>
  <c r="P5" i="5"/>
  <c r="P184" i="2"/>
  <c r="P187" i="2" s="1"/>
  <c r="AB184" i="2"/>
  <c r="AB187" i="2" s="1"/>
  <c r="Y8" i="5" s="1"/>
  <c r="AC5" i="5"/>
  <c r="AG8" i="5"/>
  <c r="AG10" i="5" s="1"/>
  <c r="X184" i="2"/>
  <c r="AD5" i="5"/>
  <c r="AE5" i="5"/>
  <c r="AA184" i="2"/>
  <c r="AA187" i="2" s="1"/>
  <c r="X8" i="5" s="1"/>
  <c r="L5" i="5"/>
  <c r="O184" i="2"/>
  <c r="O187" i="2" s="1"/>
  <c r="Q184" i="2"/>
  <c r="Q187" i="2" s="1"/>
  <c r="T184" i="2"/>
  <c r="T187" i="2" s="1"/>
  <c r="Q8" i="5" s="1"/>
  <c r="Y184" i="2"/>
  <c r="Y187" i="2" s="1"/>
  <c r="T5" i="5"/>
  <c r="W184" i="2"/>
  <c r="W187" i="2" s="1"/>
  <c r="W5" i="5"/>
  <c r="Z184" i="2"/>
  <c r="Z187" i="2" s="1"/>
  <c r="AA5" i="5"/>
  <c r="AD184" i="2"/>
  <c r="AD187" i="2" s="1"/>
  <c r="AA8" i="5" s="1"/>
  <c r="Z5" i="5"/>
  <c r="AC184" i="2"/>
  <c r="K5" i="5"/>
  <c r="N184" i="2"/>
  <c r="R5" i="5"/>
  <c r="U184" i="2"/>
  <c r="U187" i="2" s="1"/>
  <c r="Z73" i="6"/>
  <c r="U5" i="5"/>
  <c r="E193" i="2"/>
  <c r="I5" i="5"/>
  <c r="E196" i="2"/>
  <c r="M73" i="6"/>
  <c r="H73" i="6"/>
  <c r="AD73" i="6"/>
  <c r="Q5" i="5"/>
  <c r="AF187" i="2"/>
  <c r="AC8" i="5" s="1"/>
  <c r="AT34" i="6"/>
  <c r="AE73" i="6"/>
  <c r="N73" i="6"/>
  <c r="V5" i="5"/>
  <c r="O23" i="9"/>
  <c r="O26" i="9" s="1"/>
  <c r="O27" i="9" s="1"/>
  <c r="E5" i="5"/>
  <c r="H8" i="5"/>
  <c r="C32" i="7"/>
  <c r="G8" i="5"/>
  <c r="F5" i="5"/>
  <c r="N5" i="5"/>
  <c r="P22" i="9"/>
  <c r="Q22" i="9" s="1"/>
  <c r="P23" i="9"/>
  <c r="P24" i="9"/>
  <c r="Q24" i="9" s="1"/>
  <c r="Y5" i="5"/>
  <c r="X5" i="5"/>
  <c r="AG187" i="2"/>
  <c r="AD8" i="5" s="1"/>
  <c r="AD10" i="5" s="1"/>
  <c r="E73" i="6"/>
  <c r="N23" i="9"/>
  <c r="N26" i="9" s="1"/>
  <c r="AF73" i="6"/>
  <c r="Q73" i="6"/>
  <c r="H5" i="5"/>
  <c r="M5" i="5"/>
  <c r="AI8" i="5"/>
  <c r="AI10" i="5" s="1"/>
  <c r="AS34" i="6"/>
  <c r="AR34" i="6"/>
  <c r="AV34" i="6"/>
  <c r="AL34" i="6"/>
  <c r="AO34" i="6"/>
  <c r="AM34" i="6"/>
  <c r="AQ34" i="6"/>
  <c r="C6" i="5"/>
  <c r="C7" i="5" s="1"/>
  <c r="E10" i="7"/>
  <c r="J10" i="5"/>
  <c r="S8" i="5"/>
  <c r="O8" i="5"/>
  <c r="B8" i="5"/>
  <c r="B9" i="5" s="1"/>
  <c r="AB8" i="5"/>
  <c r="M8" i="5"/>
  <c r="P25" i="9"/>
  <c r="Q25" i="9" s="1"/>
  <c r="AN19" i="6"/>
  <c r="C16" i="6"/>
  <c r="C29" i="6"/>
  <c r="J48" i="6"/>
  <c r="W49" i="6"/>
  <c r="AC65" i="6"/>
  <c r="J68" i="6"/>
  <c r="AD7" i="6"/>
  <c r="X48" i="6"/>
  <c r="AG10" i="6"/>
  <c r="T61" i="6"/>
  <c r="U64" i="6"/>
  <c r="AX8" i="6"/>
  <c r="Q11" i="6"/>
  <c r="V17" i="6"/>
  <c r="U65" i="6"/>
  <c r="Y18" i="6"/>
  <c r="AA65" i="6"/>
  <c r="V49" i="6"/>
  <c r="AJ12" i="6"/>
  <c r="P72" i="6"/>
  <c r="AB61" i="6"/>
  <c r="X50" i="6"/>
  <c r="Y6" i="6"/>
  <c r="W15" i="6"/>
  <c r="S45" i="6"/>
  <c r="S64" i="6"/>
  <c r="AI27" i="6"/>
  <c r="X49" i="6"/>
  <c r="W53" i="6"/>
  <c r="P58" i="6"/>
  <c r="AW33" i="6"/>
  <c r="Q15" i="6"/>
  <c r="AJ21" i="6"/>
  <c r="R46" i="6"/>
  <c r="X52" i="6"/>
  <c r="K64" i="6"/>
  <c r="AJ29" i="6"/>
  <c r="AB27" i="6"/>
  <c r="Q14" i="6"/>
  <c r="AH9" i="6"/>
  <c r="V28" i="6"/>
  <c r="Y59" i="6"/>
  <c r="O68" i="6"/>
  <c r="V48" i="6"/>
  <c r="Y24" i="6"/>
  <c r="W9" i="6"/>
  <c r="AC44" i="6"/>
  <c r="AN33" i="6"/>
  <c r="T46" i="6"/>
  <c r="AX20" i="6"/>
  <c r="P42" i="6"/>
  <c r="S65" i="6"/>
  <c r="P50" i="6"/>
  <c r="AB28" i="6"/>
  <c r="Y53" i="6"/>
  <c r="AI10" i="6"/>
  <c r="Z20" i="6"/>
  <c r="AX16" i="6"/>
  <c r="P52" i="6"/>
  <c r="AG6" i="6"/>
  <c r="X68" i="6"/>
  <c r="P47" i="6"/>
  <c r="K72" i="6"/>
  <c r="T51" i="6"/>
  <c r="AC52" i="6"/>
  <c r="AI12" i="6"/>
  <c r="W56" i="6"/>
  <c r="AC33" i="6"/>
  <c r="O58" i="6"/>
  <c r="AI14" i="6"/>
  <c r="P57" i="6"/>
  <c r="W60" i="6"/>
  <c r="AG28" i="6"/>
  <c r="AB57" i="6"/>
  <c r="L71" i="6"/>
  <c r="K27" i="6"/>
  <c r="AY32" i="6"/>
  <c r="X69" i="6"/>
  <c r="AI19" i="6"/>
  <c r="S49" i="6"/>
  <c r="AN3" i="6"/>
  <c r="S51" i="6"/>
  <c r="AB17" i="6"/>
  <c r="V50" i="6"/>
  <c r="J60" i="6"/>
  <c r="K53" i="6"/>
  <c r="O46" i="6"/>
  <c r="X72" i="6"/>
  <c r="AW20" i="6"/>
  <c r="AW3" i="6"/>
  <c r="C32" i="6"/>
  <c r="AI20" i="6"/>
  <c r="AJ32" i="6"/>
  <c r="Y48" i="6"/>
  <c r="V53" i="6"/>
  <c r="J51" i="6"/>
  <c r="AG27" i="6"/>
  <c r="O65" i="6"/>
  <c r="AX33" i="6"/>
  <c r="I45" i="6"/>
  <c r="X42" i="6"/>
  <c r="AI8" i="6"/>
  <c r="V12" i="6"/>
  <c r="I56" i="6"/>
  <c r="V59" i="6"/>
  <c r="AA42" i="6"/>
  <c r="AC60" i="6"/>
  <c r="AI16" i="6"/>
  <c r="U47" i="6"/>
  <c r="L53" i="6"/>
  <c r="AC31" i="6"/>
  <c r="V51" i="6"/>
  <c r="AD21" i="6"/>
  <c r="AG3" i="6"/>
  <c r="AD6" i="6"/>
  <c r="T57" i="6"/>
  <c r="Q25" i="6"/>
  <c r="J69" i="6"/>
  <c r="Y69" i="6"/>
  <c r="L46" i="6"/>
  <c r="X54" i="6"/>
  <c r="Q12" i="6"/>
  <c r="AW14" i="6"/>
  <c r="AB70" i="6"/>
  <c r="J43" i="6"/>
  <c r="S47" i="6"/>
  <c r="V64" i="6"/>
  <c r="AC10" i="6"/>
  <c r="I61" i="6"/>
  <c r="M14" i="6"/>
  <c r="AX25" i="6"/>
  <c r="X62" i="6"/>
  <c r="AC12" i="6"/>
  <c r="AG12" i="6"/>
  <c r="W72" i="6"/>
  <c r="AH28" i="6"/>
  <c r="AG15" i="6"/>
  <c r="W11" i="6"/>
  <c r="P59" i="6"/>
  <c r="K51" i="6"/>
  <c r="V19" i="6"/>
  <c r="T71" i="6"/>
  <c r="L47" i="6"/>
  <c r="R66" i="6"/>
  <c r="M32" i="6"/>
  <c r="I47" i="6"/>
  <c r="K65" i="6"/>
  <c r="V58" i="6"/>
  <c r="J65" i="6"/>
  <c r="W4" i="6"/>
  <c r="J46" i="6"/>
  <c r="L69" i="6"/>
  <c r="O45" i="6"/>
  <c r="I71" i="6"/>
  <c r="AX27" i="6"/>
  <c r="AB48" i="6"/>
  <c r="S69" i="6"/>
  <c r="Z14" i="6"/>
  <c r="AX14" i="6"/>
  <c r="Y23" i="6"/>
  <c r="T70" i="6"/>
  <c r="AC64" i="6"/>
  <c r="V8" i="6"/>
  <c r="Y57" i="6"/>
  <c r="M9" i="6"/>
  <c r="X57" i="6"/>
  <c r="AG13" i="6"/>
  <c r="V45" i="6"/>
  <c r="AW19" i="6"/>
  <c r="AA49" i="6"/>
  <c r="W8" i="6"/>
  <c r="Z21" i="6"/>
  <c r="AN18" i="6"/>
  <c r="I53" i="6"/>
  <c r="Y28" i="6"/>
  <c r="P71" i="6"/>
  <c r="O71" i="6"/>
  <c r="AX21" i="6"/>
  <c r="AB67" i="6"/>
  <c r="AC43" i="6"/>
  <c r="O64" i="6"/>
  <c r="AN15" i="6"/>
  <c r="C4" i="6"/>
  <c r="P70" i="6"/>
  <c r="Q17" i="6"/>
  <c r="T66" i="6"/>
  <c r="AC72" i="6"/>
  <c r="AI21" i="6"/>
  <c r="X61" i="6"/>
  <c r="Q16" i="6"/>
  <c r="W65" i="6"/>
  <c r="L52" i="6"/>
  <c r="AB19" i="6"/>
  <c r="AX6" i="6"/>
  <c r="AJ28" i="6"/>
  <c r="K31" i="6"/>
  <c r="W14" i="6"/>
  <c r="M23" i="6"/>
  <c r="V52" i="6"/>
  <c r="Z29" i="6"/>
  <c r="K71" i="6"/>
  <c r="W19" i="6"/>
  <c r="T64" i="6"/>
  <c r="AB18" i="6"/>
  <c r="Z11" i="6"/>
  <c r="X65" i="6"/>
  <c r="Q32" i="6"/>
  <c r="V5" i="6"/>
  <c r="M19" i="6"/>
  <c r="U43" i="6"/>
  <c r="AB68" i="6"/>
  <c r="S63" i="6"/>
  <c r="Y33" i="6"/>
  <c r="AB64" i="6"/>
  <c r="AA51" i="6"/>
  <c r="AY22" i="6"/>
  <c r="AJ26" i="6"/>
  <c r="AI4" i="6"/>
  <c r="X45" i="6"/>
  <c r="AN28" i="6"/>
  <c r="U49" i="6"/>
  <c r="V54" i="6"/>
  <c r="AY5" i="6"/>
  <c r="AA59" i="6"/>
  <c r="AN23" i="6"/>
  <c r="C26" i="6"/>
  <c r="C30" i="6"/>
  <c r="J59" i="6"/>
  <c r="Q3" i="6"/>
  <c r="X44" i="6"/>
  <c r="J49" i="6"/>
  <c r="AI5" i="6"/>
  <c r="J64" i="6"/>
  <c r="AW6" i="6"/>
  <c r="Y58" i="6"/>
  <c r="AE24" i="6"/>
  <c r="I50" i="6"/>
  <c r="K67" i="6"/>
  <c r="X47" i="6"/>
  <c r="AW12" i="6"/>
  <c r="U42" i="6"/>
  <c r="I43" i="6"/>
  <c r="AW13" i="6"/>
  <c r="AC16" i="6"/>
  <c r="AW7" i="6"/>
  <c r="P55" i="6"/>
  <c r="AB25" i="6"/>
  <c r="O54" i="6"/>
  <c r="S56" i="6"/>
  <c r="AN22" i="6"/>
  <c r="L68" i="6"/>
  <c r="Q10" i="6"/>
  <c r="I64" i="6"/>
  <c r="AC42" i="6"/>
  <c r="K6" i="6"/>
  <c r="W3" i="6"/>
  <c r="AA55" i="6"/>
  <c r="P61" i="6"/>
  <c r="O57" i="6"/>
  <c r="AC19" i="6"/>
  <c r="AD25" i="6"/>
  <c r="AX18" i="6"/>
  <c r="M33" i="6"/>
  <c r="O53" i="6"/>
  <c r="AY10" i="6"/>
  <c r="Y61" i="6"/>
  <c r="K20" i="6"/>
  <c r="L59" i="6"/>
  <c r="Q21" i="6"/>
  <c r="K44" i="6"/>
  <c r="T50" i="6"/>
  <c r="Z13" i="6"/>
  <c r="AX12" i="6"/>
  <c r="Z17" i="6"/>
  <c r="I65" i="6"/>
  <c r="K62" i="6"/>
  <c r="AG32" i="6"/>
  <c r="W33" i="6"/>
  <c r="W62" i="6"/>
  <c r="AI3" i="6"/>
  <c r="L43" i="6"/>
  <c r="AN26" i="6"/>
  <c r="O48" i="6"/>
  <c r="J53" i="6"/>
  <c r="T45" i="6"/>
  <c r="Y9" i="6"/>
  <c r="Y22" i="6"/>
  <c r="AH4" i="6"/>
  <c r="P67" i="6"/>
  <c r="O70" i="6"/>
  <c r="M18" i="6"/>
  <c r="R43" i="6"/>
  <c r="L55" i="6"/>
  <c r="AD32" i="6"/>
  <c r="Y30" i="6"/>
  <c r="Y67" i="6"/>
  <c r="U52" i="6"/>
  <c r="AB65" i="6"/>
  <c r="V60" i="6"/>
  <c r="AW32" i="6"/>
  <c r="V67" i="6"/>
  <c r="O52" i="6"/>
  <c r="S52" i="6"/>
  <c r="V18" i="6"/>
  <c r="AD22" i="6"/>
  <c r="AW17" i="6"/>
  <c r="AB16" i="6"/>
  <c r="AB55" i="6"/>
  <c r="AG17" i="6"/>
  <c r="R61" i="6"/>
  <c r="AJ19" i="6"/>
  <c r="Y7" i="6"/>
  <c r="AB58" i="6"/>
  <c r="AH32" i="6"/>
  <c r="W47" i="6"/>
  <c r="Y71" i="6"/>
  <c r="AA64" i="6"/>
  <c r="AW26" i="6"/>
  <c r="C8" i="6"/>
  <c r="C9" i="6"/>
  <c r="AG20" i="6"/>
  <c r="S58" i="6"/>
  <c r="J47" i="6"/>
  <c r="AI30" i="6"/>
  <c r="K57" i="6"/>
  <c r="AC3" i="6"/>
  <c r="K48" i="6"/>
  <c r="T43" i="6"/>
  <c r="J50" i="6"/>
  <c r="AB50" i="6"/>
  <c r="I59" i="6"/>
  <c r="J56" i="6"/>
  <c r="K10" i="6"/>
  <c r="L54" i="6"/>
  <c r="I60" i="6"/>
  <c r="W45" i="6"/>
  <c r="AN30" i="6"/>
  <c r="AB7" i="6"/>
  <c r="AN5" i="6"/>
  <c r="T58" i="6"/>
  <c r="V20" i="6"/>
  <c r="O61" i="6"/>
  <c r="R72" i="6"/>
  <c r="AY15" i="6"/>
  <c r="W58" i="6"/>
  <c r="AC50" i="6"/>
  <c r="AY13" i="6"/>
  <c r="AW29" i="6"/>
  <c r="Q27" i="6"/>
  <c r="AC54" i="6"/>
  <c r="J72" i="6"/>
  <c r="AY29" i="6"/>
  <c r="Z8" i="6"/>
  <c r="P69" i="6"/>
  <c r="I63" i="6"/>
  <c r="R63" i="6"/>
  <c r="W26" i="6"/>
  <c r="Y26" i="6"/>
  <c r="T69" i="6"/>
  <c r="K18" i="6"/>
  <c r="X71" i="6"/>
  <c r="AA44" i="6"/>
  <c r="S59" i="6"/>
  <c r="W54" i="6"/>
  <c r="K47" i="6"/>
  <c r="K55" i="6"/>
  <c r="U53" i="6"/>
  <c r="AC58" i="6"/>
  <c r="K16" i="6"/>
  <c r="J55" i="6"/>
  <c r="V4" i="6"/>
  <c r="Y62" i="6"/>
  <c r="R52" i="6"/>
  <c r="K50" i="6"/>
  <c r="U62" i="6"/>
  <c r="Z23" i="6"/>
  <c r="R57" i="6"/>
  <c r="K26" i="6"/>
  <c r="K17" i="6"/>
  <c r="K4" i="6"/>
  <c r="O69" i="6"/>
  <c r="AC4" i="6"/>
  <c r="AI13" i="6"/>
  <c r="R58" i="6"/>
  <c r="AI31" i="6"/>
  <c r="L58" i="6"/>
  <c r="K8" i="6"/>
  <c r="W69" i="6"/>
  <c r="AY12" i="6"/>
  <c r="AY8" i="6"/>
  <c r="V57" i="6"/>
  <c r="AJ8" i="6"/>
  <c r="AB59" i="6"/>
  <c r="L63" i="6"/>
  <c r="U57" i="6"/>
  <c r="W32" i="6"/>
  <c r="AB30" i="6"/>
  <c r="X53" i="6"/>
  <c r="U50" i="6"/>
  <c r="M15" i="6"/>
  <c r="X51" i="6"/>
  <c r="R53" i="6"/>
  <c r="W66" i="6"/>
  <c r="AW28" i="6"/>
  <c r="C7" i="6"/>
  <c r="C13" i="6"/>
  <c r="Y16" i="6"/>
  <c r="O67" i="6"/>
  <c r="Z12" i="6"/>
  <c r="AG16" i="6"/>
  <c r="AA62" i="6"/>
  <c r="AJ6" i="6"/>
  <c r="S57" i="6"/>
  <c r="X55" i="6"/>
  <c r="K15" i="6"/>
  <c r="P43" i="6"/>
  <c r="AN13" i="6"/>
  <c r="M13" i="6"/>
  <c r="AI22" i="6"/>
  <c r="AX26" i="6"/>
  <c r="R42" i="6"/>
  <c r="AI7" i="6"/>
  <c r="AD3" i="6"/>
  <c r="P46" i="6"/>
  <c r="T60" i="6"/>
  <c r="W63" i="6"/>
  <c r="AG14" i="6"/>
  <c r="AW22" i="6"/>
  <c r="AA57" i="6"/>
  <c r="K49" i="6"/>
  <c r="Z27" i="6"/>
  <c r="Y72" i="6"/>
  <c r="AW25" i="6"/>
  <c r="T63" i="6"/>
  <c r="AY17" i="6"/>
  <c r="Z6" i="6"/>
  <c r="W7" i="6"/>
  <c r="W64" i="6"/>
  <c r="W46" i="6"/>
  <c r="AD4" i="6"/>
  <c r="AN24" i="6"/>
  <c r="AC26" i="6"/>
  <c r="W24" i="6"/>
  <c r="AN6" i="6"/>
  <c r="C12" i="6"/>
  <c r="C18" i="6"/>
  <c r="AY33" i="6"/>
  <c r="Q7" i="6"/>
  <c r="I42" i="6"/>
  <c r="AA68" i="6"/>
  <c r="X70" i="6"/>
  <c r="AA72" i="6"/>
  <c r="O62" i="6"/>
  <c r="J61" i="6"/>
  <c r="T65" i="6"/>
  <c r="AY4" i="6"/>
  <c r="AA47" i="6"/>
  <c r="V30" i="6"/>
  <c r="AA50" i="6"/>
  <c r="W42" i="6"/>
  <c r="AJ15" i="6"/>
  <c r="AX9" i="6"/>
  <c r="W30" i="6"/>
  <c r="AA54" i="6"/>
  <c r="R60" i="6"/>
  <c r="U59" i="6"/>
  <c r="Z33" i="6"/>
  <c r="AY7" i="6"/>
  <c r="AA46" i="6"/>
  <c r="Y66" i="6"/>
  <c r="AY18" i="6"/>
  <c r="Q33" i="6"/>
  <c r="R54" i="6"/>
  <c r="AB43" i="6"/>
  <c r="V55" i="6"/>
  <c r="V42" i="6"/>
  <c r="M12" i="6"/>
  <c r="AJ13" i="6"/>
  <c r="AH33" i="6"/>
  <c r="AI6" i="6"/>
  <c r="K21" i="6"/>
  <c r="M4" i="6"/>
  <c r="R69" i="6"/>
  <c r="S71" i="6"/>
  <c r="Y54" i="6"/>
  <c r="AJ17" i="6"/>
  <c r="AG26" i="6"/>
  <c r="U46" i="6"/>
  <c r="AC51" i="6"/>
  <c r="AY16" i="6"/>
  <c r="P66" i="6"/>
  <c r="AG22" i="6"/>
  <c r="AB72" i="6"/>
  <c r="R62" i="6"/>
  <c r="AW24" i="6"/>
  <c r="C6" i="6"/>
  <c r="C31" i="6"/>
  <c r="AH30" i="6"/>
  <c r="AA52" i="6"/>
  <c r="AC56" i="6"/>
  <c r="AB10" i="6"/>
  <c r="AC57" i="6"/>
  <c r="AC59" i="6"/>
  <c r="AC27" i="6"/>
  <c r="AI24" i="6"/>
  <c r="AC5" i="6"/>
  <c r="I66" i="6"/>
  <c r="O72" i="6"/>
  <c r="K60" i="6"/>
  <c r="AB62" i="6"/>
  <c r="Y64" i="6"/>
  <c r="AC69" i="6"/>
  <c r="AB14" i="6"/>
  <c r="K43" i="6"/>
  <c r="AH17" i="6"/>
  <c r="AN4" i="6"/>
  <c r="K68" i="6"/>
  <c r="S61" i="6"/>
  <c r="W55" i="6"/>
  <c r="AG31" i="6"/>
  <c r="T56" i="6"/>
  <c r="W6" i="6"/>
  <c r="AA67" i="6"/>
  <c r="Y51" i="6"/>
  <c r="AJ20" i="6"/>
  <c r="AN16" i="6"/>
  <c r="Q24" i="6"/>
  <c r="K11" i="6"/>
  <c r="W22" i="6"/>
  <c r="AN7" i="6"/>
  <c r="Y11" i="6"/>
  <c r="X60" i="6"/>
  <c r="K14" i="6"/>
  <c r="AB47" i="6"/>
  <c r="O50" i="6"/>
  <c r="T54" i="6"/>
  <c r="O51" i="6"/>
  <c r="V16" i="6"/>
  <c r="AB6" i="6"/>
  <c r="Q4" i="6"/>
  <c r="U58" i="6"/>
  <c r="L72" i="6"/>
  <c r="AB12" i="6"/>
  <c r="M6" i="6"/>
  <c r="AD28" i="6"/>
  <c r="K25" i="6"/>
  <c r="AC70" i="6"/>
  <c r="AC55" i="6"/>
  <c r="K70" i="6"/>
  <c r="AC11" i="6"/>
  <c r="V62" i="6"/>
  <c r="Q13" i="6"/>
  <c r="J63" i="6"/>
  <c r="I67" i="6"/>
  <c r="P64" i="6"/>
  <c r="AX10" i="6"/>
  <c r="AC15" i="6"/>
  <c r="AJ33" i="6"/>
  <c r="R64" i="6"/>
  <c r="C10" i="6"/>
  <c r="AY21" i="6"/>
  <c r="O59" i="6"/>
  <c r="Q26" i="6"/>
  <c r="V43" i="6"/>
  <c r="S62" i="6"/>
  <c r="O66" i="6"/>
  <c r="I69" i="6"/>
  <c r="AW23" i="6"/>
  <c r="Z10" i="6"/>
  <c r="U61" i="6"/>
  <c r="W13" i="6"/>
  <c r="AN20" i="6"/>
  <c r="K3" i="6"/>
  <c r="Z9" i="6"/>
  <c r="I55" i="6"/>
  <c r="Y49" i="6"/>
  <c r="AC20" i="6"/>
  <c r="V7" i="6"/>
  <c r="AC18" i="6"/>
  <c r="K52" i="6"/>
  <c r="K9" i="6"/>
  <c r="AX19" i="6"/>
  <c r="U71" i="6"/>
  <c r="AN29" i="6"/>
  <c r="C11" i="6"/>
  <c r="C14" i="6"/>
  <c r="AI28" i="6"/>
  <c r="AH13" i="6"/>
  <c r="AC9" i="6"/>
  <c r="V22" i="6"/>
  <c r="Q22" i="6"/>
  <c r="AW16" i="6"/>
  <c r="M16" i="6"/>
  <c r="U48" i="6"/>
  <c r="AD12" i="6"/>
  <c r="AW30" i="6"/>
  <c r="X58" i="6"/>
  <c r="S48" i="6"/>
  <c r="AI9" i="6"/>
  <c r="T42" i="6"/>
  <c r="Y63" i="6"/>
  <c r="S70" i="6"/>
  <c r="T59" i="6"/>
  <c r="AX28" i="6"/>
  <c r="AJ10" i="6"/>
  <c r="W51" i="6"/>
  <c r="AY20" i="6"/>
  <c r="Y45" i="6"/>
  <c r="L48" i="6"/>
  <c r="Y29" i="6"/>
  <c r="AB31" i="6"/>
  <c r="AW27" i="6"/>
  <c r="T52" i="6"/>
  <c r="M3" i="6"/>
  <c r="AW31" i="6"/>
  <c r="J70" i="6"/>
  <c r="W61" i="6"/>
  <c r="AB8" i="6"/>
  <c r="AB20" i="6"/>
  <c r="U56" i="6"/>
  <c r="J45" i="6"/>
  <c r="Y50" i="6"/>
  <c r="AY23" i="6"/>
  <c r="Q6" i="6"/>
  <c r="Z7" i="6"/>
  <c r="S43" i="6"/>
  <c r="AA56" i="6"/>
  <c r="AW4" i="6"/>
  <c r="V69" i="6"/>
  <c r="L50" i="6"/>
  <c r="AY9" i="6"/>
  <c r="Y14" i="6"/>
  <c r="W70" i="6"/>
  <c r="R49" i="6"/>
  <c r="AB13" i="6"/>
  <c r="AB52" i="6"/>
  <c r="AX30" i="6"/>
  <c r="S44" i="6"/>
  <c r="P65" i="6"/>
  <c r="AX31" i="6"/>
  <c r="AG24" i="6"/>
  <c r="U69" i="6"/>
  <c r="AI11" i="6"/>
  <c r="V15" i="6"/>
  <c r="AC8" i="6"/>
  <c r="M11" i="6"/>
  <c r="AD11" i="6"/>
  <c r="AB63" i="6"/>
  <c r="C28" i="6"/>
  <c r="Y15" i="6"/>
  <c r="I57" i="6"/>
  <c r="U51" i="6"/>
  <c r="I54" i="6"/>
  <c r="U68" i="6"/>
  <c r="AY28" i="6"/>
  <c r="M10" i="6"/>
  <c r="K29" i="6"/>
  <c r="AX23" i="6"/>
  <c r="P56" i="6"/>
  <c r="T68" i="6"/>
  <c r="K23" i="6"/>
  <c r="W52" i="6"/>
  <c r="AB29" i="6"/>
  <c r="AC46" i="6"/>
  <c r="K32" i="6"/>
  <c r="V72" i="6"/>
  <c r="W18" i="6"/>
  <c r="AN11" i="6"/>
  <c r="T47" i="6"/>
  <c r="V65" i="6"/>
  <c r="Y65" i="6"/>
  <c r="P51" i="6"/>
  <c r="AB26" i="6"/>
  <c r="AN12" i="6"/>
  <c r="AN21" i="6"/>
  <c r="C3" i="6"/>
  <c r="C27" i="6"/>
  <c r="AJ11" i="6"/>
  <c r="Y32" i="6"/>
  <c r="V61" i="6"/>
  <c r="AW21" i="6"/>
  <c r="L60" i="6"/>
  <c r="M5" i="6"/>
  <c r="AC61" i="6"/>
  <c r="AD5" i="6"/>
  <c r="AC13" i="6"/>
  <c r="Y42" i="6"/>
  <c r="Y20" i="6"/>
  <c r="Q9" i="6"/>
  <c r="R59" i="6"/>
  <c r="T49" i="6"/>
  <c r="AB71" i="6"/>
  <c r="Z15" i="6"/>
  <c r="AG8" i="6"/>
  <c r="R71" i="6"/>
  <c r="R51" i="6"/>
  <c r="AC23" i="6"/>
  <c r="M28" i="6"/>
  <c r="Y17" i="6"/>
  <c r="AJ31" i="6"/>
  <c r="AG19" i="6"/>
  <c r="R48" i="6"/>
  <c r="Y68" i="6"/>
  <c r="AB33" i="6"/>
  <c r="AY11" i="6"/>
  <c r="AC71" i="6"/>
  <c r="K59" i="6"/>
  <c r="Z28" i="6"/>
  <c r="P44" i="6"/>
  <c r="Z18" i="6"/>
  <c r="AA58" i="6"/>
  <c r="AC7" i="6"/>
  <c r="AD9" i="6"/>
  <c r="AC6" i="6"/>
  <c r="L70" i="6"/>
  <c r="V44" i="6"/>
  <c r="I72" i="6"/>
  <c r="AG7" i="6"/>
  <c r="AC45" i="6"/>
  <c r="J66" i="6"/>
  <c r="S66" i="6"/>
  <c r="O55" i="6"/>
  <c r="AC66" i="6"/>
  <c r="AB24" i="6"/>
  <c r="AD14" i="6"/>
  <c r="AG4" i="6"/>
  <c r="I44" i="6"/>
  <c r="Q19" i="6"/>
  <c r="Z26" i="6"/>
  <c r="W67" i="6"/>
  <c r="AI32" i="6"/>
  <c r="L42" i="6"/>
  <c r="Q18" i="6"/>
  <c r="AC30" i="6"/>
  <c r="U66" i="6"/>
  <c r="AN17" i="6"/>
  <c r="Y46" i="6"/>
  <c r="J67" i="6"/>
  <c r="W21" i="6"/>
  <c r="S53" i="6"/>
  <c r="P48" i="6"/>
  <c r="W5" i="6"/>
  <c r="AW8" i="6"/>
  <c r="AA48" i="6"/>
  <c r="AG18" i="6"/>
  <c r="AJ24" i="6"/>
  <c r="C22" i="6"/>
  <c r="C17" i="6"/>
  <c r="Y25" i="6"/>
  <c r="M27" i="6"/>
  <c r="AX29" i="6"/>
  <c r="W71" i="6"/>
  <c r="AB56" i="6"/>
  <c r="AC47" i="6"/>
  <c r="AG29" i="6"/>
  <c r="U70" i="6"/>
  <c r="V31" i="6"/>
  <c r="M31" i="6"/>
  <c r="AC25" i="6"/>
  <c r="AY26" i="6"/>
  <c r="AN8" i="6"/>
  <c r="V6" i="6"/>
  <c r="AI23" i="6"/>
  <c r="K63" i="6"/>
  <c r="AC32" i="6"/>
  <c r="AB44" i="6"/>
  <c r="W16" i="6"/>
  <c r="AB51" i="6"/>
  <c r="W23" i="6"/>
  <c r="Y19" i="6"/>
  <c r="P53" i="6"/>
  <c r="U55" i="6"/>
  <c r="AB46" i="6"/>
  <c r="T48" i="6"/>
  <c r="U54" i="6"/>
  <c r="R70" i="6"/>
  <c r="R68" i="6"/>
  <c r="AC53" i="6"/>
  <c r="M17" i="6"/>
  <c r="J52" i="6"/>
  <c r="AA66" i="6"/>
  <c r="AB42" i="6"/>
  <c r="T72" i="6"/>
  <c r="M24" i="6"/>
  <c r="AA45" i="6"/>
  <c r="AX32" i="6"/>
  <c r="K61" i="6"/>
  <c r="I48" i="6"/>
  <c r="AA53" i="6"/>
  <c r="AY14" i="6"/>
  <c r="K19" i="6"/>
  <c r="AI15" i="6"/>
  <c r="I49" i="6"/>
  <c r="AY6" i="6"/>
  <c r="AJ9" i="6"/>
  <c r="W12" i="6"/>
  <c r="P54" i="6"/>
  <c r="V66" i="6"/>
  <c r="I68" i="6"/>
  <c r="AY3" i="6"/>
  <c r="R44" i="6"/>
  <c r="W57" i="6"/>
  <c r="AG21" i="6"/>
  <c r="AA60" i="6"/>
  <c r="U63" i="6"/>
  <c r="L49" i="6"/>
  <c r="L65" i="6"/>
  <c r="T55" i="6"/>
  <c r="R56" i="6"/>
  <c r="AD20" i="6"/>
  <c r="K22" i="6"/>
  <c r="AC48" i="6"/>
  <c r="AX24" i="6"/>
  <c r="P60" i="6"/>
  <c r="AI33" i="6"/>
  <c r="S67" i="6"/>
  <c r="AW11" i="6"/>
  <c r="C15" i="6"/>
  <c r="C25" i="6"/>
  <c r="P63" i="6"/>
  <c r="R67" i="6"/>
  <c r="K45" i="6"/>
  <c r="P45" i="6"/>
  <c r="AG5" i="6"/>
  <c r="P49" i="6"/>
  <c r="Q29" i="6"/>
  <c r="L44" i="6"/>
  <c r="AX4" i="6"/>
  <c r="AI25" i="6"/>
  <c r="AX22" i="6"/>
  <c r="K42" i="6"/>
  <c r="K56" i="6"/>
  <c r="T44" i="6"/>
  <c r="V68" i="6"/>
  <c r="S50" i="6"/>
  <c r="W59" i="6"/>
  <c r="K54" i="6"/>
  <c r="AG33" i="6"/>
  <c r="L45" i="6"/>
  <c r="I46" i="6"/>
  <c r="W43" i="6"/>
  <c r="M25" i="6"/>
  <c r="L51" i="6"/>
  <c r="AI29" i="6"/>
  <c r="AY19" i="6"/>
  <c r="L61" i="6"/>
  <c r="AB45" i="6"/>
  <c r="AY24" i="6"/>
  <c r="AB60" i="6"/>
  <c r="K33" i="6"/>
  <c r="AX7" i="6"/>
  <c r="AC63" i="6"/>
  <c r="AC17" i="6"/>
  <c r="Q20" i="6"/>
  <c r="AC68" i="6"/>
  <c r="AB5" i="6"/>
  <c r="X67" i="6"/>
  <c r="M29" i="6"/>
  <c r="Q5" i="6"/>
  <c r="AX15" i="6"/>
  <c r="Y21" i="6"/>
  <c r="X66" i="6"/>
  <c r="AN27" i="6"/>
  <c r="C24" i="6"/>
  <c r="C21" i="6"/>
  <c r="L64" i="6"/>
  <c r="AN9" i="6"/>
  <c r="S55" i="6"/>
  <c r="Y70" i="6"/>
  <c r="I52" i="6"/>
  <c r="J62" i="6"/>
  <c r="Y8" i="6"/>
  <c r="AY27" i="6"/>
  <c r="S72" i="6"/>
  <c r="P62" i="6"/>
  <c r="AA71" i="6"/>
  <c r="AN14" i="6"/>
  <c r="S46" i="6"/>
  <c r="AG23" i="6"/>
  <c r="Y56" i="6"/>
  <c r="O43" i="6"/>
  <c r="Y60" i="6"/>
  <c r="S54" i="6"/>
  <c r="AY30" i="6"/>
  <c r="Z4" i="6"/>
  <c r="V63" i="6"/>
  <c r="AB11" i="6"/>
  <c r="L67" i="6"/>
  <c r="AW5" i="6"/>
  <c r="Y10" i="6"/>
  <c r="X46" i="6"/>
  <c r="AY25" i="6"/>
  <c r="AX3" i="6"/>
  <c r="V27" i="6"/>
  <c r="R65" i="6"/>
  <c r="AA61" i="6"/>
  <c r="Y12" i="6"/>
  <c r="AX17" i="6"/>
  <c r="K46" i="6"/>
  <c r="O63" i="6"/>
  <c r="AA63" i="6"/>
  <c r="AW10" i="6"/>
  <c r="U60" i="6"/>
  <c r="T62" i="6"/>
  <c r="Y52" i="6"/>
  <c r="AX5" i="6"/>
  <c r="Z24" i="6"/>
  <c r="L57" i="6"/>
  <c r="K28" i="6"/>
  <c r="AD24" i="6"/>
  <c r="M21" i="6"/>
  <c r="X56" i="6"/>
  <c r="L66" i="6"/>
  <c r="J58" i="6"/>
  <c r="W29" i="6"/>
  <c r="AW15" i="6"/>
  <c r="J44" i="6"/>
  <c r="W68" i="6"/>
  <c r="AI18" i="6"/>
  <c r="R55" i="6"/>
  <c r="V13" i="6"/>
  <c r="AX13" i="6"/>
  <c r="Y4" i="6"/>
  <c r="M7" i="6"/>
  <c r="K66" i="6"/>
  <c r="Q30" i="6"/>
  <c r="J71" i="6"/>
  <c r="S42" i="6"/>
  <c r="V47" i="6"/>
  <c r="AJ5" i="6"/>
  <c r="Q28" i="6"/>
  <c r="V25" i="6"/>
  <c r="I58" i="6"/>
  <c r="Z16" i="6"/>
  <c r="AJ16" i="6"/>
  <c r="C20" i="6"/>
  <c r="C33" i="6"/>
  <c r="AG9" i="6"/>
  <c r="AW18" i="6"/>
  <c r="O56" i="6"/>
  <c r="W25" i="6"/>
  <c r="O60" i="6"/>
  <c r="M8" i="6"/>
  <c r="R45" i="6"/>
  <c r="W50" i="6"/>
  <c r="W48" i="6"/>
  <c r="Y43" i="6"/>
  <c r="AC62" i="6"/>
  <c r="T67" i="6"/>
  <c r="O42" i="6"/>
  <c r="K24" i="6"/>
  <c r="AB54" i="6"/>
  <c r="M30" i="6"/>
  <c r="T53" i="6"/>
  <c r="O49" i="6"/>
  <c r="AC14" i="6"/>
  <c r="S60" i="6"/>
  <c r="AI26" i="6"/>
  <c r="U72" i="6"/>
  <c r="AW9" i="6"/>
  <c r="W28" i="6"/>
  <c r="P68" i="6"/>
  <c r="J54" i="6"/>
  <c r="AC28" i="6"/>
  <c r="AG11" i="6"/>
  <c r="X43" i="6"/>
  <c r="AH8" i="6"/>
  <c r="AJ7" i="6"/>
  <c r="AJ3" i="6"/>
  <c r="AB3" i="6"/>
  <c r="K7" i="6"/>
  <c r="AB66" i="6"/>
  <c r="W17" i="6"/>
  <c r="Y31" i="6"/>
  <c r="K58" i="6"/>
  <c r="I70" i="6"/>
  <c r="AY31" i="6"/>
  <c r="J42" i="6"/>
  <c r="L62" i="6"/>
  <c r="AN10" i="6"/>
  <c r="C19" i="6"/>
  <c r="C5" i="6"/>
  <c r="X64" i="6"/>
  <c r="AC29" i="6"/>
  <c r="AA43" i="6"/>
  <c r="AA70" i="6"/>
  <c r="X59" i="6"/>
  <c r="AC24" i="6"/>
  <c r="AB69" i="6"/>
  <c r="Y44" i="6"/>
  <c r="R47" i="6"/>
  <c r="U45" i="6"/>
  <c r="AX11" i="6"/>
  <c r="K30" i="6"/>
  <c r="AB23" i="6"/>
  <c r="S68" i="6"/>
  <c r="Z31" i="6"/>
  <c r="I51" i="6"/>
  <c r="W10" i="6"/>
  <c r="W31" i="6"/>
  <c r="Z22" i="6"/>
  <c r="Z25" i="6"/>
  <c r="AB9" i="6"/>
  <c r="V56" i="6"/>
  <c r="R50" i="6"/>
  <c r="K69" i="6"/>
  <c r="L56" i="6"/>
  <c r="O47" i="6"/>
  <c r="AC21" i="6"/>
  <c r="AN32" i="6"/>
  <c r="J57" i="6"/>
  <c r="AI17" i="6"/>
  <c r="U44" i="6"/>
  <c r="AB15" i="6"/>
  <c r="M26" i="6"/>
  <c r="O44" i="6"/>
  <c r="AB49" i="6"/>
  <c r="AN25" i="6"/>
  <c r="Q31" i="6"/>
  <c r="AA69" i="6"/>
  <c r="Z3" i="6"/>
  <c r="AG25" i="6"/>
  <c r="X63" i="6"/>
  <c r="U67" i="6"/>
  <c r="AC67" i="6"/>
  <c r="M20" i="6"/>
  <c r="I62" i="6"/>
  <c r="V46" i="6"/>
  <c r="Q23" i="6"/>
  <c r="Y55" i="6"/>
  <c r="AC49" i="6"/>
  <c r="W44" i="6"/>
  <c r="W27" i="6"/>
  <c r="V71" i="6"/>
  <c r="V70" i="6"/>
  <c r="Y3" i="6"/>
  <c r="AN31" i="6"/>
  <c r="AB53" i="6"/>
  <c r="AB4" i="6"/>
  <c r="Y47" i="6"/>
  <c r="AD16" i="6"/>
  <c r="Z5" i="6"/>
  <c r="F4" i="6"/>
  <c r="F3" i="6"/>
  <c r="F18" i="6"/>
  <c r="F7" i="6"/>
  <c r="F32" i="6"/>
  <c r="F28" i="6"/>
  <c r="F25" i="6"/>
  <c r="F31" i="6"/>
  <c r="F19" i="6"/>
  <c r="F29" i="6"/>
  <c r="F20" i="6"/>
  <c r="F22" i="6"/>
  <c r="F23" i="6"/>
  <c r="F26" i="6"/>
  <c r="F10" i="6"/>
  <c r="F21" i="6"/>
  <c r="F11" i="6"/>
  <c r="F8" i="6"/>
  <c r="F15" i="6"/>
  <c r="H7" i="6"/>
  <c r="H10" i="6"/>
  <c r="H23" i="6"/>
  <c r="H15" i="6"/>
  <c r="H32" i="6"/>
  <c r="H11" i="6"/>
  <c r="H20" i="6"/>
  <c r="H13" i="6"/>
  <c r="H3" i="6"/>
  <c r="H19" i="6"/>
  <c r="H29" i="6"/>
  <c r="H26" i="6"/>
  <c r="H21" i="6"/>
  <c r="H8" i="6"/>
  <c r="H27" i="6"/>
  <c r="H24" i="6"/>
  <c r="H4" i="6"/>
  <c r="H33" i="6"/>
  <c r="H14" i="6"/>
  <c r="H25" i="6"/>
  <c r="H17" i="6"/>
  <c r="H12" i="6"/>
  <c r="H6" i="6"/>
  <c r="H31" i="6"/>
  <c r="H30" i="6"/>
  <c r="H5" i="6"/>
  <c r="H18" i="6"/>
  <c r="H28" i="6"/>
  <c r="H16" i="6"/>
  <c r="H9" i="6"/>
  <c r="H22" i="6"/>
  <c r="G61" i="6"/>
  <c r="G46" i="6"/>
  <c r="G55" i="6"/>
  <c r="G52" i="6"/>
  <c r="G71" i="6"/>
  <c r="G58" i="6"/>
  <c r="G47" i="6"/>
  <c r="G59" i="6"/>
  <c r="G69" i="6"/>
  <c r="G62" i="6"/>
  <c r="G66" i="6"/>
  <c r="G72" i="6"/>
  <c r="G57" i="6"/>
  <c r="G49" i="6"/>
  <c r="G67" i="6"/>
  <c r="G48" i="6"/>
  <c r="G60" i="6"/>
  <c r="G63" i="6"/>
  <c r="G44" i="6"/>
  <c r="G64" i="6"/>
  <c r="G65" i="6"/>
  <c r="G45" i="6"/>
  <c r="G42" i="6"/>
  <c r="G43" i="6"/>
  <c r="G51" i="6"/>
  <c r="G56" i="6"/>
  <c r="G54" i="6"/>
  <c r="G68" i="6"/>
  <c r="G70" i="6"/>
  <c r="G50" i="6"/>
  <c r="G53" i="6"/>
  <c r="L186" i="2" l="1"/>
  <c r="L192" i="2"/>
  <c r="Y73" i="6"/>
  <c r="X73" i="6"/>
  <c r="V73" i="6"/>
  <c r="AA73" i="6"/>
  <c r="P73" i="6"/>
  <c r="T73" i="6"/>
  <c r="AC73" i="6"/>
  <c r="W73" i="6"/>
  <c r="U73" i="6"/>
  <c r="AH34" i="6"/>
  <c r="S73" i="6"/>
  <c r="I73" i="6"/>
  <c r="O73" i="6"/>
  <c r="AB73" i="6"/>
  <c r="J73" i="6"/>
  <c r="L73" i="6"/>
  <c r="K73" i="6"/>
  <c r="R73" i="6"/>
  <c r="V8" i="5"/>
  <c r="V10" i="5" s="1"/>
  <c r="B55" i="6"/>
  <c r="B69" i="6"/>
  <c r="B43" i="6"/>
  <c r="B52" i="6"/>
  <c r="B71" i="6"/>
  <c r="B54" i="6"/>
  <c r="B68" i="6"/>
  <c r="B62" i="6"/>
  <c r="B70" i="6"/>
  <c r="B72" i="6"/>
  <c r="N48" i="9"/>
  <c r="B53" i="6"/>
  <c r="B61" i="6"/>
  <c r="B67" i="6"/>
  <c r="B60" i="6"/>
  <c r="B48" i="6"/>
  <c r="B59" i="6"/>
  <c r="B63" i="6"/>
  <c r="B44" i="6"/>
  <c r="B66" i="6"/>
  <c r="B58" i="6"/>
  <c r="B49" i="6"/>
  <c r="B45" i="6"/>
  <c r="B56" i="6"/>
  <c r="B65" i="6"/>
  <c r="B64" i="6"/>
  <c r="B51" i="6"/>
  <c r="B46" i="6"/>
  <c r="G73" i="6"/>
  <c r="B42" i="6"/>
  <c r="B50" i="6"/>
  <c r="B47" i="6"/>
  <c r="B57" i="6"/>
  <c r="N8" i="5"/>
  <c r="E14" i="7" s="1"/>
  <c r="T8" i="5"/>
  <c r="T10" i="5" s="1"/>
  <c r="L8" i="5"/>
  <c r="L10" i="5" s="1"/>
  <c r="R62" i="9"/>
  <c r="H34" i="6"/>
  <c r="E191" i="2"/>
  <c r="E197" i="2"/>
  <c r="E30" i="7"/>
  <c r="Q23" i="9"/>
  <c r="Q26" i="9" s="1"/>
  <c r="Q27" i="9" s="1"/>
  <c r="AW34" i="6"/>
  <c r="R8" i="5"/>
  <c r="E18" i="7" s="1"/>
  <c r="AW185" i="2"/>
  <c r="AW187" i="2" s="1"/>
  <c r="AT8" i="5" s="1"/>
  <c r="AT10" i="5" s="1"/>
  <c r="W8" i="5"/>
  <c r="W10" i="5" s="1"/>
  <c r="AM185" i="2"/>
  <c r="AM187" i="2" s="1"/>
  <c r="AN34" i="6"/>
  <c r="BB185" i="2"/>
  <c r="BB187" i="2" s="1"/>
  <c r="AY8" i="5" s="1"/>
  <c r="AY10" i="5" s="1"/>
  <c r="AR185" i="2"/>
  <c r="AR187" i="2" s="1"/>
  <c r="AO8" i="5" s="1"/>
  <c r="AO10" i="5" s="1"/>
  <c r="AX34" i="6"/>
  <c r="AG34" i="6"/>
  <c r="AI34" i="6"/>
  <c r="AY34" i="6"/>
  <c r="AJ34" i="6"/>
  <c r="C34" i="6"/>
  <c r="AC34" i="6"/>
  <c r="M34" i="6"/>
  <c r="Q34" i="6"/>
  <c r="D6" i="5"/>
  <c r="E29" i="7"/>
  <c r="AC10" i="5"/>
  <c r="P26" i="9"/>
  <c r="P27" i="9" s="1"/>
  <c r="E27" i="7"/>
  <c r="AA10" i="5"/>
  <c r="X10" i="5"/>
  <c r="E24" i="7"/>
  <c r="E8" i="7"/>
  <c r="H10" i="5"/>
  <c r="E17" i="7"/>
  <c r="Q10" i="5"/>
  <c r="E2" i="7"/>
  <c r="B10" i="5"/>
  <c r="F8" i="5"/>
  <c r="S10" i="5"/>
  <c r="E19" i="7"/>
  <c r="E8" i="5"/>
  <c r="M10" i="5"/>
  <c r="E13" i="7"/>
  <c r="E25" i="7"/>
  <c r="Y10" i="5"/>
  <c r="E28" i="7"/>
  <c r="AB10" i="5"/>
  <c r="O10" i="5"/>
  <c r="E15" i="7"/>
  <c r="G13" i="6"/>
  <c r="G15" i="6"/>
  <c r="D23" i="6"/>
  <c r="D12" i="6"/>
  <c r="O11" i="6"/>
  <c r="T26" i="6"/>
  <c r="AD26" i="6"/>
  <c r="P4" i="6"/>
  <c r="J19" i="6"/>
  <c r="L11" i="6"/>
  <c r="U16" i="6"/>
  <c r="AE13" i="6"/>
  <c r="R6" i="6"/>
  <c r="AD31" i="6"/>
  <c r="J26" i="6"/>
  <c r="O24" i="6"/>
  <c r="AD15" i="6"/>
  <c r="P6" i="6"/>
  <c r="J23" i="6"/>
  <c r="AE18" i="6"/>
  <c r="L22" i="6"/>
  <c r="AD17" i="6"/>
  <c r="AE33" i="6"/>
  <c r="V29" i="6"/>
  <c r="O3" i="6"/>
  <c r="P32" i="6"/>
  <c r="AE29" i="6"/>
  <c r="U7" i="6"/>
  <c r="J18" i="6"/>
  <c r="R24" i="6"/>
  <c r="R13" i="6"/>
  <c r="O10" i="6"/>
  <c r="R20" i="6"/>
  <c r="L8" i="6"/>
  <c r="J10" i="6"/>
  <c r="T29" i="6"/>
  <c r="R4" i="6"/>
  <c r="P33" i="6"/>
  <c r="Y5" i="6"/>
  <c r="G4" i="6"/>
  <c r="R23" i="6"/>
  <c r="G16" i="6"/>
  <c r="G22" i="6"/>
  <c r="D11" i="6"/>
  <c r="G3" i="6"/>
  <c r="AD8" i="6"/>
  <c r="R3" i="6"/>
  <c r="O15" i="6"/>
  <c r="Y13" i="6"/>
  <c r="R32" i="6"/>
  <c r="U25" i="6"/>
  <c r="T32" i="6"/>
  <c r="R10" i="6"/>
  <c r="O8" i="6"/>
  <c r="V26" i="6"/>
  <c r="AD33" i="6"/>
  <c r="J24" i="6"/>
  <c r="L23" i="6"/>
  <c r="U30" i="6"/>
  <c r="T11" i="6"/>
  <c r="R25" i="6"/>
  <c r="T20" i="6"/>
  <c r="G21" i="6"/>
  <c r="D9" i="6"/>
  <c r="D31" i="6"/>
  <c r="D3" i="6"/>
  <c r="T25" i="6"/>
  <c r="O28" i="6"/>
  <c r="T17" i="6"/>
  <c r="AE12" i="6"/>
  <c r="U10" i="6"/>
  <c r="T23" i="6"/>
  <c r="O6" i="6"/>
  <c r="L18" i="6"/>
  <c r="U6" i="6"/>
  <c r="AE5" i="6"/>
  <c r="P17" i="6"/>
  <c r="L7" i="6"/>
  <c r="D21" i="6"/>
  <c r="V33" i="6"/>
  <c r="Z19" i="6"/>
  <c r="J25" i="6"/>
  <c r="P3" i="6"/>
  <c r="D14" i="6"/>
  <c r="P29" i="6"/>
  <c r="R29" i="6"/>
  <c r="O9" i="6"/>
  <c r="T27" i="6"/>
  <c r="U14" i="6"/>
  <c r="J6" i="6"/>
  <c r="J9" i="6"/>
  <c r="J13" i="6"/>
  <c r="U18" i="6"/>
  <c r="G5" i="6"/>
  <c r="O17" i="6"/>
  <c r="L25" i="6"/>
  <c r="L15" i="6"/>
  <c r="V11" i="6"/>
  <c r="P28" i="6"/>
  <c r="T16" i="6"/>
  <c r="L24" i="6"/>
  <c r="U8" i="6"/>
  <c r="L21" i="6"/>
  <c r="AE11" i="6"/>
  <c r="E10" i="6"/>
  <c r="D7" i="6"/>
  <c r="G23" i="6"/>
  <c r="D4" i="6"/>
  <c r="O30" i="6"/>
  <c r="J33" i="6"/>
  <c r="AB22" i="6"/>
  <c r="O7" i="6"/>
  <c r="U11" i="6"/>
  <c r="AE20" i="6"/>
  <c r="AE25" i="6"/>
  <c r="J28" i="6"/>
  <c r="G29" i="6"/>
  <c r="R16" i="6"/>
  <c r="AB21" i="6"/>
  <c r="U29" i="6"/>
  <c r="L27" i="6"/>
  <c r="V23" i="6"/>
  <c r="G18" i="6"/>
  <c r="O20" i="6"/>
  <c r="AE17" i="6"/>
  <c r="J4" i="6"/>
  <c r="O21" i="6"/>
  <c r="G20" i="6"/>
  <c r="R30" i="6"/>
  <c r="J7" i="6"/>
  <c r="U28" i="6"/>
  <c r="T4" i="6"/>
  <c r="L29" i="6"/>
  <c r="J5" i="6"/>
  <c r="T15" i="6"/>
  <c r="D32" i="6"/>
  <c r="D16" i="6"/>
  <c r="D8" i="6"/>
  <c r="D17" i="6"/>
  <c r="P9" i="6"/>
  <c r="R22" i="6"/>
  <c r="J8" i="6"/>
  <c r="L17" i="6"/>
  <c r="P23" i="6"/>
  <c r="O16" i="6"/>
  <c r="J32" i="6"/>
  <c r="P7" i="6"/>
  <c r="U5" i="6"/>
  <c r="P26" i="6"/>
  <c r="AE32" i="6"/>
  <c r="L33" i="6"/>
  <c r="U22" i="6"/>
  <c r="V24" i="6"/>
  <c r="J15" i="6"/>
  <c r="J20" i="6"/>
  <c r="R18" i="6"/>
  <c r="G7" i="6"/>
  <c r="V21" i="6"/>
  <c r="P15" i="6"/>
  <c r="U32" i="6"/>
  <c r="P5" i="6"/>
  <c r="O32" i="6"/>
  <c r="P11" i="6"/>
  <c r="T22" i="6"/>
  <c r="U3" i="6"/>
  <c r="G25" i="6"/>
  <c r="T12" i="6"/>
  <c r="U27" i="6"/>
  <c r="U33" i="6"/>
  <c r="AE3" i="6"/>
  <c r="D30" i="6"/>
  <c r="R33" i="6"/>
  <c r="T28" i="6"/>
  <c r="J21" i="6"/>
  <c r="R11" i="6"/>
  <c r="O33" i="6"/>
  <c r="G28" i="6"/>
  <c r="AE6" i="6"/>
  <c r="AD10" i="6"/>
  <c r="R8" i="6"/>
  <c r="R27" i="6"/>
  <c r="L4" i="6"/>
  <c r="D20" i="6"/>
  <c r="D27" i="6"/>
  <c r="G10" i="6"/>
  <c r="P31" i="6"/>
  <c r="AE14" i="6"/>
  <c r="O25" i="6"/>
  <c r="O18" i="6"/>
  <c r="Z32" i="6"/>
  <c r="O13" i="6"/>
  <c r="J31" i="6"/>
  <c r="U17" i="6"/>
  <c r="AE28" i="6"/>
  <c r="D15" i="6"/>
  <c r="R26" i="6"/>
  <c r="AE9" i="6"/>
  <c r="U24" i="6"/>
  <c r="K5" i="6"/>
  <c r="V3" i="6"/>
  <c r="R7" i="6"/>
  <c r="AD23" i="6"/>
  <c r="P13" i="6"/>
  <c r="P10" i="6"/>
  <c r="P22" i="6"/>
  <c r="O4" i="6"/>
  <c r="J12" i="6"/>
  <c r="U4" i="6"/>
  <c r="T18" i="6"/>
  <c r="D22" i="6"/>
  <c r="L10" i="6"/>
  <c r="AD18" i="6"/>
  <c r="G8" i="6"/>
  <c r="U20" i="6"/>
  <c r="G30" i="6"/>
  <c r="J3" i="6"/>
  <c r="AE15" i="6"/>
  <c r="AD27" i="6"/>
  <c r="U9" i="6"/>
  <c r="D33" i="6"/>
  <c r="T13" i="6"/>
  <c r="U15" i="6"/>
  <c r="G6" i="6"/>
  <c r="L20" i="6"/>
  <c r="U26" i="6"/>
  <c r="T14" i="6"/>
  <c r="J11" i="6"/>
  <c r="O26" i="6"/>
  <c r="L31" i="6"/>
  <c r="O5" i="6"/>
  <c r="G19" i="6"/>
  <c r="G31" i="6"/>
  <c r="D29" i="6"/>
  <c r="G33" i="6"/>
  <c r="L5" i="6"/>
  <c r="L13" i="6"/>
  <c r="AD13" i="6"/>
  <c r="T21" i="6"/>
  <c r="T10" i="6"/>
  <c r="U12" i="6"/>
  <c r="K12" i="6"/>
  <c r="O19" i="6"/>
  <c r="P12" i="6"/>
  <c r="AE31" i="6"/>
  <c r="L9" i="6"/>
  <c r="J29" i="6"/>
  <c r="J22" i="6"/>
  <c r="R17" i="6"/>
  <c r="P16" i="6"/>
  <c r="AE4" i="6"/>
  <c r="L12" i="6"/>
  <c r="R31" i="6"/>
  <c r="D28" i="6"/>
  <c r="D26" i="6"/>
  <c r="D6" i="6"/>
  <c r="L28" i="6"/>
  <c r="T5" i="6"/>
  <c r="T31" i="6"/>
  <c r="L32" i="6"/>
  <c r="AE19" i="6"/>
  <c r="AE27" i="6"/>
  <c r="T8" i="6"/>
  <c r="P21" i="6"/>
  <c r="P8" i="6"/>
  <c r="L14" i="6"/>
  <c r="G17" i="6"/>
  <c r="L3" i="6"/>
  <c r="P27" i="6"/>
  <c r="P20" i="6"/>
  <c r="T19" i="6"/>
  <c r="T3" i="6"/>
  <c r="R12" i="6"/>
  <c r="R19" i="6"/>
  <c r="AD30" i="6"/>
  <c r="D25" i="6"/>
  <c r="P24" i="6"/>
  <c r="D10" i="6"/>
  <c r="AD29" i="6"/>
  <c r="AE23" i="6"/>
  <c r="O12" i="6"/>
  <c r="T24" i="6"/>
  <c r="L19" i="6"/>
  <c r="AE8" i="6"/>
  <c r="J14" i="6"/>
  <c r="L16" i="6"/>
  <c r="D24" i="6"/>
  <c r="R28" i="6"/>
  <c r="T9" i="6"/>
  <c r="J17" i="6"/>
  <c r="O29" i="6"/>
  <c r="T7" i="6"/>
  <c r="V10" i="6"/>
  <c r="Y27" i="6"/>
  <c r="O22" i="6"/>
  <c r="AE30" i="6"/>
  <c r="D18" i="6"/>
  <c r="D5" i="6"/>
  <c r="D19" i="6"/>
  <c r="G27" i="6"/>
  <c r="J27" i="6"/>
  <c r="J16" i="6"/>
  <c r="U21" i="6"/>
  <c r="R21" i="6"/>
  <c r="J30" i="6"/>
  <c r="AE7" i="6"/>
  <c r="P25" i="6"/>
  <c r="AD19" i="6"/>
  <c r="K13" i="6"/>
  <c r="L30" i="6"/>
  <c r="R9" i="6"/>
  <c r="U23" i="6"/>
  <c r="T6" i="6"/>
  <c r="O23" i="6"/>
  <c r="L26" i="6"/>
  <c r="O31" i="6"/>
  <c r="G32" i="6"/>
  <c r="R15" i="6"/>
  <c r="G12" i="6"/>
  <c r="V32" i="6"/>
  <c r="T33" i="6"/>
  <c r="AE21" i="6"/>
  <c r="G9" i="6"/>
  <c r="V14" i="6"/>
  <c r="G26" i="6"/>
  <c r="D13" i="6"/>
  <c r="G24" i="6"/>
  <c r="E11" i="6"/>
  <c r="U13" i="6"/>
  <c r="L6" i="6"/>
  <c r="P30" i="6"/>
  <c r="AE10" i="6"/>
  <c r="AE16" i="6"/>
  <c r="AE26" i="6"/>
  <c r="R5" i="6"/>
  <c r="U19" i="6"/>
  <c r="W20" i="6"/>
  <c r="V9" i="6"/>
  <c r="O14" i="6"/>
  <c r="R14" i="6"/>
  <c r="AE22" i="6"/>
  <c r="T30" i="6"/>
  <c r="P14" i="6"/>
  <c r="P19" i="6"/>
  <c r="U31" i="6"/>
  <c r="P18" i="6"/>
  <c r="O27" i="6"/>
  <c r="F14" i="6"/>
  <c r="F24" i="6"/>
  <c r="F27" i="6"/>
  <c r="F30" i="6"/>
  <c r="F6" i="6"/>
  <c r="F16" i="6"/>
  <c r="F17" i="6"/>
  <c r="F9" i="6"/>
  <c r="F33" i="6"/>
  <c r="G14" i="6"/>
  <c r="AK24" i="6"/>
  <c r="E22" i="7" l="1"/>
  <c r="E12" i="7"/>
  <c r="W34" i="6"/>
  <c r="Z34" i="6"/>
  <c r="K34" i="6"/>
  <c r="T34" i="6"/>
  <c r="V34" i="6"/>
  <c r="N10" i="5"/>
  <c r="E20" i="7"/>
  <c r="L34" i="6"/>
  <c r="O34" i="6"/>
  <c r="R34" i="6"/>
  <c r="I8" i="5"/>
  <c r="E23" i="7"/>
  <c r="J34" i="6"/>
  <c r="Y34" i="6"/>
  <c r="AD34" i="6"/>
  <c r="AB34" i="6"/>
  <c r="R10" i="5"/>
  <c r="P34" i="6"/>
  <c r="U34" i="6"/>
  <c r="D34" i="6"/>
  <c r="E37" i="6"/>
  <c r="AJ8" i="5"/>
  <c r="AJ10" i="5" s="1"/>
  <c r="D35" i="6"/>
  <c r="C8" i="5"/>
  <c r="AE34" i="6"/>
  <c r="F34" i="6"/>
  <c r="G34" i="6"/>
  <c r="D7" i="5"/>
  <c r="E6" i="5"/>
  <c r="P31" i="9"/>
  <c r="P32" i="9" s="1"/>
  <c r="P33" i="9" s="1"/>
  <c r="E10" i="5"/>
  <c r="E5" i="7"/>
  <c r="F10" i="5"/>
  <c r="E6" i="7"/>
  <c r="E5" i="6"/>
  <c r="AP20" i="6"/>
  <c r="AU18" i="6"/>
  <c r="AK28" i="6"/>
  <c r="AZ19" i="6"/>
  <c r="AK3" i="6"/>
  <c r="AZ4" i="6"/>
  <c r="AP22" i="6"/>
  <c r="AK21" i="6"/>
  <c r="AP9" i="6"/>
  <c r="AP30" i="6"/>
  <c r="AP4" i="6"/>
  <c r="AZ10" i="6"/>
  <c r="AU21" i="6"/>
  <c r="AP10" i="6"/>
  <c r="AK15" i="6"/>
  <c r="AU8" i="6"/>
  <c r="AP14" i="6"/>
  <c r="AZ25" i="6"/>
  <c r="AU15" i="6"/>
  <c r="AK23" i="6"/>
  <c r="AP26" i="6"/>
  <c r="AZ17" i="6"/>
  <c r="AK20" i="6"/>
  <c r="AK33" i="6"/>
  <c r="AP15" i="6"/>
  <c r="AK22" i="6"/>
  <c r="AP7" i="6"/>
  <c r="AZ6" i="6"/>
  <c r="AZ14" i="6"/>
  <c r="AP21" i="6"/>
  <c r="AK10" i="6"/>
  <c r="AK5" i="6"/>
  <c r="AP32" i="6"/>
  <c r="AK4" i="6"/>
  <c r="AZ32" i="6"/>
  <c r="AU13" i="6"/>
  <c r="AU28" i="6"/>
  <c r="AK18" i="6"/>
  <c r="AU10" i="6"/>
  <c r="AU33" i="6"/>
  <c r="AU17" i="6"/>
  <c r="AP25" i="6"/>
  <c r="AP6" i="6"/>
  <c r="AU9" i="6"/>
  <c r="AZ28" i="6"/>
  <c r="AP11" i="6"/>
  <c r="AZ11" i="6"/>
  <c r="AP29" i="6"/>
  <c r="AZ16" i="6"/>
  <c r="AP33" i="6"/>
  <c r="AU16" i="6"/>
  <c r="AK11" i="6"/>
  <c r="AP19" i="6"/>
  <c r="AK30" i="6"/>
  <c r="AZ30" i="6"/>
  <c r="AP24" i="6"/>
  <c r="AK12" i="6"/>
  <c r="AP31" i="6"/>
  <c r="AK14" i="6"/>
  <c r="AU26" i="6"/>
  <c r="AU22" i="6"/>
  <c r="AK32" i="6"/>
  <c r="AP28" i="6"/>
  <c r="AK27" i="6"/>
  <c r="AP3" i="6"/>
  <c r="AZ27" i="6"/>
  <c r="AP16" i="6"/>
  <c r="AU19" i="6"/>
  <c r="AU6" i="6"/>
  <c r="AU29" i="6"/>
  <c r="AP8" i="6"/>
  <c r="AK16" i="6"/>
  <c r="AU11" i="6"/>
  <c r="AK9" i="6"/>
  <c r="AZ13" i="6"/>
  <c r="AZ3" i="6"/>
  <c r="AU27" i="6"/>
  <c r="AU31" i="6"/>
  <c r="AP23" i="6"/>
  <c r="AZ29" i="6"/>
  <c r="AZ26" i="6"/>
  <c r="AP17" i="6"/>
  <c r="AK17" i="6"/>
  <c r="AK25" i="6"/>
  <c r="AU24" i="6"/>
  <c r="AK6" i="6"/>
  <c r="AZ23" i="6"/>
  <c r="AU32" i="6"/>
  <c r="AZ21" i="6"/>
  <c r="AZ24" i="6"/>
  <c r="AZ5" i="6"/>
  <c r="AP5" i="6"/>
  <c r="AZ31" i="6"/>
  <c r="AU23" i="6"/>
  <c r="AZ22" i="6"/>
  <c r="AP12" i="6"/>
  <c r="AZ18" i="6"/>
  <c r="AU7" i="6"/>
  <c r="AP18" i="6"/>
  <c r="AU20" i="6"/>
  <c r="AK7" i="6"/>
  <c r="AK26" i="6"/>
  <c r="AZ12" i="6"/>
  <c r="AU30" i="6"/>
  <c r="AU14" i="6"/>
  <c r="AK29" i="6"/>
  <c r="AZ9" i="6"/>
  <c r="AK31" i="6"/>
  <c r="AU5" i="6"/>
  <c r="AZ15" i="6"/>
  <c r="AZ7" i="6"/>
  <c r="AZ33" i="6"/>
  <c r="AU3" i="6"/>
  <c r="AZ20" i="6"/>
  <c r="AK8" i="6"/>
  <c r="AK19" i="6"/>
  <c r="AU4" i="6"/>
  <c r="AU12" i="6"/>
  <c r="AU25" i="6"/>
  <c r="AP27" i="6"/>
  <c r="AK13" i="6"/>
  <c r="AZ8" i="6"/>
  <c r="AP13" i="6"/>
  <c r="E9" i="7" l="1"/>
  <c r="I10" i="5"/>
  <c r="AU34" i="6"/>
  <c r="AK34" i="6"/>
  <c r="C9" i="5"/>
  <c r="E3" i="7"/>
  <c r="C10" i="5"/>
  <c r="AZ34" i="6"/>
  <c r="AP34" i="6"/>
  <c r="E7" i="5"/>
  <c r="F6" i="5"/>
  <c r="E35" i="6"/>
  <c r="F36" i="6" s="1"/>
  <c r="D8" i="5"/>
  <c r="E24" i="6"/>
  <c r="E15" i="6"/>
  <c r="E17" i="6"/>
  <c r="E8" i="6"/>
  <c r="E29" i="6"/>
  <c r="E26" i="6"/>
  <c r="E32" i="6"/>
  <c r="E4" i="6"/>
  <c r="E9" i="6"/>
  <c r="E21" i="6"/>
  <c r="E7" i="6"/>
  <c r="E33" i="6"/>
  <c r="E28" i="6"/>
  <c r="E20" i="6"/>
  <c r="E25" i="6"/>
  <c r="E3" i="6"/>
  <c r="E6" i="6"/>
  <c r="E22" i="6"/>
  <c r="E23" i="6"/>
  <c r="E18" i="6"/>
  <c r="E30" i="6"/>
  <c r="E13" i="6"/>
  <c r="E19" i="6"/>
  <c r="E27" i="6"/>
  <c r="E14" i="6"/>
  <c r="E16" i="6"/>
  <c r="E31" i="6"/>
  <c r="F7" i="5" l="1"/>
  <c r="G6" i="5"/>
  <c r="E4" i="7"/>
  <c r="D10" i="5"/>
  <c r="D9" i="5"/>
  <c r="E9" i="5" s="1"/>
  <c r="F9" i="5" s="1"/>
  <c r="G9" i="5" s="1"/>
  <c r="H9" i="5" s="1"/>
  <c r="H6" i="5" l="1"/>
  <c r="G7" i="5"/>
  <c r="I6" i="5" l="1"/>
  <c r="H7" i="5"/>
  <c r="I7" i="5" l="1"/>
  <c r="J6" i="5"/>
  <c r="K6" i="5" l="1"/>
  <c r="J7" i="5"/>
  <c r="L6" i="5" l="1"/>
  <c r="K7" i="5"/>
  <c r="L7" i="5" l="1"/>
  <c r="M6" i="5"/>
  <c r="M7" i="5" l="1"/>
  <c r="N6" i="5"/>
  <c r="N7" i="5" l="1"/>
  <c r="O6" i="5"/>
  <c r="O7" i="5" l="1"/>
  <c r="P6" i="5"/>
  <c r="P7" i="5" l="1"/>
  <c r="Q6" i="5"/>
  <c r="Q7" i="5" l="1"/>
  <c r="R6" i="5"/>
  <c r="R7" i="5" l="1"/>
  <c r="S6" i="5"/>
  <c r="T6" i="5" l="1"/>
  <c r="S7" i="5"/>
  <c r="U6" i="5" l="1"/>
  <c r="T7" i="5"/>
  <c r="U7" i="5" l="1"/>
  <c r="V6" i="5"/>
  <c r="V7" i="5" l="1"/>
  <c r="W6" i="5"/>
  <c r="X6" i="5" l="1"/>
  <c r="W7" i="5"/>
  <c r="Y6" i="5" l="1"/>
  <c r="X7" i="5"/>
  <c r="Z6" i="5" l="1"/>
  <c r="Y7" i="5"/>
  <c r="AA6" i="5" l="1"/>
  <c r="Z7" i="5"/>
  <c r="AA7" i="5" l="1"/>
  <c r="AB6" i="5"/>
  <c r="AC6" i="5" l="1"/>
  <c r="AB7" i="5"/>
  <c r="AC7" i="5" l="1"/>
  <c r="AD6" i="5"/>
  <c r="AD7" i="5" l="1"/>
  <c r="AE6" i="5"/>
  <c r="AE7" i="5" l="1"/>
  <c r="AF6" i="5"/>
  <c r="AG6" i="5" l="1"/>
  <c r="AF7" i="5"/>
  <c r="AH6" i="5" l="1"/>
  <c r="AG7" i="5"/>
  <c r="AH7" i="5" l="1"/>
  <c r="AI6" i="5"/>
  <c r="AI7" i="5" l="1"/>
  <c r="AJ6" i="5"/>
  <c r="AK6" i="5" l="1"/>
  <c r="AJ7" i="5"/>
  <c r="AK7" i="5" l="1"/>
  <c r="AL6" i="5"/>
  <c r="AM6" i="5" l="1"/>
  <c r="AL7" i="5"/>
  <c r="AN6" i="5" l="1"/>
  <c r="AM7" i="5"/>
  <c r="AO6" i="5" l="1"/>
  <c r="AN7" i="5"/>
  <c r="AP6" i="5" l="1"/>
  <c r="AO7" i="5"/>
  <c r="AQ6" i="5" l="1"/>
  <c r="AP7" i="5"/>
  <c r="AQ7" i="5" l="1"/>
  <c r="AR6" i="5"/>
  <c r="AR7" i="5" l="1"/>
  <c r="AS6" i="5"/>
  <c r="AS7" i="5" l="1"/>
  <c r="AT6" i="5"/>
  <c r="AU6" i="5" l="1"/>
  <c r="AT7" i="5"/>
  <c r="AU7" i="5" l="1"/>
  <c r="AV6" i="5"/>
  <c r="AW6" i="5" l="1"/>
  <c r="AV7" i="5"/>
  <c r="AX6" i="5" l="1"/>
  <c r="AW7" i="5"/>
  <c r="AX7" i="5" l="1"/>
  <c r="AY6" i="5"/>
  <c r="AY7" i="5" s="1"/>
  <c r="AF186" i="2" l="1"/>
  <c r="AG186" i="2" s="1"/>
  <c r="M186" i="2" l="1"/>
  <c r="N185" i="2" s="1"/>
  <c r="N187" i="2" s="1"/>
  <c r="AH185" i="2"/>
  <c r="AH187" i="2" s="1"/>
  <c r="E12" i="6"/>
  <c r="I33" i="6"/>
  <c r="E34" i="6" l="1"/>
  <c r="AH186" i="2"/>
  <c r="AI186" i="2" s="1"/>
  <c r="AE8" i="5"/>
  <c r="E7" i="7"/>
  <c r="I9" i="5"/>
  <c r="J9" i="5" s="1"/>
  <c r="G10" i="5"/>
  <c r="K8" i="5"/>
  <c r="N186" i="2"/>
  <c r="O186" i="2" s="1"/>
  <c r="P186" i="2" s="1"/>
  <c r="Q186" i="2" s="1"/>
  <c r="R186" i="2" s="1"/>
  <c r="AF10" i="6"/>
  <c r="AF27" i="6"/>
  <c r="AF17" i="6"/>
  <c r="AF19" i="6"/>
  <c r="AF22" i="6"/>
  <c r="AF3" i="6"/>
  <c r="AF15" i="6"/>
  <c r="AF9" i="6"/>
  <c r="AF6" i="6"/>
  <c r="AF5" i="6"/>
  <c r="AF21" i="6"/>
  <c r="AF30" i="6"/>
  <c r="AF32" i="6"/>
  <c r="AF4" i="6"/>
  <c r="AF8" i="6"/>
  <c r="AF11" i="6"/>
  <c r="AF7" i="6"/>
  <c r="AF18" i="6"/>
  <c r="AF12" i="6"/>
  <c r="AF29" i="6"/>
  <c r="AF23" i="6"/>
  <c r="AF25" i="6"/>
  <c r="AF33" i="6"/>
  <c r="AF31" i="6"/>
  <c r="AF26" i="6"/>
  <c r="AF28" i="6"/>
  <c r="AF16" i="6"/>
  <c r="AF20" i="6"/>
  <c r="AF24" i="6"/>
  <c r="AF13" i="6"/>
  <c r="AF14" i="6"/>
  <c r="I20" i="6"/>
  <c r="I3" i="6"/>
  <c r="I19" i="6"/>
  <c r="I32" i="6"/>
  <c r="I26" i="6"/>
  <c r="I16" i="6"/>
  <c r="I25" i="6"/>
  <c r="I4" i="6"/>
  <c r="I23" i="6"/>
  <c r="I22" i="6"/>
  <c r="I15" i="6"/>
  <c r="I30" i="6"/>
  <c r="I18" i="6"/>
  <c r="I12" i="6"/>
  <c r="I31" i="6"/>
  <c r="I14" i="6"/>
  <c r="I10" i="6"/>
  <c r="I6" i="6"/>
  <c r="I8" i="6"/>
  <c r="I27" i="6"/>
  <c r="I29" i="6"/>
  <c r="I9" i="6"/>
  <c r="I21" i="6"/>
  <c r="I28" i="6"/>
  <c r="I5" i="6"/>
  <c r="I11" i="6"/>
  <c r="I17" i="6"/>
  <c r="I7" i="6"/>
  <c r="I13" i="6"/>
  <c r="I24" i="6"/>
  <c r="I34" i="6" l="1"/>
  <c r="AF34" i="6"/>
  <c r="AE10" i="5"/>
  <c r="E31" i="7"/>
  <c r="S185" i="2"/>
  <c r="S187" i="2" s="1"/>
  <c r="K9" i="5"/>
  <c r="L9" i="5" s="1"/>
  <c r="M9" i="5" s="1"/>
  <c r="N9" i="5" s="1"/>
  <c r="O9" i="5" s="1"/>
  <c r="K10" i="5"/>
  <c r="E11" i="7"/>
  <c r="P8" i="5" l="1"/>
  <c r="S186" i="2"/>
  <c r="T186" i="2" s="1"/>
  <c r="U186" i="2" s="1"/>
  <c r="V186" i="2" s="1"/>
  <c r="W186" i="2" s="1"/>
  <c r="N5" i="6"/>
  <c r="N15" i="6"/>
  <c r="N8" i="6"/>
  <c r="N19" i="6"/>
  <c r="N14" i="6"/>
  <c r="N11" i="6"/>
  <c r="N18" i="6"/>
  <c r="N20" i="6"/>
  <c r="N16" i="6"/>
  <c r="N32" i="6"/>
  <c r="N17" i="6"/>
  <c r="N30" i="6"/>
  <c r="N23" i="6"/>
  <c r="N31" i="6"/>
  <c r="N3" i="6"/>
  <c r="N26" i="6"/>
  <c r="N27" i="6"/>
  <c r="N12" i="6"/>
  <c r="N33" i="6"/>
  <c r="N22" i="6"/>
  <c r="N13" i="6"/>
  <c r="N28" i="6"/>
  <c r="N9" i="6"/>
  <c r="N24" i="6"/>
  <c r="N29" i="6"/>
  <c r="N6" i="6"/>
  <c r="N21" i="6"/>
  <c r="N4" i="6"/>
  <c r="N7" i="6"/>
  <c r="N10" i="6"/>
  <c r="N25" i="6"/>
  <c r="N34" i="6" l="1"/>
  <c r="X185" i="2"/>
  <c r="X187" i="2" s="1"/>
  <c r="E16" i="7"/>
  <c r="P9" i="5"/>
  <c r="Q9" i="5" s="1"/>
  <c r="R9" i="5" s="1"/>
  <c r="S9" i="5" s="1"/>
  <c r="T9" i="5" s="1"/>
  <c r="P10" i="5"/>
  <c r="S30" i="6"/>
  <c r="U8" i="5" l="1"/>
  <c r="X186" i="2"/>
  <c r="Y186" i="2" s="1"/>
  <c r="Z186" i="2" s="1"/>
  <c r="AA186" i="2" s="1"/>
  <c r="AB186" i="2" s="1"/>
  <c r="S21" i="6"/>
  <c r="S18" i="6"/>
  <c r="S22" i="6"/>
  <c r="S6" i="6"/>
  <c r="S33" i="6"/>
  <c r="S7" i="6"/>
  <c r="S28" i="6"/>
  <c r="S15" i="6"/>
  <c r="S10" i="6"/>
  <c r="S27" i="6"/>
  <c r="S29" i="6"/>
  <c r="S32" i="6"/>
  <c r="S3" i="6"/>
  <c r="S8" i="6"/>
  <c r="S9" i="6"/>
  <c r="S12" i="6"/>
  <c r="S16" i="6"/>
  <c r="S20" i="6"/>
  <c r="S24" i="6"/>
  <c r="S13" i="6"/>
  <c r="S5" i="6"/>
  <c r="S31" i="6"/>
  <c r="S19" i="6"/>
  <c r="S11" i="6"/>
  <c r="S14" i="6"/>
  <c r="S17" i="6"/>
  <c r="S23" i="6"/>
  <c r="S25" i="6"/>
  <c r="S4" i="6"/>
  <c r="S26" i="6"/>
  <c r="S34" i="6" l="1"/>
  <c r="AC185" i="2"/>
  <c r="E21" i="7"/>
  <c r="U10" i="5"/>
  <c r="U9" i="5"/>
  <c r="V9" i="5" s="1"/>
  <c r="W9" i="5" s="1"/>
  <c r="X9" i="5" s="1"/>
  <c r="Y9" i="5" s="1"/>
  <c r="AC187" i="2" l="1"/>
  <c r="AC186" i="2"/>
  <c r="AD186" i="2" s="1"/>
  <c r="X3" i="6"/>
  <c r="AA7" i="6"/>
  <c r="AA3" i="6"/>
  <c r="AA25" i="6"/>
  <c r="AA10" i="6"/>
  <c r="AA5" i="6"/>
  <c r="AA8" i="6"/>
  <c r="X23" i="6"/>
  <c r="X31" i="6"/>
  <c r="X14" i="6"/>
  <c r="AA20" i="6"/>
  <c r="AA27" i="6"/>
  <c r="X21" i="6"/>
  <c r="AA18" i="6"/>
  <c r="AA9" i="6"/>
  <c r="AA12" i="6"/>
  <c r="X7" i="6"/>
  <c r="X9" i="6"/>
  <c r="X11" i="6"/>
  <c r="AA4" i="6"/>
  <c r="X17" i="6"/>
  <c r="X28" i="6"/>
  <c r="X22" i="6"/>
  <c r="AA28" i="6"/>
  <c r="AA15" i="6"/>
  <c r="X12" i="6"/>
  <c r="AA16" i="6"/>
  <c r="X8" i="6"/>
  <c r="AA29" i="6"/>
  <c r="AA6" i="6"/>
  <c r="X18" i="6"/>
  <c r="AA22" i="6"/>
  <c r="X24" i="6"/>
  <c r="AA23" i="6"/>
  <c r="AA32" i="6"/>
  <c r="X26" i="6"/>
  <c r="X10" i="6"/>
  <c r="X16" i="6"/>
  <c r="AA24" i="6"/>
  <c r="X32" i="6"/>
  <c r="X30" i="6"/>
  <c r="X15" i="6"/>
  <c r="X13" i="6"/>
  <c r="AA13" i="6"/>
  <c r="AA26" i="6"/>
  <c r="X25" i="6"/>
  <c r="AA11" i="6"/>
  <c r="AA30" i="6"/>
  <c r="AA14" i="6"/>
  <c r="X4" i="6"/>
  <c r="X33" i="6"/>
  <c r="AA17" i="6"/>
  <c r="X27" i="6"/>
  <c r="AA33" i="6"/>
  <c r="AA21" i="6"/>
  <c r="X19" i="6"/>
  <c r="AA19" i="6"/>
  <c r="X6" i="6"/>
  <c r="X5" i="6"/>
  <c r="X20" i="6"/>
  <c r="X29" i="6"/>
  <c r="E190" i="2" l="1"/>
  <c r="E194" i="2"/>
  <c r="B4" i="6"/>
  <c r="Z8" i="5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AM9" i="5" s="1"/>
  <c r="AN9" i="5" s="1"/>
  <c r="AO9" i="5" s="1"/>
  <c r="AP9" i="5" s="1"/>
  <c r="AQ9" i="5" s="1"/>
  <c r="AR9" i="5" s="1"/>
  <c r="AS9" i="5" s="1"/>
  <c r="AT9" i="5" s="1"/>
  <c r="AU9" i="5" s="1"/>
  <c r="AV9" i="5" s="1"/>
  <c r="AW9" i="5" s="1"/>
  <c r="AX9" i="5" s="1"/>
  <c r="AY9" i="5" s="1"/>
  <c r="B14" i="6"/>
  <c r="B31" i="6"/>
  <c r="B22" i="6"/>
  <c r="B7" i="6"/>
  <c r="B6" i="6"/>
  <c r="B25" i="6"/>
  <c r="B5" i="6"/>
  <c r="B12" i="6"/>
  <c r="B20" i="6"/>
  <c r="B24" i="6"/>
  <c r="B9" i="6"/>
  <c r="B33" i="6"/>
  <c r="B27" i="6"/>
  <c r="B26" i="6"/>
  <c r="B32" i="6"/>
  <c r="B28" i="6"/>
  <c r="B30" i="6"/>
  <c r="B3" i="6"/>
  <c r="B8" i="6"/>
  <c r="B10" i="6"/>
  <c r="B17" i="6"/>
  <c r="B16" i="6"/>
  <c r="B19" i="6"/>
  <c r="B18" i="6"/>
  <c r="B23" i="6"/>
  <c r="AA34" i="6"/>
  <c r="B15" i="6"/>
  <c r="B11" i="6"/>
  <c r="B13" i="6"/>
  <c r="B21" i="6"/>
  <c r="B29" i="6"/>
  <c r="X34" i="6"/>
  <c r="E33" i="7" l="1"/>
  <c r="E26" i="7"/>
  <c r="E32" i="7" s="1"/>
  <c r="Z10" i="5"/>
  <c r="C37" i="6"/>
  <c r="C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Jeremy Freund</author>
  </authors>
  <commentList>
    <comment ref="K6" authorId="0" shapeId="0" xr:uid="{77686E7E-46A6-4E62-8A18-E8D442850BDF}">
      <text>
        <r>
          <rPr>
            <b/>
            <sz val="9"/>
            <color indexed="81"/>
            <rFont val="Tahoma"/>
            <family val="2"/>
          </rPr>
          <t>Jeremy Freund:</t>
        </r>
        <r>
          <rPr>
            <sz val="9"/>
            <color indexed="81"/>
            <rFont val="Tahoma"/>
            <family val="2"/>
          </rPr>
          <t xml:space="preserve">
 From Mai Ndombe ERPD</t>
        </r>
      </text>
    </comment>
  </commentList>
</comments>
</file>

<file path=xl/sharedStrings.xml><?xml version="1.0" encoding="utf-8"?>
<sst xmlns="http://schemas.openxmlformats.org/spreadsheetml/2006/main" count="1978" uniqueCount="594">
  <si>
    <t>Monitoring Period</t>
  </si>
  <si>
    <t>VM0009 Variable</t>
  </si>
  <si>
    <t>Unit</t>
  </si>
  <si>
    <t>Description</t>
  </si>
  <si>
    <t>Type</t>
  </si>
  <si>
    <t>Section Reference</t>
  </si>
  <si>
    <t>Source</t>
  </si>
  <si>
    <t>Comment</t>
  </si>
  <si>
    <t>P1</t>
  </si>
  <si>
    <t>P2</t>
  </si>
  <si>
    <t>U1</t>
  </si>
  <si>
    <t>U2</t>
  </si>
  <si>
    <t>U3</t>
  </si>
  <si>
    <t>t^[m]</t>
  </si>
  <si>
    <t>Monitoring (Verification) Event Date</t>
  </si>
  <si>
    <t>Verification/Monitoring</t>
  </si>
  <si>
    <t>--</t>
  </si>
  <si>
    <t>Project Start Date</t>
  </si>
  <si>
    <t>Validation</t>
  </si>
  <si>
    <t>Project Crediting Period Start Date</t>
  </si>
  <si>
    <t>Project Crediting Period End Date</t>
  </si>
  <si>
    <t>30-year crediting period</t>
  </si>
  <si>
    <t>alpha</t>
  </si>
  <si>
    <t>unitless</t>
  </si>
  <si>
    <t>Combined effects of beta and theta at the start of the historic reference period</t>
  </si>
  <si>
    <t>Reference area and historic reference period</t>
  </si>
  <si>
    <t>Independent check of point interpretation</t>
  </si>
  <si>
    <t>Time and place in which the logistic model is fit</t>
  </si>
  <si>
    <t>x</t>
  </si>
  <si>
    <t>beta</t>
  </si>
  <si>
    <t>Effect of time on the cumulative proportion of deforestation over time</t>
  </si>
  <si>
    <t>gamma</t>
  </si>
  <si>
    <t>days</t>
  </si>
  <si>
    <t>Time shift from beginning of historic reference period to project start date</t>
  </si>
  <si>
    <t>Historic reference period</t>
  </si>
  <si>
    <t>Review of monitoring records</t>
  </si>
  <si>
    <t>Time in which the logistic model is fit</t>
  </si>
  <si>
    <t>theta</t>
  </si>
  <si>
    <t>Effects of certain covariates on the cumulative proportion of deforestation over time</t>
  </si>
  <si>
    <t>N/A</t>
  </si>
  <si>
    <t>lambda_SOC</t>
  </si>
  <si>
    <t>proportion (unitless)</t>
  </si>
  <si>
    <t>Exponential soil carbon decay parameter</t>
  </si>
  <si>
    <t>Default values, literature estimates or empirical estimation based on reference area sampling</t>
  </si>
  <si>
    <t>N/A (default value)</t>
  </si>
  <si>
    <t>Default value</t>
  </si>
  <si>
    <t>sigma_EM</t>
  </si>
  <si>
    <t>standard deviation (unitless)</t>
  </si>
  <si>
    <t>The estimated standard deviation of the state observations used to fit the logistic function</t>
  </si>
  <si>
    <t>Remote sensing image interpretation</t>
  </si>
  <si>
    <t>-</t>
  </si>
  <si>
    <t>B</t>
  </si>
  <si>
    <t>set</t>
  </si>
  <si>
    <t>The set of all selected carbon pools in biomass. Is a subset of C</t>
  </si>
  <si>
    <t>PDD</t>
  </si>
  <si>
    <t>C</t>
  </si>
  <si>
    <t>The set of all selected carbon pools</t>
  </si>
  <si>
    <t>Monitoring records</t>
  </si>
  <si>
    <t>I</t>
  </si>
  <si>
    <t>The set of all observations of deforestation. When superscripted with a monitoring period, the deforestation observations are taken for leakage analysis.</t>
  </si>
  <si>
    <t>Remote sensing image interpretation or field observations in the leakage area.</t>
  </si>
  <si>
    <t>M</t>
  </si>
  <si>
    <t>The set of all monitoring periods</t>
  </si>
  <si>
    <t>A_PAA</t>
  </si>
  <si>
    <t>ha</t>
  </si>
  <si>
    <t>Area of project accounting area</t>
  </si>
  <si>
    <t>GIS Analysis</t>
  </si>
  <si>
    <t>GIS analysis prior to sampling</t>
  </si>
  <si>
    <t>Cross-check of GIS analysis</t>
  </si>
  <si>
    <t>A_PX</t>
  </si>
  <si>
    <t>Area of proxy area</t>
  </si>
  <si>
    <t>A_AS</t>
  </si>
  <si>
    <t>Area of activity-shifting leakage area</t>
  </si>
  <si>
    <t>No activity</t>
  </si>
  <si>
    <t>c_(Lp)</t>
  </si>
  <si>
    <t>tCO2e/ha</t>
  </si>
  <si>
    <t>Carbon stocks in project leakage</t>
  </si>
  <si>
    <t>Leakage area sampling</t>
  </si>
  <si>
    <t>Direct measurement</t>
  </si>
  <si>
    <t>percent</t>
  </si>
  <si>
    <t>Commerical Harvest reduction factor</t>
  </si>
  <si>
    <t>m</t>
  </si>
  <si>
    <t>tCO2e/ha/yr</t>
  </si>
  <si>
    <t>Commercial Harvest (tCO2e/yr)</t>
  </si>
  <si>
    <t>25-year concession length</t>
  </si>
  <si>
    <t>Timber harvest plans or measurement of carbon stocks in merchantable trees in the project accounting area</t>
  </si>
  <si>
    <t>Should use the most accurate of the two data sources if both are available</t>
  </si>
  <si>
    <t>n_d</t>
  </si>
  <si>
    <t>Number of spatial points in the reference area</t>
  </si>
  <si>
    <t>Cross-check of sample size determination</t>
  </si>
  <si>
    <t>o_i</t>
  </si>
  <si>
    <t>binary</t>
  </si>
  <si>
    <t>State observation for the ith sample point in the reference area</t>
  </si>
  <si>
    <t>p_LME</t>
  </si>
  <si>
    <t>Portion of leakage related to market effects</t>
  </si>
  <si>
    <t>VM0009 methodology section 8.3.3</t>
  </si>
  <si>
    <t>q</t>
  </si>
  <si>
    <t>Lag between start of degradation and deforestation</t>
  </si>
  <si>
    <t>Expert knowledge, results from the PRA or reports from peer-reviewed literature</t>
  </si>
  <si>
    <t>Commonly accepted methods in the social sciences, choice determined and justified by project proponent</t>
  </si>
  <si>
    <t>r_CFb</t>
  </si>
  <si>
    <t>Carbon fraction of biomass for burned wood b</t>
  </si>
  <si>
    <t>Literature estimates or direct measurement</t>
  </si>
  <si>
    <t>r_RS</t>
  </si>
  <si>
    <t>Expansion factor for above-ground biomass to below-ground biomass (root/shoot ratio)</t>
  </si>
  <si>
    <t>Reviewed literature, allometry, or IPCC default values</t>
  </si>
  <si>
    <t>IPCC default value for wet tropical forest ecosystems</t>
  </si>
  <si>
    <t>r_U</t>
  </si>
  <si>
    <t>Onset proportion of deforestation immediately adjacent to project area</t>
  </si>
  <si>
    <t>GIS analysis and image interpretation</t>
  </si>
  <si>
    <t>Cross-check of GIS analysis and image interpretation</t>
  </si>
  <si>
    <t>Positions the baseline emissions models relative to the instantaneous rate of deforestation</t>
  </si>
  <si>
    <t>t</t>
  </si>
  <si>
    <t>Time since project start date</t>
  </si>
  <si>
    <t>t_i</t>
  </si>
  <si>
    <t>The point in time of the observation made at point i</t>
  </si>
  <si>
    <t>t_PA</t>
  </si>
  <si>
    <t>Time prior to the project start date when the primary agent began commercial logging in the project accounting area</t>
  </si>
  <si>
    <t>Harvest plans prepared for the project accounting area, or by public record</t>
  </si>
  <si>
    <t>t_m</t>
  </si>
  <si>
    <t>Length of project or logging in baseline scenario</t>
  </si>
  <si>
    <t>PD</t>
  </si>
  <si>
    <t>t_PL</t>
  </si>
  <si>
    <t>Length of project crediting period</t>
  </si>
  <si>
    <t>t_PAI</t>
  </si>
  <si>
    <t>Number of days after the project start date for the start of a project activity instance in a grouped project</t>
  </si>
  <si>
    <t>t_SA</t>
  </si>
  <si>
    <t>Arrival time of secondary agents after start of commercial logging</t>
  </si>
  <si>
    <t>Participatory rural appraisal, or expert knowledge</t>
  </si>
  <si>
    <t>w_i</t>
  </si>
  <si>
    <t>weight applied to the ith sample point in the reference area</t>
  </si>
  <si>
    <t>Cross-check of image interpretation and analysis</t>
  </si>
  <si>
    <t>Covariate values</t>
  </si>
  <si>
    <t>Participatory Rural Appraisal, analysis of public records, and/or expert interpretation of inventory data or remotely sensed imagery</t>
  </si>
  <si>
    <t>Should use the most accurate of the data sources if both are available</t>
  </si>
  <si>
    <t>x_i</t>
  </si>
  <si>
    <t>geographic coordinates</t>
  </si>
  <si>
    <t>Latitude of the ith sample point</t>
  </si>
  <si>
    <t>Empirical evidence that imagery is registered to within 10 % RMSE</t>
  </si>
  <si>
    <t>x_0</t>
  </si>
  <si>
    <t>Covariate values as of the project start date</t>
  </si>
  <si>
    <t>x_PAI</t>
  </si>
  <si>
    <t>Covariate value as of project activty instance start date</t>
  </si>
  <si>
    <t>x_SA</t>
  </si>
  <si>
    <t>Covariate value of arrival of secondary agents</t>
  </si>
  <si>
    <t>y_i</t>
  </si>
  <si>
    <t>Longitude of the ith sample point</t>
  </si>
  <si>
    <t>Monitored</t>
  </si>
  <si>
    <t>Source of Data</t>
  </si>
  <si>
    <t>Measurement Method</t>
  </si>
  <si>
    <t>Frequency of Monitoring</t>
  </si>
  <si>
    <t>Value Monitored</t>
  </si>
  <si>
    <t>Monitoring Equipment</t>
  </si>
  <si>
    <t>QA/QC</t>
  </si>
  <si>
    <t>Calculation Method</t>
  </si>
  <si>
    <t>Accuracy</t>
  </si>
  <si>
    <t>W^[m]</t>
  </si>
  <si>
    <t>The set of all burned wood</t>
  </si>
  <si>
    <t>Every monitoring period</t>
  </si>
  <si>
    <t xml:space="preserve">Equipment list in Annex V </t>
  </si>
  <si>
    <t>Summation over measurements</t>
  </si>
  <si>
    <t>Parameter not used</t>
  </si>
  <si>
    <t>A_(P1)^([m=0])</t>
  </si>
  <si>
    <t>Area of project area stratum 1 at project start</t>
  </si>
  <si>
    <t>GIS analysis of best available data B.1.1</t>
  </si>
  <si>
    <t>At project start</t>
  </si>
  <si>
    <t>GIS</t>
  </si>
  <si>
    <t>GIS analysis</t>
  </si>
  <si>
    <t>Accuracy based on imagery registered per VM009.2 6.7.4</t>
  </si>
  <si>
    <t>A_(P2)^([m=0])</t>
  </si>
  <si>
    <t>Area of project area stratum 2 at project start</t>
  </si>
  <si>
    <t>A_(P n)^([m=0])</t>
  </si>
  <si>
    <t>Area of project area stratum n at project start</t>
  </si>
  <si>
    <t>B_b^[m]</t>
  </si>
  <si>
    <t>tonnes</t>
  </si>
  <si>
    <t>Biomass in burned wood b</t>
  </si>
  <si>
    <t>Measurements of biomass</t>
  </si>
  <si>
    <t>Scale</t>
  </si>
  <si>
    <t>Equipment list in Annex V</t>
  </si>
  <si>
    <t>Summation</t>
  </si>
  <si>
    <t>Nearest 2 Kg</t>
  </si>
  <si>
    <t>c_B^[m]</t>
  </si>
  <si>
    <t>Baseline carbon stocks at the end of the current monitoring period</t>
  </si>
  <si>
    <t>Proxy area sampling</t>
  </si>
  <si>
    <t>B.2,6.4</t>
  </si>
  <si>
    <t>B.31</t>
  </si>
  <si>
    <t>Nearest thousandth ton</t>
  </si>
  <si>
    <t>C_(B BGB)^[m]</t>
  </si>
  <si>
    <t>tCO2e</t>
  </si>
  <si>
    <t>Carbon not decayed in BGB at the end of the current monitoring period</t>
  </si>
  <si>
    <t>8.1.7</t>
  </si>
  <si>
    <t>F.31</t>
  </si>
  <si>
    <t>Nearest ton</t>
  </si>
  <si>
    <t>C_(B DW)^[m]</t>
  </si>
  <si>
    <t>Carbon not decayed in DW at the end of the current monitoring period</t>
  </si>
  <si>
    <t>8.1.6</t>
  </si>
  <si>
    <t>F.35</t>
  </si>
  <si>
    <t>C_(B SOC)^[m]</t>
  </si>
  <si>
    <t>Carbon not decayed in SOC at the end of the current monitoring period</t>
  </si>
  <si>
    <t>8.1.8</t>
  </si>
  <si>
    <t>Subtraction</t>
  </si>
  <si>
    <t>C_(B WP)^[m]</t>
  </si>
  <si>
    <t>Carbon not decayed in WP at the end of the current monitoring period</t>
  </si>
  <si>
    <t>C.1</t>
  </si>
  <si>
    <t>C_(B AGMT)^[m]</t>
  </si>
  <si>
    <t>Baseline carbon stocks in above-ground merchantable trees at the end of the current monitoring period</t>
  </si>
  <si>
    <t>B.2.1</t>
  </si>
  <si>
    <t>Weighted per ha average</t>
  </si>
  <si>
    <t>C_(B BGMT)^[m]</t>
  </si>
  <si>
    <t>Baseline carbon stocks in below-ground merchantable trees at the end of the current monitoring period</t>
  </si>
  <si>
    <t>C_(P AGMT)^([m=0])</t>
  </si>
  <si>
    <t>Project carbon stocks in above-ground merchantable trees at project start</t>
  </si>
  <si>
    <t>Project accounting area sampling</t>
  </si>
  <si>
    <t>Summation across plots</t>
  </si>
  <si>
    <t>C_(P BGMT)^([m=0])</t>
  </si>
  <si>
    <t>Project carbon stocks in below-ground merchantable trees at the end of verification event</t>
  </si>
  <si>
    <t>B.2.3</t>
  </si>
  <si>
    <t>At project startatabelow-ground merchantable trees at the end of the current monitoring period</t>
  </si>
  <si>
    <t>Summation across plot</t>
  </si>
  <si>
    <t>c_(B b)^[m]</t>
  </si>
  <si>
    <t>Baseline scenario average carbon stock in selected carbon pools</t>
  </si>
  <si>
    <t>B.1.5</t>
  </si>
  <si>
    <t>See Annex J</t>
  </si>
  <si>
    <t>c_(B BM)^[m]</t>
  </si>
  <si>
    <t>Baseline carbon stocks in biomass at the end of the current monitoring period</t>
  </si>
  <si>
    <t>B.2</t>
  </si>
  <si>
    <t>F.17</t>
  </si>
  <si>
    <t>c_(B SOC)^[m]</t>
  </si>
  <si>
    <t>Baseline soil carbon stocks at the end of the current monitoring period</t>
  </si>
  <si>
    <t>B.2.6</t>
  </si>
  <si>
    <t>F.32</t>
  </si>
  <si>
    <t>c_P^[m]</t>
  </si>
  <si>
    <t>Project carbon stocks at the end of the current monitoring period</t>
  </si>
  <si>
    <t>c_P^[m-1]</t>
  </si>
  <si>
    <t>Project carbon stocks at the beginning of the prior monitoring period</t>
  </si>
  <si>
    <t>Already monitored</t>
  </si>
  <si>
    <t>Already reviewed</t>
  </si>
  <si>
    <t>c_P^([m=0])</t>
  </si>
  <si>
    <t>Project carbon stocks at project start</t>
  </si>
  <si>
    <t>c_(P 1 BM)^([m=0])</t>
  </si>
  <si>
    <t>Project carbon stocks in biomass in stratum 1 at project start</t>
  </si>
  <si>
    <t>Prior to first monitoring event</t>
  </si>
  <si>
    <t>c_(P 2 BM)^([m=0])</t>
  </si>
  <si>
    <t>Project carbon stocks in biomass in stratum 2 at project start</t>
  </si>
  <si>
    <t>Average of plot measurements in a given stratum</t>
  </si>
  <si>
    <t>c_(P 3 BM)^([m=0])</t>
  </si>
  <si>
    <t>Project carbon stocks in biomass in stratum 3 at project start</t>
  </si>
  <si>
    <t>c_(P n BM)^([m=0])</t>
  </si>
  <si>
    <t>Project carbon stocks in biomass in stratum n at project start</t>
  </si>
  <si>
    <t>c_(P AGMT)^([m=0])</t>
  </si>
  <si>
    <t xml:space="preserve">Project carbon stocks in above-ground merchantable trees at the end of the verification event </t>
  </si>
  <si>
    <t>Average of biomass merchantable in all plots</t>
  </si>
  <si>
    <t>c_(P BM)^([m=0])</t>
  </si>
  <si>
    <t>Project carbon stocks in biomass at the end of the verification event</t>
  </si>
  <si>
    <t>c_(P b)^[m]</t>
  </si>
  <si>
    <t>Average carbon in biomass in the project accounting area</t>
  </si>
  <si>
    <t>c_(P s b)^[m]</t>
  </si>
  <si>
    <t>Average carbon in biomass for each project accounting area stratum s</t>
  </si>
  <si>
    <t>c_(P SOC)^[m]</t>
  </si>
  <si>
    <t>Project soil carbon stocks at end of current monitoring period</t>
  </si>
  <si>
    <t>C_(P Delta WP)^[m]</t>
  </si>
  <si>
    <t>Project carbon stocks in wood products at the end of the current monitoring period</t>
  </si>
  <si>
    <t>C.2</t>
  </si>
  <si>
    <t>E_(Delta GER)^[m]</t>
  </si>
  <si>
    <t>GERs for the current monitoring period</t>
  </si>
  <si>
    <t>Area measurements</t>
  </si>
  <si>
    <t>8.4.1</t>
  </si>
  <si>
    <t>Equipment list in Annex V,U</t>
  </si>
  <si>
    <t>Review of GER calculations</t>
  </si>
  <si>
    <t>F.48</t>
  </si>
  <si>
    <t>E_(Delta GER)^[i]</t>
  </si>
  <si>
    <t>GERs for monitoring period i</t>
  </si>
  <si>
    <t>E_(Delta NER)^[i]</t>
  </si>
  <si>
    <t>NERs for monitoring period i</t>
  </si>
  <si>
    <t>8.4.3</t>
  </si>
  <si>
    <t>Review of NER calculations</t>
  </si>
  <si>
    <t>F.50</t>
  </si>
  <si>
    <t>E_B^[m]</t>
  </si>
  <si>
    <t>Cumulative baseline emissions at the end of the current monitoring period</t>
  </si>
  <si>
    <t>Proxy area measurements</t>
  </si>
  <si>
    <t>F.16</t>
  </si>
  <si>
    <t>E_B^([m-1])</t>
  </si>
  <si>
    <t>Cumulative baseline emissions at the beginning of the current monitoring period</t>
  </si>
  <si>
    <t>E_(B Delta)^[m]</t>
  </si>
  <si>
    <t>Change in baseline emissions</t>
  </si>
  <si>
    <t>F.15</t>
  </si>
  <si>
    <t>E_(B Delta BGB)^[i]</t>
  </si>
  <si>
    <t>Change in baseline emissions from below-ground biomass during monitoring period i</t>
  </si>
  <si>
    <t>Monitoring the proxy area</t>
  </si>
  <si>
    <t>F.30</t>
  </si>
  <si>
    <t>E_(B Delta DW)^[i]</t>
  </si>
  <si>
    <t>Baseline emissions from dead wood in monitoring period i</t>
  </si>
  <si>
    <t>Measurements in the proxy area</t>
  </si>
  <si>
    <t>B.2.4 and B.2.5</t>
  </si>
  <si>
    <t>F.34</t>
  </si>
  <si>
    <t>E_(B Delta SOC)^[m]</t>
  </si>
  <si>
    <t>Baseline  change in emissions from soil carbon</t>
  </si>
  <si>
    <t>8.1.3, 8.1.4, 8.1.5, B.2.6</t>
  </si>
  <si>
    <t xml:space="preserve">Every monitoring period </t>
  </si>
  <si>
    <t>F.26</t>
  </si>
  <si>
    <t>E_(B Delta SOC)^[i]</t>
  </si>
  <si>
    <t>Baseline emissions from soil carbon in monitoring period i</t>
  </si>
  <si>
    <t xml:space="preserve">Already monitored </t>
  </si>
  <si>
    <t>E_(B AGMT)^[m]</t>
  </si>
  <si>
    <t>Cumulative baseline emissions from above-ground commercial trees at the end of the current monitoring period</t>
  </si>
  <si>
    <t>8.1.9, 8.1.10, 8.1.11</t>
  </si>
  <si>
    <t>F.39</t>
  </si>
  <si>
    <t>E_(B BGB)^[m]</t>
  </si>
  <si>
    <t>Cumulative baseline emissions from below-ground biomass at the end of the current monitoring period</t>
  </si>
  <si>
    <t>F.29</t>
  </si>
  <si>
    <t>E_(B BGB)^([m-1])</t>
  </si>
  <si>
    <t>Cumulative baseline emissions from below-ground biomass at the beginning of the current monitoring period</t>
  </si>
  <si>
    <t>E_(B BM)^[m]</t>
  </si>
  <si>
    <t>Cumulative baseline emissions from biomass at the end of the current monitoring period</t>
  </si>
  <si>
    <t>8.1.1, 8.1.2.1</t>
  </si>
  <si>
    <t>F.21, F.24</t>
  </si>
  <si>
    <t>E_(B DW)^[m]</t>
  </si>
  <si>
    <t>Cumulative baseline emissions from dead wood at the end of the current monitoring period</t>
  </si>
  <si>
    <t>F.33</t>
  </si>
  <si>
    <t>E_(B DW)^([m-1])</t>
  </si>
  <si>
    <t>Cumulative baseline emissions from dead wood at the beginning of the current monitoring period</t>
  </si>
  <si>
    <t>Not used</t>
  </si>
  <si>
    <t>E_(B SOC)^[m]</t>
  </si>
  <si>
    <t>Cumulative baseline emissions from soil carbon at the end of the current monitoring period</t>
  </si>
  <si>
    <t>8.1.3, 8.1.4, 8.1.5</t>
  </si>
  <si>
    <t>F.28</t>
  </si>
  <si>
    <t>E_(B SOC)^([m-1])</t>
  </si>
  <si>
    <t>Cumulative baseline emissions from soil carbon at the beginning of the current monitoring period</t>
  </si>
  <si>
    <t>E_BA^[m]</t>
  </si>
  <si>
    <t>Cumulative emissions allocated to the buffer pool at the end of the current monitoring period</t>
  </si>
  <si>
    <t>8.4.3.1</t>
  </si>
  <si>
    <t>Equipment list in Annex U</t>
  </si>
  <si>
    <t>Change in proxy plot measurements</t>
  </si>
  <si>
    <t>E_L^[m]</t>
  </si>
  <si>
    <t>Cumulative emissions from leakage at the end of the current monitoring period</t>
  </si>
  <si>
    <t>Measurements in the leakage area(s)</t>
  </si>
  <si>
    <t>F.43</t>
  </si>
  <si>
    <t>E_L^([m-1])</t>
  </si>
  <si>
    <t>Cumulative emissions from leakage at the beginning of the current monitoring period</t>
  </si>
  <si>
    <t>E_(L Delta)^[m]</t>
  </si>
  <si>
    <t>Change in emissions due to leakage</t>
  </si>
  <si>
    <t>F.42</t>
  </si>
  <si>
    <t>E_(L AS)^[m]</t>
  </si>
  <si>
    <t>Cumulative emissions from activity-shifting leakage at the end of the current monitoring period</t>
  </si>
  <si>
    <t>Measurements in the activity-shifting leakage area</t>
  </si>
  <si>
    <t>F.44</t>
  </si>
  <si>
    <t>E_(L ME)^[m]</t>
  </si>
  <si>
    <t>Cumulative emissions from market effects leakage at the end of the current monitoring period</t>
  </si>
  <si>
    <t>Measurements in the market-effects leakage area</t>
  </si>
  <si>
    <t>F.46</t>
  </si>
  <si>
    <t>E_(P Delta)^[m]</t>
  </si>
  <si>
    <t>Change in project emissions</t>
  </si>
  <si>
    <t>Monitoring records for Forest Fire, Burning, logging, wood products, and natural disturbance events</t>
  </si>
  <si>
    <t>GIS, Equipment list in Annex V</t>
  </si>
  <si>
    <t>F.40</t>
  </si>
  <si>
    <t>E_(P Delta BRN)^[m]</t>
  </si>
  <si>
    <t>Cumulative project emissions due to burning at the end of the current monitoring period</t>
  </si>
  <si>
    <t>Monitoring plots in the project</t>
  </si>
  <si>
    <t>8.2.2</t>
  </si>
  <si>
    <t>F.41</t>
  </si>
  <si>
    <t>E_U^[m]</t>
  </si>
  <si>
    <t>Cumulative confidence deduction at the end of the current monitoring period</t>
  </si>
  <si>
    <t>8.4.1.1</t>
  </si>
  <si>
    <t>F.52</t>
  </si>
  <si>
    <t>p_(L DEG)^[m]</t>
  </si>
  <si>
    <t>Proportion (unitless)</t>
  </si>
  <si>
    <t>Portion of leakage due to degradation at the end of the current monitoring period</t>
  </si>
  <si>
    <t>Monitoring in the leakage area</t>
  </si>
  <si>
    <t>8.3.2.3</t>
  </si>
  <si>
    <t>Assumed 0 for first monitoring period</t>
  </si>
  <si>
    <t>Summation across leakage plots</t>
  </si>
  <si>
    <t>Nearest hundredth</t>
  </si>
  <si>
    <t>p_(L DEG)^[m=0]</t>
  </si>
  <si>
    <t>Portion of leakage due to degradation at project start</t>
  </si>
  <si>
    <t>Project verification</t>
  </si>
  <si>
    <t>p_SL^[m]</t>
  </si>
  <si>
    <t>Proportion of AGMT that is not merchantable and goes into slash estimated from inventory</t>
  </si>
  <si>
    <t xml:space="preserve">Estimated from inventory </t>
  </si>
  <si>
    <t>8.1.11</t>
  </si>
  <si>
    <t>Conservatively used volume of a cone</t>
  </si>
  <si>
    <t>t^[i-1]</t>
  </si>
  <si>
    <t>Time from project start date to beginning of monitoring period i</t>
  </si>
  <si>
    <t>Nearest day</t>
  </si>
  <si>
    <t>Time from project start date to end of current monitoring period</t>
  </si>
  <si>
    <t>t^[m-1]</t>
  </si>
  <si>
    <t>Time from project start date to beginning of curent monitoring period</t>
  </si>
  <si>
    <t>U_B^[m]</t>
  </si>
  <si>
    <t>Total uncertainty in proxy area carbon stock estimate</t>
  </si>
  <si>
    <t>B.32</t>
  </si>
  <si>
    <t>U_EM^[m]</t>
  </si>
  <si>
    <t>Total uncertainty in Baseline Emissions Models</t>
  </si>
  <si>
    <t>F.14</t>
  </si>
  <si>
    <t>U_P^[m]</t>
  </si>
  <si>
    <t>Total uncertainty in project accounting area carbon stock estimate</t>
  </si>
  <si>
    <t>x^[m]</t>
  </si>
  <si>
    <t>varies</t>
  </si>
  <si>
    <t>dependent on covariates selected</t>
  </si>
  <si>
    <t>Risk Rating</t>
  </si>
  <si>
    <t>p_SL</t>
  </si>
  <si>
    <t>Proportion slash</t>
  </si>
  <si>
    <t>Based on median p_SL from merchantable trees in inventory (monitoring deviation)</t>
  </si>
  <si>
    <t>p_ty</t>
  </si>
  <si>
    <t>Proportion sawnwood</t>
  </si>
  <si>
    <t>1-p_SL, all merchantable trees go into sawnwood</t>
  </si>
  <si>
    <t>Proportion  woodbase panels</t>
  </si>
  <si>
    <t>Proportion other industrial roundwood</t>
  </si>
  <si>
    <t>Proportion paper and paperboard</t>
  </si>
  <si>
    <t>w</t>
  </si>
  <si>
    <t>Milling wood waste fraction</t>
  </si>
  <si>
    <t>Appendix C: Wood Products</t>
  </si>
  <si>
    <t>f_ty</t>
  </si>
  <si>
    <t>Sawnwood oxidation factor</t>
  </si>
  <si>
    <t>Woodbase panels oxidation factor</t>
  </si>
  <si>
    <t>Other industrial roundwood oxidation factor</t>
  </si>
  <si>
    <t>Paper and paperboard oxidation factor</t>
  </si>
  <si>
    <t>Equation from VM0009</t>
  </si>
  <si>
    <t>Date</t>
  </si>
  <si>
    <t>In Project</t>
  </si>
  <si>
    <t>Time (days)</t>
  </si>
  <si>
    <t>[F.19], [F.2]</t>
  </si>
  <si>
    <t>Biomass Emissions Model (tCO2e)</t>
  </si>
  <si>
    <t>[F.29]</t>
  </si>
  <si>
    <t>Cumulative Emissions from BGB (tCO2e)</t>
  </si>
  <si>
    <t>[F.30]</t>
  </si>
  <si>
    <t>Current Emissions from BGB (tCO2e)</t>
  </si>
  <si>
    <t>[F.31], [F.10]</t>
  </si>
  <si>
    <t>Cumulative Carbon Not Decayed in BGB (tCO2e)</t>
  </si>
  <si>
    <t>[F.36]</t>
  </si>
  <si>
    <t>Cumulative Emissions from AGMT (tCO2e)</t>
  </si>
  <si>
    <t>[F.32]</t>
  </si>
  <si>
    <t>Cumulative Emissions from DW (tCO2e)</t>
  </si>
  <si>
    <t>[F.34]</t>
  </si>
  <si>
    <t>Current Emissions from DW (tCO2e)</t>
  </si>
  <si>
    <t>[F.35]</t>
  </si>
  <si>
    <t>Cumulative Carbon Not Decayed in DW (tCO2e)</t>
  </si>
  <si>
    <t>[C.1]</t>
  </si>
  <si>
    <t>Cumulative Carbon Stored in Sawnwood (tCO2e)</t>
  </si>
  <si>
    <t>Cumulative Carbon Stored in Woodbase Panels (tCO2e)</t>
  </si>
  <si>
    <t>Cumulative Carbon Stored in Other Industrial Roundwood (tCO2e)</t>
  </si>
  <si>
    <t>Cumulative Carbon Stored in Paper and Paperboard (tCO2e)</t>
  </si>
  <si>
    <t>Cumulative Carbon Stored in Wood Products (tCO2e)</t>
  </si>
  <si>
    <t>[F.25], [F.6]</t>
  </si>
  <si>
    <t>Soil Emissions Model (tCO2e)</t>
  </si>
  <si>
    <t>[F.26]</t>
  </si>
  <si>
    <t>Current Emissions from SOC (tCO2e)</t>
  </si>
  <si>
    <t>[F.32], [F.9]</t>
  </si>
  <si>
    <t>Cumulative Carbon Not Decayed in Soil (tCO2e)</t>
  </si>
  <si>
    <t>[F.16]</t>
  </si>
  <si>
    <t>Cumulative Baseline Emissions (tCO2e)</t>
  </si>
  <si>
    <t xml:space="preserve">[F.15] </t>
  </si>
  <si>
    <t>Current Baseline Emissions (tCO2e)</t>
  </si>
  <si>
    <t>[F.40]</t>
  </si>
  <si>
    <t>Current Project Emissions (tCO2e)</t>
  </si>
  <si>
    <t>[F.44], [F.45]</t>
  </si>
  <si>
    <t>Cumulative Activity Shifting Leakage (tCO2e)</t>
  </si>
  <si>
    <t>[F.46]</t>
  </si>
  <si>
    <t>Cumulative Market-Effects Leakage (tCO2e)</t>
  </si>
  <si>
    <t>[F.43]</t>
  </si>
  <si>
    <t>Cumulative Leakage (tCO2e)</t>
  </si>
  <si>
    <t>[F.42]</t>
  </si>
  <si>
    <t>Current Leakage (tCO2e)</t>
  </si>
  <si>
    <t>[F.52]</t>
  </si>
  <si>
    <t>Confidence Deduction (tCO2e)</t>
  </si>
  <si>
    <t>[F.48]</t>
  </si>
  <si>
    <t>GERs (tCO2e)</t>
  </si>
  <si>
    <t>GERs to Buffer Account (tCO2e)</t>
  </si>
  <si>
    <t>Buffer Account Release (tCO2e)</t>
  </si>
  <si>
    <t>Cumulative Buffer Pool Contributions (tCO2e)</t>
  </si>
  <si>
    <t>[F.50]</t>
  </si>
  <si>
    <t>NERs (tCO2e)</t>
  </si>
  <si>
    <t>monitoring period (m)</t>
  </si>
  <si>
    <t>[F.51]</t>
  </si>
  <si>
    <t>NERs Over Project Lifetime (tCO2e)</t>
  </si>
  <si>
    <t>NERs at end of current monitooring period (tCO2e)</t>
  </si>
  <si>
    <t>GERs Over Project Lifetime (tCO2e)</t>
  </si>
  <si>
    <t>GERs at the end of the current monitoring period (tCO2e)</t>
  </si>
  <si>
    <t>Average NERs (tCO2e)</t>
  </si>
  <si>
    <t>Average GERs (tCO2e)</t>
  </si>
  <si>
    <t>Average percent deforestation (GERs)</t>
  </si>
  <si>
    <t xml:space="preserve">NERs achieved during the Project Lifetime </t>
  </si>
  <si>
    <t xml:space="preserve"> </t>
  </si>
  <si>
    <t>pixel area (ha)</t>
  </si>
  <si>
    <t>Project Accounting Area Forest Loss by Land Cover Class</t>
  </si>
  <si>
    <t>LC</t>
  </si>
  <si>
    <t>ZONE-CODE</t>
  </si>
  <si>
    <t>PX COUNT</t>
  </si>
  <si>
    <t>AREA (m2)</t>
  </si>
  <si>
    <t>Emissions px ct (tCO2e)</t>
  </si>
  <si>
    <t>Mai Ndombe ER Program Emission Factors</t>
  </si>
  <si>
    <t>EF (tCO2e / ha)</t>
  </si>
  <si>
    <t xml:space="preserve">M3 </t>
  </si>
  <si>
    <t>Exploitee Forest com</t>
  </si>
  <si>
    <t>PF -&gt; NF</t>
  </si>
  <si>
    <t>Exploitee SOFORMA</t>
  </si>
  <si>
    <t>SF -&gt; NF</t>
  </si>
  <si>
    <t>Forets marecageuses</t>
  </si>
  <si>
    <t>PF -&gt; SF</t>
  </si>
  <si>
    <t>Non exploitee</t>
  </si>
  <si>
    <t>unknown</t>
  </si>
  <si>
    <t>Mai Ndombe Project Emission Factors</t>
  </si>
  <si>
    <t>Carbon Stock (tCO2e / ha)</t>
  </si>
  <si>
    <t>Semi-deciduous forest, Logged FORESCOM</t>
  </si>
  <si>
    <t>Semi-deciduous forest, Logged SOFORMA</t>
  </si>
  <si>
    <t>Semi-deciduous forest, Unlogged</t>
  </si>
  <si>
    <t>Swamp Forest</t>
  </si>
  <si>
    <t>Proxy Area Residual Carbon</t>
  </si>
  <si>
    <t>Time Period</t>
  </si>
  <si>
    <t>Loss (ha)</t>
  </si>
  <si>
    <t>Emissions LC Efs (tCO2e)</t>
  </si>
  <si>
    <t>REL (tCO2e/ha)</t>
  </si>
  <si>
    <t>Gross ERs (tCO2e)</t>
  </si>
  <si>
    <t>Buffer (tCO2e)</t>
  </si>
  <si>
    <t>Total (2017-2020)</t>
  </si>
  <si>
    <t>Yearly Avg.</t>
  </si>
  <si>
    <t xml:space="preserve">cumulative buffer contribution </t>
  </si>
  <si>
    <t>Buffer Return</t>
  </si>
  <si>
    <t>M4 Verification</t>
  </si>
  <si>
    <t>AREA (m^2)</t>
  </si>
  <si>
    <t>M4</t>
  </si>
  <si>
    <t>Project Emission</t>
  </si>
  <si>
    <t>Deforestation within PAA</t>
  </si>
  <si>
    <t>Deforestation outide of PAA within PA</t>
  </si>
  <si>
    <t>Total 2021 Project Emission</t>
  </si>
  <si>
    <t>M5 Verification</t>
  </si>
  <si>
    <t>Pixel Count of Deforestatation</t>
  </si>
  <si>
    <t>Area of Deforestation  (ha)</t>
  </si>
  <si>
    <t>M5</t>
  </si>
  <si>
    <t>Project Baseline</t>
  </si>
  <si>
    <t>Area of Deforestation in PAA
 (ha)</t>
  </si>
  <si>
    <t>Emissions From Deforestation in PAA
(tCO2e)</t>
  </si>
  <si>
    <t>REL 
(tCO2e/ha)</t>
  </si>
  <si>
    <t>Baseline Net of Project Emissions
(t CO2e/ha)</t>
  </si>
  <si>
    <t>Within PA Emissions 
tCO2e</t>
  </si>
  <si>
    <t>Gross ERs 
(tCO2e)</t>
  </si>
  <si>
    <t>FCPF Baseline</t>
  </si>
  <si>
    <t>Total</t>
  </si>
  <si>
    <t>Deforestation within PA but outside of PAA</t>
  </si>
  <si>
    <t>Area
(ha)</t>
  </si>
  <si>
    <t>Emission
(tCO2e)</t>
  </si>
  <si>
    <t>Deforestaton Baseline</t>
  </si>
  <si>
    <t>2022 Deforestation</t>
  </si>
  <si>
    <t>Year</t>
  </si>
  <si>
    <t>Monitorinig Period</t>
  </si>
  <si>
    <t>REL</t>
  </si>
  <si>
    <t>(tCO2e)</t>
  </si>
  <si>
    <t>Project Gross Emission Reduuctions</t>
  </si>
  <si>
    <t>Leakage</t>
  </si>
  <si>
    <t>Buffer Pool Contribution</t>
  </si>
  <si>
    <t>NERs</t>
  </si>
  <si>
    <t>Cumulative Baseline Emisisons Not Including Decay (tCO2e)</t>
  </si>
  <si>
    <t>Cumulative Baseline Emisisons Including Decay (tCO2e)</t>
  </si>
  <si>
    <t>Current GERs (tCO2e)</t>
  </si>
  <si>
    <t>Cumulative GERs (tCO2e)</t>
  </si>
  <si>
    <t>Cumulative GERs (% of Available Stock)</t>
  </si>
  <si>
    <t>Current NERs (tCO2e)</t>
  </si>
  <si>
    <t>Cumulative NERs (tCO2e)</t>
  </si>
  <si>
    <t>Current NERs (tCO2e/ha)</t>
  </si>
  <si>
    <t>Total NERs (tCO2e)</t>
  </si>
  <si>
    <t>Average Annual NERs (tCO2e)</t>
  </si>
  <si>
    <t>Total GERs (tCO2e)</t>
  </si>
  <si>
    <t>Date of Monitoring</t>
  </si>
  <si>
    <t>Estimated baseline emissions or removals (tCO2e)</t>
  </si>
  <si>
    <t>Estimated leakage emissions (tCO2e)</t>
  </si>
  <si>
    <t>Estimated net GHG emission reductions or removals (tCO2e)</t>
  </si>
  <si>
    <t>Average</t>
  </si>
  <si>
    <t>Carbon Stock Data Reference</t>
  </si>
  <si>
    <t>File: MNRP Carbon Model m5, 
Tab: Analysis Strata Cell D5</t>
  </si>
  <si>
    <t>File: MNRP Carbon Model m5, 
Tab: Analysis Strata Cell D4</t>
  </si>
  <si>
    <t>File: MNRP Carbon Model m5, 
Tab: Analysis Strata Cell D6</t>
  </si>
  <si>
    <t>File: MNRP Carbon Model m5, 
Tab: Analysis Strata Cell D7</t>
  </si>
  <si>
    <t>File: Lac Mai Nombe - Proxy Area - Stratified SRS Inventory V3.1, 
Tab: Analysis - Total Cell B3</t>
  </si>
  <si>
    <t>MNRP Carbon Model M5</t>
  </si>
  <si>
    <t>Lac Mai Nombe - Proxy Area - Stratified SRS Inventory V3.1</t>
  </si>
  <si>
    <t>MNRP Soil Carbon Model M4.xlsx</t>
  </si>
  <si>
    <t>Final Soil Results M1 v2.0.xlsx</t>
  </si>
  <si>
    <t>Mai Ndombe M5 NER model</t>
  </si>
  <si>
    <t>Project BEM</t>
  </si>
  <si>
    <t>NPR tool</t>
  </si>
  <si>
    <t>o</t>
  </si>
  <si>
    <t xml:space="preserve">Area of project accounting area - Mineral Soil </t>
  </si>
  <si>
    <t>Total area of Peat</t>
  </si>
  <si>
    <t>Mineral soil area</t>
  </si>
  <si>
    <t xml:space="preserve">Total PAA area </t>
  </si>
  <si>
    <t>Peat Emission Factor</t>
  </si>
  <si>
    <t xml:space="preserve">2013 Supplement to the 2006 IPCC Guidelines for the National Greenhouse Gas Inventories: Chapter 2 Wetlands </t>
  </si>
  <si>
    <t>tonnes CO2 - C ha-1 yr-1</t>
  </si>
  <si>
    <t>t CO2e ha-1 yr-1</t>
  </si>
  <si>
    <t>IPCC EF forest drained</t>
  </si>
  <si>
    <t>Molecular weight of CO2</t>
  </si>
  <si>
    <t>Emissions from Deforestation on Peat Soils</t>
  </si>
  <si>
    <t>Deforestation within PA but outside of PAA on peat soils</t>
  </si>
  <si>
    <t>Deforestation inside of PAA on peat soils</t>
  </si>
  <si>
    <t>HA</t>
  </si>
  <si>
    <t>Peat Emission in 2022 (TCO2e)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</si>
</sst>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(* #,##0_);_(* \(#,##0\);_(* &quot;-&quot;??_);_(@_)"/>
    <numFmt numFmtId="167" formatCode="#,##0.000"/>
    <numFmt numFmtId="168" formatCode="0.000"/>
    <numFmt numFmtId="169" formatCode="0.0"/>
    <numFmt numFmtId="170" formatCode="0.0%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17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rgb="FF000000"/>
      <name val="Arial Unicode MS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name val="Verdana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u/>
      <sz val="11"/>
      <color theme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rgb="FFFFFFFF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charset val="1"/>
    </font>
  </fonts>
  <fills count="4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rgb="FF005B8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16">
    <xf numFmtId="0" fontId="0" fillId="0" borderId="0"/>
    <xf numFmtId="0" fontId="3" fillId="0" borderId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3" fillId="7" borderId="0" applyNumberFormat="0" applyBorder="0" applyAlignment="0" applyProtection="0"/>
    <xf numFmtId="0" fontId="6" fillId="2" borderId="0" applyNumberFormat="0" applyBorder="0" applyAlignment="0" applyProtection="0"/>
    <xf numFmtId="0" fontId="4" fillId="8" borderId="0" applyNumberFormat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1" fillId="0" borderId="0"/>
    <xf numFmtId="0" fontId="3" fillId="0" borderId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6" fillId="5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0" applyNumberFormat="0" applyBorder="0" applyAlignment="0" applyProtection="0"/>
    <xf numFmtId="0" fontId="7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8" fillId="0" borderId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7" borderId="0" applyNumberFormat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13" fillId="9" borderId="0" applyNumberFormat="0" applyBorder="0" applyAlignment="0" applyProtection="0"/>
    <xf numFmtId="0" fontId="14" fillId="21" borderId="1" applyNumberFormat="0" applyAlignment="0" applyProtection="0"/>
    <xf numFmtId="0" fontId="14" fillId="21" borderId="1" applyNumberFormat="0" applyAlignment="0" applyProtection="0"/>
    <xf numFmtId="0" fontId="14" fillId="21" borderId="1" applyNumberFormat="0" applyAlignment="0" applyProtection="0"/>
    <xf numFmtId="0" fontId="14" fillId="21" borderId="1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5" fillId="0" borderId="0">
      <alignment vertical="center"/>
    </xf>
    <xf numFmtId="0" fontId="1" fillId="0" borderId="0"/>
    <xf numFmtId="0" fontId="12" fillId="0" borderId="0"/>
    <xf numFmtId="0" fontId="12" fillId="0" borderId="0"/>
    <xf numFmtId="0" fontId="1" fillId="0" borderId="0"/>
    <xf numFmtId="0" fontId="20" fillId="0" borderId="0"/>
    <xf numFmtId="0" fontId="21" fillId="21" borderId="5" applyNumberFormat="0" applyAlignment="0" applyProtection="0"/>
    <xf numFmtId="0" fontId="21" fillId="21" borderId="5" applyNumberFormat="0" applyAlignment="0" applyProtection="0"/>
    <xf numFmtId="0" fontId="21" fillId="21" borderId="5" applyNumberFormat="0" applyAlignment="0" applyProtection="0"/>
    <xf numFmtId="0" fontId="21" fillId="21" borderId="5" applyNumberFormat="0" applyAlignment="0" applyProtection="0"/>
    <xf numFmtId="0" fontId="21" fillId="21" borderId="5" applyNumberFormat="0" applyAlignment="0" applyProtection="0"/>
    <xf numFmtId="0" fontId="21" fillId="21" borderId="5" applyNumberFormat="0" applyAlignment="0" applyProtection="0"/>
    <xf numFmtId="9" fontId="1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4" fillId="21" borderId="1" applyNumberFormat="0" applyAlignment="0" applyProtection="0"/>
    <xf numFmtId="0" fontId="21" fillId="21" borderId="5" applyNumberFormat="0" applyAlignment="0" applyProtection="0"/>
    <xf numFmtId="0" fontId="5" fillId="0" borderId="0">
      <alignment vertical="top"/>
    </xf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21" borderId="1" applyNumberFormat="0" applyAlignment="0" applyProtection="0"/>
    <xf numFmtId="0" fontId="21" fillId="21" borderId="5" applyNumberFormat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30" borderId="0" applyNumberFormat="0" applyBorder="0" applyAlignment="0" applyProtection="0"/>
    <xf numFmtId="0" fontId="37" fillId="35" borderId="0" applyNumberFormat="0" applyBorder="0" applyAlignment="0" applyProtection="0"/>
  </cellStyleXfs>
  <cellXfs count="217">
    <xf numFmtId="0" fontId="0" fillId="0" borderId="0" xfId="0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49" fontId="0" fillId="0" borderId="0" xfId="0" applyNumberFormat="1"/>
    <xf numFmtId="49" fontId="2" fillId="0" borderId="0" xfId="0" applyNumberFormat="1" applyFont="1"/>
    <xf numFmtId="3" fontId="24" fillId="0" borderId="0" xfId="0" applyNumberFormat="1" applyFont="1"/>
    <xf numFmtId="49" fontId="24" fillId="0" borderId="0" xfId="0" applyNumberFormat="1" applyFont="1"/>
    <xf numFmtId="0" fontId="24" fillId="0" borderId="0" xfId="0" applyFont="1"/>
    <xf numFmtId="49" fontId="25" fillId="0" borderId="0" xfId="0" applyNumberFormat="1" applyFont="1"/>
    <xf numFmtId="0" fontId="25" fillId="0" borderId="0" xfId="0" applyFont="1"/>
    <xf numFmtId="3" fontId="25" fillId="0" borderId="0" xfId="0" applyNumberFormat="1" applyFont="1"/>
    <xf numFmtId="0" fontId="9" fillId="0" borderId="0" xfId="0" applyFont="1" applyAlignment="1">
      <alignment vertical="center"/>
    </xf>
    <xf numFmtId="0" fontId="11" fillId="0" borderId="0" xfId="0" applyFont="1"/>
    <xf numFmtId="164" fontId="0" fillId="0" borderId="0" xfId="0" applyNumberFormat="1"/>
    <xf numFmtId="0" fontId="0" fillId="0" borderId="0" xfId="0" quotePrefix="1"/>
    <xf numFmtId="0" fontId="26" fillId="22" borderId="6" xfId="0" applyFont="1" applyFill="1" applyBorder="1" applyAlignment="1">
      <alignment vertical="center" wrapText="1"/>
    </xf>
    <xf numFmtId="0" fontId="26" fillId="22" borderId="7" xfId="0" applyFont="1" applyFill="1" applyBorder="1" applyAlignment="1">
      <alignment vertical="center" wrapText="1"/>
    </xf>
    <xf numFmtId="0" fontId="2" fillId="0" borderId="0" xfId="0" quotePrefix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/>
    <xf numFmtId="10" fontId="0" fillId="0" borderId="0" xfId="0" applyNumberFormat="1"/>
    <xf numFmtId="3" fontId="11" fillId="0" borderId="0" xfId="0" applyNumberFormat="1" applyFont="1"/>
    <xf numFmtId="0" fontId="0" fillId="24" borderId="0" xfId="0" applyFill="1"/>
    <xf numFmtId="164" fontId="0" fillId="24" borderId="0" xfId="0" applyNumberFormat="1" applyFill="1"/>
    <xf numFmtId="0" fontId="0" fillId="24" borderId="0" xfId="0" applyFill="1" applyAlignment="1">
      <alignment horizontal="left"/>
    </xf>
    <xf numFmtId="0" fontId="9" fillId="24" borderId="0" xfId="0" applyFont="1" applyFill="1" applyAlignment="1">
      <alignment vertical="center"/>
    </xf>
    <xf numFmtId="0" fontId="0" fillId="25" borderId="0" xfId="0" applyFill="1"/>
    <xf numFmtId="164" fontId="0" fillId="25" borderId="0" xfId="0" applyNumberFormat="1" applyFill="1"/>
    <xf numFmtId="0" fontId="0" fillId="25" borderId="0" xfId="0" applyFill="1" applyAlignment="1">
      <alignment horizontal="left"/>
    </xf>
    <xf numFmtId="0" fontId="9" fillId="25" borderId="0" xfId="0" applyFont="1" applyFill="1" applyAlignment="1">
      <alignment vertical="center"/>
    </xf>
    <xf numFmtId="0" fontId="0" fillId="26" borderId="0" xfId="0" applyFill="1"/>
    <xf numFmtId="164" fontId="0" fillId="26" borderId="0" xfId="0" applyNumberFormat="1" applyFill="1"/>
    <xf numFmtId="0" fontId="0" fillId="26" borderId="0" xfId="0" applyFill="1" applyAlignment="1">
      <alignment horizontal="left"/>
    </xf>
    <xf numFmtId="0" fontId="9" fillId="26" borderId="0" xfId="0" applyFont="1" applyFill="1" applyAlignment="1">
      <alignment vertical="center"/>
    </xf>
    <xf numFmtId="0" fontId="0" fillId="28" borderId="0" xfId="0" applyFill="1"/>
    <xf numFmtId="0" fontId="0" fillId="28" borderId="0" xfId="0" applyFill="1" applyAlignment="1">
      <alignment horizontal="left"/>
    </xf>
    <xf numFmtId="0" fontId="0" fillId="29" borderId="0" xfId="0" applyFill="1"/>
    <xf numFmtId="0" fontId="0" fillId="29" borderId="0" xfId="0" applyFill="1" applyAlignment="1">
      <alignment horizontal="left"/>
    </xf>
    <xf numFmtId="0" fontId="9" fillId="29" borderId="0" xfId="0" applyFont="1" applyFill="1" applyAlignment="1">
      <alignment vertical="center"/>
    </xf>
    <xf numFmtId="0" fontId="0" fillId="28" borderId="0" xfId="0" quotePrefix="1" applyFill="1"/>
    <xf numFmtId="9" fontId="0" fillId="28" borderId="0" xfId="0" applyNumberFormat="1" applyFill="1"/>
    <xf numFmtId="165" fontId="11" fillId="0" borderId="0" xfId="1298" applyNumberFormat="1" applyFont="1" applyFill="1"/>
    <xf numFmtId="2" fontId="0" fillId="0" borderId="0" xfId="0" applyNumberFormat="1"/>
    <xf numFmtId="2" fontId="0" fillId="26" borderId="0" xfId="0" applyNumberFormat="1" applyFill="1"/>
    <xf numFmtId="166" fontId="0" fillId="0" borderId="0" xfId="1298" applyNumberFormat="1" applyFont="1"/>
    <xf numFmtId="0" fontId="29" fillId="0" borderId="0" xfId="0" applyFont="1"/>
    <xf numFmtId="0" fontId="30" fillId="0" borderId="0" xfId="0" applyFont="1"/>
    <xf numFmtId="3" fontId="31" fillId="0" borderId="0" xfId="0" applyNumberFormat="1" applyFont="1"/>
    <xf numFmtId="166" fontId="2" fillId="0" borderId="0" xfId="1298" applyNumberFormat="1" applyFont="1"/>
    <xf numFmtId="166" fontId="0" fillId="0" borderId="0" xfId="0" applyNumberFormat="1"/>
    <xf numFmtId="0" fontId="27" fillId="0" borderId="0" xfId="0" applyFont="1"/>
    <xf numFmtId="43" fontId="0" fillId="0" borderId="0" xfId="0" applyNumberFormat="1"/>
    <xf numFmtId="166" fontId="2" fillId="0" borderId="0" xfId="0" applyNumberFormat="1" applyFont="1"/>
    <xf numFmtId="1" fontId="0" fillId="0" borderId="0" xfId="0" applyNumberFormat="1"/>
    <xf numFmtId="1" fontId="2" fillId="0" borderId="0" xfId="0" applyNumberFormat="1" applyFont="1"/>
    <xf numFmtId="0" fontId="0" fillId="0" borderId="10" xfId="0" applyBorder="1"/>
    <xf numFmtId="169" fontId="0" fillId="0" borderId="11" xfId="0" applyNumberFormat="1" applyBorder="1"/>
    <xf numFmtId="169" fontId="0" fillId="0" borderId="0" xfId="0" applyNumberFormat="1"/>
    <xf numFmtId="0" fontId="0" fillId="0" borderId="10" xfId="0" applyBorder="1" applyAlignment="1">
      <alignment horizontal="left" indent="1"/>
    </xf>
    <xf numFmtId="165" fontId="0" fillId="0" borderId="11" xfId="1298" applyNumberFormat="1" applyFont="1" applyFill="1" applyBorder="1"/>
    <xf numFmtId="0" fontId="2" fillId="0" borderId="15" xfId="0" applyFont="1" applyBorder="1"/>
    <xf numFmtId="0" fontId="0" fillId="0" borderId="15" xfId="0" applyBorder="1"/>
    <xf numFmtId="166" fontId="0" fillId="0" borderId="15" xfId="1298" applyNumberFormat="1" applyFont="1" applyBorder="1"/>
    <xf numFmtId="43" fontId="0" fillId="0" borderId="15" xfId="0" applyNumberFormat="1" applyBorder="1"/>
    <xf numFmtId="168" fontId="2" fillId="33" borderId="0" xfId="0" applyNumberFormat="1" applyFont="1" applyFill="1"/>
    <xf numFmtId="1" fontId="2" fillId="32" borderId="0" xfId="0" applyNumberFormat="1" applyFont="1" applyFill="1"/>
    <xf numFmtId="0" fontId="2" fillId="32" borderId="0" xfId="0" applyFont="1" applyFill="1"/>
    <xf numFmtId="0" fontId="2" fillId="32" borderId="8" xfId="1314" applyFont="1" applyFill="1" applyBorder="1" applyAlignment="1">
      <alignment wrapText="1"/>
    </xf>
    <xf numFmtId="0" fontId="2" fillId="32" borderId="9" xfId="1314" applyFont="1" applyFill="1" applyBorder="1" applyAlignment="1">
      <alignment wrapText="1"/>
    </xf>
    <xf numFmtId="0" fontId="2" fillId="0" borderId="10" xfId="0" applyFont="1" applyBorder="1"/>
    <xf numFmtId="169" fontId="2" fillId="0" borderId="11" xfId="0" applyNumberFormat="1" applyFont="1" applyBorder="1"/>
    <xf numFmtId="1" fontId="2" fillId="0" borderId="0" xfId="0" applyNumberFormat="1" applyFont="1" applyAlignment="1">
      <alignment wrapText="1"/>
    </xf>
    <xf numFmtId="169" fontId="2" fillId="0" borderId="12" xfId="0" applyNumberFormat="1" applyFont="1" applyBorder="1"/>
    <xf numFmtId="0" fontId="2" fillId="32" borderId="17" xfId="1314" applyFont="1" applyFill="1" applyBorder="1" applyAlignment="1">
      <alignment wrapText="1"/>
    </xf>
    <xf numFmtId="169" fontId="2" fillId="32" borderId="16" xfId="1314" applyNumberFormat="1" applyFont="1" applyFill="1" applyBorder="1" applyAlignment="1">
      <alignment wrapText="1"/>
    </xf>
    <xf numFmtId="169" fontId="2" fillId="32" borderId="18" xfId="1314" applyNumberFormat="1" applyFont="1" applyFill="1" applyBorder="1" applyAlignment="1">
      <alignment wrapText="1"/>
    </xf>
    <xf numFmtId="0" fontId="2" fillId="32" borderId="17" xfId="0" applyFont="1" applyFill="1" applyBorder="1" applyAlignment="1">
      <alignment wrapText="1"/>
    </xf>
    <xf numFmtId="0" fontId="2" fillId="32" borderId="19" xfId="0" applyFont="1" applyFill="1" applyBorder="1" applyAlignment="1">
      <alignment wrapText="1"/>
    </xf>
    <xf numFmtId="0" fontId="2" fillId="0" borderId="0" xfId="0" applyFont="1" applyAlignment="1">
      <alignment vertical="center" textRotation="90"/>
    </xf>
    <xf numFmtId="43" fontId="32" fillId="0" borderId="0" xfId="0" applyNumberFormat="1" applyFont="1"/>
    <xf numFmtId="166" fontId="0" fillId="0" borderId="10" xfId="1298" applyNumberFormat="1" applyFont="1" applyBorder="1"/>
    <xf numFmtId="0" fontId="35" fillId="0" borderId="0" xfId="0" applyFont="1"/>
    <xf numFmtId="166" fontId="35" fillId="0" borderId="0" xfId="0" applyNumberFormat="1" applyFont="1"/>
    <xf numFmtId="0" fontId="36" fillId="0" borderId="0" xfId="0" applyFont="1"/>
    <xf numFmtId="43" fontId="2" fillId="0" borderId="23" xfId="0" applyNumberFormat="1" applyFont="1" applyBorder="1"/>
    <xf numFmtId="0" fontId="0" fillId="36" borderId="0" xfId="0" applyFill="1"/>
    <xf numFmtId="166" fontId="0" fillId="0" borderId="0" xfId="1298" applyNumberFormat="1" applyFont="1" applyFill="1"/>
    <xf numFmtId="166" fontId="0" fillId="0" borderId="15" xfId="1298" applyNumberFormat="1" applyFont="1" applyFill="1" applyBorder="1"/>
    <xf numFmtId="0" fontId="2" fillId="32" borderId="25" xfId="0" applyFont="1" applyFill="1" applyBorder="1"/>
    <xf numFmtId="0" fontId="2" fillId="32" borderId="26" xfId="0" applyFont="1" applyFill="1" applyBorder="1"/>
    <xf numFmtId="0" fontId="2" fillId="32" borderId="27" xfId="0" applyFont="1" applyFill="1" applyBorder="1"/>
    <xf numFmtId="0" fontId="39" fillId="27" borderId="0" xfId="0" applyFont="1" applyFill="1" applyAlignment="1">
      <alignment vertical="top"/>
    </xf>
    <xf numFmtId="0" fontId="40" fillId="0" borderId="0" xfId="0" applyFont="1" applyAlignment="1">
      <alignment horizontal="center" vertical="top"/>
    </xf>
    <xf numFmtId="2" fontId="0" fillId="36" borderId="0" xfId="0" applyNumberFormat="1" applyFill="1"/>
    <xf numFmtId="164" fontId="0" fillId="36" borderId="0" xfId="0" applyNumberFormat="1" applyFill="1"/>
    <xf numFmtId="0" fontId="0" fillId="36" borderId="0" xfId="0" applyFill="1" applyAlignment="1">
      <alignment horizontal="left"/>
    </xf>
    <xf numFmtId="0" fontId="9" fillId="36" borderId="0" xfId="0" applyFont="1" applyFill="1" applyAlignment="1">
      <alignment vertical="center"/>
    </xf>
    <xf numFmtId="2" fontId="11" fillId="36" borderId="0" xfId="0" applyNumberFormat="1" applyFont="1" applyFill="1"/>
    <xf numFmtId="0" fontId="11" fillId="36" borderId="0" xfId="0" applyFont="1" applyFill="1"/>
    <xf numFmtId="166" fontId="0" fillId="0" borderId="0" xfId="1298" applyNumberFormat="1" applyFont="1" applyFill="1" applyBorder="1"/>
    <xf numFmtId="0" fontId="0" fillId="37" borderId="0" xfId="0" applyFill="1"/>
    <xf numFmtId="14" fontId="2" fillId="37" borderId="0" xfId="0" applyNumberFormat="1" applyFont="1" applyFill="1"/>
    <xf numFmtId="14" fontId="0" fillId="37" borderId="0" xfId="0" applyNumberFormat="1" applyFill="1"/>
    <xf numFmtId="3" fontId="0" fillId="37" borderId="0" xfId="0" applyNumberFormat="1" applyFill="1"/>
    <xf numFmtId="3" fontId="2" fillId="37" borderId="0" xfId="0" applyNumberFormat="1" applyFont="1" applyFill="1"/>
    <xf numFmtId="3" fontId="25" fillId="37" borderId="0" xfId="0" applyNumberFormat="1" applyFont="1" applyFill="1"/>
    <xf numFmtId="3" fontId="24" fillId="37" borderId="0" xfId="0" applyNumberFormat="1" applyFont="1" applyFill="1"/>
    <xf numFmtId="0" fontId="2" fillId="37" borderId="0" xfId="0" applyFont="1" applyFill="1"/>
    <xf numFmtId="0" fontId="37" fillId="38" borderId="0" xfId="1315" applyFill="1"/>
    <xf numFmtId="164" fontId="37" fillId="38" borderId="0" xfId="1315" applyNumberFormat="1" applyFill="1"/>
    <xf numFmtId="0" fontId="37" fillId="38" borderId="0" xfId="1315" applyFill="1" applyAlignment="1">
      <alignment horizontal="left"/>
    </xf>
    <xf numFmtId="0" fontId="37" fillId="38" borderId="0" xfId="1315" applyFill="1" applyAlignment="1">
      <alignment vertical="center"/>
    </xf>
    <xf numFmtId="0" fontId="9" fillId="37" borderId="0" xfId="0" applyFont="1" applyFill="1" applyAlignment="1">
      <alignment vertical="center"/>
    </xf>
    <xf numFmtId="3" fontId="11" fillId="37" borderId="0" xfId="0" applyNumberFormat="1" applyFont="1" applyFill="1"/>
    <xf numFmtId="0" fontId="11" fillId="37" borderId="0" xfId="0" applyFont="1" applyFill="1"/>
    <xf numFmtId="165" fontId="11" fillId="37" borderId="0" xfId="1298" applyNumberFormat="1" applyFont="1" applyFill="1"/>
    <xf numFmtId="164" fontId="0" fillId="37" borderId="0" xfId="0" applyNumberFormat="1" applyFill="1"/>
    <xf numFmtId="2" fontId="11" fillId="37" borderId="0" xfId="0" applyNumberFormat="1" applyFont="1" applyFill="1"/>
    <xf numFmtId="164" fontId="37" fillId="37" borderId="0" xfId="1315" applyNumberFormat="1" applyFill="1"/>
    <xf numFmtId="9" fontId="0" fillId="37" borderId="0" xfId="0" applyNumberFormat="1" applyFill="1"/>
    <xf numFmtId="169" fontId="2" fillId="0" borderId="28" xfId="0" applyNumberFormat="1" applyFont="1" applyBorder="1"/>
    <xf numFmtId="0" fontId="1" fillId="0" borderId="0" xfId="0" applyFont="1"/>
    <xf numFmtId="0" fontId="0" fillId="0" borderId="29" xfId="0" applyBorder="1"/>
    <xf numFmtId="169" fontId="0" fillId="0" borderId="30" xfId="0" applyNumberFormat="1" applyBorder="1"/>
    <xf numFmtId="169" fontId="2" fillId="0" borderId="31" xfId="0" applyNumberFormat="1" applyFont="1" applyBorder="1"/>
    <xf numFmtId="165" fontId="0" fillId="0" borderId="30" xfId="1298" applyNumberFormat="1" applyFont="1" applyFill="1" applyBorder="1"/>
    <xf numFmtId="0" fontId="2" fillId="31" borderId="29" xfId="0" applyFont="1" applyFill="1" applyBorder="1"/>
    <xf numFmtId="169" fontId="2" fillId="31" borderId="31" xfId="0" applyNumberFormat="1" applyFont="1" applyFill="1" applyBorder="1"/>
    <xf numFmtId="9" fontId="1" fillId="0" borderId="0" xfId="1299" applyFont="1"/>
    <xf numFmtId="3" fontId="1" fillId="0" borderId="0" xfId="0" applyNumberFormat="1" applyFont="1"/>
    <xf numFmtId="0" fontId="27" fillId="23" borderId="31" xfId="0" applyFont="1" applyFill="1" applyBorder="1" applyAlignment="1">
      <alignment horizontal="center" vertical="center" wrapText="1"/>
    </xf>
    <xf numFmtId="14" fontId="27" fillId="23" borderId="30" xfId="0" applyNumberFormat="1" applyFont="1" applyFill="1" applyBorder="1" applyAlignment="1">
      <alignment horizontal="center" vertical="center" wrapText="1"/>
    </xf>
    <xf numFmtId="3" fontId="27" fillId="23" borderId="31" xfId="0" applyNumberFormat="1" applyFont="1" applyFill="1" applyBorder="1" applyAlignment="1">
      <alignment horizontal="right" vertical="center" wrapText="1"/>
    </xf>
    <xf numFmtId="0" fontId="27" fillId="23" borderId="31" xfId="0" applyFont="1" applyFill="1" applyBorder="1" applyAlignment="1">
      <alignment horizontal="right" vertical="center" wrapText="1"/>
    </xf>
    <xf numFmtId="0" fontId="28" fillId="23" borderId="31" xfId="0" applyFont="1" applyFill="1" applyBorder="1" applyAlignment="1">
      <alignment vertical="center" wrapText="1"/>
    </xf>
    <xf numFmtId="0" fontId="28" fillId="23" borderId="30" xfId="0" applyFont="1" applyFill="1" applyBorder="1" applyAlignment="1">
      <alignment vertical="center" wrapText="1"/>
    </xf>
    <xf numFmtId="0" fontId="0" fillId="39" borderId="0" xfId="0" applyFill="1"/>
    <xf numFmtId="43" fontId="0" fillId="39" borderId="0" xfId="0" applyNumberFormat="1" applyFill="1"/>
    <xf numFmtId="4" fontId="0" fillId="0" borderId="0" xfId="0" applyNumberFormat="1"/>
    <xf numFmtId="4" fontId="2" fillId="0" borderId="0" xfId="0" applyNumberFormat="1" applyFont="1"/>
    <xf numFmtId="4" fontId="0" fillId="0" borderId="0" xfId="1298" applyNumberFormat="1" applyFont="1" applyFill="1"/>
    <xf numFmtId="167" fontId="2" fillId="0" borderId="0" xfId="0" applyNumberFormat="1" applyFont="1"/>
    <xf numFmtId="43" fontId="0" fillId="0" borderId="0" xfId="1298" applyFont="1" applyFill="1"/>
    <xf numFmtId="166" fontId="2" fillId="0" borderId="0" xfId="1298" applyNumberFormat="1" applyFont="1" applyFill="1"/>
    <xf numFmtId="166" fontId="1" fillId="0" borderId="0" xfId="1298" applyNumberFormat="1" applyFont="1" applyFill="1"/>
    <xf numFmtId="170" fontId="24" fillId="0" borderId="0" xfId="1299" applyNumberFormat="1" applyFont="1" applyFill="1"/>
    <xf numFmtId="0" fontId="2" fillId="0" borderId="0" xfId="0" applyFont="1" applyAlignment="1">
      <alignment wrapText="1"/>
    </xf>
    <xf numFmtId="0" fontId="2" fillId="0" borderId="13" xfId="0" applyFont="1" applyBorder="1"/>
    <xf numFmtId="3" fontId="2" fillId="0" borderId="14" xfId="0" applyNumberFormat="1" applyFont="1" applyBorder="1"/>
    <xf numFmtId="43" fontId="2" fillId="0" borderId="13" xfId="0" applyNumberFormat="1" applyFont="1" applyBorder="1"/>
    <xf numFmtId="10" fontId="0" fillId="37" borderId="0" xfId="0" applyNumberFormat="1" applyFill="1"/>
    <xf numFmtId="166" fontId="27" fillId="0" borderId="0" xfId="0" applyNumberFormat="1" applyFont="1"/>
    <xf numFmtId="0" fontId="32" fillId="34" borderId="8" xfId="0" applyFont="1" applyFill="1" applyBorder="1" applyAlignment="1">
      <alignment wrapText="1"/>
    </xf>
    <xf numFmtId="0" fontId="32" fillId="34" borderId="23" xfId="0" applyFont="1" applyFill="1" applyBorder="1" applyAlignment="1">
      <alignment wrapText="1"/>
    </xf>
    <xf numFmtId="0" fontId="32" fillId="34" borderId="9" xfId="0" applyFont="1" applyFill="1" applyBorder="1" applyAlignment="1">
      <alignment wrapText="1"/>
    </xf>
    <xf numFmtId="3" fontId="27" fillId="0" borderId="10" xfId="0" applyNumberFormat="1" applyFont="1" applyBorder="1"/>
    <xf numFmtId="166" fontId="27" fillId="0" borderId="11" xfId="0" applyNumberFormat="1" applyFont="1" applyBorder="1"/>
    <xf numFmtId="166" fontId="32" fillId="0" borderId="29" xfId="0" applyNumberFormat="1" applyFont="1" applyBorder="1"/>
    <xf numFmtId="166" fontId="32" fillId="0" borderId="32" xfId="0" applyNumberFormat="1" applyFont="1" applyBorder="1"/>
    <xf numFmtId="166" fontId="32" fillId="0" borderId="30" xfId="0" applyNumberFormat="1" applyFont="1" applyBorder="1"/>
    <xf numFmtId="3" fontId="27" fillId="0" borderId="29" xfId="0" applyNumberFormat="1" applyFont="1" applyBorder="1"/>
    <xf numFmtId="166" fontId="27" fillId="0" borderId="32" xfId="0" applyNumberFormat="1" applyFont="1" applyBorder="1"/>
    <xf numFmtId="166" fontId="27" fillId="0" borderId="30" xfId="0" applyNumberFormat="1" applyFont="1" applyBorder="1"/>
    <xf numFmtId="0" fontId="0" fillId="0" borderId="33" xfId="0" applyBorder="1"/>
    <xf numFmtId="0" fontId="0" fillId="0" borderId="34" xfId="0" applyBorder="1"/>
    <xf numFmtId="0" fontId="0" fillId="39" borderId="34" xfId="0" applyFill="1" applyBorder="1"/>
    <xf numFmtId="43" fontId="0" fillId="39" borderId="35" xfId="0" applyNumberFormat="1" applyFill="1" applyBorder="1"/>
    <xf numFmtId="0" fontId="0" fillId="0" borderId="36" xfId="0" applyBorder="1"/>
    <xf numFmtId="43" fontId="0" fillId="39" borderId="24" xfId="0" applyNumberFormat="1" applyFill="1" applyBorder="1"/>
    <xf numFmtId="0" fontId="0" fillId="0" borderId="37" xfId="0" applyBorder="1"/>
    <xf numFmtId="0" fontId="0" fillId="0" borderId="38" xfId="0" applyBorder="1"/>
    <xf numFmtId="43" fontId="2" fillId="0" borderId="0" xfId="0" applyNumberFormat="1" applyFont="1"/>
    <xf numFmtId="0" fontId="2" fillId="32" borderId="26" xfId="0" applyFont="1" applyFill="1" applyBorder="1" applyAlignment="1">
      <alignment wrapText="1"/>
    </xf>
    <xf numFmtId="0" fontId="2" fillId="32" borderId="15" xfId="0" applyFont="1" applyFill="1" applyBorder="1" applyAlignment="1">
      <alignment wrapText="1"/>
    </xf>
    <xf numFmtId="43" fontId="2" fillId="0" borderId="0" xfId="1298" applyFont="1"/>
    <xf numFmtId="0" fontId="0" fillId="32" borderId="8" xfId="0" applyFill="1" applyBorder="1"/>
    <xf numFmtId="0" fontId="0" fillId="32" borderId="23" xfId="0" applyFill="1" applyBorder="1"/>
    <xf numFmtId="0" fontId="0" fillId="32" borderId="9" xfId="0" applyFill="1" applyBorder="1"/>
    <xf numFmtId="0" fontId="0" fillId="0" borderId="32" xfId="0" applyBorder="1"/>
    <xf numFmtId="0" fontId="0" fillId="0" borderId="8" xfId="0" applyBorder="1"/>
    <xf numFmtId="43" fontId="0" fillId="0" borderId="23" xfId="0" applyNumberFormat="1" applyBorder="1"/>
    <xf numFmtId="166" fontId="0" fillId="0" borderId="39" xfId="0" applyNumberFormat="1" applyBorder="1"/>
    <xf numFmtId="166" fontId="0" fillId="0" borderId="12" xfId="0" applyNumberFormat="1" applyBorder="1"/>
    <xf numFmtId="166" fontId="0" fillId="0" borderId="6" xfId="0" applyNumberFormat="1" applyBorder="1"/>
    <xf numFmtId="2" fontId="0" fillId="0" borderId="0" xfId="1298" applyNumberFormat="1" applyFont="1" applyFill="1" applyBorder="1"/>
    <xf numFmtId="2" fontId="41" fillId="0" borderId="0" xfId="0" applyNumberFormat="1" applyFont="1"/>
    <xf numFmtId="0" fontId="0" fillId="0" borderId="2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0" xfId="0" applyBorder="1"/>
    <xf numFmtId="4" fontId="0" fillId="0" borderId="41" xfId="0" applyNumberFormat="1" applyBorder="1"/>
    <xf numFmtId="0" fontId="0" fillId="0" borderId="42" xfId="0" applyBorder="1"/>
    <xf numFmtId="4" fontId="0" fillId="0" borderId="43" xfId="0" applyNumberFormat="1" applyBorder="1"/>
    <xf numFmtId="4" fontId="0" fillId="0" borderId="30" xfId="0" applyNumberFormat="1" applyBorder="1"/>
    <xf numFmtId="0" fontId="0" fillId="0" borderId="30" xfId="0" applyBorder="1"/>
    <xf numFmtId="0" fontId="0" fillId="0" borderId="40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20" xfId="0" applyBorder="1"/>
    <xf numFmtId="0" fontId="0" fillId="0" borderId="22" xfId="0" applyBorder="1"/>
    <xf numFmtId="4" fontId="0" fillId="0" borderId="44" xfId="0" applyNumberFormat="1" applyBorder="1"/>
    <xf numFmtId="0" fontId="2" fillId="39" borderId="20" xfId="0" applyFont="1" applyFill="1" applyBorder="1" applyAlignment="1">
      <alignment horizontal="center" vertical="center" textRotation="90"/>
    </xf>
    <xf numFmtId="0" fontId="2" fillId="39" borderId="21" xfId="0" applyFont="1" applyFill="1" applyBorder="1" applyAlignment="1">
      <alignment horizontal="center" vertical="center" textRotation="90"/>
    </xf>
    <xf numFmtId="0" fontId="2" fillId="39" borderId="22" xfId="0" applyFont="1" applyFill="1" applyBorder="1" applyAlignment="1">
      <alignment horizontal="center" vertical="center" textRotation="90"/>
    </xf>
    <xf numFmtId="0" fontId="40" fillId="39" borderId="0" xfId="0" applyFont="1" applyFill="1" applyAlignment="1">
      <alignment horizontal="center" vertical="top"/>
    </xf>
    <xf numFmtId="0" fontId="0" fillId="39" borderId="24" xfId="0" applyFill="1" applyBorder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0" fillId="27" borderId="24" xfId="0" applyFill="1" applyBorder="1" applyAlignment="1">
      <alignment horizontal="center" vertical="center"/>
    </xf>
    <xf numFmtId="0" fontId="2" fillId="36" borderId="20" xfId="0" applyFont="1" applyFill="1" applyBorder="1" applyAlignment="1">
      <alignment horizontal="center" vertical="center" textRotation="90"/>
    </xf>
    <xf numFmtId="0" fontId="2" fillId="36" borderId="21" xfId="0" applyFont="1" applyFill="1" applyBorder="1" applyAlignment="1">
      <alignment horizontal="center" vertical="center" textRotation="90"/>
    </xf>
    <xf numFmtId="0" fontId="2" fillId="36" borderId="22" xfId="0" applyFont="1" applyFill="1" applyBorder="1" applyAlignment="1">
      <alignment horizontal="center" vertical="center" textRotation="90"/>
    </xf>
    <xf numFmtId="0" fontId="2" fillId="27" borderId="20" xfId="0" applyFont="1" applyFill="1" applyBorder="1" applyAlignment="1">
      <alignment horizontal="center" vertical="center" textRotation="90"/>
    </xf>
    <xf numFmtId="0" fontId="2" fillId="27" borderId="21" xfId="0" applyFont="1" applyFill="1" applyBorder="1" applyAlignment="1">
      <alignment horizontal="center" vertical="center" textRotation="90"/>
    </xf>
    <xf numFmtId="0" fontId="2" fillId="27" borderId="22" xfId="0" applyFont="1" applyFill="1" applyBorder="1" applyAlignment="1">
      <alignment horizontal="center" vertical="center" textRotation="90"/>
    </xf>
    <xf numFmtId="0" fontId="40" fillId="27" borderId="0" xfId="0" applyFont="1" applyFill="1" applyAlignment="1">
      <alignment horizontal="center" vertical="top"/>
    </xf>
  </cellXfs>
  <cellStyles count="1316">
    <cellStyle name="20% - Accent1" xfId="1314" builtinId="30"/>
    <cellStyle name="20% - Accent1 2" xfId="95" xr:uid="{00000000-0005-0000-0000-000000000000}"/>
    <cellStyle name="20% - Accent2 2" xfId="96" xr:uid="{00000000-0005-0000-0000-000001000000}"/>
    <cellStyle name="20% - Accent3 2" xfId="97" xr:uid="{00000000-0005-0000-0000-000002000000}"/>
    <cellStyle name="20% - Accent4 2" xfId="98" xr:uid="{00000000-0005-0000-0000-000003000000}"/>
    <cellStyle name="20% - Accent5 2" xfId="99" xr:uid="{00000000-0005-0000-0000-000004000000}"/>
    <cellStyle name="20% - Accent6 2" xfId="100" xr:uid="{00000000-0005-0000-0000-000005000000}"/>
    <cellStyle name="40% - Accent1 2" xfId="101" xr:uid="{00000000-0005-0000-0000-000006000000}"/>
    <cellStyle name="40% - Accent2 2" xfId="102" xr:uid="{00000000-0005-0000-0000-000007000000}"/>
    <cellStyle name="40% - Accent3 2" xfId="103" xr:uid="{00000000-0005-0000-0000-000008000000}"/>
    <cellStyle name="40% - Accent4 2" xfId="104" xr:uid="{00000000-0005-0000-0000-000009000000}"/>
    <cellStyle name="40% - Accent5 2" xfId="105" xr:uid="{00000000-0005-0000-0000-00000A000000}"/>
    <cellStyle name="40% - Accent6 2" xfId="106" xr:uid="{00000000-0005-0000-0000-00000B000000}"/>
    <cellStyle name="60% - Accent1 2" xfId="107" xr:uid="{00000000-0005-0000-0000-00000C000000}"/>
    <cellStyle name="60% - Accent2 2" xfId="108" xr:uid="{00000000-0005-0000-0000-00000D000000}"/>
    <cellStyle name="60% - Accent3 2" xfId="109" xr:uid="{00000000-0005-0000-0000-00000E000000}"/>
    <cellStyle name="60% - Accent4 2" xfId="110" xr:uid="{00000000-0005-0000-0000-00000F000000}"/>
    <cellStyle name="60% - Accent5 2" xfId="111" xr:uid="{00000000-0005-0000-0000-000010000000}"/>
    <cellStyle name="60% - Accent6 2" xfId="112" xr:uid="{00000000-0005-0000-0000-000011000000}"/>
    <cellStyle name="Accent1 - 20%" xfId="2" xr:uid="{00000000-0005-0000-0000-000012000000}"/>
    <cellStyle name="Accent1 - 20% 2" xfId="15" xr:uid="{00000000-0005-0000-0000-000013000000}"/>
    <cellStyle name="Accent1 - 20% 2 2" xfId="88" xr:uid="{00000000-0005-0000-0000-000014000000}"/>
    <cellStyle name="Accent1 - 40%" xfId="3" xr:uid="{00000000-0005-0000-0000-000015000000}"/>
    <cellStyle name="Accent1 - 40% 2" xfId="16" xr:uid="{00000000-0005-0000-0000-000016000000}"/>
    <cellStyle name="Accent1 - 40% 2 2" xfId="89" xr:uid="{00000000-0005-0000-0000-000017000000}"/>
    <cellStyle name="Accent1 - 60%" xfId="4" xr:uid="{00000000-0005-0000-0000-000018000000}"/>
    <cellStyle name="Accent1 10" xfId="113" xr:uid="{00000000-0005-0000-0000-000019000000}"/>
    <cellStyle name="Accent1 11" xfId="114" xr:uid="{00000000-0005-0000-0000-00001A000000}"/>
    <cellStyle name="Accent1 12" xfId="115" xr:uid="{00000000-0005-0000-0000-00001B000000}"/>
    <cellStyle name="Accent1 13" xfId="116" xr:uid="{00000000-0005-0000-0000-00001C000000}"/>
    <cellStyle name="Accent1 14" xfId="117" xr:uid="{00000000-0005-0000-0000-00001D000000}"/>
    <cellStyle name="Accent1 15" xfId="118" xr:uid="{00000000-0005-0000-0000-00001E000000}"/>
    <cellStyle name="Accent1 16" xfId="119" xr:uid="{00000000-0005-0000-0000-00001F000000}"/>
    <cellStyle name="Accent1 17" xfId="120" xr:uid="{00000000-0005-0000-0000-000020000000}"/>
    <cellStyle name="Accent1 2" xfId="121" xr:uid="{00000000-0005-0000-0000-000021000000}"/>
    <cellStyle name="Accent1 3" xfId="122" xr:uid="{00000000-0005-0000-0000-000022000000}"/>
    <cellStyle name="Accent1 4" xfId="123" xr:uid="{00000000-0005-0000-0000-000023000000}"/>
    <cellStyle name="Accent1 5" xfId="124" xr:uid="{00000000-0005-0000-0000-000024000000}"/>
    <cellStyle name="Accent1 6" xfId="125" xr:uid="{00000000-0005-0000-0000-000025000000}"/>
    <cellStyle name="Accent1 7" xfId="126" xr:uid="{00000000-0005-0000-0000-000026000000}"/>
    <cellStyle name="Accent1 8" xfId="127" xr:uid="{00000000-0005-0000-0000-000027000000}"/>
    <cellStyle name="Accent1 9" xfId="128" xr:uid="{00000000-0005-0000-0000-000028000000}"/>
    <cellStyle name="Accent2 - 60%" xfId="5" xr:uid="{00000000-0005-0000-0000-000029000000}"/>
    <cellStyle name="Accent2 10" xfId="129" xr:uid="{00000000-0005-0000-0000-00002A000000}"/>
    <cellStyle name="Accent2 11" xfId="130" xr:uid="{00000000-0005-0000-0000-00002B000000}"/>
    <cellStyle name="Accent2 12" xfId="131" xr:uid="{00000000-0005-0000-0000-00002C000000}"/>
    <cellStyle name="Accent2 13" xfId="132" xr:uid="{00000000-0005-0000-0000-00002D000000}"/>
    <cellStyle name="Accent2 14" xfId="133" xr:uid="{00000000-0005-0000-0000-00002E000000}"/>
    <cellStyle name="Accent2 15" xfId="134" xr:uid="{00000000-0005-0000-0000-00002F000000}"/>
    <cellStyle name="Accent2 16" xfId="135" xr:uid="{00000000-0005-0000-0000-000030000000}"/>
    <cellStyle name="Accent2 17" xfId="136" xr:uid="{00000000-0005-0000-0000-000031000000}"/>
    <cellStyle name="Accent2 2" xfId="137" xr:uid="{00000000-0005-0000-0000-000032000000}"/>
    <cellStyle name="Accent2 3" xfId="138" xr:uid="{00000000-0005-0000-0000-000033000000}"/>
    <cellStyle name="Accent2 4" xfId="139" xr:uid="{00000000-0005-0000-0000-000034000000}"/>
    <cellStyle name="Accent2 5" xfId="140" xr:uid="{00000000-0005-0000-0000-000035000000}"/>
    <cellStyle name="Accent2 6" xfId="141" xr:uid="{00000000-0005-0000-0000-000036000000}"/>
    <cellStyle name="Accent2 7" xfId="142" xr:uid="{00000000-0005-0000-0000-000037000000}"/>
    <cellStyle name="Accent2 8" xfId="143" xr:uid="{00000000-0005-0000-0000-000038000000}"/>
    <cellStyle name="Accent2 9" xfId="144" xr:uid="{00000000-0005-0000-0000-000039000000}"/>
    <cellStyle name="Accent3 - 60%" xfId="7" xr:uid="{00000000-0005-0000-0000-00003A000000}"/>
    <cellStyle name="Accent3 10" xfId="26" xr:uid="{00000000-0005-0000-0000-00003B000000}"/>
    <cellStyle name="Accent3 100" xfId="145" xr:uid="{00000000-0005-0000-0000-00003C000000}"/>
    <cellStyle name="Accent3 101" xfId="146" xr:uid="{00000000-0005-0000-0000-00003D000000}"/>
    <cellStyle name="Accent3 102" xfId="147" xr:uid="{00000000-0005-0000-0000-00003E000000}"/>
    <cellStyle name="Accent3 103" xfId="148" xr:uid="{00000000-0005-0000-0000-00003F000000}"/>
    <cellStyle name="Accent3 104" xfId="149" xr:uid="{00000000-0005-0000-0000-000040000000}"/>
    <cellStyle name="Accent3 105" xfId="150" xr:uid="{00000000-0005-0000-0000-000041000000}"/>
    <cellStyle name="Accent3 106" xfId="151" xr:uid="{00000000-0005-0000-0000-000042000000}"/>
    <cellStyle name="Accent3 107" xfId="152" xr:uid="{00000000-0005-0000-0000-000043000000}"/>
    <cellStyle name="Accent3 108" xfId="153" xr:uid="{00000000-0005-0000-0000-000044000000}"/>
    <cellStyle name="Accent3 109" xfId="154" xr:uid="{00000000-0005-0000-0000-000045000000}"/>
    <cellStyle name="Accent3 11" xfId="33" xr:uid="{00000000-0005-0000-0000-000046000000}"/>
    <cellStyle name="Accent3 110" xfId="155" xr:uid="{00000000-0005-0000-0000-000047000000}"/>
    <cellStyle name="Accent3 111" xfId="156" xr:uid="{00000000-0005-0000-0000-000048000000}"/>
    <cellStyle name="Accent3 112" xfId="157" xr:uid="{00000000-0005-0000-0000-000049000000}"/>
    <cellStyle name="Accent3 113" xfId="158" xr:uid="{00000000-0005-0000-0000-00004A000000}"/>
    <cellStyle name="Accent3 114" xfId="159" xr:uid="{00000000-0005-0000-0000-00004B000000}"/>
    <cellStyle name="Accent3 115" xfId="160" xr:uid="{00000000-0005-0000-0000-00004C000000}"/>
    <cellStyle name="Accent3 116" xfId="161" xr:uid="{00000000-0005-0000-0000-00004D000000}"/>
    <cellStyle name="Accent3 117" xfId="162" xr:uid="{00000000-0005-0000-0000-00004E000000}"/>
    <cellStyle name="Accent3 118" xfId="163" xr:uid="{00000000-0005-0000-0000-00004F000000}"/>
    <cellStyle name="Accent3 119" xfId="164" xr:uid="{00000000-0005-0000-0000-000050000000}"/>
    <cellStyle name="Accent3 12" xfId="24" xr:uid="{00000000-0005-0000-0000-000051000000}"/>
    <cellStyle name="Accent3 120" xfId="165" xr:uid="{00000000-0005-0000-0000-000052000000}"/>
    <cellStyle name="Accent3 121" xfId="166" xr:uid="{00000000-0005-0000-0000-000053000000}"/>
    <cellStyle name="Accent3 122" xfId="167" xr:uid="{00000000-0005-0000-0000-000054000000}"/>
    <cellStyle name="Accent3 123" xfId="168" xr:uid="{00000000-0005-0000-0000-000055000000}"/>
    <cellStyle name="Accent3 124" xfId="169" xr:uid="{00000000-0005-0000-0000-000056000000}"/>
    <cellStyle name="Accent3 125" xfId="170" xr:uid="{00000000-0005-0000-0000-000057000000}"/>
    <cellStyle name="Accent3 126" xfId="171" xr:uid="{00000000-0005-0000-0000-000058000000}"/>
    <cellStyle name="Accent3 127" xfId="172" xr:uid="{00000000-0005-0000-0000-000059000000}"/>
    <cellStyle name="Accent3 128" xfId="173" xr:uid="{00000000-0005-0000-0000-00005A000000}"/>
    <cellStyle name="Accent3 129" xfId="174" xr:uid="{00000000-0005-0000-0000-00005B000000}"/>
    <cellStyle name="Accent3 13" xfId="32" xr:uid="{00000000-0005-0000-0000-00005C000000}"/>
    <cellStyle name="Accent3 130" xfId="175" xr:uid="{00000000-0005-0000-0000-00005D000000}"/>
    <cellStyle name="Accent3 131" xfId="176" xr:uid="{00000000-0005-0000-0000-00005E000000}"/>
    <cellStyle name="Accent3 132" xfId="177" xr:uid="{00000000-0005-0000-0000-00005F000000}"/>
    <cellStyle name="Accent3 133" xfId="178" xr:uid="{00000000-0005-0000-0000-000060000000}"/>
    <cellStyle name="Accent3 134" xfId="179" xr:uid="{00000000-0005-0000-0000-000061000000}"/>
    <cellStyle name="Accent3 135" xfId="180" xr:uid="{00000000-0005-0000-0000-000062000000}"/>
    <cellStyle name="Accent3 136" xfId="181" xr:uid="{00000000-0005-0000-0000-000063000000}"/>
    <cellStyle name="Accent3 137" xfId="182" xr:uid="{00000000-0005-0000-0000-000064000000}"/>
    <cellStyle name="Accent3 138" xfId="183" xr:uid="{00000000-0005-0000-0000-000065000000}"/>
    <cellStyle name="Accent3 139" xfId="184" xr:uid="{00000000-0005-0000-0000-000066000000}"/>
    <cellStyle name="Accent3 14" xfId="23" xr:uid="{00000000-0005-0000-0000-000067000000}"/>
    <cellStyle name="Accent3 140" xfId="185" xr:uid="{00000000-0005-0000-0000-000068000000}"/>
    <cellStyle name="Accent3 141" xfId="186" xr:uid="{00000000-0005-0000-0000-000069000000}"/>
    <cellStyle name="Accent3 142" xfId="187" xr:uid="{00000000-0005-0000-0000-00006A000000}"/>
    <cellStyle name="Accent3 143" xfId="188" xr:uid="{00000000-0005-0000-0000-00006B000000}"/>
    <cellStyle name="Accent3 144" xfId="189" xr:uid="{00000000-0005-0000-0000-00006C000000}"/>
    <cellStyle name="Accent3 145" xfId="190" xr:uid="{00000000-0005-0000-0000-00006D000000}"/>
    <cellStyle name="Accent3 146" xfId="191" xr:uid="{00000000-0005-0000-0000-00006E000000}"/>
    <cellStyle name="Accent3 147" xfId="192" xr:uid="{00000000-0005-0000-0000-00006F000000}"/>
    <cellStyle name="Accent3 148" xfId="193" xr:uid="{00000000-0005-0000-0000-000070000000}"/>
    <cellStyle name="Accent3 149" xfId="194" xr:uid="{00000000-0005-0000-0000-000071000000}"/>
    <cellStyle name="Accent3 15" xfId="31" xr:uid="{00000000-0005-0000-0000-000072000000}"/>
    <cellStyle name="Accent3 150" xfId="195" xr:uid="{00000000-0005-0000-0000-000073000000}"/>
    <cellStyle name="Accent3 151" xfId="196" xr:uid="{00000000-0005-0000-0000-000074000000}"/>
    <cellStyle name="Accent3 152" xfId="197" xr:uid="{00000000-0005-0000-0000-000075000000}"/>
    <cellStyle name="Accent3 153" xfId="198" xr:uid="{00000000-0005-0000-0000-000076000000}"/>
    <cellStyle name="Accent3 154" xfId="199" xr:uid="{00000000-0005-0000-0000-000077000000}"/>
    <cellStyle name="Accent3 155" xfId="200" xr:uid="{00000000-0005-0000-0000-000078000000}"/>
    <cellStyle name="Accent3 156" xfId="201" xr:uid="{00000000-0005-0000-0000-000079000000}"/>
    <cellStyle name="Accent3 157" xfId="202" xr:uid="{00000000-0005-0000-0000-00007A000000}"/>
    <cellStyle name="Accent3 158" xfId="203" xr:uid="{00000000-0005-0000-0000-00007B000000}"/>
    <cellStyle name="Accent3 159" xfId="204" xr:uid="{00000000-0005-0000-0000-00007C000000}"/>
    <cellStyle name="Accent3 16" xfId="22" xr:uid="{00000000-0005-0000-0000-00007D000000}"/>
    <cellStyle name="Accent3 160" xfId="205" xr:uid="{00000000-0005-0000-0000-00007E000000}"/>
    <cellStyle name="Accent3 161" xfId="206" xr:uid="{00000000-0005-0000-0000-00007F000000}"/>
    <cellStyle name="Accent3 162" xfId="207" xr:uid="{00000000-0005-0000-0000-000080000000}"/>
    <cellStyle name="Accent3 163" xfId="208" xr:uid="{00000000-0005-0000-0000-000081000000}"/>
    <cellStyle name="Accent3 164" xfId="209" xr:uid="{00000000-0005-0000-0000-000082000000}"/>
    <cellStyle name="Accent3 165" xfId="210" xr:uid="{00000000-0005-0000-0000-000083000000}"/>
    <cellStyle name="Accent3 166" xfId="211" xr:uid="{00000000-0005-0000-0000-000084000000}"/>
    <cellStyle name="Accent3 167" xfId="212" xr:uid="{00000000-0005-0000-0000-000085000000}"/>
    <cellStyle name="Accent3 168" xfId="213" xr:uid="{00000000-0005-0000-0000-000086000000}"/>
    <cellStyle name="Accent3 169" xfId="214" xr:uid="{00000000-0005-0000-0000-000087000000}"/>
    <cellStyle name="Accent3 17" xfId="30" xr:uid="{00000000-0005-0000-0000-000088000000}"/>
    <cellStyle name="Accent3 170" xfId="215" xr:uid="{00000000-0005-0000-0000-000089000000}"/>
    <cellStyle name="Accent3 171" xfId="216" xr:uid="{00000000-0005-0000-0000-00008A000000}"/>
    <cellStyle name="Accent3 172" xfId="217" xr:uid="{00000000-0005-0000-0000-00008B000000}"/>
    <cellStyle name="Accent3 173" xfId="218" xr:uid="{00000000-0005-0000-0000-00008C000000}"/>
    <cellStyle name="Accent3 174" xfId="219" xr:uid="{00000000-0005-0000-0000-00008D000000}"/>
    <cellStyle name="Accent3 175" xfId="220" xr:uid="{00000000-0005-0000-0000-00008E000000}"/>
    <cellStyle name="Accent3 176" xfId="221" xr:uid="{00000000-0005-0000-0000-00008F000000}"/>
    <cellStyle name="Accent3 177" xfId="222" xr:uid="{00000000-0005-0000-0000-000090000000}"/>
    <cellStyle name="Accent3 178" xfId="223" xr:uid="{00000000-0005-0000-0000-000091000000}"/>
    <cellStyle name="Accent3 179" xfId="224" xr:uid="{00000000-0005-0000-0000-000092000000}"/>
    <cellStyle name="Accent3 18" xfId="21" xr:uid="{00000000-0005-0000-0000-000093000000}"/>
    <cellStyle name="Accent3 180" xfId="225" xr:uid="{00000000-0005-0000-0000-000094000000}"/>
    <cellStyle name="Accent3 181" xfId="226" xr:uid="{00000000-0005-0000-0000-000095000000}"/>
    <cellStyle name="Accent3 182" xfId="227" xr:uid="{00000000-0005-0000-0000-000096000000}"/>
    <cellStyle name="Accent3 183" xfId="228" xr:uid="{00000000-0005-0000-0000-000097000000}"/>
    <cellStyle name="Accent3 184" xfId="229" xr:uid="{00000000-0005-0000-0000-000098000000}"/>
    <cellStyle name="Accent3 185" xfId="230" xr:uid="{00000000-0005-0000-0000-000099000000}"/>
    <cellStyle name="Accent3 186" xfId="231" xr:uid="{00000000-0005-0000-0000-00009A000000}"/>
    <cellStyle name="Accent3 187" xfId="232" xr:uid="{00000000-0005-0000-0000-00009B000000}"/>
    <cellStyle name="Accent3 188" xfId="233" xr:uid="{00000000-0005-0000-0000-00009C000000}"/>
    <cellStyle name="Accent3 189" xfId="234" xr:uid="{00000000-0005-0000-0000-00009D000000}"/>
    <cellStyle name="Accent3 19" xfId="41" xr:uid="{00000000-0005-0000-0000-00009E000000}"/>
    <cellStyle name="Accent3 190" xfId="235" xr:uid="{00000000-0005-0000-0000-00009F000000}"/>
    <cellStyle name="Accent3 191" xfId="236" xr:uid="{00000000-0005-0000-0000-0000A0000000}"/>
    <cellStyle name="Accent3 192" xfId="237" xr:uid="{00000000-0005-0000-0000-0000A1000000}"/>
    <cellStyle name="Accent3 193" xfId="238" xr:uid="{00000000-0005-0000-0000-0000A2000000}"/>
    <cellStyle name="Accent3 194" xfId="239" xr:uid="{00000000-0005-0000-0000-0000A3000000}"/>
    <cellStyle name="Accent3 195" xfId="240" xr:uid="{00000000-0005-0000-0000-0000A4000000}"/>
    <cellStyle name="Accent3 196" xfId="241" xr:uid="{00000000-0005-0000-0000-0000A5000000}"/>
    <cellStyle name="Accent3 197" xfId="242" xr:uid="{00000000-0005-0000-0000-0000A6000000}"/>
    <cellStyle name="Accent3 198" xfId="243" xr:uid="{00000000-0005-0000-0000-0000A7000000}"/>
    <cellStyle name="Accent3 199" xfId="244" xr:uid="{00000000-0005-0000-0000-0000A8000000}"/>
    <cellStyle name="Accent3 2" xfId="17" xr:uid="{00000000-0005-0000-0000-0000A9000000}"/>
    <cellStyle name="Accent3 20" xfId="46" xr:uid="{00000000-0005-0000-0000-0000AA000000}"/>
    <cellStyle name="Accent3 200" xfId="245" xr:uid="{00000000-0005-0000-0000-0000AB000000}"/>
    <cellStyle name="Accent3 201" xfId="246" xr:uid="{00000000-0005-0000-0000-0000AC000000}"/>
    <cellStyle name="Accent3 202" xfId="247" xr:uid="{00000000-0005-0000-0000-0000AD000000}"/>
    <cellStyle name="Accent3 203" xfId="248" xr:uid="{00000000-0005-0000-0000-0000AE000000}"/>
    <cellStyle name="Accent3 204" xfId="249" xr:uid="{00000000-0005-0000-0000-0000AF000000}"/>
    <cellStyle name="Accent3 205" xfId="250" xr:uid="{00000000-0005-0000-0000-0000B0000000}"/>
    <cellStyle name="Accent3 206" xfId="251" xr:uid="{00000000-0005-0000-0000-0000B1000000}"/>
    <cellStyle name="Accent3 207" xfId="252" xr:uid="{00000000-0005-0000-0000-0000B2000000}"/>
    <cellStyle name="Accent3 208" xfId="253" xr:uid="{00000000-0005-0000-0000-0000B3000000}"/>
    <cellStyle name="Accent3 209" xfId="254" xr:uid="{00000000-0005-0000-0000-0000B4000000}"/>
    <cellStyle name="Accent3 21" xfId="56" xr:uid="{00000000-0005-0000-0000-0000B5000000}"/>
    <cellStyle name="Accent3 210" xfId="255" xr:uid="{00000000-0005-0000-0000-0000B6000000}"/>
    <cellStyle name="Accent3 211" xfId="256" xr:uid="{00000000-0005-0000-0000-0000B7000000}"/>
    <cellStyle name="Accent3 212" xfId="257" xr:uid="{00000000-0005-0000-0000-0000B8000000}"/>
    <cellStyle name="Accent3 213" xfId="258" xr:uid="{00000000-0005-0000-0000-0000B9000000}"/>
    <cellStyle name="Accent3 214" xfId="259" xr:uid="{00000000-0005-0000-0000-0000BA000000}"/>
    <cellStyle name="Accent3 215" xfId="260" xr:uid="{00000000-0005-0000-0000-0000BB000000}"/>
    <cellStyle name="Accent3 216" xfId="261" xr:uid="{00000000-0005-0000-0000-0000BC000000}"/>
    <cellStyle name="Accent3 217" xfId="262" xr:uid="{00000000-0005-0000-0000-0000BD000000}"/>
    <cellStyle name="Accent3 218" xfId="263" xr:uid="{00000000-0005-0000-0000-0000BE000000}"/>
    <cellStyle name="Accent3 219" xfId="264" xr:uid="{00000000-0005-0000-0000-0000BF000000}"/>
    <cellStyle name="Accent3 22" xfId="44" xr:uid="{00000000-0005-0000-0000-0000C0000000}"/>
    <cellStyle name="Accent3 220" xfId="265" xr:uid="{00000000-0005-0000-0000-0000C1000000}"/>
    <cellStyle name="Accent3 221" xfId="266" xr:uid="{00000000-0005-0000-0000-0000C2000000}"/>
    <cellStyle name="Accent3 222" xfId="267" xr:uid="{00000000-0005-0000-0000-0000C3000000}"/>
    <cellStyle name="Accent3 223" xfId="268" xr:uid="{00000000-0005-0000-0000-0000C4000000}"/>
    <cellStyle name="Accent3 224" xfId="269" xr:uid="{00000000-0005-0000-0000-0000C5000000}"/>
    <cellStyle name="Accent3 225" xfId="270" xr:uid="{00000000-0005-0000-0000-0000C6000000}"/>
    <cellStyle name="Accent3 226" xfId="271" xr:uid="{00000000-0005-0000-0000-0000C7000000}"/>
    <cellStyle name="Accent3 227" xfId="272" xr:uid="{00000000-0005-0000-0000-0000C8000000}"/>
    <cellStyle name="Accent3 228" xfId="273" xr:uid="{00000000-0005-0000-0000-0000C9000000}"/>
    <cellStyle name="Accent3 229" xfId="274" xr:uid="{00000000-0005-0000-0000-0000CA000000}"/>
    <cellStyle name="Accent3 23" xfId="55" xr:uid="{00000000-0005-0000-0000-0000CB000000}"/>
    <cellStyle name="Accent3 230" xfId="275" xr:uid="{00000000-0005-0000-0000-0000CC000000}"/>
    <cellStyle name="Accent3 231" xfId="276" xr:uid="{00000000-0005-0000-0000-0000CD000000}"/>
    <cellStyle name="Accent3 232" xfId="277" xr:uid="{00000000-0005-0000-0000-0000CE000000}"/>
    <cellStyle name="Accent3 233" xfId="278" xr:uid="{00000000-0005-0000-0000-0000CF000000}"/>
    <cellStyle name="Accent3 234" xfId="279" xr:uid="{00000000-0005-0000-0000-0000D0000000}"/>
    <cellStyle name="Accent3 235" xfId="280" xr:uid="{00000000-0005-0000-0000-0000D1000000}"/>
    <cellStyle name="Accent3 236" xfId="281" xr:uid="{00000000-0005-0000-0000-0000D2000000}"/>
    <cellStyle name="Accent3 237" xfId="282" xr:uid="{00000000-0005-0000-0000-0000D3000000}"/>
    <cellStyle name="Accent3 238" xfId="283" xr:uid="{00000000-0005-0000-0000-0000D4000000}"/>
    <cellStyle name="Accent3 239" xfId="284" xr:uid="{00000000-0005-0000-0000-0000D5000000}"/>
    <cellStyle name="Accent3 24" xfId="45" xr:uid="{00000000-0005-0000-0000-0000D6000000}"/>
    <cellStyle name="Accent3 240" xfId="285" xr:uid="{00000000-0005-0000-0000-0000D7000000}"/>
    <cellStyle name="Accent3 241" xfId="286" xr:uid="{00000000-0005-0000-0000-0000D8000000}"/>
    <cellStyle name="Accent3 242" xfId="287" xr:uid="{00000000-0005-0000-0000-0000D9000000}"/>
    <cellStyle name="Accent3 243" xfId="288" xr:uid="{00000000-0005-0000-0000-0000DA000000}"/>
    <cellStyle name="Accent3 244" xfId="289" xr:uid="{00000000-0005-0000-0000-0000DB000000}"/>
    <cellStyle name="Accent3 245" xfId="290" xr:uid="{00000000-0005-0000-0000-0000DC000000}"/>
    <cellStyle name="Accent3 246" xfId="291" xr:uid="{00000000-0005-0000-0000-0000DD000000}"/>
    <cellStyle name="Accent3 247" xfId="292" xr:uid="{00000000-0005-0000-0000-0000DE000000}"/>
    <cellStyle name="Accent3 248" xfId="293" xr:uid="{00000000-0005-0000-0000-0000DF000000}"/>
    <cellStyle name="Accent3 249" xfId="294" xr:uid="{00000000-0005-0000-0000-0000E0000000}"/>
    <cellStyle name="Accent3 25" xfId="54" xr:uid="{00000000-0005-0000-0000-0000E1000000}"/>
    <cellStyle name="Accent3 250" xfId="295" xr:uid="{00000000-0005-0000-0000-0000E2000000}"/>
    <cellStyle name="Accent3 251" xfId="296" xr:uid="{00000000-0005-0000-0000-0000E3000000}"/>
    <cellStyle name="Accent3 252" xfId="297" xr:uid="{00000000-0005-0000-0000-0000E4000000}"/>
    <cellStyle name="Accent3 253" xfId="298" xr:uid="{00000000-0005-0000-0000-0000E5000000}"/>
    <cellStyle name="Accent3 254" xfId="299" xr:uid="{00000000-0005-0000-0000-0000E6000000}"/>
    <cellStyle name="Accent3 255" xfId="300" xr:uid="{00000000-0005-0000-0000-0000E7000000}"/>
    <cellStyle name="Accent3 256" xfId="301" xr:uid="{00000000-0005-0000-0000-0000E8000000}"/>
    <cellStyle name="Accent3 257" xfId="302" xr:uid="{00000000-0005-0000-0000-0000E9000000}"/>
    <cellStyle name="Accent3 258" xfId="303" xr:uid="{00000000-0005-0000-0000-0000EA000000}"/>
    <cellStyle name="Accent3 259" xfId="304" xr:uid="{00000000-0005-0000-0000-0000EB000000}"/>
    <cellStyle name="Accent3 26" xfId="42" xr:uid="{00000000-0005-0000-0000-0000EC000000}"/>
    <cellStyle name="Accent3 260" xfId="305" xr:uid="{00000000-0005-0000-0000-0000ED000000}"/>
    <cellStyle name="Accent3 261" xfId="306" xr:uid="{00000000-0005-0000-0000-0000EE000000}"/>
    <cellStyle name="Accent3 262" xfId="307" xr:uid="{00000000-0005-0000-0000-0000EF000000}"/>
    <cellStyle name="Accent3 263" xfId="308" xr:uid="{00000000-0005-0000-0000-0000F0000000}"/>
    <cellStyle name="Accent3 264" xfId="309" xr:uid="{00000000-0005-0000-0000-0000F1000000}"/>
    <cellStyle name="Accent3 265" xfId="310" xr:uid="{00000000-0005-0000-0000-0000F2000000}"/>
    <cellStyle name="Accent3 266" xfId="311" xr:uid="{00000000-0005-0000-0000-0000F3000000}"/>
    <cellStyle name="Accent3 267" xfId="312" xr:uid="{00000000-0005-0000-0000-0000F4000000}"/>
    <cellStyle name="Accent3 268" xfId="313" xr:uid="{00000000-0005-0000-0000-0000F5000000}"/>
    <cellStyle name="Accent3 269" xfId="314" xr:uid="{00000000-0005-0000-0000-0000F6000000}"/>
    <cellStyle name="Accent3 27" xfId="57" xr:uid="{00000000-0005-0000-0000-0000F7000000}"/>
    <cellStyle name="Accent3 270" xfId="315" xr:uid="{00000000-0005-0000-0000-0000F8000000}"/>
    <cellStyle name="Accent3 271" xfId="316" xr:uid="{00000000-0005-0000-0000-0000F9000000}"/>
    <cellStyle name="Accent3 272" xfId="317" xr:uid="{00000000-0005-0000-0000-0000FA000000}"/>
    <cellStyle name="Accent3 273" xfId="318" xr:uid="{00000000-0005-0000-0000-0000FB000000}"/>
    <cellStyle name="Accent3 274" xfId="319" xr:uid="{00000000-0005-0000-0000-0000FC000000}"/>
    <cellStyle name="Accent3 275" xfId="320" xr:uid="{00000000-0005-0000-0000-0000FD000000}"/>
    <cellStyle name="Accent3 276" xfId="321" xr:uid="{00000000-0005-0000-0000-0000FE000000}"/>
    <cellStyle name="Accent3 277" xfId="322" xr:uid="{00000000-0005-0000-0000-0000FF000000}"/>
    <cellStyle name="Accent3 278" xfId="323" xr:uid="{00000000-0005-0000-0000-000000010000}"/>
    <cellStyle name="Accent3 279" xfId="324" xr:uid="{00000000-0005-0000-0000-000001010000}"/>
    <cellStyle name="Accent3 28" xfId="40" xr:uid="{00000000-0005-0000-0000-000002010000}"/>
    <cellStyle name="Accent3 280" xfId="325" xr:uid="{00000000-0005-0000-0000-000003010000}"/>
    <cellStyle name="Accent3 281" xfId="326" xr:uid="{00000000-0005-0000-0000-000004010000}"/>
    <cellStyle name="Accent3 282" xfId="327" xr:uid="{00000000-0005-0000-0000-000005010000}"/>
    <cellStyle name="Accent3 283" xfId="328" xr:uid="{00000000-0005-0000-0000-000006010000}"/>
    <cellStyle name="Accent3 284" xfId="329" xr:uid="{00000000-0005-0000-0000-000007010000}"/>
    <cellStyle name="Accent3 285" xfId="330" xr:uid="{00000000-0005-0000-0000-000008010000}"/>
    <cellStyle name="Accent3 286" xfId="331" xr:uid="{00000000-0005-0000-0000-000009010000}"/>
    <cellStyle name="Accent3 287" xfId="332" xr:uid="{00000000-0005-0000-0000-00000A010000}"/>
    <cellStyle name="Accent3 288" xfId="333" xr:uid="{00000000-0005-0000-0000-00000B010000}"/>
    <cellStyle name="Accent3 289" xfId="334" xr:uid="{00000000-0005-0000-0000-00000C010000}"/>
    <cellStyle name="Accent3 29" xfId="53" xr:uid="{00000000-0005-0000-0000-00000D010000}"/>
    <cellStyle name="Accent3 290" xfId="335" xr:uid="{00000000-0005-0000-0000-00000E010000}"/>
    <cellStyle name="Accent3 291" xfId="336" xr:uid="{00000000-0005-0000-0000-00000F010000}"/>
    <cellStyle name="Accent3 292" xfId="337" xr:uid="{00000000-0005-0000-0000-000010010000}"/>
    <cellStyle name="Accent3 293" xfId="338" xr:uid="{00000000-0005-0000-0000-000011010000}"/>
    <cellStyle name="Accent3 294" xfId="339" xr:uid="{00000000-0005-0000-0000-000012010000}"/>
    <cellStyle name="Accent3 295" xfId="340" xr:uid="{00000000-0005-0000-0000-000013010000}"/>
    <cellStyle name="Accent3 296" xfId="341" xr:uid="{00000000-0005-0000-0000-000014010000}"/>
    <cellStyle name="Accent3 297" xfId="342" xr:uid="{00000000-0005-0000-0000-000015010000}"/>
    <cellStyle name="Accent3 298" xfId="343" xr:uid="{00000000-0005-0000-0000-000016010000}"/>
    <cellStyle name="Accent3 299" xfId="344" xr:uid="{00000000-0005-0000-0000-000017010000}"/>
    <cellStyle name="Accent3 3" xfId="25" xr:uid="{00000000-0005-0000-0000-000018010000}"/>
    <cellStyle name="Accent3 30" xfId="39" xr:uid="{00000000-0005-0000-0000-000019010000}"/>
    <cellStyle name="Accent3 300" xfId="345" xr:uid="{00000000-0005-0000-0000-00001A010000}"/>
    <cellStyle name="Accent3 301" xfId="346" xr:uid="{00000000-0005-0000-0000-00001B010000}"/>
    <cellStyle name="Accent3 302" xfId="347" xr:uid="{00000000-0005-0000-0000-00001C010000}"/>
    <cellStyle name="Accent3 303" xfId="348" xr:uid="{00000000-0005-0000-0000-00001D010000}"/>
    <cellStyle name="Accent3 304" xfId="349" xr:uid="{00000000-0005-0000-0000-00001E010000}"/>
    <cellStyle name="Accent3 305" xfId="350" xr:uid="{00000000-0005-0000-0000-00001F010000}"/>
    <cellStyle name="Accent3 306" xfId="351" xr:uid="{00000000-0005-0000-0000-000020010000}"/>
    <cellStyle name="Accent3 307" xfId="352" xr:uid="{00000000-0005-0000-0000-000021010000}"/>
    <cellStyle name="Accent3 308" xfId="353" xr:uid="{00000000-0005-0000-0000-000022010000}"/>
    <cellStyle name="Accent3 309" xfId="354" xr:uid="{00000000-0005-0000-0000-000023010000}"/>
    <cellStyle name="Accent3 31" xfId="52" xr:uid="{00000000-0005-0000-0000-000024010000}"/>
    <cellStyle name="Accent3 310" xfId="355" xr:uid="{00000000-0005-0000-0000-000025010000}"/>
    <cellStyle name="Accent3 311" xfId="356" xr:uid="{00000000-0005-0000-0000-000026010000}"/>
    <cellStyle name="Accent3 312" xfId="357" xr:uid="{00000000-0005-0000-0000-000027010000}"/>
    <cellStyle name="Accent3 313" xfId="358" xr:uid="{00000000-0005-0000-0000-000028010000}"/>
    <cellStyle name="Accent3 314" xfId="359" xr:uid="{00000000-0005-0000-0000-000029010000}"/>
    <cellStyle name="Accent3 315" xfId="360" xr:uid="{00000000-0005-0000-0000-00002A010000}"/>
    <cellStyle name="Accent3 316" xfId="361" xr:uid="{00000000-0005-0000-0000-00002B010000}"/>
    <cellStyle name="Accent3 317" xfId="362" xr:uid="{00000000-0005-0000-0000-00002C010000}"/>
    <cellStyle name="Accent3 318" xfId="363" xr:uid="{00000000-0005-0000-0000-00002D010000}"/>
    <cellStyle name="Accent3 319" xfId="364" xr:uid="{00000000-0005-0000-0000-00002E010000}"/>
    <cellStyle name="Accent3 32" xfId="38" xr:uid="{00000000-0005-0000-0000-00002F010000}"/>
    <cellStyle name="Accent3 320" xfId="365" xr:uid="{00000000-0005-0000-0000-000030010000}"/>
    <cellStyle name="Accent3 321" xfId="366" xr:uid="{00000000-0005-0000-0000-000031010000}"/>
    <cellStyle name="Accent3 322" xfId="367" xr:uid="{00000000-0005-0000-0000-000032010000}"/>
    <cellStyle name="Accent3 323" xfId="368" xr:uid="{00000000-0005-0000-0000-000033010000}"/>
    <cellStyle name="Accent3 324" xfId="369" xr:uid="{00000000-0005-0000-0000-000034010000}"/>
    <cellStyle name="Accent3 325" xfId="370" xr:uid="{00000000-0005-0000-0000-000035010000}"/>
    <cellStyle name="Accent3 326" xfId="371" xr:uid="{00000000-0005-0000-0000-000036010000}"/>
    <cellStyle name="Accent3 327" xfId="372" xr:uid="{00000000-0005-0000-0000-000037010000}"/>
    <cellStyle name="Accent3 328" xfId="373" xr:uid="{00000000-0005-0000-0000-000038010000}"/>
    <cellStyle name="Accent3 329" xfId="374" xr:uid="{00000000-0005-0000-0000-000039010000}"/>
    <cellStyle name="Accent3 33" xfId="51" xr:uid="{00000000-0005-0000-0000-00003A010000}"/>
    <cellStyle name="Accent3 330" xfId="375" xr:uid="{00000000-0005-0000-0000-00003B010000}"/>
    <cellStyle name="Accent3 331" xfId="376" xr:uid="{00000000-0005-0000-0000-00003C010000}"/>
    <cellStyle name="Accent3 332" xfId="377" xr:uid="{00000000-0005-0000-0000-00003D010000}"/>
    <cellStyle name="Accent3 333" xfId="378" xr:uid="{00000000-0005-0000-0000-00003E010000}"/>
    <cellStyle name="Accent3 334" xfId="379" xr:uid="{00000000-0005-0000-0000-00003F010000}"/>
    <cellStyle name="Accent3 335" xfId="380" xr:uid="{00000000-0005-0000-0000-000040010000}"/>
    <cellStyle name="Accent3 336" xfId="381" xr:uid="{00000000-0005-0000-0000-000041010000}"/>
    <cellStyle name="Accent3 337" xfId="382" xr:uid="{00000000-0005-0000-0000-000042010000}"/>
    <cellStyle name="Accent3 338" xfId="383" xr:uid="{00000000-0005-0000-0000-000043010000}"/>
    <cellStyle name="Accent3 339" xfId="384" xr:uid="{00000000-0005-0000-0000-000044010000}"/>
    <cellStyle name="Accent3 34" xfId="37" xr:uid="{00000000-0005-0000-0000-000045010000}"/>
    <cellStyle name="Accent3 340" xfId="385" xr:uid="{00000000-0005-0000-0000-000046010000}"/>
    <cellStyle name="Accent3 341" xfId="386" xr:uid="{00000000-0005-0000-0000-000047010000}"/>
    <cellStyle name="Accent3 342" xfId="387" xr:uid="{00000000-0005-0000-0000-000048010000}"/>
    <cellStyle name="Accent3 343" xfId="388" xr:uid="{00000000-0005-0000-0000-000049010000}"/>
    <cellStyle name="Accent3 344" xfId="389" xr:uid="{00000000-0005-0000-0000-00004A010000}"/>
    <cellStyle name="Accent3 345" xfId="390" xr:uid="{00000000-0005-0000-0000-00004B010000}"/>
    <cellStyle name="Accent3 346" xfId="391" xr:uid="{00000000-0005-0000-0000-00004C010000}"/>
    <cellStyle name="Accent3 347" xfId="392" xr:uid="{00000000-0005-0000-0000-00004D010000}"/>
    <cellStyle name="Accent3 348" xfId="393" xr:uid="{00000000-0005-0000-0000-00004E010000}"/>
    <cellStyle name="Accent3 349" xfId="394" xr:uid="{00000000-0005-0000-0000-00004F010000}"/>
    <cellStyle name="Accent3 35" xfId="50" xr:uid="{00000000-0005-0000-0000-000050010000}"/>
    <cellStyle name="Accent3 350" xfId="395" xr:uid="{00000000-0005-0000-0000-000051010000}"/>
    <cellStyle name="Accent3 351" xfId="396" xr:uid="{00000000-0005-0000-0000-000052010000}"/>
    <cellStyle name="Accent3 352" xfId="397" xr:uid="{00000000-0005-0000-0000-000053010000}"/>
    <cellStyle name="Accent3 353" xfId="398" xr:uid="{00000000-0005-0000-0000-000054010000}"/>
    <cellStyle name="Accent3 354" xfId="399" xr:uid="{00000000-0005-0000-0000-000055010000}"/>
    <cellStyle name="Accent3 355" xfId="400" xr:uid="{00000000-0005-0000-0000-000056010000}"/>
    <cellStyle name="Accent3 356" xfId="401" xr:uid="{00000000-0005-0000-0000-000057010000}"/>
    <cellStyle name="Accent3 357" xfId="402" xr:uid="{00000000-0005-0000-0000-000058010000}"/>
    <cellStyle name="Accent3 358" xfId="403" xr:uid="{00000000-0005-0000-0000-000059010000}"/>
    <cellStyle name="Accent3 359" xfId="404" xr:uid="{00000000-0005-0000-0000-00005A010000}"/>
    <cellStyle name="Accent3 36" xfId="43" xr:uid="{00000000-0005-0000-0000-00005B010000}"/>
    <cellStyle name="Accent3 360" xfId="405" xr:uid="{00000000-0005-0000-0000-00005C010000}"/>
    <cellStyle name="Accent3 361" xfId="406" xr:uid="{00000000-0005-0000-0000-00005D010000}"/>
    <cellStyle name="Accent3 362" xfId="407" xr:uid="{00000000-0005-0000-0000-00005E010000}"/>
    <cellStyle name="Accent3 363" xfId="408" xr:uid="{00000000-0005-0000-0000-00005F010000}"/>
    <cellStyle name="Accent3 364" xfId="409" xr:uid="{00000000-0005-0000-0000-000060010000}"/>
    <cellStyle name="Accent3 365" xfId="410" xr:uid="{00000000-0005-0000-0000-000061010000}"/>
    <cellStyle name="Accent3 366" xfId="411" xr:uid="{00000000-0005-0000-0000-000062010000}"/>
    <cellStyle name="Accent3 367" xfId="412" xr:uid="{00000000-0005-0000-0000-000063010000}"/>
    <cellStyle name="Accent3 368" xfId="413" xr:uid="{00000000-0005-0000-0000-000064010000}"/>
    <cellStyle name="Accent3 369" xfId="414" xr:uid="{00000000-0005-0000-0000-000065010000}"/>
    <cellStyle name="Accent3 37" xfId="47" xr:uid="{00000000-0005-0000-0000-000066010000}"/>
    <cellStyle name="Accent3 370" xfId="415" xr:uid="{00000000-0005-0000-0000-000067010000}"/>
    <cellStyle name="Accent3 371" xfId="416" xr:uid="{00000000-0005-0000-0000-000068010000}"/>
    <cellStyle name="Accent3 372" xfId="417" xr:uid="{00000000-0005-0000-0000-000069010000}"/>
    <cellStyle name="Accent3 373" xfId="418" xr:uid="{00000000-0005-0000-0000-00006A010000}"/>
    <cellStyle name="Accent3 374" xfId="419" xr:uid="{00000000-0005-0000-0000-00006B010000}"/>
    <cellStyle name="Accent3 375" xfId="420" xr:uid="{00000000-0005-0000-0000-00006C010000}"/>
    <cellStyle name="Accent3 376" xfId="421" xr:uid="{00000000-0005-0000-0000-00006D010000}"/>
    <cellStyle name="Accent3 377" xfId="422" xr:uid="{00000000-0005-0000-0000-00006E010000}"/>
    <cellStyle name="Accent3 378" xfId="423" xr:uid="{00000000-0005-0000-0000-00006F010000}"/>
    <cellStyle name="Accent3 379" xfId="424" xr:uid="{00000000-0005-0000-0000-000070010000}"/>
    <cellStyle name="Accent3 38" xfId="58" xr:uid="{00000000-0005-0000-0000-000071010000}"/>
    <cellStyle name="Accent3 380" xfId="425" xr:uid="{00000000-0005-0000-0000-000072010000}"/>
    <cellStyle name="Accent3 381" xfId="426" xr:uid="{00000000-0005-0000-0000-000073010000}"/>
    <cellStyle name="Accent3 382" xfId="427" xr:uid="{00000000-0005-0000-0000-000074010000}"/>
    <cellStyle name="Accent3 383" xfId="428" xr:uid="{00000000-0005-0000-0000-000075010000}"/>
    <cellStyle name="Accent3 384" xfId="429" xr:uid="{00000000-0005-0000-0000-000076010000}"/>
    <cellStyle name="Accent3 385" xfId="430" xr:uid="{00000000-0005-0000-0000-000077010000}"/>
    <cellStyle name="Accent3 386" xfId="431" xr:uid="{00000000-0005-0000-0000-000078010000}"/>
    <cellStyle name="Accent3 387" xfId="432" xr:uid="{00000000-0005-0000-0000-000079010000}"/>
    <cellStyle name="Accent3 388" xfId="433" xr:uid="{00000000-0005-0000-0000-00007A010000}"/>
    <cellStyle name="Accent3 389" xfId="434" xr:uid="{00000000-0005-0000-0000-00007B010000}"/>
    <cellStyle name="Accent3 39" xfId="48" xr:uid="{00000000-0005-0000-0000-00007C010000}"/>
    <cellStyle name="Accent3 390" xfId="435" xr:uid="{00000000-0005-0000-0000-00007D010000}"/>
    <cellStyle name="Accent3 391" xfId="436" xr:uid="{00000000-0005-0000-0000-00007E010000}"/>
    <cellStyle name="Accent3 392" xfId="437" xr:uid="{00000000-0005-0000-0000-00007F010000}"/>
    <cellStyle name="Accent3 393" xfId="438" xr:uid="{00000000-0005-0000-0000-000080010000}"/>
    <cellStyle name="Accent3 394" xfId="439" xr:uid="{00000000-0005-0000-0000-000081010000}"/>
    <cellStyle name="Accent3 395" xfId="440" xr:uid="{00000000-0005-0000-0000-000082010000}"/>
    <cellStyle name="Accent3 396" xfId="441" xr:uid="{00000000-0005-0000-0000-000083010000}"/>
    <cellStyle name="Accent3 397" xfId="442" xr:uid="{00000000-0005-0000-0000-000084010000}"/>
    <cellStyle name="Accent3 398" xfId="443" xr:uid="{00000000-0005-0000-0000-000085010000}"/>
    <cellStyle name="Accent3 399" xfId="444" xr:uid="{00000000-0005-0000-0000-000086010000}"/>
    <cellStyle name="Accent3 4" xfId="29" xr:uid="{00000000-0005-0000-0000-000087010000}"/>
    <cellStyle name="Accent3 40" xfId="59" xr:uid="{00000000-0005-0000-0000-000088010000}"/>
    <cellStyle name="Accent3 400" xfId="445" xr:uid="{00000000-0005-0000-0000-000089010000}"/>
    <cellStyle name="Accent3 401" xfId="446" xr:uid="{00000000-0005-0000-0000-00008A010000}"/>
    <cellStyle name="Accent3 402" xfId="447" xr:uid="{00000000-0005-0000-0000-00008B010000}"/>
    <cellStyle name="Accent3 403" xfId="448" xr:uid="{00000000-0005-0000-0000-00008C010000}"/>
    <cellStyle name="Accent3 404" xfId="449" xr:uid="{00000000-0005-0000-0000-00008D010000}"/>
    <cellStyle name="Accent3 405" xfId="450" xr:uid="{00000000-0005-0000-0000-00008E010000}"/>
    <cellStyle name="Accent3 406" xfId="451" xr:uid="{00000000-0005-0000-0000-00008F010000}"/>
    <cellStyle name="Accent3 407" xfId="452" xr:uid="{00000000-0005-0000-0000-000090010000}"/>
    <cellStyle name="Accent3 408" xfId="453" xr:uid="{00000000-0005-0000-0000-000091010000}"/>
    <cellStyle name="Accent3 409" xfId="454" xr:uid="{00000000-0005-0000-0000-000092010000}"/>
    <cellStyle name="Accent3 41" xfId="60" xr:uid="{00000000-0005-0000-0000-000093010000}"/>
    <cellStyle name="Accent3 410" xfId="455" xr:uid="{00000000-0005-0000-0000-000094010000}"/>
    <cellStyle name="Accent3 411" xfId="456" xr:uid="{00000000-0005-0000-0000-000095010000}"/>
    <cellStyle name="Accent3 412" xfId="457" xr:uid="{00000000-0005-0000-0000-000096010000}"/>
    <cellStyle name="Accent3 413" xfId="458" xr:uid="{00000000-0005-0000-0000-000097010000}"/>
    <cellStyle name="Accent3 414" xfId="459" xr:uid="{00000000-0005-0000-0000-000098010000}"/>
    <cellStyle name="Accent3 415" xfId="460" xr:uid="{00000000-0005-0000-0000-000099010000}"/>
    <cellStyle name="Accent3 416" xfId="461" xr:uid="{00000000-0005-0000-0000-00009A010000}"/>
    <cellStyle name="Accent3 417" xfId="462" xr:uid="{00000000-0005-0000-0000-00009B010000}"/>
    <cellStyle name="Accent3 418" xfId="463" xr:uid="{00000000-0005-0000-0000-00009C010000}"/>
    <cellStyle name="Accent3 419" xfId="464" xr:uid="{00000000-0005-0000-0000-00009D010000}"/>
    <cellStyle name="Accent3 42" xfId="62" xr:uid="{00000000-0005-0000-0000-00009E010000}"/>
    <cellStyle name="Accent3 420" xfId="465" xr:uid="{00000000-0005-0000-0000-00009F010000}"/>
    <cellStyle name="Accent3 421" xfId="466" xr:uid="{00000000-0005-0000-0000-0000A0010000}"/>
    <cellStyle name="Accent3 422" xfId="467" xr:uid="{00000000-0005-0000-0000-0000A1010000}"/>
    <cellStyle name="Accent3 423" xfId="468" xr:uid="{00000000-0005-0000-0000-0000A2010000}"/>
    <cellStyle name="Accent3 424" xfId="469" xr:uid="{00000000-0005-0000-0000-0000A3010000}"/>
    <cellStyle name="Accent3 425" xfId="470" xr:uid="{00000000-0005-0000-0000-0000A4010000}"/>
    <cellStyle name="Accent3 426" xfId="471" xr:uid="{00000000-0005-0000-0000-0000A5010000}"/>
    <cellStyle name="Accent3 427" xfId="472" xr:uid="{00000000-0005-0000-0000-0000A6010000}"/>
    <cellStyle name="Accent3 428" xfId="473" xr:uid="{00000000-0005-0000-0000-0000A7010000}"/>
    <cellStyle name="Accent3 429" xfId="474" xr:uid="{00000000-0005-0000-0000-0000A8010000}"/>
    <cellStyle name="Accent3 43" xfId="65" xr:uid="{00000000-0005-0000-0000-0000A9010000}"/>
    <cellStyle name="Accent3 430" xfId="475" xr:uid="{00000000-0005-0000-0000-0000AA010000}"/>
    <cellStyle name="Accent3 431" xfId="476" xr:uid="{00000000-0005-0000-0000-0000AB010000}"/>
    <cellStyle name="Accent3 432" xfId="477" xr:uid="{00000000-0005-0000-0000-0000AC010000}"/>
    <cellStyle name="Accent3 433" xfId="478" xr:uid="{00000000-0005-0000-0000-0000AD010000}"/>
    <cellStyle name="Accent3 434" xfId="479" xr:uid="{00000000-0005-0000-0000-0000AE010000}"/>
    <cellStyle name="Accent3 435" xfId="480" xr:uid="{00000000-0005-0000-0000-0000AF010000}"/>
    <cellStyle name="Accent3 436" xfId="481" xr:uid="{00000000-0005-0000-0000-0000B0010000}"/>
    <cellStyle name="Accent3 437" xfId="482" xr:uid="{00000000-0005-0000-0000-0000B1010000}"/>
    <cellStyle name="Accent3 438" xfId="483" xr:uid="{00000000-0005-0000-0000-0000B2010000}"/>
    <cellStyle name="Accent3 439" xfId="484" xr:uid="{00000000-0005-0000-0000-0000B3010000}"/>
    <cellStyle name="Accent3 44" xfId="49" xr:uid="{00000000-0005-0000-0000-0000B4010000}"/>
    <cellStyle name="Accent3 440" xfId="485" xr:uid="{00000000-0005-0000-0000-0000B5010000}"/>
    <cellStyle name="Accent3 441" xfId="486" xr:uid="{00000000-0005-0000-0000-0000B6010000}"/>
    <cellStyle name="Accent3 442" xfId="487" xr:uid="{00000000-0005-0000-0000-0000B7010000}"/>
    <cellStyle name="Accent3 443" xfId="488" xr:uid="{00000000-0005-0000-0000-0000B8010000}"/>
    <cellStyle name="Accent3 444" xfId="489" xr:uid="{00000000-0005-0000-0000-0000B9010000}"/>
    <cellStyle name="Accent3 445" xfId="490" xr:uid="{00000000-0005-0000-0000-0000BA010000}"/>
    <cellStyle name="Accent3 446" xfId="491" xr:uid="{00000000-0005-0000-0000-0000BB010000}"/>
    <cellStyle name="Accent3 447" xfId="492" xr:uid="{00000000-0005-0000-0000-0000BC010000}"/>
    <cellStyle name="Accent3 448" xfId="493" xr:uid="{00000000-0005-0000-0000-0000BD010000}"/>
    <cellStyle name="Accent3 449" xfId="494" xr:uid="{00000000-0005-0000-0000-0000BE010000}"/>
    <cellStyle name="Accent3 45" xfId="67" xr:uid="{00000000-0005-0000-0000-0000BF010000}"/>
    <cellStyle name="Accent3 450" xfId="495" xr:uid="{00000000-0005-0000-0000-0000C0010000}"/>
    <cellStyle name="Accent3 451" xfId="496" xr:uid="{00000000-0005-0000-0000-0000C1010000}"/>
    <cellStyle name="Accent3 452" xfId="497" xr:uid="{00000000-0005-0000-0000-0000C2010000}"/>
    <cellStyle name="Accent3 453" xfId="498" xr:uid="{00000000-0005-0000-0000-0000C3010000}"/>
    <cellStyle name="Accent3 454" xfId="499" xr:uid="{00000000-0005-0000-0000-0000C4010000}"/>
    <cellStyle name="Accent3 455" xfId="500" xr:uid="{00000000-0005-0000-0000-0000C5010000}"/>
    <cellStyle name="Accent3 456" xfId="501" xr:uid="{00000000-0005-0000-0000-0000C6010000}"/>
    <cellStyle name="Accent3 457" xfId="502" xr:uid="{00000000-0005-0000-0000-0000C7010000}"/>
    <cellStyle name="Accent3 458" xfId="503" xr:uid="{00000000-0005-0000-0000-0000C8010000}"/>
    <cellStyle name="Accent3 459" xfId="504" xr:uid="{00000000-0005-0000-0000-0000C9010000}"/>
    <cellStyle name="Accent3 46" xfId="64" xr:uid="{00000000-0005-0000-0000-0000CA010000}"/>
    <cellStyle name="Accent3 460" xfId="505" xr:uid="{00000000-0005-0000-0000-0000CB010000}"/>
    <cellStyle name="Accent3 461" xfId="506" xr:uid="{00000000-0005-0000-0000-0000CC010000}"/>
    <cellStyle name="Accent3 462" xfId="507" xr:uid="{00000000-0005-0000-0000-0000CD010000}"/>
    <cellStyle name="Accent3 463" xfId="508" xr:uid="{00000000-0005-0000-0000-0000CE010000}"/>
    <cellStyle name="Accent3 464" xfId="509" xr:uid="{00000000-0005-0000-0000-0000CF010000}"/>
    <cellStyle name="Accent3 465" xfId="510" xr:uid="{00000000-0005-0000-0000-0000D0010000}"/>
    <cellStyle name="Accent3 466" xfId="511" xr:uid="{00000000-0005-0000-0000-0000D1010000}"/>
    <cellStyle name="Accent3 467" xfId="512" xr:uid="{00000000-0005-0000-0000-0000D2010000}"/>
    <cellStyle name="Accent3 468" xfId="513" xr:uid="{00000000-0005-0000-0000-0000D3010000}"/>
    <cellStyle name="Accent3 469" xfId="514" xr:uid="{00000000-0005-0000-0000-0000D4010000}"/>
    <cellStyle name="Accent3 47" xfId="69" xr:uid="{00000000-0005-0000-0000-0000D5010000}"/>
    <cellStyle name="Accent3 470" xfId="515" xr:uid="{00000000-0005-0000-0000-0000D6010000}"/>
    <cellStyle name="Accent3 471" xfId="516" xr:uid="{00000000-0005-0000-0000-0000D7010000}"/>
    <cellStyle name="Accent3 472" xfId="517" xr:uid="{00000000-0005-0000-0000-0000D8010000}"/>
    <cellStyle name="Accent3 473" xfId="518" xr:uid="{00000000-0005-0000-0000-0000D9010000}"/>
    <cellStyle name="Accent3 474" xfId="519" xr:uid="{00000000-0005-0000-0000-0000DA010000}"/>
    <cellStyle name="Accent3 475" xfId="520" xr:uid="{00000000-0005-0000-0000-0000DB010000}"/>
    <cellStyle name="Accent3 476" xfId="521" xr:uid="{00000000-0005-0000-0000-0000DC010000}"/>
    <cellStyle name="Accent3 477" xfId="522" xr:uid="{00000000-0005-0000-0000-0000DD010000}"/>
    <cellStyle name="Accent3 478" xfId="523" xr:uid="{00000000-0005-0000-0000-0000DE010000}"/>
    <cellStyle name="Accent3 479" xfId="524" xr:uid="{00000000-0005-0000-0000-0000DF010000}"/>
    <cellStyle name="Accent3 48" xfId="66" xr:uid="{00000000-0005-0000-0000-0000E0010000}"/>
    <cellStyle name="Accent3 480" xfId="525" xr:uid="{00000000-0005-0000-0000-0000E1010000}"/>
    <cellStyle name="Accent3 481" xfId="526" xr:uid="{00000000-0005-0000-0000-0000E2010000}"/>
    <cellStyle name="Accent3 482" xfId="527" xr:uid="{00000000-0005-0000-0000-0000E3010000}"/>
    <cellStyle name="Accent3 483" xfId="528" xr:uid="{00000000-0005-0000-0000-0000E4010000}"/>
    <cellStyle name="Accent3 484" xfId="529" xr:uid="{00000000-0005-0000-0000-0000E5010000}"/>
    <cellStyle name="Accent3 485" xfId="530" xr:uid="{00000000-0005-0000-0000-0000E6010000}"/>
    <cellStyle name="Accent3 486" xfId="531" xr:uid="{00000000-0005-0000-0000-0000E7010000}"/>
    <cellStyle name="Accent3 487" xfId="532" xr:uid="{00000000-0005-0000-0000-0000E8010000}"/>
    <cellStyle name="Accent3 488" xfId="533" xr:uid="{00000000-0005-0000-0000-0000E9010000}"/>
    <cellStyle name="Accent3 489" xfId="534" xr:uid="{00000000-0005-0000-0000-0000EA010000}"/>
    <cellStyle name="Accent3 49" xfId="70" xr:uid="{00000000-0005-0000-0000-0000EB010000}"/>
    <cellStyle name="Accent3 490" xfId="535" xr:uid="{00000000-0005-0000-0000-0000EC010000}"/>
    <cellStyle name="Accent3 491" xfId="536" xr:uid="{00000000-0005-0000-0000-0000ED010000}"/>
    <cellStyle name="Accent3 492" xfId="537" xr:uid="{00000000-0005-0000-0000-0000EE010000}"/>
    <cellStyle name="Accent3 493" xfId="538" xr:uid="{00000000-0005-0000-0000-0000EF010000}"/>
    <cellStyle name="Accent3 494" xfId="539" xr:uid="{00000000-0005-0000-0000-0000F0010000}"/>
    <cellStyle name="Accent3 495" xfId="540" xr:uid="{00000000-0005-0000-0000-0000F1010000}"/>
    <cellStyle name="Accent3 496" xfId="541" xr:uid="{00000000-0005-0000-0000-0000F2010000}"/>
    <cellStyle name="Accent3 497" xfId="542" xr:uid="{00000000-0005-0000-0000-0000F3010000}"/>
    <cellStyle name="Accent3 498" xfId="543" xr:uid="{00000000-0005-0000-0000-0000F4010000}"/>
    <cellStyle name="Accent3 499" xfId="544" xr:uid="{00000000-0005-0000-0000-0000F5010000}"/>
    <cellStyle name="Accent3 5" xfId="36" xr:uid="{00000000-0005-0000-0000-0000F6010000}"/>
    <cellStyle name="Accent3 50" xfId="68" xr:uid="{00000000-0005-0000-0000-0000F7010000}"/>
    <cellStyle name="Accent3 500" xfId="545" xr:uid="{00000000-0005-0000-0000-0000F8010000}"/>
    <cellStyle name="Accent3 501" xfId="546" xr:uid="{00000000-0005-0000-0000-0000F9010000}"/>
    <cellStyle name="Accent3 502" xfId="547" xr:uid="{00000000-0005-0000-0000-0000FA010000}"/>
    <cellStyle name="Accent3 503" xfId="548" xr:uid="{00000000-0005-0000-0000-0000FB010000}"/>
    <cellStyle name="Accent3 504" xfId="549" xr:uid="{00000000-0005-0000-0000-0000FC010000}"/>
    <cellStyle name="Accent3 505" xfId="550" xr:uid="{00000000-0005-0000-0000-0000FD010000}"/>
    <cellStyle name="Accent3 506" xfId="551" xr:uid="{00000000-0005-0000-0000-0000FE010000}"/>
    <cellStyle name="Accent3 507" xfId="552" xr:uid="{00000000-0005-0000-0000-0000FF010000}"/>
    <cellStyle name="Accent3 508" xfId="553" xr:uid="{00000000-0005-0000-0000-000000020000}"/>
    <cellStyle name="Accent3 509" xfId="554" xr:uid="{00000000-0005-0000-0000-000001020000}"/>
    <cellStyle name="Accent3 51" xfId="61" xr:uid="{00000000-0005-0000-0000-000002020000}"/>
    <cellStyle name="Accent3 510" xfId="555" xr:uid="{00000000-0005-0000-0000-000003020000}"/>
    <cellStyle name="Accent3 511" xfId="556" xr:uid="{00000000-0005-0000-0000-000004020000}"/>
    <cellStyle name="Accent3 512" xfId="557" xr:uid="{00000000-0005-0000-0000-000005020000}"/>
    <cellStyle name="Accent3 513" xfId="558" xr:uid="{00000000-0005-0000-0000-000006020000}"/>
    <cellStyle name="Accent3 514" xfId="559" xr:uid="{00000000-0005-0000-0000-000007020000}"/>
    <cellStyle name="Accent3 515" xfId="560" xr:uid="{00000000-0005-0000-0000-000008020000}"/>
    <cellStyle name="Accent3 516" xfId="561" xr:uid="{00000000-0005-0000-0000-000009020000}"/>
    <cellStyle name="Accent3 517" xfId="562" xr:uid="{00000000-0005-0000-0000-00000A020000}"/>
    <cellStyle name="Accent3 518" xfId="563" xr:uid="{00000000-0005-0000-0000-00000B020000}"/>
    <cellStyle name="Accent3 519" xfId="564" xr:uid="{00000000-0005-0000-0000-00000C020000}"/>
    <cellStyle name="Accent3 52" xfId="63" xr:uid="{00000000-0005-0000-0000-00000D020000}"/>
    <cellStyle name="Accent3 520" xfId="565" xr:uid="{00000000-0005-0000-0000-00000E020000}"/>
    <cellStyle name="Accent3 521" xfId="566" xr:uid="{00000000-0005-0000-0000-00000F020000}"/>
    <cellStyle name="Accent3 522" xfId="567" xr:uid="{00000000-0005-0000-0000-000010020000}"/>
    <cellStyle name="Accent3 523" xfId="568" xr:uid="{00000000-0005-0000-0000-000011020000}"/>
    <cellStyle name="Accent3 524" xfId="569" xr:uid="{00000000-0005-0000-0000-000012020000}"/>
    <cellStyle name="Accent3 525" xfId="570" xr:uid="{00000000-0005-0000-0000-000013020000}"/>
    <cellStyle name="Accent3 526" xfId="571" xr:uid="{00000000-0005-0000-0000-000014020000}"/>
    <cellStyle name="Accent3 527" xfId="572" xr:uid="{00000000-0005-0000-0000-000015020000}"/>
    <cellStyle name="Accent3 528" xfId="573" xr:uid="{00000000-0005-0000-0000-000016020000}"/>
    <cellStyle name="Accent3 529" xfId="574" xr:uid="{00000000-0005-0000-0000-000017020000}"/>
    <cellStyle name="Accent3 53" xfId="71" xr:uid="{00000000-0005-0000-0000-000018020000}"/>
    <cellStyle name="Accent3 530" xfId="575" xr:uid="{00000000-0005-0000-0000-000019020000}"/>
    <cellStyle name="Accent3 531" xfId="576" xr:uid="{00000000-0005-0000-0000-00001A020000}"/>
    <cellStyle name="Accent3 532" xfId="577" xr:uid="{00000000-0005-0000-0000-00001B020000}"/>
    <cellStyle name="Accent3 533" xfId="578" xr:uid="{00000000-0005-0000-0000-00001C020000}"/>
    <cellStyle name="Accent3 534" xfId="579" xr:uid="{00000000-0005-0000-0000-00001D020000}"/>
    <cellStyle name="Accent3 535" xfId="580" xr:uid="{00000000-0005-0000-0000-00001E020000}"/>
    <cellStyle name="Accent3 536" xfId="581" xr:uid="{00000000-0005-0000-0000-00001F020000}"/>
    <cellStyle name="Accent3 537" xfId="582" xr:uid="{00000000-0005-0000-0000-000020020000}"/>
    <cellStyle name="Accent3 538" xfId="583" xr:uid="{00000000-0005-0000-0000-000021020000}"/>
    <cellStyle name="Accent3 539" xfId="584" xr:uid="{00000000-0005-0000-0000-000022020000}"/>
    <cellStyle name="Accent3 54" xfId="72" xr:uid="{00000000-0005-0000-0000-000023020000}"/>
    <cellStyle name="Accent3 540" xfId="585" xr:uid="{00000000-0005-0000-0000-000024020000}"/>
    <cellStyle name="Accent3 541" xfId="586" xr:uid="{00000000-0005-0000-0000-000025020000}"/>
    <cellStyle name="Accent3 542" xfId="587" xr:uid="{00000000-0005-0000-0000-000026020000}"/>
    <cellStyle name="Accent3 543" xfId="588" xr:uid="{00000000-0005-0000-0000-000027020000}"/>
    <cellStyle name="Accent3 544" xfId="589" xr:uid="{00000000-0005-0000-0000-000028020000}"/>
    <cellStyle name="Accent3 545" xfId="590" xr:uid="{00000000-0005-0000-0000-000029020000}"/>
    <cellStyle name="Accent3 546" xfId="591" xr:uid="{00000000-0005-0000-0000-00002A020000}"/>
    <cellStyle name="Accent3 547" xfId="592" xr:uid="{00000000-0005-0000-0000-00002B020000}"/>
    <cellStyle name="Accent3 548" xfId="593" xr:uid="{00000000-0005-0000-0000-00002C020000}"/>
    <cellStyle name="Accent3 549" xfId="594" xr:uid="{00000000-0005-0000-0000-00002D020000}"/>
    <cellStyle name="Accent3 55" xfId="73" xr:uid="{00000000-0005-0000-0000-00002E020000}"/>
    <cellStyle name="Accent3 550" xfId="595" xr:uid="{00000000-0005-0000-0000-00002F020000}"/>
    <cellStyle name="Accent3 551" xfId="596" xr:uid="{00000000-0005-0000-0000-000030020000}"/>
    <cellStyle name="Accent3 552" xfId="597" xr:uid="{00000000-0005-0000-0000-000031020000}"/>
    <cellStyle name="Accent3 553" xfId="598" xr:uid="{00000000-0005-0000-0000-000032020000}"/>
    <cellStyle name="Accent3 554" xfId="599" xr:uid="{00000000-0005-0000-0000-000033020000}"/>
    <cellStyle name="Accent3 555" xfId="600" xr:uid="{00000000-0005-0000-0000-000034020000}"/>
    <cellStyle name="Accent3 556" xfId="601" xr:uid="{00000000-0005-0000-0000-000035020000}"/>
    <cellStyle name="Accent3 557" xfId="602" xr:uid="{00000000-0005-0000-0000-000036020000}"/>
    <cellStyle name="Accent3 558" xfId="603" xr:uid="{00000000-0005-0000-0000-000037020000}"/>
    <cellStyle name="Accent3 559" xfId="604" xr:uid="{00000000-0005-0000-0000-000038020000}"/>
    <cellStyle name="Accent3 56" xfId="74" xr:uid="{00000000-0005-0000-0000-000039020000}"/>
    <cellStyle name="Accent3 560" xfId="605" xr:uid="{00000000-0005-0000-0000-00003A020000}"/>
    <cellStyle name="Accent3 561" xfId="606" xr:uid="{00000000-0005-0000-0000-00003B020000}"/>
    <cellStyle name="Accent3 562" xfId="607" xr:uid="{00000000-0005-0000-0000-00003C020000}"/>
    <cellStyle name="Accent3 563" xfId="608" xr:uid="{00000000-0005-0000-0000-00003D020000}"/>
    <cellStyle name="Accent3 564" xfId="609" xr:uid="{00000000-0005-0000-0000-00003E020000}"/>
    <cellStyle name="Accent3 565" xfId="610" xr:uid="{00000000-0005-0000-0000-00003F020000}"/>
    <cellStyle name="Accent3 566" xfId="611" xr:uid="{00000000-0005-0000-0000-000040020000}"/>
    <cellStyle name="Accent3 567" xfId="612" xr:uid="{00000000-0005-0000-0000-000041020000}"/>
    <cellStyle name="Accent3 568" xfId="613" xr:uid="{00000000-0005-0000-0000-000042020000}"/>
    <cellStyle name="Accent3 569" xfId="614" xr:uid="{00000000-0005-0000-0000-000043020000}"/>
    <cellStyle name="Accent3 57" xfId="75" xr:uid="{00000000-0005-0000-0000-000044020000}"/>
    <cellStyle name="Accent3 570" xfId="615" xr:uid="{00000000-0005-0000-0000-000045020000}"/>
    <cellStyle name="Accent3 571" xfId="616" xr:uid="{00000000-0005-0000-0000-000046020000}"/>
    <cellStyle name="Accent3 572" xfId="617" xr:uid="{00000000-0005-0000-0000-000047020000}"/>
    <cellStyle name="Accent3 573" xfId="618" xr:uid="{00000000-0005-0000-0000-000048020000}"/>
    <cellStyle name="Accent3 574" xfId="619" xr:uid="{00000000-0005-0000-0000-000049020000}"/>
    <cellStyle name="Accent3 575" xfId="620" xr:uid="{00000000-0005-0000-0000-00004A020000}"/>
    <cellStyle name="Accent3 576" xfId="621" xr:uid="{00000000-0005-0000-0000-00004B020000}"/>
    <cellStyle name="Accent3 577" xfId="622" xr:uid="{00000000-0005-0000-0000-00004C020000}"/>
    <cellStyle name="Accent3 578" xfId="623" xr:uid="{00000000-0005-0000-0000-00004D020000}"/>
    <cellStyle name="Accent3 579" xfId="624" xr:uid="{00000000-0005-0000-0000-00004E020000}"/>
    <cellStyle name="Accent3 58" xfId="76" xr:uid="{00000000-0005-0000-0000-00004F020000}"/>
    <cellStyle name="Accent3 580" xfId="625" xr:uid="{00000000-0005-0000-0000-000050020000}"/>
    <cellStyle name="Accent3 581" xfId="626" xr:uid="{00000000-0005-0000-0000-000051020000}"/>
    <cellStyle name="Accent3 582" xfId="627" xr:uid="{00000000-0005-0000-0000-000052020000}"/>
    <cellStyle name="Accent3 583" xfId="628" xr:uid="{00000000-0005-0000-0000-000053020000}"/>
    <cellStyle name="Accent3 584" xfId="629" xr:uid="{00000000-0005-0000-0000-000054020000}"/>
    <cellStyle name="Accent3 585" xfId="630" xr:uid="{00000000-0005-0000-0000-000055020000}"/>
    <cellStyle name="Accent3 586" xfId="631" xr:uid="{00000000-0005-0000-0000-000056020000}"/>
    <cellStyle name="Accent3 587" xfId="632" xr:uid="{00000000-0005-0000-0000-000057020000}"/>
    <cellStyle name="Accent3 588" xfId="633" xr:uid="{00000000-0005-0000-0000-000058020000}"/>
    <cellStyle name="Accent3 589" xfId="634" xr:uid="{00000000-0005-0000-0000-000059020000}"/>
    <cellStyle name="Accent3 59" xfId="77" xr:uid="{00000000-0005-0000-0000-00005A020000}"/>
    <cellStyle name="Accent3 590" xfId="635" xr:uid="{00000000-0005-0000-0000-00005B020000}"/>
    <cellStyle name="Accent3 591" xfId="636" xr:uid="{00000000-0005-0000-0000-00005C020000}"/>
    <cellStyle name="Accent3 592" xfId="637" xr:uid="{00000000-0005-0000-0000-00005D020000}"/>
    <cellStyle name="Accent3 593" xfId="638" xr:uid="{00000000-0005-0000-0000-00005E020000}"/>
    <cellStyle name="Accent3 594" xfId="639" xr:uid="{00000000-0005-0000-0000-00005F020000}"/>
    <cellStyle name="Accent3 595" xfId="640" xr:uid="{00000000-0005-0000-0000-000060020000}"/>
    <cellStyle name="Accent3 596" xfId="641" xr:uid="{00000000-0005-0000-0000-000061020000}"/>
    <cellStyle name="Accent3 597" xfId="642" xr:uid="{00000000-0005-0000-0000-000062020000}"/>
    <cellStyle name="Accent3 598" xfId="643" xr:uid="{00000000-0005-0000-0000-000063020000}"/>
    <cellStyle name="Accent3 599" xfId="644" xr:uid="{00000000-0005-0000-0000-000064020000}"/>
    <cellStyle name="Accent3 6" xfId="28" xr:uid="{00000000-0005-0000-0000-000065020000}"/>
    <cellStyle name="Accent3 60" xfId="78" xr:uid="{00000000-0005-0000-0000-000066020000}"/>
    <cellStyle name="Accent3 600" xfId="645" xr:uid="{00000000-0005-0000-0000-000067020000}"/>
    <cellStyle name="Accent3 601" xfId="646" xr:uid="{00000000-0005-0000-0000-000068020000}"/>
    <cellStyle name="Accent3 602" xfId="647" xr:uid="{00000000-0005-0000-0000-000069020000}"/>
    <cellStyle name="Accent3 603" xfId="648" xr:uid="{00000000-0005-0000-0000-00006A020000}"/>
    <cellStyle name="Accent3 604" xfId="649" xr:uid="{00000000-0005-0000-0000-00006B020000}"/>
    <cellStyle name="Accent3 605" xfId="650" xr:uid="{00000000-0005-0000-0000-00006C020000}"/>
    <cellStyle name="Accent3 606" xfId="651" xr:uid="{00000000-0005-0000-0000-00006D020000}"/>
    <cellStyle name="Accent3 607" xfId="652" xr:uid="{00000000-0005-0000-0000-00006E020000}"/>
    <cellStyle name="Accent3 608" xfId="653" xr:uid="{00000000-0005-0000-0000-00006F020000}"/>
    <cellStyle name="Accent3 609" xfId="654" xr:uid="{00000000-0005-0000-0000-000070020000}"/>
    <cellStyle name="Accent3 61" xfId="79" xr:uid="{00000000-0005-0000-0000-000071020000}"/>
    <cellStyle name="Accent3 610" xfId="655" xr:uid="{00000000-0005-0000-0000-000072020000}"/>
    <cellStyle name="Accent3 611" xfId="656" xr:uid="{00000000-0005-0000-0000-000073020000}"/>
    <cellStyle name="Accent3 612" xfId="657" xr:uid="{00000000-0005-0000-0000-000074020000}"/>
    <cellStyle name="Accent3 613" xfId="658" xr:uid="{00000000-0005-0000-0000-000075020000}"/>
    <cellStyle name="Accent3 614" xfId="659" xr:uid="{00000000-0005-0000-0000-000076020000}"/>
    <cellStyle name="Accent3 615" xfId="660" xr:uid="{00000000-0005-0000-0000-000077020000}"/>
    <cellStyle name="Accent3 616" xfId="661" xr:uid="{00000000-0005-0000-0000-000078020000}"/>
    <cellStyle name="Accent3 617" xfId="662" xr:uid="{00000000-0005-0000-0000-000079020000}"/>
    <cellStyle name="Accent3 618" xfId="663" xr:uid="{00000000-0005-0000-0000-00007A020000}"/>
    <cellStyle name="Accent3 619" xfId="664" xr:uid="{00000000-0005-0000-0000-00007B020000}"/>
    <cellStyle name="Accent3 62" xfId="80" xr:uid="{00000000-0005-0000-0000-00007C020000}"/>
    <cellStyle name="Accent3 620" xfId="665" xr:uid="{00000000-0005-0000-0000-00007D020000}"/>
    <cellStyle name="Accent3 621" xfId="666" xr:uid="{00000000-0005-0000-0000-00007E020000}"/>
    <cellStyle name="Accent3 622" xfId="667" xr:uid="{00000000-0005-0000-0000-00007F020000}"/>
    <cellStyle name="Accent3 623" xfId="668" xr:uid="{00000000-0005-0000-0000-000080020000}"/>
    <cellStyle name="Accent3 624" xfId="669" xr:uid="{00000000-0005-0000-0000-000081020000}"/>
    <cellStyle name="Accent3 625" xfId="670" xr:uid="{00000000-0005-0000-0000-000082020000}"/>
    <cellStyle name="Accent3 626" xfId="671" xr:uid="{00000000-0005-0000-0000-000083020000}"/>
    <cellStyle name="Accent3 627" xfId="672" xr:uid="{00000000-0005-0000-0000-000084020000}"/>
    <cellStyle name="Accent3 628" xfId="673" xr:uid="{00000000-0005-0000-0000-000085020000}"/>
    <cellStyle name="Accent3 629" xfId="674" xr:uid="{00000000-0005-0000-0000-000086020000}"/>
    <cellStyle name="Accent3 63" xfId="81" xr:uid="{00000000-0005-0000-0000-000087020000}"/>
    <cellStyle name="Accent3 630" xfId="675" xr:uid="{00000000-0005-0000-0000-000088020000}"/>
    <cellStyle name="Accent3 631" xfId="676" xr:uid="{00000000-0005-0000-0000-000089020000}"/>
    <cellStyle name="Accent3 632" xfId="677" xr:uid="{00000000-0005-0000-0000-00008A020000}"/>
    <cellStyle name="Accent3 633" xfId="678" xr:uid="{00000000-0005-0000-0000-00008B020000}"/>
    <cellStyle name="Accent3 634" xfId="679" xr:uid="{00000000-0005-0000-0000-00008C020000}"/>
    <cellStyle name="Accent3 635" xfId="680" xr:uid="{00000000-0005-0000-0000-00008D020000}"/>
    <cellStyle name="Accent3 636" xfId="681" xr:uid="{00000000-0005-0000-0000-00008E020000}"/>
    <cellStyle name="Accent3 637" xfId="682" xr:uid="{00000000-0005-0000-0000-00008F020000}"/>
    <cellStyle name="Accent3 638" xfId="683" xr:uid="{00000000-0005-0000-0000-000090020000}"/>
    <cellStyle name="Accent3 639" xfId="684" xr:uid="{00000000-0005-0000-0000-000091020000}"/>
    <cellStyle name="Accent3 64" xfId="82" xr:uid="{00000000-0005-0000-0000-000092020000}"/>
    <cellStyle name="Accent3 640" xfId="685" xr:uid="{00000000-0005-0000-0000-000093020000}"/>
    <cellStyle name="Accent3 641" xfId="686" xr:uid="{00000000-0005-0000-0000-000094020000}"/>
    <cellStyle name="Accent3 642" xfId="687" xr:uid="{00000000-0005-0000-0000-000095020000}"/>
    <cellStyle name="Accent3 643" xfId="688" xr:uid="{00000000-0005-0000-0000-000096020000}"/>
    <cellStyle name="Accent3 644" xfId="689" xr:uid="{00000000-0005-0000-0000-000097020000}"/>
    <cellStyle name="Accent3 645" xfId="690" xr:uid="{00000000-0005-0000-0000-000098020000}"/>
    <cellStyle name="Accent3 646" xfId="691" xr:uid="{00000000-0005-0000-0000-000099020000}"/>
    <cellStyle name="Accent3 647" xfId="692" xr:uid="{00000000-0005-0000-0000-00009A020000}"/>
    <cellStyle name="Accent3 648" xfId="693" xr:uid="{00000000-0005-0000-0000-00009B020000}"/>
    <cellStyle name="Accent3 649" xfId="694" xr:uid="{00000000-0005-0000-0000-00009C020000}"/>
    <cellStyle name="Accent3 65" xfId="83" xr:uid="{00000000-0005-0000-0000-00009D020000}"/>
    <cellStyle name="Accent3 650" xfId="695" xr:uid="{00000000-0005-0000-0000-00009E020000}"/>
    <cellStyle name="Accent3 651" xfId="696" xr:uid="{00000000-0005-0000-0000-00009F020000}"/>
    <cellStyle name="Accent3 652" xfId="697" xr:uid="{00000000-0005-0000-0000-0000A0020000}"/>
    <cellStyle name="Accent3 653" xfId="698" xr:uid="{00000000-0005-0000-0000-0000A1020000}"/>
    <cellStyle name="Accent3 654" xfId="699" xr:uid="{00000000-0005-0000-0000-0000A2020000}"/>
    <cellStyle name="Accent3 655" xfId="700" xr:uid="{00000000-0005-0000-0000-0000A3020000}"/>
    <cellStyle name="Accent3 656" xfId="701" xr:uid="{00000000-0005-0000-0000-0000A4020000}"/>
    <cellStyle name="Accent3 657" xfId="702" xr:uid="{00000000-0005-0000-0000-0000A5020000}"/>
    <cellStyle name="Accent3 658" xfId="703" xr:uid="{00000000-0005-0000-0000-0000A6020000}"/>
    <cellStyle name="Accent3 659" xfId="704" xr:uid="{00000000-0005-0000-0000-0000A7020000}"/>
    <cellStyle name="Accent3 66" xfId="84" xr:uid="{00000000-0005-0000-0000-0000A8020000}"/>
    <cellStyle name="Accent3 660" xfId="705" xr:uid="{00000000-0005-0000-0000-0000A9020000}"/>
    <cellStyle name="Accent3 661" xfId="706" xr:uid="{00000000-0005-0000-0000-0000AA020000}"/>
    <cellStyle name="Accent3 662" xfId="707" xr:uid="{00000000-0005-0000-0000-0000AB020000}"/>
    <cellStyle name="Accent3 663" xfId="708" xr:uid="{00000000-0005-0000-0000-0000AC020000}"/>
    <cellStyle name="Accent3 664" xfId="709" xr:uid="{00000000-0005-0000-0000-0000AD020000}"/>
    <cellStyle name="Accent3 665" xfId="710" xr:uid="{00000000-0005-0000-0000-0000AE020000}"/>
    <cellStyle name="Accent3 666" xfId="711" xr:uid="{00000000-0005-0000-0000-0000AF020000}"/>
    <cellStyle name="Accent3 667" xfId="712" xr:uid="{00000000-0005-0000-0000-0000B0020000}"/>
    <cellStyle name="Accent3 668" xfId="713" xr:uid="{00000000-0005-0000-0000-0000B1020000}"/>
    <cellStyle name="Accent3 669" xfId="714" xr:uid="{00000000-0005-0000-0000-0000B2020000}"/>
    <cellStyle name="Accent3 67" xfId="6" xr:uid="{00000000-0005-0000-0000-0000B3020000}"/>
    <cellStyle name="Accent3 670" xfId="715" xr:uid="{00000000-0005-0000-0000-0000B4020000}"/>
    <cellStyle name="Accent3 671" xfId="716" xr:uid="{00000000-0005-0000-0000-0000B5020000}"/>
    <cellStyle name="Accent3 672" xfId="717" xr:uid="{00000000-0005-0000-0000-0000B6020000}"/>
    <cellStyle name="Accent3 673" xfId="718" xr:uid="{00000000-0005-0000-0000-0000B7020000}"/>
    <cellStyle name="Accent3 674" xfId="719" xr:uid="{00000000-0005-0000-0000-0000B8020000}"/>
    <cellStyle name="Accent3 675" xfId="720" xr:uid="{00000000-0005-0000-0000-0000B9020000}"/>
    <cellStyle name="Accent3 676" xfId="721" xr:uid="{00000000-0005-0000-0000-0000BA020000}"/>
    <cellStyle name="Accent3 677" xfId="722" xr:uid="{00000000-0005-0000-0000-0000BB020000}"/>
    <cellStyle name="Accent3 678" xfId="723" xr:uid="{00000000-0005-0000-0000-0000BC020000}"/>
    <cellStyle name="Accent3 679" xfId="724" xr:uid="{00000000-0005-0000-0000-0000BD020000}"/>
    <cellStyle name="Accent3 68" xfId="86" xr:uid="{00000000-0005-0000-0000-0000BE020000}"/>
    <cellStyle name="Accent3 680" xfId="725" xr:uid="{00000000-0005-0000-0000-0000BF020000}"/>
    <cellStyle name="Accent3 681" xfId="726" xr:uid="{00000000-0005-0000-0000-0000C0020000}"/>
    <cellStyle name="Accent3 682" xfId="727" xr:uid="{00000000-0005-0000-0000-0000C1020000}"/>
    <cellStyle name="Accent3 683" xfId="728" xr:uid="{00000000-0005-0000-0000-0000C2020000}"/>
    <cellStyle name="Accent3 684" xfId="729" xr:uid="{00000000-0005-0000-0000-0000C3020000}"/>
    <cellStyle name="Accent3 685" xfId="730" xr:uid="{00000000-0005-0000-0000-0000C4020000}"/>
    <cellStyle name="Accent3 686" xfId="731" xr:uid="{00000000-0005-0000-0000-0000C5020000}"/>
    <cellStyle name="Accent3 687" xfId="732" xr:uid="{00000000-0005-0000-0000-0000C6020000}"/>
    <cellStyle name="Accent3 688" xfId="733" xr:uid="{00000000-0005-0000-0000-0000C7020000}"/>
    <cellStyle name="Accent3 689" xfId="734" xr:uid="{00000000-0005-0000-0000-0000C8020000}"/>
    <cellStyle name="Accent3 69" xfId="85" xr:uid="{00000000-0005-0000-0000-0000C9020000}"/>
    <cellStyle name="Accent3 690" xfId="735" xr:uid="{00000000-0005-0000-0000-0000CA020000}"/>
    <cellStyle name="Accent3 691" xfId="736" xr:uid="{00000000-0005-0000-0000-0000CB020000}"/>
    <cellStyle name="Accent3 692" xfId="737" xr:uid="{00000000-0005-0000-0000-0000CC020000}"/>
    <cellStyle name="Accent3 693" xfId="738" xr:uid="{00000000-0005-0000-0000-0000CD020000}"/>
    <cellStyle name="Accent3 694" xfId="739" xr:uid="{00000000-0005-0000-0000-0000CE020000}"/>
    <cellStyle name="Accent3 695" xfId="740" xr:uid="{00000000-0005-0000-0000-0000CF020000}"/>
    <cellStyle name="Accent3 696" xfId="741" xr:uid="{00000000-0005-0000-0000-0000D0020000}"/>
    <cellStyle name="Accent3 697" xfId="742" xr:uid="{00000000-0005-0000-0000-0000D1020000}"/>
    <cellStyle name="Accent3 698" xfId="743" xr:uid="{00000000-0005-0000-0000-0000D2020000}"/>
    <cellStyle name="Accent3 7" xfId="35" xr:uid="{00000000-0005-0000-0000-0000D3020000}"/>
    <cellStyle name="Accent3 70" xfId="744" xr:uid="{00000000-0005-0000-0000-0000D4020000}"/>
    <cellStyle name="Accent3 71" xfId="745" xr:uid="{00000000-0005-0000-0000-0000D5020000}"/>
    <cellStyle name="Accent3 72" xfId="746" xr:uid="{00000000-0005-0000-0000-0000D6020000}"/>
    <cellStyle name="Accent3 73" xfId="747" xr:uid="{00000000-0005-0000-0000-0000D7020000}"/>
    <cellStyle name="Accent3 74" xfId="748" xr:uid="{00000000-0005-0000-0000-0000D8020000}"/>
    <cellStyle name="Accent3 75" xfId="749" xr:uid="{00000000-0005-0000-0000-0000D9020000}"/>
    <cellStyle name="Accent3 76" xfId="750" xr:uid="{00000000-0005-0000-0000-0000DA020000}"/>
    <cellStyle name="Accent3 77" xfId="751" xr:uid="{00000000-0005-0000-0000-0000DB020000}"/>
    <cellStyle name="Accent3 78" xfId="752" xr:uid="{00000000-0005-0000-0000-0000DC020000}"/>
    <cellStyle name="Accent3 79" xfId="753" xr:uid="{00000000-0005-0000-0000-0000DD020000}"/>
    <cellStyle name="Accent3 8" xfId="27" xr:uid="{00000000-0005-0000-0000-0000DE020000}"/>
    <cellStyle name="Accent3 80" xfId="754" xr:uid="{00000000-0005-0000-0000-0000DF020000}"/>
    <cellStyle name="Accent3 81" xfId="755" xr:uid="{00000000-0005-0000-0000-0000E0020000}"/>
    <cellStyle name="Accent3 82" xfId="756" xr:uid="{00000000-0005-0000-0000-0000E1020000}"/>
    <cellStyle name="Accent3 83" xfId="757" xr:uid="{00000000-0005-0000-0000-0000E2020000}"/>
    <cellStyle name="Accent3 84" xfId="758" xr:uid="{00000000-0005-0000-0000-0000E3020000}"/>
    <cellStyle name="Accent3 85" xfId="759" xr:uid="{00000000-0005-0000-0000-0000E4020000}"/>
    <cellStyle name="Accent3 86" xfId="760" xr:uid="{00000000-0005-0000-0000-0000E5020000}"/>
    <cellStyle name="Accent3 87" xfId="761" xr:uid="{00000000-0005-0000-0000-0000E6020000}"/>
    <cellStyle name="Accent3 88" xfId="762" xr:uid="{00000000-0005-0000-0000-0000E7020000}"/>
    <cellStyle name="Accent3 89" xfId="763" xr:uid="{00000000-0005-0000-0000-0000E8020000}"/>
    <cellStyle name="Accent3 9" xfId="34" xr:uid="{00000000-0005-0000-0000-0000E9020000}"/>
    <cellStyle name="Accent3 90" xfId="764" xr:uid="{00000000-0005-0000-0000-0000EA020000}"/>
    <cellStyle name="Accent3 91" xfId="765" xr:uid="{00000000-0005-0000-0000-0000EB020000}"/>
    <cellStyle name="Accent3 92" xfId="766" xr:uid="{00000000-0005-0000-0000-0000EC020000}"/>
    <cellStyle name="Accent3 93" xfId="767" xr:uid="{00000000-0005-0000-0000-0000ED020000}"/>
    <cellStyle name="Accent3 94" xfId="768" xr:uid="{00000000-0005-0000-0000-0000EE020000}"/>
    <cellStyle name="Accent3 95" xfId="769" xr:uid="{00000000-0005-0000-0000-0000EF020000}"/>
    <cellStyle name="Accent3 96" xfId="770" xr:uid="{00000000-0005-0000-0000-0000F0020000}"/>
    <cellStyle name="Accent3 97" xfId="771" xr:uid="{00000000-0005-0000-0000-0000F1020000}"/>
    <cellStyle name="Accent3 98" xfId="772" xr:uid="{00000000-0005-0000-0000-0000F2020000}"/>
    <cellStyle name="Accent3 99" xfId="773" xr:uid="{00000000-0005-0000-0000-0000F3020000}"/>
    <cellStyle name="Accent4 - 20%" xfId="8" xr:uid="{00000000-0005-0000-0000-0000F4020000}"/>
    <cellStyle name="Accent4 - 20% 2" xfId="18" xr:uid="{00000000-0005-0000-0000-0000F5020000}"/>
    <cellStyle name="Accent4 - 20% 2 2" xfId="90" xr:uid="{00000000-0005-0000-0000-0000F6020000}"/>
    <cellStyle name="Accent4 10" xfId="774" xr:uid="{00000000-0005-0000-0000-0000F7020000}"/>
    <cellStyle name="Accent4 11" xfId="775" xr:uid="{00000000-0005-0000-0000-0000F8020000}"/>
    <cellStyle name="Accent4 12" xfId="776" xr:uid="{00000000-0005-0000-0000-0000F9020000}"/>
    <cellStyle name="Accent4 13" xfId="777" xr:uid="{00000000-0005-0000-0000-0000FA020000}"/>
    <cellStyle name="Accent4 14" xfId="778" xr:uid="{00000000-0005-0000-0000-0000FB020000}"/>
    <cellStyle name="Accent4 15" xfId="779" xr:uid="{00000000-0005-0000-0000-0000FC020000}"/>
    <cellStyle name="Accent4 16" xfId="780" xr:uid="{00000000-0005-0000-0000-0000FD020000}"/>
    <cellStyle name="Accent4 17" xfId="781" xr:uid="{00000000-0005-0000-0000-0000FE020000}"/>
    <cellStyle name="Accent4 2" xfId="782" xr:uid="{00000000-0005-0000-0000-0000FF020000}"/>
    <cellStyle name="Accent4 3" xfId="783" xr:uid="{00000000-0005-0000-0000-000000030000}"/>
    <cellStyle name="Accent4 4" xfId="784" xr:uid="{00000000-0005-0000-0000-000001030000}"/>
    <cellStyle name="Accent4 5" xfId="785" xr:uid="{00000000-0005-0000-0000-000002030000}"/>
    <cellStyle name="Accent4 6" xfId="786" xr:uid="{00000000-0005-0000-0000-000003030000}"/>
    <cellStyle name="Accent4 7" xfId="787" xr:uid="{00000000-0005-0000-0000-000004030000}"/>
    <cellStyle name="Accent4 8" xfId="788" xr:uid="{00000000-0005-0000-0000-000005030000}"/>
    <cellStyle name="Accent4 9" xfId="789" xr:uid="{00000000-0005-0000-0000-000006030000}"/>
    <cellStyle name="Accent5 - 60%" xfId="9" xr:uid="{00000000-0005-0000-0000-000007030000}"/>
    <cellStyle name="Accent5 10" xfId="790" xr:uid="{00000000-0005-0000-0000-000008030000}"/>
    <cellStyle name="Accent5 11" xfId="791" xr:uid="{00000000-0005-0000-0000-000009030000}"/>
    <cellStyle name="Accent5 12" xfId="792" xr:uid="{00000000-0005-0000-0000-00000A030000}"/>
    <cellStyle name="Accent5 13" xfId="793" xr:uid="{00000000-0005-0000-0000-00000B030000}"/>
    <cellStyle name="Accent5 14" xfId="794" xr:uid="{00000000-0005-0000-0000-00000C030000}"/>
    <cellStyle name="Accent5 15" xfId="795" xr:uid="{00000000-0005-0000-0000-00000D030000}"/>
    <cellStyle name="Accent5 16" xfId="796" xr:uid="{00000000-0005-0000-0000-00000E030000}"/>
    <cellStyle name="Accent5 17" xfId="797" xr:uid="{00000000-0005-0000-0000-00000F030000}"/>
    <cellStyle name="Accent5 2" xfId="798" xr:uid="{00000000-0005-0000-0000-000010030000}"/>
    <cellStyle name="Accent5 3" xfId="799" xr:uid="{00000000-0005-0000-0000-000011030000}"/>
    <cellStyle name="Accent5 4" xfId="800" xr:uid="{00000000-0005-0000-0000-000012030000}"/>
    <cellStyle name="Accent5 5" xfId="801" xr:uid="{00000000-0005-0000-0000-000013030000}"/>
    <cellStyle name="Accent5 6" xfId="802" xr:uid="{00000000-0005-0000-0000-000014030000}"/>
    <cellStyle name="Accent5 7" xfId="803" xr:uid="{00000000-0005-0000-0000-000015030000}"/>
    <cellStyle name="Accent5 8" xfId="804" xr:uid="{00000000-0005-0000-0000-000016030000}"/>
    <cellStyle name="Accent5 9" xfId="805" xr:uid="{00000000-0005-0000-0000-000017030000}"/>
    <cellStyle name="Accent6 2" xfId="806" xr:uid="{00000000-0005-0000-0000-000018030000}"/>
    <cellStyle name="Bad" xfId="1315" builtinId="27"/>
    <cellStyle name="Bad 2" xfId="807" xr:uid="{00000000-0005-0000-0000-000019030000}"/>
    <cellStyle name="Calculation 2" xfId="808" xr:uid="{00000000-0005-0000-0000-00001A030000}"/>
    <cellStyle name="Calculation 2 2" xfId="809" xr:uid="{00000000-0005-0000-0000-00001B030000}"/>
    <cellStyle name="Calculation 2 2 2" xfId="810" xr:uid="{00000000-0005-0000-0000-00001C030000}"/>
    <cellStyle name="Calculation 2 3" xfId="811" xr:uid="{00000000-0005-0000-0000-00001D030000}"/>
    <cellStyle name="Calculation 2 4" xfId="1084" xr:uid="{00000000-0005-0000-0000-00001E030000}"/>
    <cellStyle name="Calculation 3" xfId="873" xr:uid="{00000000-0005-0000-0000-00001F030000}"/>
    <cellStyle name="Comma" xfId="1298" builtinId="3"/>
    <cellStyle name="Comma 2" xfId="812" xr:uid="{00000000-0005-0000-0000-000021030000}"/>
    <cellStyle name="Comma 3" xfId="813" xr:uid="{00000000-0005-0000-0000-000022030000}"/>
    <cellStyle name="Comma0" xfId="814" xr:uid="{00000000-0005-0000-0000-000023030000}"/>
    <cellStyle name="Comma0 2" xfId="815" xr:uid="{00000000-0005-0000-0000-000024030000}"/>
    <cellStyle name="Comma0 2 2" xfId="816" xr:uid="{00000000-0005-0000-0000-000025030000}"/>
    <cellStyle name="Comma0 3" xfId="817" xr:uid="{00000000-0005-0000-0000-000026030000}"/>
    <cellStyle name="Comma0 4" xfId="818" xr:uid="{00000000-0005-0000-0000-000027030000}"/>
    <cellStyle name="Comma0 4 2" xfId="819" xr:uid="{00000000-0005-0000-0000-000028030000}"/>
    <cellStyle name="Currency0" xfId="820" xr:uid="{00000000-0005-0000-0000-000029030000}"/>
    <cellStyle name="Currency0 2" xfId="821" xr:uid="{00000000-0005-0000-0000-00002A030000}"/>
    <cellStyle name="Currency0 2 2" xfId="822" xr:uid="{00000000-0005-0000-0000-00002B030000}"/>
    <cellStyle name="Currency0 3" xfId="823" xr:uid="{00000000-0005-0000-0000-00002C030000}"/>
    <cellStyle name="Currency0 4" xfId="824" xr:uid="{00000000-0005-0000-0000-00002D030000}"/>
    <cellStyle name="Currency0 4 2" xfId="825" xr:uid="{00000000-0005-0000-0000-00002E030000}"/>
    <cellStyle name="Date" xfId="826" xr:uid="{00000000-0005-0000-0000-00002F030000}"/>
    <cellStyle name="Date 2" xfId="827" xr:uid="{00000000-0005-0000-0000-000030030000}"/>
    <cellStyle name="Date 2 2" xfId="828" xr:uid="{00000000-0005-0000-0000-000031030000}"/>
    <cellStyle name="Date 3" xfId="829" xr:uid="{00000000-0005-0000-0000-000032030000}"/>
    <cellStyle name="Date 4" xfId="830" xr:uid="{00000000-0005-0000-0000-000033030000}"/>
    <cellStyle name="Date 4 2" xfId="831" xr:uid="{00000000-0005-0000-0000-000034030000}"/>
    <cellStyle name="Explanatory Text 2" xfId="832" xr:uid="{00000000-0005-0000-0000-000035030000}"/>
    <cellStyle name="Fixed" xfId="833" xr:uid="{00000000-0005-0000-0000-000036030000}"/>
    <cellStyle name="Fixed 2" xfId="834" xr:uid="{00000000-0005-0000-0000-000037030000}"/>
    <cellStyle name="Fixed 2 2" xfId="835" xr:uid="{00000000-0005-0000-0000-000038030000}"/>
    <cellStyle name="Fixed 3" xfId="836" xr:uid="{00000000-0005-0000-0000-000039030000}"/>
    <cellStyle name="Fixed 4" xfId="837" xr:uid="{00000000-0005-0000-0000-00003A030000}"/>
    <cellStyle name="Fixed 4 2" xfId="838" xr:uid="{00000000-0005-0000-0000-00003B030000}"/>
    <cellStyle name="Followed Hyperlink" xfId="982" builtinId="9" hidden="1"/>
    <cellStyle name="Followed Hyperlink" xfId="979" builtinId="9" hidden="1"/>
    <cellStyle name="Followed Hyperlink" xfId="977" builtinId="9" hidden="1"/>
    <cellStyle name="Followed Hyperlink" xfId="1031" builtinId="9" hidden="1"/>
    <cellStyle name="Followed Hyperlink" xfId="975" builtinId="9" hidden="1"/>
    <cellStyle name="Followed Hyperlink" xfId="1056" builtinId="9" hidden="1"/>
    <cellStyle name="Followed Hyperlink" xfId="1055" builtinId="9" hidden="1"/>
    <cellStyle name="Followed Hyperlink" xfId="1052" builtinId="9" hidden="1"/>
    <cellStyle name="Followed Hyperlink" xfId="1051" builtinId="9" hidden="1"/>
    <cellStyle name="Followed Hyperlink" xfId="1049" builtinId="9" hidden="1"/>
    <cellStyle name="Followed Hyperlink" xfId="1048" builtinId="9" hidden="1"/>
    <cellStyle name="Followed Hyperlink" xfId="1046" builtinId="9" hidden="1"/>
    <cellStyle name="Followed Hyperlink" xfId="1068" builtinId="9" hidden="1"/>
    <cellStyle name="Followed Hyperlink" xfId="1067" builtinId="9" hidden="1"/>
    <cellStyle name="Followed Hyperlink" xfId="1064" builtinId="9" hidden="1"/>
    <cellStyle name="Followed Hyperlink" xfId="1063" builtinId="9" hidden="1"/>
    <cellStyle name="Followed Hyperlink" xfId="1061" builtinId="9" hidden="1"/>
    <cellStyle name="Followed Hyperlink" xfId="1071" builtinId="9" hidden="1"/>
    <cellStyle name="Followed Hyperlink" xfId="1075" builtinId="9" hidden="1"/>
    <cellStyle name="Followed Hyperlink" xfId="1077" builtinId="9" hidden="1"/>
    <cellStyle name="Followed Hyperlink" xfId="1079" builtinId="9" hidden="1"/>
    <cellStyle name="Followed Hyperlink" xfId="1081" builtinId="9" hidden="1"/>
    <cellStyle name="Followed Hyperlink" xfId="871" builtinId="9" hidden="1"/>
    <cellStyle name="Followed Hyperlink" xfId="869" builtinId="9" hidden="1"/>
    <cellStyle name="Followed Hyperlink" xfId="867" builtinId="9" hidden="1"/>
    <cellStyle name="Followed Hyperlink" xfId="865" builtinId="9" hidden="1"/>
    <cellStyle name="Followed Hyperlink" xfId="863" builtinId="9" hidden="1"/>
    <cellStyle name="Followed Hyperlink" xfId="861" builtinId="9" hidden="1"/>
    <cellStyle name="Followed Hyperlink" xfId="859" builtinId="9" hidden="1"/>
    <cellStyle name="Followed Hyperlink" xfId="1089" builtinId="9" hidden="1"/>
    <cellStyle name="Followed Hyperlink" xfId="1091" builtinId="9" hidden="1"/>
    <cellStyle name="Followed Hyperlink" xfId="1095" builtinId="9" hidden="1"/>
    <cellStyle name="Followed Hyperlink" xfId="1097" builtinId="9" hidden="1"/>
    <cellStyle name="Followed Hyperlink" xfId="1099" builtinId="9" hidden="1"/>
    <cellStyle name="Followed Hyperlink" xfId="1101" builtinId="9" hidden="1"/>
    <cellStyle name="Followed Hyperlink" xfId="1103" builtinId="9" hidden="1"/>
    <cellStyle name="Followed Hyperlink" xfId="1093" builtinId="9" hidden="1"/>
    <cellStyle name="Followed Hyperlink" xfId="1073" builtinId="9" hidden="1"/>
    <cellStyle name="Followed Hyperlink" xfId="973" builtinId="9" hidden="1"/>
    <cellStyle name="Followed Hyperlink" xfId="934" builtinId="9" hidden="1"/>
    <cellStyle name="Followed Hyperlink" xfId="929" builtinId="9" hidden="1"/>
    <cellStyle name="Followed Hyperlink" xfId="931" builtinId="9" hidden="1"/>
    <cellStyle name="Followed Hyperlink" xfId="1033" builtinId="9" hidden="1"/>
    <cellStyle name="Followed Hyperlink" xfId="996" builtinId="9" hidden="1"/>
    <cellStyle name="Followed Hyperlink" xfId="1016" builtinId="9" hidden="1"/>
    <cellStyle name="Followed Hyperlink" xfId="951" builtinId="9" hidden="1"/>
    <cellStyle name="Followed Hyperlink" xfId="995" builtinId="9" hidden="1"/>
    <cellStyle name="Followed Hyperlink" xfId="961" builtinId="9" hidden="1"/>
    <cellStyle name="Followed Hyperlink" xfId="947" builtinId="9" hidden="1"/>
    <cellStyle name="Followed Hyperlink" xfId="957" builtinId="9" hidden="1"/>
    <cellStyle name="Followed Hyperlink" xfId="952" builtinId="9" hidden="1"/>
    <cellStyle name="Followed Hyperlink" xfId="954" builtinId="9" hidden="1"/>
    <cellStyle name="Followed Hyperlink" xfId="1032" builtinId="9" hidden="1"/>
    <cellStyle name="Followed Hyperlink" xfId="1006" builtinId="9" hidden="1"/>
    <cellStyle name="Followed Hyperlink" xfId="1035" builtinId="9" hidden="1"/>
    <cellStyle name="Followed Hyperlink" xfId="935" builtinId="9" hidden="1"/>
    <cellStyle name="Followed Hyperlink" xfId="1014" builtinId="9" hidden="1"/>
    <cellStyle name="Followed Hyperlink" xfId="1018" builtinId="9" hidden="1"/>
    <cellStyle name="Followed Hyperlink" xfId="1009" builtinId="9" hidden="1"/>
    <cellStyle name="Followed Hyperlink" xfId="998" builtinId="9" hidden="1"/>
    <cellStyle name="Followed Hyperlink" xfId="999" builtinId="9" hidden="1"/>
    <cellStyle name="Followed Hyperlink" xfId="1001" builtinId="9" hidden="1"/>
    <cellStyle name="Followed Hyperlink" xfId="941" builtinId="9" hidden="1"/>
    <cellStyle name="Followed Hyperlink" xfId="1002" builtinId="9" hidden="1"/>
    <cellStyle name="Followed Hyperlink" xfId="1044" builtinId="9" hidden="1"/>
    <cellStyle name="Followed Hyperlink" xfId="950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883" builtinId="9" hidden="1"/>
    <cellStyle name="Followed Hyperlink" xfId="885" builtinId="9" hidden="1"/>
    <cellStyle name="Followed Hyperlink" xfId="877" builtinId="9" hidden="1"/>
    <cellStyle name="Followed Hyperlink" xfId="879" builtinId="9" hidden="1"/>
    <cellStyle name="Followed Hyperlink" xfId="93" builtinId="9" hidden="1"/>
    <cellStyle name="Followed Hyperlink" xfId="881" builtinId="9" hidden="1"/>
    <cellStyle name="Followed Hyperlink" xfId="927" builtinId="9" hidden="1"/>
    <cellStyle name="Followed Hyperlink" xfId="911" builtinId="9" hidden="1"/>
    <cellStyle name="Followed Hyperlink" xfId="1005" builtinId="9" hidden="1"/>
    <cellStyle name="Followed Hyperlink" xfId="1012" builtinId="9" hidden="1"/>
    <cellStyle name="Followed Hyperlink" xfId="1024" builtinId="9" hidden="1"/>
    <cellStyle name="Followed Hyperlink" xfId="1020" builtinId="9" hidden="1"/>
    <cellStyle name="Followed Hyperlink" xfId="1105" builtinId="9" hidden="1"/>
    <cellStyle name="Followed Hyperlink" xfId="1087" builtinId="9" hidden="1"/>
    <cellStyle name="Followed Hyperlink" xfId="1083" builtinId="9" hidden="1"/>
    <cellStyle name="Followed Hyperlink" xfId="1059" builtinId="9" hidden="1"/>
    <cellStyle name="Followed Hyperlink" xfId="966" builtinId="9" hidden="1"/>
    <cellStyle name="Followed Hyperlink" xfId="980" builtinId="9" hidden="1"/>
    <cellStyle name="Followed Hyperlink" xfId="1171" builtinId="9" hidden="1"/>
    <cellStyle name="Followed Hyperlink" xfId="1254" builtinId="9" hidden="1"/>
    <cellStyle name="Followed Hyperlink" xfId="1253" builtinId="9" hidden="1"/>
    <cellStyle name="Followed Hyperlink" xfId="1250" builtinId="9" hidden="1"/>
    <cellStyle name="Followed Hyperlink" xfId="1164" builtinId="9" hidden="1"/>
    <cellStyle name="Followed Hyperlink" xfId="1249" builtinId="9" hidden="1"/>
    <cellStyle name="Followed Hyperlink" xfId="1247" builtinId="9" hidden="1"/>
    <cellStyle name="Followed Hyperlink" xfId="1244" builtinId="9" hidden="1"/>
    <cellStyle name="Followed Hyperlink" xfId="1266" builtinId="9" hidden="1"/>
    <cellStyle name="Followed Hyperlink" xfId="1265" builtinId="9" hidden="1"/>
    <cellStyle name="Followed Hyperlink" xfId="1257" builtinId="9" hidden="1"/>
    <cellStyle name="Followed Hyperlink" xfId="1261" builtinId="9" hidden="1"/>
    <cellStyle name="Followed Hyperlink" xfId="1259" builtinId="9" hidden="1"/>
    <cellStyle name="Followed Hyperlink" xfId="1271" builtinId="9" hidden="1"/>
    <cellStyle name="Followed Hyperlink" xfId="1273" builtinId="9" hidden="1"/>
    <cellStyle name="Followed Hyperlink" xfId="1275" builtinId="9" hidden="1"/>
    <cellStyle name="Followed Hyperlink" xfId="1277" builtinId="9" hidden="1"/>
    <cellStyle name="Followed Hyperlink" xfId="1279" builtinId="9" hidden="1"/>
    <cellStyle name="Followed Hyperlink" xfId="1281" builtinId="9" hidden="1"/>
    <cellStyle name="Followed Hyperlink" xfId="1283" builtinId="9" hidden="1"/>
    <cellStyle name="Followed Hyperlink" xfId="1287" builtinId="9" hidden="1"/>
    <cellStyle name="Followed Hyperlink" xfId="1289" builtinId="9" hidden="1"/>
    <cellStyle name="Followed Hyperlink" xfId="1291" builtinId="9" hidden="1"/>
    <cellStyle name="Followed Hyperlink" xfId="1293" builtinId="9" hidden="1"/>
    <cellStyle name="Followed Hyperlink" xfId="1295" builtinId="9" hidden="1"/>
    <cellStyle name="Followed Hyperlink" xfId="1301" builtinId="9" hidden="1"/>
    <cellStyle name="Followed Hyperlink" xfId="1305" builtinId="9" hidden="1"/>
    <cellStyle name="Followed Hyperlink" xfId="1307" builtinId="9" hidden="1"/>
    <cellStyle name="Followed Hyperlink" xfId="1309" builtinId="9" hidden="1"/>
    <cellStyle name="Followed Hyperlink" xfId="1311" builtinId="9" hidden="1"/>
    <cellStyle name="Followed Hyperlink" xfId="1313" builtinId="9" hidden="1"/>
    <cellStyle name="Followed Hyperlink" xfId="1303" builtinId="9" hidden="1"/>
    <cellStyle name="Followed Hyperlink" xfId="1285" builtinId="9" hidden="1"/>
    <cellStyle name="Followed Hyperlink" xfId="1269" builtinId="9" hidden="1"/>
    <cellStyle name="Followed Hyperlink" xfId="1246" builtinId="9" hidden="1"/>
    <cellStyle name="Followed Hyperlink" xfId="1173" builtinId="9" hidden="1"/>
    <cellStyle name="Followed Hyperlink" xfId="1170" builtinId="9" hidden="1"/>
    <cellStyle name="Followed Hyperlink" xfId="1215" builtinId="9" hidden="1"/>
    <cellStyle name="Followed Hyperlink" xfId="1147" builtinId="9" hidden="1"/>
    <cellStyle name="Followed Hyperlink" xfId="1196" builtinId="9" hidden="1"/>
    <cellStyle name="Followed Hyperlink" xfId="1193" builtinId="9" hidden="1"/>
    <cellStyle name="Followed Hyperlink" xfId="1125" builtinId="9" hidden="1"/>
    <cellStyle name="Followed Hyperlink" xfId="1109" builtinId="9" hidden="1"/>
    <cellStyle name="Followed Hyperlink" xfId="937" builtinId="9" hidden="1"/>
    <cellStyle name="Followed Hyperlink" xfId="949" builtinId="9" hidden="1"/>
    <cellStyle name="Followed Hyperlink" xfId="946" builtinId="9" hidden="1"/>
    <cellStyle name="Followed Hyperlink" xfId="1026" builtinId="9" hidden="1"/>
    <cellStyle name="Followed Hyperlink" xfId="955" builtinId="9" hidden="1"/>
    <cellStyle name="Followed Hyperlink" xfId="1029" builtinId="9" hidden="1"/>
    <cellStyle name="Followed Hyperlink" xfId="940" builtinId="9" hidden="1"/>
    <cellStyle name="Followed Hyperlink" xfId="989" builtinId="9" hidden="1"/>
    <cellStyle name="Followed Hyperlink" xfId="991" builtinId="9" hidden="1"/>
    <cellStyle name="Followed Hyperlink" xfId="1017" builtinId="9" hidden="1"/>
    <cellStyle name="Followed Hyperlink" xfId="958" builtinId="9" hidden="1"/>
    <cellStyle name="Followed Hyperlink" xfId="1036" builtinId="9" hidden="1"/>
    <cellStyle name="Followed Hyperlink" xfId="932" builtinId="9" hidden="1"/>
    <cellStyle name="Followed Hyperlink" xfId="971" builtinId="9" hidden="1"/>
    <cellStyle name="Followed Hyperlink" xfId="1037" builtinId="9" hidden="1"/>
    <cellStyle name="Followed Hyperlink" xfId="972" builtinId="9" hidden="1"/>
    <cellStyle name="Followed Hyperlink" xfId="1047" builtinId="9" hidden="1"/>
    <cellStyle name="Followed Hyperlink" xfId="984" builtinId="9" hidden="1"/>
    <cellStyle name="Followed Hyperlink" xfId="967" builtinId="9" hidden="1"/>
    <cellStyle name="Followed Hyperlink" xfId="1230" builtinId="9" hidden="1"/>
    <cellStyle name="Followed Hyperlink" xfId="1297" builtinId="9" hidden="1"/>
    <cellStyle name="Followed Hyperlink" xfId="1262" builtinId="9" hidden="1"/>
    <cellStyle name="Followed Hyperlink" xfId="1216" builtinId="9" hidden="1"/>
    <cellStyle name="Followed Hyperlink" xfId="1207" builtinId="9" hidden="1"/>
    <cellStyle name="Followed Hyperlink" xfId="1197" builtinId="9" hidden="1"/>
    <cellStyle name="Followed Hyperlink" xfId="1199" builtinId="9" hidden="1"/>
    <cellStyle name="Followed Hyperlink" xfId="1139" builtinId="9" hidden="1"/>
    <cellStyle name="Followed Hyperlink" xfId="1200" builtinId="9" hidden="1"/>
    <cellStyle name="Followed Hyperlink" xfId="1203" builtinId="9" hidden="1"/>
    <cellStyle name="Followed Hyperlink" xfId="1242" builtinId="9" hidden="1"/>
    <cellStyle name="Followed Hyperlink" xfId="1144" builtinId="9" hidden="1"/>
    <cellStyle name="Followed Hyperlink" xfId="1224" builtinId="9" hidden="1"/>
    <cellStyle name="Followed Hyperlink" xfId="1153" builtinId="9" hidden="1"/>
    <cellStyle name="Followed Hyperlink" xfId="1227" builtinId="9" hidden="1"/>
    <cellStyle name="Followed Hyperlink" xfId="1138" builtinId="9" hidden="1"/>
    <cellStyle name="Followed Hyperlink" xfId="1187" builtinId="9" hidden="1"/>
    <cellStyle name="Followed Hyperlink" xfId="1189" builtinId="9" hidden="1"/>
    <cellStyle name="Followed Hyperlink" xfId="1132" builtinId="9" hidden="1"/>
    <cellStyle name="Followed Hyperlink" xfId="1156" builtinId="9" hidden="1"/>
    <cellStyle name="Followed Hyperlink" xfId="1234" builtinId="9" hidden="1"/>
    <cellStyle name="Followed Hyperlink" xfId="1165" builtinId="9" hidden="1"/>
    <cellStyle name="Followed Hyperlink" xfId="1130" builtinId="9" hidden="1"/>
    <cellStyle name="Followed Hyperlink" xfId="1169" builtinId="9" hidden="1"/>
    <cellStyle name="Followed Hyperlink" xfId="1235" builtinId="9" hidden="1"/>
    <cellStyle name="Followed Hyperlink" xfId="1245" builtinId="9" hidden="1"/>
    <cellStyle name="Followed Hyperlink" xfId="1182" builtinId="9" hidden="1"/>
    <cellStyle name="Followed Hyperlink" xfId="1180" builtinId="9" hidden="1"/>
    <cellStyle name="Followed Hyperlink" xfId="1178" builtinId="9" hidden="1"/>
    <cellStyle name="Followed Hyperlink" xfId="1177" builtinId="9" hidden="1"/>
    <cellStyle name="Followed Hyperlink" xfId="1175" builtinId="9" hidden="1"/>
    <cellStyle name="Followed Hyperlink" xfId="1229" builtinId="9" hidden="1"/>
    <cellStyle name="Followed Hyperlink" xfId="1135" builtinId="9" hidden="1"/>
    <cellStyle name="Followed Hyperlink" xfId="1214" builtinId="9" hidden="1"/>
    <cellStyle name="Followed Hyperlink" xfId="1149" builtinId="9" hidden="1"/>
    <cellStyle name="Followed Hyperlink" xfId="1148" builtinId="9" hidden="1"/>
    <cellStyle name="Followed Hyperlink" xfId="1159" builtinId="9" hidden="1"/>
    <cellStyle name="Followed Hyperlink" xfId="1145" builtinId="9" hidden="1"/>
    <cellStyle name="Followed Hyperlink" xfId="1155" builtinId="9" hidden="1"/>
    <cellStyle name="Followed Hyperlink" xfId="1222" builtinId="9" hidden="1"/>
    <cellStyle name="Followed Hyperlink" xfId="1150" builtinId="9" hidden="1"/>
    <cellStyle name="Followed Hyperlink" xfId="1152" builtinId="9" hidden="1"/>
    <cellStyle name="Followed Hyperlink" xfId="1204" builtinId="9" hidden="1"/>
    <cellStyle name="Followed Hyperlink" xfId="1233" builtinId="9" hidden="1"/>
    <cellStyle name="Followed Hyperlink" xfId="1133" builtinId="9" hidden="1"/>
    <cellStyle name="Followed Hyperlink" xfId="1212" builtinId="9" hidden="1"/>
    <cellStyle name="Followed Hyperlink" xfId="1210" builtinId="9" hidden="1"/>
    <cellStyle name="Followed Hyperlink" xfId="1121" builtinId="9" hidden="1"/>
    <cellStyle name="Followed Hyperlink" xfId="1123" builtinId="9" hidden="1"/>
    <cellStyle name="Followed Hyperlink" xfId="1127" builtinId="9" hidden="1"/>
    <cellStyle name="Followed Hyperlink" xfId="1129" builtinId="9" hidden="1"/>
    <cellStyle name="Followed Hyperlink" xfId="1231" builtinId="9" hidden="1"/>
    <cellStyle name="Followed Hyperlink" xfId="1218" builtinId="9" hidden="1"/>
    <cellStyle name="Followed Hyperlink" xfId="1194" builtinId="9" hidden="1"/>
    <cellStyle name="Followed Hyperlink" xfId="1115" builtinId="9" hidden="1"/>
    <cellStyle name="Followed Hyperlink" xfId="1117" builtinId="9" hidden="1"/>
    <cellStyle name="Followed Hyperlink" xfId="1119" builtinId="9" hidden="1"/>
    <cellStyle name="Followed Hyperlink" xfId="1111" builtinId="9" hidden="1"/>
    <cellStyle name="Followed Hyperlink" xfId="1113" builtinId="9" hidden="1"/>
    <cellStyle name="Followed Hyperlink" xfId="1107" builtinId="9" hidden="1"/>
    <cellStyle name="Good 2" xfId="19" xr:uid="{00000000-0005-0000-0000-00001D040000}"/>
    <cellStyle name="Good 3" xfId="10" xr:uid="{00000000-0005-0000-0000-00001E040000}"/>
    <cellStyle name="Heading 1 2" xfId="839" xr:uid="{00000000-0005-0000-0000-00001F040000}"/>
    <cellStyle name="Heading 2 2" xfId="840" xr:uid="{00000000-0005-0000-0000-000020040000}"/>
    <cellStyle name="Heading 3 2" xfId="841" xr:uid="{00000000-0005-0000-0000-000021040000}"/>
    <cellStyle name="Hyperlink" xfId="1019" builtinId="8" hidden="1"/>
    <cellStyle name="Hyperlink" xfId="1040" builtinId="8" hidden="1"/>
    <cellStyle name="Hyperlink" xfId="943" builtinId="8" hidden="1"/>
    <cellStyle name="Hyperlink" xfId="963" builtinId="8" hidden="1"/>
    <cellStyle name="Hyperlink" xfId="1007" builtinId="8" hidden="1"/>
    <cellStyle name="Hyperlink" xfId="1011" builtinId="8" hidden="1"/>
    <cellStyle name="Hyperlink" xfId="962" builtinId="8" hidden="1"/>
    <cellStyle name="Hyperlink" xfId="960" builtinId="8" hidden="1"/>
    <cellStyle name="Hyperlink" xfId="1010" builtinId="8" hidden="1"/>
    <cellStyle name="Hyperlink" xfId="997" builtinId="8" hidden="1"/>
    <cellStyle name="Hyperlink" xfId="1038" builtinId="8" hidden="1"/>
    <cellStyle name="Hyperlink" xfId="936" builtinId="8" hidden="1"/>
    <cellStyle name="Hyperlink" xfId="1000" builtinId="8" hidden="1"/>
    <cellStyle name="Hyperlink" xfId="1004" builtinId="8" hidden="1"/>
    <cellStyle name="Hyperlink" xfId="1027" builtinId="8" hidden="1"/>
    <cellStyle name="Hyperlink" xfId="1028" builtinId="8" hidden="1"/>
    <cellStyle name="Hyperlink" xfId="956" builtinId="8" hidden="1"/>
    <cellStyle name="Hyperlink" xfId="1034" builtinId="8" hidden="1"/>
    <cellStyle name="Hyperlink" xfId="959" builtinId="8" hidden="1"/>
    <cellStyle name="Hyperlink" xfId="948" builtinId="8" hidden="1"/>
    <cellStyle name="Hyperlink" xfId="987" builtinId="8" hidden="1"/>
    <cellStyle name="Hyperlink" xfId="988" builtinId="8" hidden="1"/>
    <cellStyle name="Hyperlink" xfId="990" builtinId="8" hidden="1"/>
    <cellStyle name="Hyperlink" xfId="992" builtinId="8" hidden="1"/>
    <cellStyle name="Hyperlink" xfId="1003" builtinId="8" hidden="1"/>
    <cellStyle name="Hyperlink" xfId="1025" builtinId="8" hidden="1"/>
    <cellStyle name="Hyperlink" xfId="968" builtinId="8" hidden="1"/>
    <cellStyle name="Hyperlink" xfId="933" builtinId="8" hidden="1"/>
    <cellStyle name="Hyperlink" xfId="969" builtinId="8" hidden="1"/>
    <cellStyle name="Hyperlink" xfId="1015" builtinId="8" hidden="1"/>
    <cellStyle name="Hyperlink" xfId="908" builtinId="8" hidden="1"/>
    <cellStyle name="Hyperlink" xfId="912" builtinId="8" hidden="1"/>
    <cellStyle name="Hyperlink" xfId="914" builtinId="8" hidden="1"/>
    <cellStyle name="Hyperlink" xfId="916" builtinId="8" hidden="1"/>
    <cellStyle name="Hyperlink" xfId="918" builtinId="8" hidden="1"/>
    <cellStyle name="Hyperlink" xfId="920" builtinId="8" hidden="1"/>
    <cellStyle name="Hyperlink" xfId="922" builtinId="8" hidden="1"/>
    <cellStyle name="Hyperlink" xfId="924" builtinId="8" hidden="1"/>
    <cellStyle name="Hyperlink" xfId="928" builtinId="8" hidden="1"/>
    <cellStyle name="Hyperlink" xfId="930" builtinId="8" hidden="1"/>
    <cellStyle name="Hyperlink" xfId="994" builtinId="8" hidden="1"/>
    <cellStyle name="Hyperlink" xfId="1023" builtinId="8" hidden="1"/>
    <cellStyle name="Hyperlink" xfId="1022" builtinId="8" hidden="1"/>
    <cellStyle name="Hyperlink" xfId="1021" builtinId="8" hidden="1"/>
    <cellStyle name="Hyperlink" xfId="1013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6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78" builtinId="8" hidden="1"/>
    <cellStyle name="Hyperlink" xfId="880" builtinId="8" hidden="1"/>
    <cellStyle name="Hyperlink" xfId="92" builtinId="8" hidden="1"/>
    <cellStyle name="Hyperlink" xfId="876" builtinId="8" hidden="1"/>
    <cellStyle name="Hyperlink" xfId="904" builtinId="8" hidden="1"/>
    <cellStyle name="Hyperlink" xfId="942" builtinId="8" hidden="1"/>
    <cellStyle name="Hyperlink" xfId="926" builtinId="8" hidden="1"/>
    <cellStyle name="Hyperlink" xfId="910" builtinId="8" hidden="1"/>
    <cellStyle name="Hyperlink" xfId="1039" builtinId="8" hidden="1"/>
    <cellStyle name="Hyperlink" xfId="1030" builtinId="8" hidden="1"/>
    <cellStyle name="Hyperlink" xfId="944" builtinId="8" hidden="1"/>
    <cellStyle name="Hyperlink" xfId="1008" builtinId="8" hidden="1"/>
    <cellStyle name="Hyperlink" xfId="1045" builtinId="8" hidden="1"/>
    <cellStyle name="Hyperlink" xfId="983" builtinId="8" hidden="1"/>
    <cellStyle name="Hyperlink" xfId="938" builtinId="8" hidden="1"/>
    <cellStyle name="Hyperlink" xfId="978" builtinId="8" hidden="1"/>
    <cellStyle name="Hyperlink" xfId="976" builtinId="8" hidden="1"/>
    <cellStyle name="Hyperlink" xfId="1041" builtinId="8" hidden="1"/>
    <cellStyle name="Hyperlink" xfId="974" builtinId="8" hidden="1"/>
    <cellStyle name="Hyperlink" xfId="981" builtinId="8" hidden="1"/>
    <cellStyle name="Hyperlink" xfId="1054" builtinId="8" hidden="1"/>
    <cellStyle name="Hyperlink" xfId="939" builtinId="8" hidden="1"/>
    <cellStyle name="Hyperlink" xfId="1050" builtinId="8" hidden="1"/>
    <cellStyle name="Hyperlink" xfId="1042" builtinId="8" hidden="1"/>
    <cellStyle name="Hyperlink" xfId="986" builtinId="8" hidden="1"/>
    <cellStyle name="Hyperlink" xfId="1069" builtinId="8" hidden="1"/>
    <cellStyle name="Hyperlink" xfId="1066" builtinId="8" hidden="1"/>
    <cellStyle name="Hyperlink" xfId="1058" builtinId="8" hidden="1"/>
    <cellStyle name="Hyperlink" xfId="1065" builtinId="8" hidden="1"/>
    <cellStyle name="Hyperlink" xfId="1062" builtinId="8" hidden="1"/>
    <cellStyle name="Hyperlink" xfId="1060" builtinId="8" hidden="1"/>
    <cellStyle name="Hyperlink" xfId="1070" builtinId="8" hidden="1"/>
    <cellStyle name="Hyperlink" xfId="1072" builtinId="8" hidden="1"/>
    <cellStyle name="Hyperlink" xfId="1074" builtinId="8" hidden="1"/>
    <cellStyle name="Hyperlink" xfId="1076" builtinId="8" hidden="1"/>
    <cellStyle name="Hyperlink" xfId="1078" builtinId="8" hidden="1"/>
    <cellStyle name="Hyperlink" xfId="1082" builtinId="8" hidden="1"/>
    <cellStyle name="Hyperlink" xfId="872" builtinId="8" hidden="1"/>
    <cellStyle name="Hyperlink" xfId="870" builtinId="8" hidden="1"/>
    <cellStyle name="Hyperlink" xfId="868" builtinId="8" hidden="1"/>
    <cellStyle name="Hyperlink" xfId="866" builtinId="8" hidden="1"/>
    <cellStyle name="Hyperlink" xfId="862" builtinId="8" hidden="1"/>
    <cellStyle name="Hyperlink" xfId="860" builtinId="8" hidden="1"/>
    <cellStyle name="Hyperlink" xfId="1086" builtinId="8" hidden="1"/>
    <cellStyle name="Hyperlink" xfId="1088" builtinId="8" hidden="1"/>
    <cellStyle name="Hyperlink" xfId="1090" builtinId="8" hidden="1"/>
    <cellStyle name="Hyperlink" xfId="1092" builtinId="8" hidden="1"/>
    <cellStyle name="Hyperlink" xfId="1094" builtinId="8" hidden="1"/>
    <cellStyle name="Hyperlink" xfId="1096" builtinId="8" hidden="1"/>
    <cellStyle name="Hyperlink" xfId="1098" builtinId="8" hidden="1"/>
    <cellStyle name="Hyperlink" xfId="1102" builtinId="8" hidden="1"/>
    <cellStyle name="Hyperlink" xfId="1104" builtinId="8" hidden="1"/>
    <cellStyle name="Hyperlink" xfId="1106" builtinId="8" hidden="1"/>
    <cellStyle name="Hyperlink" xfId="1108" builtinId="8" hidden="1"/>
    <cellStyle name="Hyperlink" xfId="1110" builtinId="8" hidden="1"/>
    <cellStyle name="Hyperlink" xfId="1112" builtinId="8" hidden="1"/>
    <cellStyle name="Hyperlink" xfId="1116" builtinId="8" hidden="1"/>
    <cellStyle name="Hyperlink" xfId="1118" builtinId="8" hidden="1"/>
    <cellStyle name="Hyperlink" xfId="1120" builtinId="8" hidden="1"/>
    <cellStyle name="Hyperlink" xfId="1122" builtinId="8" hidden="1"/>
    <cellStyle name="Hyperlink" xfId="1124" builtinId="8" hidden="1"/>
    <cellStyle name="Hyperlink" xfId="1126" builtinId="8" hidden="1"/>
    <cellStyle name="Hyperlink" xfId="1128" builtinId="8" hidden="1"/>
    <cellStyle name="Hyperlink" xfId="1192" builtinId="8" hidden="1"/>
    <cellStyle name="Hyperlink" xfId="1220" builtinId="8" hidden="1"/>
    <cellStyle name="Hyperlink" xfId="1219" builtinId="8" hidden="1"/>
    <cellStyle name="Hyperlink" xfId="1211" builtinId="8" hidden="1"/>
    <cellStyle name="Hyperlink" xfId="1140" builtinId="8" hidden="1"/>
    <cellStyle name="Hyperlink" xfId="1163" builtinId="8" hidden="1"/>
    <cellStyle name="Hyperlink" xfId="1143" builtinId="8" hidden="1"/>
    <cellStyle name="Hyperlink" xfId="1151" builtinId="8" hidden="1"/>
    <cellStyle name="Hyperlink" xfId="1217" builtinId="8" hidden="1"/>
    <cellStyle name="Hyperlink" xfId="1238" builtinId="8" hidden="1"/>
    <cellStyle name="Hyperlink" xfId="1141" builtinId="8" hidden="1"/>
    <cellStyle name="Hyperlink" xfId="1206" builtinId="8" hidden="1"/>
    <cellStyle name="Hyperlink" xfId="1161" builtinId="8" hidden="1"/>
    <cellStyle name="Hyperlink" xfId="1205" builtinId="8" hidden="1"/>
    <cellStyle name="Hyperlink" xfId="1209" builtinId="8" hidden="1"/>
    <cellStyle name="Hyperlink" xfId="1158" builtinId="8" hidden="1"/>
    <cellStyle name="Hyperlink" xfId="1208" builtinId="8" hidden="1"/>
    <cellStyle name="Hyperlink" xfId="1195" builtinId="8" hidden="1"/>
    <cellStyle name="Hyperlink" xfId="1142" builtinId="8" hidden="1"/>
    <cellStyle name="Hyperlink" xfId="1160" builtinId="8" hidden="1"/>
    <cellStyle name="Hyperlink" xfId="1221" builtinId="8" hidden="1"/>
    <cellStyle name="Hyperlink" xfId="1100" builtinId="8" hidden="1"/>
    <cellStyle name="Hyperlink" xfId="1080" builtinId="8" hidden="1"/>
    <cellStyle name="Hyperlink" xfId="965" builtinId="8" hidden="1"/>
    <cellStyle name="Hyperlink" xfId="945" builtinId="8" hidden="1"/>
    <cellStyle name="Hyperlink" xfId="953" builtinId="8" hidden="1"/>
    <cellStyle name="Hyperlink" xfId="964" builtinId="8" hidden="1"/>
    <cellStyle name="Hyperlink" xfId="1053" builtinId="8" hidden="1"/>
    <cellStyle name="Hyperlink" xfId="1162" builtinId="8" hidden="1"/>
    <cellStyle name="Hyperlink" xfId="1114" builtinId="8" hidden="1"/>
    <cellStyle name="Hyperlink" xfId="864" builtinId="8" hidden="1"/>
    <cellStyle name="Hyperlink" xfId="1057" builtinId="8" hidden="1"/>
    <cellStyle name="Hyperlink" xfId="1267" builtinId="8" hidden="1"/>
    <cellStyle name="Hyperlink" xfId="1255" builtinId="8" hidden="1"/>
    <cellStyle name="Hyperlink" xfId="1264" builtinId="8" hidden="1"/>
    <cellStyle name="Hyperlink" xfId="1263" builtinId="8" hidden="1"/>
    <cellStyle name="Hyperlink" xfId="1260" builtinId="8" hidden="1"/>
    <cellStyle name="Hyperlink" xfId="1258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8" builtinId="8" hidden="1"/>
    <cellStyle name="Hyperlink" xfId="1280" builtinId="8" hidden="1"/>
    <cellStyle name="Hyperlink" xfId="1282" builtinId="8" hidden="1"/>
    <cellStyle name="Hyperlink" xfId="1284" builtinId="8" hidden="1"/>
    <cellStyle name="Hyperlink" xfId="1286" builtinId="8" hidden="1"/>
    <cellStyle name="Hyperlink" xfId="1288" builtinId="8" hidden="1"/>
    <cellStyle name="Hyperlink" xfId="1290" builtinId="8" hidden="1"/>
    <cellStyle name="Hyperlink" xfId="1294" builtinId="8" hidden="1"/>
    <cellStyle name="Hyperlink" xfId="1296" builtinId="8" hidden="1"/>
    <cellStyle name="Hyperlink" xfId="1300" builtinId="8" hidden="1"/>
    <cellStyle name="Hyperlink" xfId="1304" builtinId="8" hidden="1"/>
    <cellStyle name="Hyperlink" xfId="1306" builtinId="8" hidden="1"/>
    <cellStyle name="Hyperlink" xfId="1308" builtinId="8" hidden="1"/>
    <cellStyle name="Hyperlink" xfId="1312" builtinId="8" hidden="1"/>
    <cellStyle name="Hyperlink" xfId="1310" builtinId="8" hidden="1"/>
    <cellStyle name="Hyperlink" xfId="1292" builtinId="8" hidden="1"/>
    <cellStyle name="Hyperlink" xfId="1276" builtinId="8" hidden="1"/>
    <cellStyle name="Hyperlink" xfId="1256" builtinId="8" hidden="1"/>
    <cellStyle name="Hyperlink" xfId="1137" builtinId="8" hidden="1"/>
    <cellStyle name="Hyperlink" xfId="1181" builtinId="8" hidden="1"/>
    <cellStyle name="Hyperlink" xfId="1166" builtinId="8" hidden="1"/>
    <cellStyle name="Hyperlink" xfId="1146" builtinId="8" hidden="1"/>
    <cellStyle name="Hyperlink" xfId="1202" builtinId="8" hidden="1"/>
    <cellStyle name="Hyperlink" xfId="970" builtinId="8" hidden="1"/>
    <cellStyle name="Hyperlink" xfId="1043" builtinId="8" hidden="1"/>
    <cellStyle name="Hyperlink" xfId="985" builtinId="8" hidden="1"/>
    <cellStyle name="Hyperlink" xfId="993" builtinId="8" hidden="1"/>
    <cellStyle name="Hyperlink" xfId="1302" builtinId="8" hidden="1"/>
    <cellStyle name="Hyperlink" xfId="1131" builtinId="8" hidden="1"/>
    <cellStyle name="Hyperlink" xfId="1167" builtinId="8" hidden="1"/>
    <cellStyle name="Hyperlink" xfId="1168" builtinId="8" hidden="1"/>
    <cellStyle name="Hyperlink" xfId="1241" builtinId="8" hidden="1"/>
    <cellStyle name="Hyperlink" xfId="1183" builtinId="8" hidden="1"/>
    <cellStyle name="Hyperlink" xfId="1191" builtinId="8" hidden="1"/>
    <cellStyle name="Hyperlink" xfId="1243" builtinId="8" hidden="1"/>
    <cellStyle name="Hyperlink" xfId="1136" builtinId="8" hidden="1"/>
    <cellStyle name="Hyperlink" xfId="1176" builtinId="8" hidden="1"/>
    <cellStyle name="Hyperlink" xfId="1174" builtinId="8" hidden="1"/>
    <cellStyle name="Hyperlink" xfId="1239" builtinId="8" hidden="1"/>
    <cellStyle name="Hyperlink" xfId="1172" builtinId="8" hidden="1"/>
    <cellStyle name="Hyperlink" xfId="1179" builtinId="8" hidden="1"/>
    <cellStyle name="Hyperlink" xfId="1252" builtinId="8" hidden="1"/>
    <cellStyle name="Hyperlink" xfId="1251" builtinId="8" hidden="1"/>
    <cellStyle name="Hyperlink" xfId="1248" builtinId="8" hidden="1"/>
    <cellStyle name="Hyperlink" xfId="1240" builtinId="8" hidden="1"/>
    <cellStyle name="Hyperlink" xfId="1184" builtinId="8" hidden="1"/>
    <cellStyle name="Hyperlink" xfId="1232" builtinId="8" hidden="1"/>
    <cellStyle name="Hyperlink" xfId="1157" builtinId="8" hidden="1"/>
    <cellStyle name="Hyperlink" xfId="1185" builtinId="8" hidden="1"/>
    <cellStyle name="Hyperlink" xfId="1186" builtinId="8" hidden="1"/>
    <cellStyle name="Hyperlink" xfId="1188" builtinId="8" hidden="1"/>
    <cellStyle name="Hyperlink" xfId="1190" builtinId="8" hidden="1"/>
    <cellStyle name="Hyperlink" xfId="1237" builtinId="8" hidden="1"/>
    <cellStyle name="Hyperlink" xfId="1201" builtinId="8" hidden="1"/>
    <cellStyle name="Hyperlink" xfId="1223" builtinId="8" hidden="1"/>
    <cellStyle name="Hyperlink" xfId="1225" builtinId="8" hidden="1"/>
    <cellStyle name="Hyperlink" xfId="1226" builtinId="8" hidden="1"/>
    <cellStyle name="Hyperlink" xfId="1154" builtinId="8" hidden="1"/>
    <cellStyle name="Hyperlink" xfId="1228" builtinId="8" hidden="1"/>
    <cellStyle name="Hyperlink" xfId="1198" builtinId="8" hidden="1"/>
    <cellStyle name="Hyperlink" xfId="1213" builtinId="8" hidden="1"/>
    <cellStyle name="Hyperlink" xfId="1134" builtinId="8" hidden="1"/>
    <cellStyle name="Hyperlink" xfId="1236" builtinId="8" hidden="1"/>
    <cellStyle name="Hyperlink 2" xfId="842" xr:uid="{00000000-0005-0000-0000-000003050000}"/>
    <cellStyle name="Normal" xfId="0" builtinId="0"/>
    <cellStyle name="Normal 2" xfId="11" xr:uid="{00000000-0005-0000-0000-000005050000}"/>
    <cellStyle name="Normal 2 2" xfId="91" xr:uid="{00000000-0005-0000-0000-000006050000}"/>
    <cellStyle name="Normal 2 2 2" xfId="843" xr:uid="{00000000-0005-0000-0000-000007050000}"/>
    <cellStyle name="Normal 2 3" xfId="875" xr:uid="{00000000-0005-0000-0000-000008050000}"/>
    <cellStyle name="Normal 3" xfId="14" xr:uid="{00000000-0005-0000-0000-000009050000}"/>
    <cellStyle name="Normal 3 2" xfId="844" xr:uid="{00000000-0005-0000-0000-00000A050000}"/>
    <cellStyle name="Normal 4" xfId="13" xr:uid="{00000000-0005-0000-0000-00000B050000}"/>
    <cellStyle name="Normal 4 2" xfId="87" xr:uid="{00000000-0005-0000-0000-00000C050000}"/>
    <cellStyle name="Normal 4 2 2" xfId="845" xr:uid="{00000000-0005-0000-0000-00000D050000}"/>
    <cellStyle name="Normal 4 3" xfId="846" xr:uid="{00000000-0005-0000-0000-00000E050000}"/>
    <cellStyle name="Normal 5" xfId="1" xr:uid="{00000000-0005-0000-0000-00000F050000}"/>
    <cellStyle name="Normal 5 2" xfId="848" xr:uid="{00000000-0005-0000-0000-000010050000}"/>
    <cellStyle name="Normal 5 3" xfId="847" xr:uid="{00000000-0005-0000-0000-000011050000}"/>
    <cellStyle name="Normal 6" xfId="94" xr:uid="{00000000-0005-0000-0000-000012050000}"/>
    <cellStyle name="Normal 7" xfId="849" xr:uid="{00000000-0005-0000-0000-000013050000}"/>
    <cellStyle name="Normal 8" xfId="850" xr:uid="{00000000-0005-0000-0000-000014050000}"/>
    <cellStyle name="Output 2" xfId="851" xr:uid="{00000000-0005-0000-0000-000015050000}"/>
    <cellStyle name="Output 2 2" xfId="852" xr:uid="{00000000-0005-0000-0000-000016050000}"/>
    <cellStyle name="Output 2 2 2" xfId="853" xr:uid="{00000000-0005-0000-0000-000017050000}"/>
    <cellStyle name="Output 2 2 2 2" xfId="854" xr:uid="{00000000-0005-0000-0000-000018050000}"/>
    <cellStyle name="Output 2 3" xfId="855" xr:uid="{00000000-0005-0000-0000-000019050000}"/>
    <cellStyle name="Output 2 3 2" xfId="856" xr:uid="{00000000-0005-0000-0000-00001A050000}"/>
    <cellStyle name="Output 2 4" xfId="1085" xr:uid="{00000000-0005-0000-0000-00001B050000}"/>
    <cellStyle name="Output 3" xfId="874" xr:uid="{00000000-0005-0000-0000-00001C050000}"/>
    <cellStyle name="Percent" xfId="1299" builtinId="5"/>
    <cellStyle name="Percent 2" xfId="857" xr:uid="{00000000-0005-0000-0000-00001E050000}"/>
    <cellStyle name="Title 2" xfId="858" xr:uid="{00000000-0005-0000-0000-00001F050000}"/>
    <cellStyle name="Warning Text 2" xfId="20" xr:uid="{00000000-0005-0000-0000-000020050000}"/>
    <cellStyle name="Warning Text 3" xfId="12" xr:uid="{00000000-0005-0000-0000-000021050000}"/>
  </cellStyles>
  <dxfs count="0"/>
  <tableStyles count="0" defaultTableStyle="TableStyleMedium2" defaultPivotStyle="PivotStyleLight16"/>
  <colors>
    <mruColors>
      <color rgb="FFCCCCFF"/>
      <color rgb="FFFFFFCC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'Numeric Output'!$A$3</c:f>
              <c:strCache>
                <c:ptCount val="1"/>
                <c:pt idx="0">
                  <c:v>Cumulative Baseline Emisisons Not Including Decay (tCO2e)</c:v>
                </c:pt>
              </c:strCache>
            </c:strRef>
          </c:tx>
          <c:xVal>
            <c:numRef>
              <c:f>'Numeric Output'!$B$2:$W$2</c:f>
              <c:numCache>
                <c:formatCode>m/d/yyyy</c:formatCode>
                <c:ptCount val="22"/>
                <c:pt idx="0">
                  <c:v>41213</c:v>
                </c:pt>
                <c:pt idx="1">
                  <c:v>42736</c:v>
                </c:pt>
                <c:pt idx="2">
                  <c:v>43101</c:v>
                </c:pt>
                <c:pt idx="3">
                  <c:v>43466</c:v>
                </c:pt>
                <c:pt idx="4">
                  <c:v>43831</c:v>
                </c:pt>
                <c:pt idx="5">
                  <c:v>44197</c:v>
                </c:pt>
                <c:pt idx="6">
                  <c:v>44562</c:v>
                </c:pt>
                <c:pt idx="7">
                  <c:v>44927</c:v>
                </c:pt>
                <c:pt idx="8">
                  <c:v>45292</c:v>
                </c:pt>
                <c:pt idx="9">
                  <c:v>45658</c:v>
                </c:pt>
                <c:pt idx="10">
                  <c:v>46023</c:v>
                </c:pt>
                <c:pt idx="11">
                  <c:v>46388</c:v>
                </c:pt>
                <c:pt idx="12">
                  <c:v>46753</c:v>
                </c:pt>
                <c:pt idx="13">
                  <c:v>47119</c:v>
                </c:pt>
                <c:pt idx="14">
                  <c:v>47484</c:v>
                </c:pt>
                <c:pt idx="15">
                  <c:v>47849</c:v>
                </c:pt>
                <c:pt idx="16">
                  <c:v>48214</c:v>
                </c:pt>
                <c:pt idx="17">
                  <c:v>48580</c:v>
                </c:pt>
                <c:pt idx="18">
                  <c:v>48945</c:v>
                </c:pt>
                <c:pt idx="19">
                  <c:v>49310</c:v>
                </c:pt>
                <c:pt idx="20">
                  <c:v>49675</c:v>
                </c:pt>
                <c:pt idx="21">
                  <c:v>50041</c:v>
                </c:pt>
              </c:numCache>
            </c:numRef>
          </c:xVal>
          <c:yVal>
            <c:numRef>
              <c:f>'Numeric Output'!$B$3:$W$3</c:f>
              <c:numCache>
                <c:formatCode>#,##0</c:formatCode>
                <c:ptCount val="22"/>
                <c:pt idx="0">
                  <c:v>4995791.2199042281</c:v>
                </c:pt>
                <c:pt idx="1">
                  <c:v>26429580.324668609</c:v>
                </c:pt>
                <c:pt idx="2">
                  <c:v>33646554.449107423</c:v>
                </c:pt>
                <c:pt idx="3">
                  <c:v>42480903.155731589</c:v>
                </c:pt>
                <c:pt idx="4">
                  <c:v>52292223.814905964</c:v>
                </c:pt>
                <c:pt idx="5">
                  <c:v>63430438.952424459</c:v>
                </c:pt>
                <c:pt idx="6">
                  <c:v>67345875.177900225</c:v>
                </c:pt>
                <c:pt idx="7">
                  <c:v>74928678.829124689</c:v>
                </c:pt>
                <c:pt idx="8">
                  <c:v>85590873.396566436</c:v>
                </c:pt>
                <c:pt idx="9">
                  <c:v>96638928.809613615</c:v>
                </c:pt>
                <c:pt idx="10">
                  <c:v>107644209.11329406</c:v>
                </c:pt>
                <c:pt idx="11">
                  <c:v>117728202.67063007</c:v>
                </c:pt>
                <c:pt idx="12">
                  <c:v>126748662.374091</c:v>
                </c:pt>
                <c:pt idx="13">
                  <c:v>136021309.40456596</c:v>
                </c:pt>
                <c:pt idx="14">
                  <c:v>142949809.14081341</c:v>
                </c:pt>
                <c:pt idx="15">
                  <c:v>150550458.70298904</c:v>
                </c:pt>
                <c:pt idx="16">
                  <c:v>156065374.96313199</c:v>
                </c:pt>
                <c:pt idx="17">
                  <c:v>161954850.06284598</c:v>
                </c:pt>
                <c:pt idx="18">
                  <c:v>165080020.81871217</c:v>
                </c:pt>
                <c:pt idx="19">
                  <c:v>168307348.28050119</c:v>
                </c:pt>
                <c:pt idx="20">
                  <c:v>171648326.81122172</c:v>
                </c:pt>
                <c:pt idx="21">
                  <c:v>175116964.83610836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D2-4DD2-AF02-605CFEB27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62104640"/>
        <c:axId val="-1962050928"/>
      </c:scatterChart>
      <c:valAx>
        <c:axId val="-1962104640"/>
        <c:scaling>
          <c:orientation val="minMax"/>
          <c:min val="41000"/>
        </c:scaling>
        <c:delete val="0"/>
        <c:axPos val="b"/>
        <c:numFmt formatCode="m/d/yyyy" sourceLinked="1"/>
        <c:majorTickMark val="out"/>
        <c:minorTickMark val="none"/>
        <c:tickLblPos val="nextTo"/>
        <c:crossAx val="-1962050928"/>
        <c:crosses val="autoZero"/>
        <c:crossBetween val="midCat"/>
      </c:valAx>
      <c:valAx>
        <c:axId val="-19620509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9621046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'Numeric Output'!$A$4</c:f>
              <c:strCache>
                <c:ptCount val="1"/>
                <c:pt idx="0">
                  <c:v>Cumulative Baseline Emisisons Including Decay (tCO2e)</c:v>
                </c:pt>
              </c:strCache>
            </c:strRef>
          </c:tx>
          <c:xVal>
            <c:numRef>
              <c:f>'Numeric Output'!$B$2:$W$2</c:f>
              <c:numCache>
                <c:formatCode>m/d/yyyy</c:formatCode>
                <c:ptCount val="22"/>
                <c:pt idx="0">
                  <c:v>41213</c:v>
                </c:pt>
                <c:pt idx="1">
                  <c:v>42736</c:v>
                </c:pt>
                <c:pt idx="2">
                  <c:v>43101</c:v>
                </c:pt>
                <c:pt idx="3">
                  <c:v>43466</c:v>
                </c:pt>
                <c:pt idx="4">
                  <c:v>43831</c:v>
                </c:pt>
                <c:pt idx="5">
                  <c:v>44197</c:v>
                </c:pt>
                <c:pt idx="6">
                  <c:v>44562</c:v>
                </c:pt>
                <c:pt idx="7">
                  <c:v>44927</c:v>
                </c:pt>
                <c:pt idx="8">
                  <c:v>45292</c:v>
                </c:pt>
                <c:pt idx="9">
                  <c:v>45658</c:v>
                </c:pt>
                <c:pt idx="10">
                  <c:v>46023</c:v>
                </c:pt>
                <c:pt idx="11">
                  <c:v>46388</c:v>
                </c:pt>
                <c:pt idx="12">
                  <c:v>46753</c:v>
                </c:pt>
                <c:pt idx="13">
                  <c:v>47119</c:v>
                </c:pt>
                <c:pt idx="14">
                  <c:v>47484</c:v>
                </c:pt>
                <c:pt idx="15">
                  <c:v>47849</c:v>
                </c:pt>
                <c:pt idx="16">
                  <c:v>48214</c:v>
                </c:pt>
                <c:pt idx="17">
                  <c:v>48580</c:v>
                </c:pt>
                <c:pt idx="18">
                  <c:v>48945</c:v>
                </c:pt>
                <c:pt idx="19">
                  <c:v>49310</c:v>
                </c:pt>
                <c:pt idx="20">
                  <c:v>49675</c:v>
                </c:pt>
                <c:pt idx="21">
                  <c:v>50041</c:v>
                </c:pt>
              </c:numCache>
            </c:numRef>
          </c:xVal>
          <c:yVal>
            <c:numRef>
              <c:f>'Numeric Output'!$B$4:$W$4</c:f>
              <c:numCache>
                <c:formatCode>#,##0</c:formatCode>
                <c:ptCount val="22"/>
                <c:pt idx="0">
                  <c:v>3401415.7752621984</c:v>
                </c:pt>
                <c:pt idx="1">
                  <c:v>19919573.562176123</c:v>
                </c:pt>
                <c:pt idx="2">
                  <c:v>25815664.944239803</c:v>
                </c:pt>
                <c:pt idx="3">
                  <c:v>33088250.567156706</c:v>
                </c:pt>
                <c:pt idx="4">
                  <c:v>41331691.049973503</c:v>
                </c:pt>
                <c:pt idx="5">
                  <c:v>50870935.242952906</c:v>
                </c:pt>
                <c:pt idx="6">
                  <c:v>56991036.946602732</c:v>
                </c:pt>
                <c:pt idx="7">
                  <c:v>63383865.660645887</c:v>
                </c:pt>
                <c:pt idx="8">
                  <c:v>72778717.261475265</c:v>
                </c:pt>
                <c:pt idx="9">
                  <c:v>82898181.365744233</c:v>
                </c:pt>
                <c:pt idx="10">
                  <c:v>93301079.4395338</c:v>
                </c:pt>
                <c:pt idx="11">
                  <c:v>103298667.03491162</c:v>
                </c:pt>
                <c:pt idx="12">
                  <c:v>112559068.96205023</c:v>
                </c:pt>
                <c:pt idx="13">
                  <c:v>122046936.6694853</c:v>
                </c:pt>
                <c:pt idx="14">
                  <c:v>129728458.55772419</c:v>
                </c:pt>
                <c:pt idx="15">
                  <c:v>137807681.21138477</c:v>
                </c:pt>
                <c:pt idx="16">
                  <c:v>144258597.787633</c:v>
                </c:pt>
                <c:pt idx="17">
                  <c:v>150910987.70929316</c:v>
                </c:pt>
                <c:pt idx="18">
                  <c:v>155364260.44224578</c:v>
                </c:pt>
                <c:pt idx="19">
                  <c:v>159650583.73794207</c:v>
                </c:pt>
                <c:pt idx="20">
                  <c:v>163847137.45700559</c:v>
                </c:pt>
                <c:pt idx="21">
                  <c:v>167956547.97418028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70-4222-835F-58AE7F1B5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72296096"/>
        <c:axId val="1861967824"/>
      </c:scatterChart>
      <c:valAx>
        <c:axId val="-1972296096"/>
        <c:scaling>
          <c:orientation val="minMax"/>
          <c:min val="41000"/>
        </c:scaling>
        <c:delete val="0"/>
        <c:axPos val="b"/>
        <c:numFmt formatCode="m/d/yyyy" sourceLinked="1"/>
        <c:majorTickMark val="out"/>
        <c:minorTickMark val="none"/>
        <c:tickLblPos val="nextTo"/>
        <c:crossAx val="1861967824"/>
        <c:crosses val="autoZero"/>
        <c:crossBetween val="midCat"/>
      </c:valAx>
      <c:valAx>
        <c:axId val="18619678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9722960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'Numeric Output'!$A$5</c:f>
              <c:strCache>
                <c:ptCount val="1"/>
                <c:pt idx="0">
                  <c:v>Current GERs (tCO2e)</c:v>
                </c:pt>
              </c:strCache>
            </c:strRef>
          </c:tx>
          <c:xVal>
            <c:numRef>
              <c:f>Vintages!$C$41:$G$41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Vintages!$C$73:$G$73</c:f>
              <c:numCache>
                <c:formatCode>#,##0</c:formatCode>
                <c:ptCount val="5"/>
                <c:pt idx="0">
                  <c:v>3401415.7752621984</c:v>
                </c:pt>
                <c:pt idx="1">
                  <c:v>11970624.477235835</c:v>
                </c:pt>
                <c:pt idx="2">
                  <c:v>25096232.377514042</c:v>
                </c:pt>
                <c:pt idx="3">
                  <c:v>8615283.8405054659</c:v>
                </c:pt>
                <c:pt idx="4">
                  <c:v>5707476.7140431553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DF-42C6-9E1C-38E80245B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62700208"/>
        <c:axId val="-1962269744"/>
      </c:scatterChart>
      <c:valAx>
        <c:axId val="-196270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962269744"/>
        <c:crosses val="autoZero"/>
        <c:crossBetween val="midCat"/>
      </c:valAx>
      <c:valAx>
        <c:axId val="-19622697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9627002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'Numeric Output'!$A$8</c:f>
              <c:strCache>
                <c:ptCount val="1"/>
                <c:pt idx="0">
                  <c:v>Current NERs (tCO2e)</c:v>
                </c:pt>
              </c:strCache>
            </c:strRef>
          </c:tx>
          <c:xVal>
            <c:numRef>
              <c:f>Vintages!$C$2:$G$2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Vintages!$C$34:$G$34</c:f>
              <c:numCache>
                <c:formatCode>#,##0</c:formatCode>
                <c:ptCount val="5"/>
                <c:pt idx="0">
                  <c:v>2551061.8314466486</c:v>
                </c:pt>
                <c:pt idx="1">
                  <c:v>10773562.029512249</c:v>
                </c:pt>
                <c:pt idx="2">
                  <c:v>23703328.437231839</c:v>
                </c:pt>
                <c:pt idx="3">
                  <c:v>7753754</c:v>
                </c:pt>
                <c:pt idx="4">
                  <c:v>4782428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06-4827-AB57-96D10B512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62157760"/>
        <c:axId val="-1962155712"/>
      </c:scatterChart>
      <c:valAx>
        <c:axId val="-19621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962155712"/>
        <c:crosses val="autoZero"/>
        <c:crossBetween val="midCat"/>
      </c:valAx>
      <c:valAx>
        <c:axId val="-19621557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962157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'Numeric Output'!$A$6</c:f>
              <c:strCache>
                <c:ptCount val="1"/>
                <c:pt idx="0">
                  <c:v>Cumulative GERs (tCO2e)</c:v>
                </c:pt>
              </c:strCache>
            </c:strRef>
          </c:tx>
          <c:xVal>
            <c:numRef>
              <c:f>'Numeric Output'!$B$2:$W$2</c:f>
              <c:numCache>
                <c:formatCode>m/d/yyyy</c:formatCode>
                <c:ptCount val="22"/>
                <c:pt idx="0">
                  <c:v>41213</c:v>
                </c:pt>
                <c:pt idx="1">
                  <c:v>42736</c:v>
                </c:pt>
                <c:pt idx="2">
                  <c:v>43101</c:v>
                </c:pt>
                <c:pt idx="3">
                  <c:v>43466</c:v>
                </c:pt>
                <c:pt idx="4">
                  <c:v>43831</c:v>
                </c:pt>
                <c:pt idx="5">
                  <c:v>44197</c:v>
                </c:pt>
                <c:pt idx="6">
                  <c:v>44562</c:v>
                </c:pt>
                <c:pt idx="7">
                  <c:v>44927</c:v>
                </c:pt>
                <c:pt idx="8">
                  <c:v>45292</c:v>
                </c:pt>
                <c:pt idx="9">
                  <c:v>45658</c:v>
                </c:pt>
                <c:pt idx="10">
                  <c:v>46023</c:v>
                </c:pt>
                <c:pt idx="11">
                  <c:v>46388</c:v>
                </c:pt>
                <c:pt idx="12">
                  <c:v>46753</c:v>
                </c:pt>
                <c:pt idx="13">
                  <c:v>47119</c:v>
                </c:pt>
                <c:pt idx="14">
                  <c:v>47484</c:v>
                </c:pt>
                <c:pt idx="15">
                  <c:v>47849</c:v>
                </c:pt>
                <c:pt idx="16">
                  <c:v>48214</c:v>
                </c:pt>
                <c:pt idx="17">
                  <c:v>48580</c:v>
                </c:pt>
                <c:pt idx="18">
                  <c:v>48945</c:v>
                </c:pt>
                <c:pt idx="19">
                  <c:v>49310</c:v>
                </c:pt>
                <c:pt idx="20">
                  <c:v>49675</c:v>
                </c:pt>
                <c:pt idx="21">
                  <c:v>50041</c:v>
                </c:pt>
              </c:numCache>
            </c:numRef>
          </c:xVal>
          <c:yVal>
            <c:numRef>
              <c:f>'Numeric Output'!$B$6:$W$6</c:f>
              <c:numCache>
                <c:formatCode>#,##0</c:formatCode>
                <c:ptCount val="22"/>
                <c:pt idx="0">
                  <c:v>3401415.7752621984</c:v>
                </c:pt>
                <c:pt idx="1">
                  <c:v>15372040.252498031</c:v>
                </c:pt>
                <c:pt idx="2">
                  <c:v>20454824.366421141</c:v>
                </c:pt>
                <c:pt idx="3">
                  <c:v>25713124.228356265</c:v>
                </c:pt>
                <c:pt idx="4">
                  <c:v>32707609.81286804</c:v>
                </c:pt>
                <c:pt idx="5">
                  <c:v>40468272.630012073</c:v>
                </c:pt>
                <c:pt idx="6">
                  <c:v>49083556.470517538</c:v>
                </c:pt>
                <c:pt idx="7">
                  <c:v>54791033.184560694</c:v>
                </c:pt>
                <c:pt idx="8">
                  <c:v>64111811.785390072</c:v>
                </c:pt>
                <c:pt idx="9">
                  <c:v>74231275.889659047</c:v>
                </c:pt>
                <c:pt idx="10">
                  <c:v>84634173.963448614</c:v>
                </c:pt>
                <c:pt idx="11">
                  <c:v>94631761.558826432</c:v>
                </c:pt>
                <c:pt idx="12">
                  <c:v>103892163.48596504</c:v>
                </c:pt>
                <c:pt idx="13">
                  <c:v>113380031.19340011</c:v>
                </c:pt>
                <c:pt idx="14">
                  <c:v>121061553.08163901</c:v>
                </c:pt>
                <c:pt idx="15">
                  <c:v>129140775.73529959</c:v>
                </c:pt>
                <c:pt idx="16">
                  <c:v>135591692.31154782</c:v>
                </c:pt>
                <c:pt idx="17">
                  <c:v>142244082.23320797</c:v>
                </c:pt>
                <c:pt idx="18">
                  <c:v>146697354.9661606</c:v>
                </c:pt>
                <c:pt idx="19">
                  <c:v>150983678.26185688</c:v>
                </c:pt>
                <c:pt idx="20">
                  <c:v>155180231.9809204</c:v>
                </c:pt>
                <c:pt idx="21">
                  <c:v>159289642.4980951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57-46A3-A1AD-1ACFD8205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62507552"/>
        <c:axId val="-1962111648"/>
      </c:scatterChart>
      <c:valAx>
        <c:axId val="-1962507552"/>
        <c:scaling>
          <c:orientation val="minMax"/>
          <c:min val="41000"/>
        </c:scaling>
        <c:delete val="0"/>
        <c:axPos val="b"/>
        <c:numFmt formatCode="m/d/yyyy" sourceLinked="1"/>
        <c:majorTickMark val="out"/>
        <c:minorTickMark val="none"/>
        <c:tickLblPos val="nextTo"/>
        <c:crossAx val="-1962111648"/>
        <c:crosses val="autoZero"/>
        <c:crossBetween val="midCat"/>
      </c:valAx>
      <c:valAx>
        <c:axId val="-19621116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962507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'Numeric Output'!$A$9</c:f>
              <c:strCache>
                <c:ptCount val="1"/>
                <c:pt idx="0">
                  <c:v>Cumulative NERs (tCO2e)</c:v>
                </c:pt>
              </c:strCache>
            </c:strRef>
          </c:tx>
          <c:xVal>
            <c:numRef>
              <c:f>'Numeric Output'!$B$2:$W$2</c:f>
              <c:numCache>
                <c:formatCode>m/d/yyyy</c:formatCode>
                <c:ptCount val="22"/>
                <c:pt idx="0">
                  <c:v>41213</c:v>
                </c:pt>
                <c:pt idx="1">
                  <c:v>42736</c:v>
                </c:pt>
                <c:pt idx="2">
                  <c:v>43101</c:v>
                </c:pt>
                <c:pt idx="3">
                  <c:v>43466</c:v>
                </c:pt>
                <c:pt idx="4">
                  <c:v>43831</c:v>
                </c:pt>
                <c:pt idx="5">
                  <c:v>44197</c:v>
                </c:pt>
                <c:pt idx="6">
                  <c:v>44562</c:v>
                </c:pt>
                <c:pt idx="7">
                  <c:v>44927</c:v>
                </c:pt>
                <c:pt idx="8">
                  <c:v>45292</c:v>
                </c:pt>
                <c:pt idx="9">
                  <c:v>45658</c:v>
                </c:pt>
                <c:pt idx="10">
                  <c:v>46023</c:v>
                </c:pt>
                <c:pt idx="11">
                  <c:v>46388</c:v>
                </c:pt>
                <c:pt idx="12">
                  <c:v>46753</c:v>
                </c:pt>
                <c:pt idx="13">
                  <c:v>47119</c:v>
                </c:pt>
                <c:pt idx="14">
                  <c:v>47484</c:v>
                </c:pt>
                <c:pt idx="15">
                  <c:v>47849</c:v>
                </c:pt>
                <c:pt idx="16">
                  <c:v>48214</c:v>
                </c:pt>
                <c:pt idx="17">
                  <c:v>48580</c:v>
                </c:pt>
                <c:pt idx="18">
                  <c:v>48945</c:v>
                </c:pt>
                <c:pt idx="19">
                  <c:v>49310</c:v>
                </c:pt>
                <c:pt idx="20">
                  <c:v>49675</c:v>
                </c:pt>
                <c:pt idx="21">
                  <c:v>50041</c:v>
                </c:pt>
              </c:numCache>
            </c:numRef>
          </c:xVal>
          <c:yVal>
            <c:numRef>
              <c:f>'Numeric Output'!$B$9:$W$9</c:f>
              <c:numCache>
                <c:formatCode>#,##0</c:formatCode>
                <c:ptCount val="22"/>
                <c:pt idx="0">
                  <c:v>2551061.8314466486</c:v>
                </c:pt>
                <c:pt idx="1">
                  <c:v>13324623.860958897</c:v>
                </c:pt>
                <c:pt idx="2">
                  <c:v>17899128.860958897</c:v>
                </c:pt>
                <c:pt idx="3">
                  <c:v>22631598.736700509</c:v>
                </c:pt>
                <c:pt idx="4">
                  <c:v>28926635.762761109</c:v>
                </c:pt>
                <c:pt idx="5">
                  <c:v>37027952.298190735</c:v>
                </c:pt>
                <c:pt idx="6">
                  <c:v>44781706.298190735</c:v>
                </c:pt>
                <c:pt idx="7">
                  <c:v>49564134.298190735</c:v>
                </c:pt>
                <c:pt idx="8">
                  <c:v>57393587.298190735</c:v>
                </c:pt>
                <c:pt idx="9">
                  <c:v>67144419.298190743</c:v>
                </c:pt>
                <c:pt idx="10">
                  <c:v>75882853.298190743</c:v>
                </c:pt>
                <c:pt idx="11">
                  <c:v>84280825.298190743</c:v>
                </c:pt>
                <c:pt idx="12">
                  <c:v>92059561.298190743</c:v>
                </c:pt>
                <c:pt idx="13">
                  <c:v>100029369.29819074</c:v>
                </c:pt>
                <c:pt idx="14">
                  <c:v>108668684.29819074</c:v>
                </c:pt>
                <c:pt idx="15">
                  <c:v>115455230.29819074</c:v>
                </c:pt>
                <c:pt idx="16">
                  <c:v>120873999.29819074</c:v>
                </c:pt>
                <c:pt idx="17">
                  <c:v>126462005.29819074</c:v>
                </c:pt>
                <c:pt idx="18">
                  <c:v>130202753.29819074</c:v>
                </c:pt>
                <c:pt idx="19">
                  <c:v>136380207.29819074</c:v>
                </c:pt>
                <c:pt idx="20">
                  <c:v>139905311.29819074</c:v>
                </c:pt>
                <c:pt idx="21">
                  <c:v>143357215.29819074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FE-4231-8DCB-4163620A8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4092672"/>
        <c:axId val="1844094992"/>
      </c:scatterChart>
      <c:valAx>
        <c:axId val="1844092672"/>
        <c:scaling>
          <c:orientation val="minMax"/>
          <c:min val="41000"/>
        </c:scaling>
        <c:delete val="0"/>
        <c:axPos val="b"/>
        <c:numFmt formatCode="m/d/yyyy" sourceLinked="1"/>
        <c:majorTickMark val="out"/>
        <c:minorTickMark val="none"/>
        <c:tickLblPos val="nextTo"/>
        <c:crossAx val="1844094992"/>
        <c:crosses val="autoZero"/>
        <c:crossBetween val="midCat"/>
      </c:valAx>
      <c:valAx>
        <c:axId val="18440949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8440926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5</xdr:row>
      <xdr:rowOff>63500</xdr:rowOff>
    </xdr:from>
    <xdr:to>
      <xdr:col>6</xdr:col>
      <xdr:colOff>708104</xdr:colOff>
      <xdr:row>13</xdr:row>
      <xdr:rowOff>166793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D994C-6243-0844-8314-846256059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800" y="8305800"/>
          <a:ext cx="4276804" cy="1627293"/>
        </a:xfrm>
        <a:prstGeom prst="rect">
          <a:avLst/>
        </a:prstGeom>
      </xdr:spPr>
    </xdr:pic>
    <xdr:clientData/>
  </xdr:twoCellAnchor>
  <xdr:twoCellAnchor editAs="oneCell">
    <xdr:from>
      <xdr:col>1</xdr:col>
      <xdr:colOff>584200</xdr:colOff>
      <xdr:row>14</xdr:row>
      <xdr:rowOff>152400</xdr:rowOff>
    </xdr:from>
    <xdr:to>
      <xdr:col>6</xdr:col>
      <xdr:colOff>777317</xdr:colOff>
      <xdr:row>19</xdr:row>
      <xdr:rowOff>140970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8C376E-DA4F-564E-8F43-3BAB7180A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200" y="10109200"/>
          <a:ext cx="4320617" cy="941070"/>
        </a:xfrm>
        <a:prstGeom prst="rect">
          <a:avLst/>
        </a:prstGeom>
      </xdr:spPr>
    </xdr:pic>
    <xdr:clientData/>
  </xdr:twoCellAnchor>
  <xdr:twoCellAnchor editAs="oneCell">
    <xdr:from>
      <xdr:col>1</xdr:col>
      <xdr:colOff>596900</xdr:colOff>
      <xdr:row>22</xdr:row>
      <xdr:rowOff>50800</xdr:rowOff>
    </xdr:from>
    <xdr:to>
      <xdr:col>11</xdr:col>
      <xdr:colOff>36546</xdr:colOff>
      <xdr:row>45</xdr:row>
      <xdr:rowOff>71132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98ECEF-31AA-5447-9B10-264F88F0F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6900" y="11531600"/>
          <a:ext cx="7694646" cy="4401832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52</xdr:row>
      <xdr:rowOff>101600</xdr:rowOff>
    </xdr:from>
    <xdr:to>
      <xdr:col>9</xdr:col>
      <xdr:colOff>700422</xdr:colOff>
      <xdr:row>61</xdr:row>
      <xdr:rowOff>94212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0B8B6B0-68E4-9B43-B7D0-5410751C5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2600" y="17106900"/>
          <a:ext cx="6821822" cy="17071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33336</xdr:rowOff>
    </xdr:from>
    <xdr:to>
      <xdr:col>13</xdr:col>
      <xdr:colOff>457201</xdr:colOff>
      <xdr:row>19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20</xdr:row>
      <xdr:rowOff>47625</xdr:rowOff>
    </xdr:from>
    <xdr:to>
      <xdr:col>13</xdr:col>
      <xdr:colOff>466726</xdr:colOff>
      <xdr:row>38</xdr:row>
      <xdr:rowOff>100014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85725</xdr:colOff>
      <xdr:row>1</xdr:row>
      <xdr:rowOff>47625</xdr:rowOff>
    </xdr:from>
    <xdr:to>
      <xdr:col>39</xdr:col>
      <xdr:colOff>533401</xdr:colOff>
      <xdr:row>19</xdr:row>
      <xdr:rowOff>100014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  <a:ext uri="{147F2762-F138-4A5C-976F-8EAC2B608ADB}">
              <a16:predDERef xmlns:a16="http://schemas.microsoft.com/office/drawing/2014/main" pre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85724</xdr:colOff>
      <xdr:row>20</xdr:row>
      <xdr:rowOff>114300</xdr:rowOff>
    </xdr:from>
    <xdr:to>
      <xdr:col>40</xdr:col>
      <xdr:colOff>38099</xdr:colOff>
      <xdr:row>40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  <a:ext uri="{147F2762-F138-4A5C-976F-8EAC2B608ADB}">
              <a16:predDERef xmlns:a16="http://schemas.microsoft.com/office/drawing/2014/main" pre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66675</xdr:colOff>
      <xdr:row>1</xdr:row>
      <xdr:rowOff>38100</xdr:rowOff>
    </xdr:from>
    <xdr:to>
      <xdr:col>26</xdr:col>
      <xdr:colOff>514351</xdr:colOff>
      <xdr:row>19</xdr:row>
      <xdr:rowOff>90489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85725</xdr:colOff>
      <xdr:row>20</xdr:row>
      <xdr:rowOff>123825</xdr:rowOff>
    </xdr:from>
    <xdr:to>
      <xdr:col>26</xdr:col>
      <xdr:colOff>533401</xdr:colOff>
      <xdr:row>38</xdr:row>
      <xdr:rowOff>176214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BT130"/>
  <sheetViews>
    <sheetView topLeftCell="A65" zoomScaleNormal="100" workbookViewId="0">
      <pane xSplit="1" topLeftCell="E1" activePane="topRight" state="frozen"/>
      <selection pane="topRight" activeCell="O102" sqref="O102"/>
    </sheetView>
  </sheetViews>
  <sheetFormatPr defaultColWidth="8.85546875" defaultRowHeight="15"/>
  <cols>
    <col min="1" max="1" width="25" customWidth="1"/>
    <col min="2" max="2" width="16.140625" customWidth="1"/>
    <col min="3" max="3" width="65.7109375" bestFit="1" customWidth="1"/>
    <col min="4" max="4" width="5.7109375" customWidth="1"/>
    <col min="5" max="5" width="4.28515625" customWidth="1"/>
    <col min="6" max="6" width="4" customWidth="1"/>
    <col min="7" max="7" width="24.28515625" customWidth="1"/>
    <col min="8" max="8" width="17.28515625" bestFit="1" customWidth="1"/>
    <col min="9" max="14" width="12.7109375" bestFit="1" customWidth="1"/>
    <col min="15" max="15" width="12.7109375" style="104" bestFit="1" customWidth="1"/>
    <col min="16" max="35" width="12.7109375" bestFit="1" customWidth="1"/>
    <col min="36" max="37" width="11.7109375" bestFit="1" customWidth="1"/>
    <col min="38" max="57" width="10.7109375" bestFit="1" customWidth="1"/>
    <col min="59" max="59" width="14.85546875" customWidth="1"/>
    <col min="60" max="60" width="14.85546875" style="21" customWidth="1"/>
    <col min="61" max="67" width="14.85546875" customWidth="1"/>
  </cols>
  <sheetData>
    <row r="1" spans="1:72">
      <c r="H1" t="s">
        <v>0</v>
      </c>
    </row>
    <row r="2" spans="1:72" s="2" customForma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>
        <v>1</v>
      </c>
      <c r="I2" s="2">
        <v>2</v>
      </c>
      <c r="J2" s="2">
        <v>3</v>
      </c>
      <c r="K2" s="2">
        <v>3</v>
      </c>
      <c r="L2" s="2">
        <v>3</v>
      </c>
      <c r="M2" s="2">
        <v>3</v>
      </c>
      <c r="N2" s="2">
        <v>4</v>
      </c>
      <c r="O2" s="111">
        <v>5</v>
      </c>
      <c r="P2" s="2">
        <v>9</v>
      </c>
      <c r="Q2" s="2">
        <v>10</v>
      </c>
      <c r="R2" s="2">
        <v>11</v>
      </c>
      <c r="S2" s="2">
        <v>12</v>
      </c>
      <c r="T2" s="2">
        <v>13</v>
      </c>
      <c r="U2" s="2">
        <v>14</v>
      </c>
      <c r="V2" s="2">
        <v>15</v>
      </c>
      <c r="W2" s="2">
        <v>16</v>
      </c>
      <c r="X2" s="2">
        <v>17</v>
      </c>
      <c r="Y2" s="2">
        <v>18</v>
      </c>
      <c r="Z2" s="2">
        <v>19</v>
      </c>
      <c r="AA2" s="2">
        <v>20</v>
      </c>
      <c r="AB2" s="2">
        <v>21</v>
      </c>
      <c r="AC2" s="2">
        <v>22</v>
      </c>
      <c r="AD2" s="2">
        <v>23</v>
      </c>
      <c r="AE2" s="2">
        <v>24</v>
      </c>
      <c r="AF2" s="2">
        <v>25</v>
      </c>
      <c r="AG2" s="2">
        <v>26</v>
      </c>
      <c r="AH2" s="2">
        <v>27</v>
      </c>
      <c r="AI2" s="2">
        <v>28</v>
      </c>
      <c r="AJ2" s="2">
        <v>29</v>
      </c>
      <c r="AK2" s="2">
        <v>30</v>
      </c>
      <c r="AL2" s="2">
        <v>31</v>
      </c>
      <c r="AM2" s="2">
        <v>32</v>
      </c>
      <c r="AN2" s="2">
        <v>33</v>
      </c>
      <c r="AO2" s="2">
        <v>34</v>
      </c>
      <c r="AP2" s="2">
        <v>35</v>
      </c>
      <c r="AQ2" s="2">
        <v>36</v>
      </c>
      <c r="AR2" s="2">
        <v>37</v>
      </c>
      <c r="AS2" s="2">
        <v>38</v>
      </c>
      <c r="AT2" s="2">
        <v>39</v>
      </c>
      <c r="AU2" s="2">
        <v>40</v>
      </c>
      <c r="AV2" s="2">
        <v>41</v>
      </c>
      <c r="AW2" s="2">
        <v>42</v>
      </c>
      <c r="AX2" s="2">
        <v>43</v>
      </c>
      <c r="AY2" s="2">
        <v>44</v>
      </c>
      <c r="AZ2" s="2">
        <v>45</v>
      </c>
      <c r="BA2" s="2">
        <v>46</v>
      </c>
      <c r="BB2" s="2">
        <v>47</v>
      </c>
      <c r="BC2" s="2">
        <v>48</v>
      </c>
      <c r="BD2" s="2">
        <v>49</v>
      </c>
      <c r="BE2" s="2">
        <v>50</v>
      </c>
      <c r="BH2" s="22"/>
      <c r="BP2" s="2" t="s">
        <v>8</v>
      </c>
      <c r="BQ2" s="2" t="s">
        <v>9</v>
      </c>
      <c r="BR2" s="2" t="s">
        <v>10</v>
      </c>
      <c r="BS2" s="2" t="s">
        <v>11</v>
      </c>
      <c r="BT2" s="2" t="s">
        <v>12</v>
      </c>
    </row>
    <row r="3" spans="1:72">
      <c r="A3" t="s">
        <v>13</v>
      </c>
      <c r="C3" t="s">
        <v>14</v>
      </c>
      <c r="D3" t="s">
        <v>15</v>
      </c>
      <c r="H3" s="1">
        <v>41213</v>
      </c>
      <c r="I3" s="1">
        <v>42736</v>
      </c>
      <c r="J3" s="1">
        <v>43101</v>
      </c>
      <c r="K3" s="1">
        <v>43466</v>
      </c>
      <c r="L3" s="1">
        <v>43831</v>
      </c>
      <c r="M3" s="1">
        <v>44197</v>
      </c>
      <c r="N3" s="1">
        <v>44562</v>
      </c>
      <c r="O3" s="106">
        <v>44927</v>
      </c>
      <c r="P3" s="1">
        <v>45292</v>
      </c>
      <c r="Q3" s="1">
        <v>45658</v>
      </c>
      <c r="R3" s="1">
        <v>46023</v>
      </c>
      <c r="S3" s="1">
        <v>46388</v>
      </c>
      <c r="T3" s="1">
        <v>46753</v>
      </c>
      <c r="U3" s="1">
        <v>47119</v>
      </c>
      <c r="V3" s="1">
        <v>47484</v>
      </c>
      <c r="W3" s="1">
        <v>47849</v>
      </c>
      <c r="X3" s="1">
        <v>48214</v>
      </c>
      <c r="Y3" s="1">
        <v>48580</v>
      </c>
      <c r="Z3" s="1">
        <v>48945</v>
      </c>
      <c r="AA3" s="1">
        <v>49310</v>
      </c>
      <c r="AB3" s="1">
        <v>49675</v>
      </c>
      <c r="AC3" s="1">
        <v>50041</v>
      </c>
      <c r="AD3" s="1">
        <v>50406</v>
      </c>
      <c r="AE3" s="1">
        <v>50771</v>
      </c>
      <c r="AF3" s="1">
        <v>51136</v>
      </c>
      <c r="AG3" s="1">
        <v>51502</v>
      </c>
      <c r="AH3" s="1">
        <v>51573</v>
      </c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P3" s="1"/>
    </row>
    <row r="4" spans="1:72">
      <c r="A4" s="17" t="s">
        <v>16</v>
      </c>
      <c r="B4" s="17"/>
      <c r="C4" t="s">
        <v>17</v>
      </c>
      <c r="D4" t="s">
        <v>18</v>
      </c>
      <c r="H4" s="1">
        <v>40616</v>
      </c>
      <c r="I4" s="1">
        <v>40616</v>
      </c>
      <c r="J4" s="1">
        <v>40616</v>
      </c>
      <c r="K4" s="1">
        <v>40616</v>
      </c>
      <c r="L4" s="1">
        <v>40616</v>
      </c>
      <c r="M4" s="1">
        <v>40616</v>
      </c>
      <c r="N4" s="1">
        <v>40616</v>
      </c>
      <c r="O4" s="106">
        <v>40616</v>
      </c>
      <c r="P4" s="1">
        <v>40616</v>
      </c>
      <c r="Q4" s="1">
        <v>40616</v>
      </c>
      <c r="R4" s="1">
        <v>40616</v>
      </c>
      <c r="S4" s="1">
        <v>40616</v>
      </c>
      <c r="T4" s="1">
        <v>40616</v>
      </c>
      <c r="U4" s="1">
        <v>40616</v>
      </c>
      <c r="V4" s="1">
        <v>40616</v>
      </c>
      <c r="W4" s="1">
        <v>40616</v>
      </c>
      <c r="X4" s="1">
        <v>40616</v>
      </c>
      <c r="Y4" s="1">
        <v>40616</v>
      </c>
      <c r="Z4" s="1">
        <v>40616</v>
      </c>
      <c r="AA4" s="1">
        <v>40616</v>
      </c>
      <c r="AB4" s="1">
        <v>40616</v>
      </c>
      <c r="AC4" s="1">
        <v>40616</v>
      </c>
      <c r="AD4" s="1">
        <v>40616</v>
      </c>
      <c r="AE4" s="1">
        <v>40616</v>
      </c>
      <c r="AF4" s="1">
        <v>40616</v>
      </c>
      <c r="AG4" s="1">
        <v>40616</v>
      </c>
      <c r="AH4" s="1">
        <v>40616</v>
      </c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P4" s="1"/>
    </row>
    <row r="5" spans="1:72">
      <c r="A5" s="17" t="s">
        <v>16</v>
      </c>
      <c r="B5" s="17"/>
      <c r="C5" t="s">
        <v>19</v>
      </c>
      <c r="D5" t="s">
        <v>18</v>
      </c>
      <c r="H5" s="1">
        <v>40616</v>
      </c>
      <c r="I5" s="1">
        <v>40616</v>
      </c>
      <c r="J5" s="1">
        <v>40616</v>
      </c>
      <c r="K5" s="1">
        <v>40616</v>
      </c>
      <c r="L5" s="1">
        <v>40616</v>
      </c>
      <c r="M5" s="1">
        <v>40616</v>
      </c>
      <c r="N5" s="1">
        <v>40616</v>
      </c>
      <c r="O5" s="106">
        <v>40616</v>
      </c>
      <c r="P5" s="1">
        <v>40616</v>
      </c>
      <c r="Q5" s="1">
        <v>40616</v>
      </c>
      <c r="R5" s="1">
        <v>40616</v>
      </c>
      <c r="S5" s="1">
        <v>40616</v>
      </c>
      <c r="T5" s="1">
        <v>40616</v>
      </c>
      <c r="U5" s="1">
        <v>40616</v>
      </c>
      <c r="V5" s="1">
        <v>40616</v>
      </c>
      <c r="W5" s="1">
        <v>40616</v>
      </c>
      <c r="X5" s="1">
        <v>40616</v>
      </c>
      <c r="Y5" s="1">
        <v>40616</v>
      </c>
      <c r="Z5" s="1">
        <v>40616</v>
      </c>
      <c r="AA5" s="1">
        <v>40616</v>
      </c>
      <c r="AB5" s="1">
        <v>40616</v>
      </c>
      <c r="AC5" s="1">
        <v>40616</v>
      </c>
      <c r="AD5" s="1">
        <v>40616</v>
      </c>
      <c r="AE5" s="1">
        <v>40616</v>
      </c>
      <c r="AF5" s="1">
        <v>40616</v>
      </c>
      <c r="AG5" s="1">
        <v>40616</v>
      </c>
      <c r="AH5" s="1">
        <v>40616</v>
      </c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P5" s="1"/>
    </row>
    <row r="6" spans="1:72">
      <c r="A6" s="17" t="s">
        <v>16</v>
      </c>
      <c r="B6" s="17"/>
      <c r="C6" t="s">
        <v>20</v>
      </c>
      <c r="D6" t="s">
        <v>18</v>
      </c>
      <c r="G6" t="s">
        <v>21</v>
      </c>
      <c r="H6" s="1">
        <v>51573</v>
      </c>
      <c r="I6" s="1">
        <v>51573</v>
      </c>
      <c r="J6" s="1">
        <v>51573</v>
      </c>
      <c r="K6" s="1">
        <v>51573</v>
      </c>
      <c r="L6" s="1">
        <v>51573</v>
      </c>
      <c r="M6" s="1">
        <v>51573</v>
      </c>
      <c r="N6" s="1">
        <v>51573</v>
      </c>
      <c r="O6" s="106">
        <v>51573</v>
      </c>
      <c r="P6" s="1">
        <v>51573</v>
      </c>
      <c r="Q6" s="1">
        <v>51573</v>
      </c>
      <c r="R6" s="1">
        <v>51573</v>
      </c>
      <c r="S6" s="1">
        <v>51573</v>
      </c>
      <c r="T6" s="1">
        <v>51573</v>
      </c>
      <c r="U6" s="1">
        <v>51573</v>
      </c>
      <c r="V6" s="1">
        <v>51573</v>
      </c>
      <c r="W6" s="1">
        <v>51573</v>
      </c>
      <c r="X6" s="1">
        <v>51573</v>
      </c>
      <c r="Y6" s="1">
        <v>51573</v>
      </c>
      <c r="Z6" s="1">
        <v>51573</v>
      </c>
      <c r="AA6" s="1">
        <v>51573</v>
      </c>
      <c r="AB6" s="1">
        <v>51573</v>
      </c>
      <c r="AC6" s="1">
        <v>51573</v>
      </c>
      <c r="AD6" s="1">
        <v>51573</v>
      </c>
      <c r="AE6" s="1">
        <v>51573</v>
      </c>
      <c r="AF6" s="1">
        <v>51573</v>
      </c>
      <c r="AG6" s="1">
        <v>51573</v>
      </c>
      <c r="AH6" s="1">
        <v>51573</v>
      </c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P6" s="1"/>
    </row>
    <row r="7" spans="1:72">
      <c r="A7" s="20" t="s">
        <v>18</v>
      </c>
      <c r="B7" s="17"/>
      <c r="H7" s="1"/>
      <c r="I7" s="1"/>
      <c r="J7" s="1"/>
      <c r="K7" s="1"/>
      <c r="L7" s="1"/>
      <c r="M7" s="1"/>
      <c r="N7" s="1"/>
      <c r="O7" s="10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P7" s="1"/>
    </row>
    <row r="8" spans="1:72">
      <c r="A8" s="20"/>
      <c r="B8" s="17"/>
      <c r="H8" s="1"/>
      <c r="I8" s="1"/>
      <c r="J8" s="1"/>
      <c r="K8" s="1"/>
      <c r="L8" s="1"/>
      <c r="M8" s="1"/>
      <c r="N8" s="1"/>
      <c r="O8" s="10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P8" s="1"/>
    </row>
    <row r="9" spans="1:72">
      <c r="A9" t="s">
        <v>22</v>
      </c>
      <c r="B9" t="s">
        <v>23</v>
      </c>
      <c r="C9" t="s">
        <v>24</v>
      </c>
      <c r="D9" t="s">
        <v>18</v>
      </c>
      <c r="H9" s="14">
        <v>0.94887560000000004</v>
      </c>
      <c r="I9" s="14">
        <v>0.94887560000000004</v>
      </c>
      <c r="J9" s="14">
        <v>0.94887560000000004</v>
      </c>
      <c r="K9" s="14">
        <v>0.94887560000000004</v>
      </c>
      <c r="L9" s="14">
        <v>0.94887560000000004</v>
      </c>
      <c r="M9" s="14">
        <v>0.94887560000000004</v>
      </c>
      <c r="N9" s="14">
        <v>0.94887560000000004</v>
      </c>
      <c r="O9" s="116">
        <v>0.94887560000000004</v>
      </c>
      <c r="P9" s="14">
        <v>0.94887560000000004</v>
      </c>
      <c r="Q9" s="14">
        <v>0.94887560000000004</v>
      </c>
      <c r="R9" s="14">
        <v>0.94887560000000004</v>
      </c>
      <c r="S9" s="14">
        <v>0.94887560000000004</v>
      </c>
      <c r="T9" s="14">
        <v>0.94887560000000004</v>
      </c>
      <c r="U9" s="14">
        <v>0.94887560000000004</v>
      </c>
      <c r="V9" s="14">
        <v>0.94887560000000004</v>
      </c>
      <c r="W9" s="14">
        <v>0.94887560000000004</v>
      </c>
      <c r="X9" s="14">
        <v>0.94887560000000004</v>
      </c>
      <c r="Y9" s="14">
        <v>0.94887560000000004</v>
      </c>
      <c r="Z9" s="14">
        <v>0.94887560000000004</v>
      </c>
      <c r="AA9" s="14">
        <v>0.94887560000000004</v>
      </c>
      <c r="AB9" s="14">
        <v>0.94887560000000004</v>
      </c>
      <c r="AC9" s="14">
        <v>0.94887560000000004</v>
      </c>
      <c r="AD9" s="14">
        <v>0.94887560000000004</v>
      </c>
      <c r="AE9" s="14">
        <v>0.94887560000000004</v>
      </c>
      <c r="AF9" s="14">
        <v>0.94887560000000004</v>
      </c>
      <c r="AG9" s="14">
        <v>0.94887560000000004</v>
      </c>
      <c r="AH9" s="14">
        <v>0.94887560000000004</v>
      </c>
      <c r="AI9" s="14">
        <v>0.94887560000000004</v>
      </c>
      <c r="AJ9" s="14">
        <v>0.94887560000000004</v>
      </c>
      <c r="AK9" s="14">
        <v>0.94887560000000004</v>
      </c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t="s">
        <v>25</v>
      </c>
      <c r="BI9" t="s">
        <v>26</v>
      </c>
      <c r="BJ9" t="s">
        <v>27</v>
      </c>
      <c r="BP9" s="14"/>
      <c r="BR9" t="s">
        <v>28</v>
      </c>
    </row>
    <row r="10" spans="1:72">
      <c r="A10" t="s">
        <v>29</v>
      </c>
      <c r="B10" t="s">
        <v>23</v>
      </c>
      <c r="C10" t="s">
        <v>30</v>
      </c>
      <c r="D10" t="s">
        <v>18</v>
      </c>
      <c r="H10">
        <v>6.1669999999999997E-4</v>
      </c>
      <c r="I10">
        <v>6.1669999999999997E-4</v>
      </c>
      <c r="J10">
        <v>6.1669999999999997E-4</v>
      </c>
      <c r="K10">
        <v>6.1669999999999997E-4</v>
      </c>
      <c r="L10">
        <v>6.1669999999999997E-4</v>
      </c>
      <c r="M10">
        <v>6.1669999999999997E-4</v>
      </c>
      <c r="N10">
        <v>6.1669999999999997E-4</v>
      </c>
      <c r="O10" s="104">
        <v>6.1669999999999997E-4</v>
      </c>
      <c r="P10">
        <v>6.1669999999999997E-4</v>
      </c>
      <c r="Q10">
        <v>6.1669999999999997E-4</v>
      </c>
      <c r="R10">
        <v>6.1669999999999997E-4</v>
      </c>
      <c r="S10">
        <v>6.1669999999999997E-4</v>
      </c>
      <c r="T10">
        <v>6.1669999999999997E-4</v>
      </c>
      <c r="U10">
        <v>6.1669999999999997E-4</v>
      </c>
      <c r="V10">
        <v>6.1669999999999997E-4</v>
      </c>
      <c r="W10">
        <v>6.1669999999999997E-4</v>
      </c>
      <c r="X10">
        <v>6.1669999999999997E-4</v>
      </c>
      <c r="Y10">
        <v>6.1669999999999997E-4</v>
      </c>
      <c r="Z10">
        <v>6.1669999999999997E-4</v>
      </c>
      <c r="AA10">
        <v>6.1669999999999997E-4</v>
      </c>
      <c r="AB10">
        <v>6.1669999999999997E-4</v>
      </c>
      <c r="AC10">
        <v>6.1669999999999997E-4</v>
      </c>
      <c r="AD10">
        <v>6.1669999999999997E-4</v>
      </c>
      <c r="AE10">
        <v>6.1669999999999997E-4</v>
      </c>
      <c r="AF10">
        <v>6.1669999999999997E-4</v>
      </c>
      <c r="AG10">
        <v>6.1669999999999997E-4</v>
      </c>
      <c r="AH10">
        <v>6.1669999999999997E-4</v>
      </c>
      <c r="AI10">
        <v>6.1669999999999997E-4</v>
      </c>
      <c r="AJ10">
        <v>6.1669999999999997E-4</v>
      </c>
      <c r="AK10">
        <v>6.1669999999999997E-4</v>
      </c>
      <c r="BG10" t="s">
        <v>25</v>
      </c>
      <c r="BI10" t="s">
        <v>26</v>
      </c>
      <c r="BJ10" t="s">
        <v>27</v>
      </c>
      <c r="BP10" s="14" t="s">
        <v>28</v>
      </c>
      <c r="BQ10" t="s">
        <v>28</v>
      </c>
      <c r="BR10" t="s">
        <v>28</v>
      </c>
      <c r="BS10" t="s">
        <v>28</v>
      </c>
      <c r="BT10" t="s">
        <v>28</v>
      </c>
    </row>
    <row r="11" spans="1:72" ht="15" customHeight="1">
      <c r="A11" t="s">
        <v>31</v>
      </c>
      <c r="B11" t="s">
        <v>32</v>
      </c>
      <c r="C11" t="s">
        <v>33</v>
      </c>
      <c r="D11" t="s">
        <v>18</v>
      </c>
      <c r="H11">
        <v>-8720</v>
      </c>
      <c r="I11">
        <v>-8720</v>
      </c>
      <c r="J11">
        <v>-8720</v>
      </c>
      <c r="K11">
        <v>-8720</v>
      </c>
      <c r="L11">
        <v>-8720</v>
      </c>
      <c r="M11">
        <v>-8720</v>
      </c>
      <c r="N11">
        <v>-8720</v>
      </c>
      <c r="O11" s="104">
        <v>-8720</v>
      </c>
      <c r="P11">
        <v>-8720</v>
      </c>
      <c r="Q11">
        <v>-8720</v>
      </c>
      <c r="R11">
        <v>-8720</v>
      </c>
      <c r="S11">
        <v>-8720</v>
      </c>
      <c r="T11">
        <v>-8720</v>
      </c>
      <c r="U11">
        <v>-8720</v>
      </c>
      <c r="V11">
        <v>-8720</v>
      </c>
      <c r="W11">
        <v>-8720</v>
      </c>
      <c r="X11">
        <v>-8720</v>
      </c>
      <c r="Y11">
        <v>-8720</v>
      </c>
      <c r="Z11">
        <v>-8720</v>
      </c>
      <c r="AA11">
        <v>-8720</v>
      </c>
      <c r="AB11">
        <v>-8720</v>
      </c>
      <c r="AC11">
        <v>-8720</v>
      </c>
      <c r="AD11">
        <v>-8720</v>
      </c>
      <c r="AE11">
        <v>-8720</v>
      </c>
      <c r="AF11">
        <v>-8720</v>
      </c>
      <c r="AG11">
        <v>-8720</v>
      </c>
      <c r="AH11">
        <v>-8720</v>
      </c>
      <c r="AI11">
        <v>-8720</v>
      </c>
      <c r="AJ11">
        <v>-8720</v>
      </c>
      <c r="AK11">
        <v>-8720</v>
      </c>
      <c r="BG11" t="s">
        <v>34</v>
      </c>
      <c r="BI11" t="s">
        <v>35</v>
      </c>
      <c r="BJ11" t="s">
        <v>36</v>
      </c>
      <c r="BP11" s="14" t="s">
        <v>28</v>
      </c>
      <c r="BQ11" t="s">
        <v>28</v>
      </c>
    </row>
    <row r="12" spans="1:72">
      <c r="A12" t="s">
        <v>37</v>
      </c>
      <c r="B12" t="s">
        <v>23</v>
      </c>
      <c r="C12" t="s">
        <v>38</v>
      </c>
      <c r="D12" t="s">
        <v>18</v>
      </c>
      <c r="H12">
        <v>0</v>
      </c>
      <c r="I12">
        <f>H12</f>
        <v>0</v>
      </c>
      <c r="J12">
        <f t="shared" ref="J12:AK12" si="0">I12</f>
        <v>0</v>
      </c>
      <c r="K12">
        <f t="shared" si="0"/>
        <v>0</v>
      </c>
      <c r="L12">
        <f t="shared" si="0"/>
        <v>0</v>
      </c>
      <c r="M12">
        <f t="shared" si="0"/>
        <v>0</v>
      </c>
      <c r="N12">
        <f t="shared" si="0"/>
        <v>0</v>
      </c>
      <c r="O12" s="104">
        <f t="shared" si="0"/>
        <v>0</v>
      </c>
      <c r="P12">
        <f t="shared" si="0"/>
        <v>0</v>
      </c>
      <c r="Q12">
        <f t="shared" si="0"/>
        <v>0</v>
      </c>
      <c r="R12">
        <f t="shared" si="0"/>
        <v>0</v>
      </c>
      <c r="S12">
        <f t="shared" si="0"/>
        <v>0</v>
      </c>
      <c r="T12">
        <f t="shared" si="0"/>
        <v>0</v>
      </c>
      <c r="U12">
        <f t="shared" si="0"/>
        <v>0</v>
      </c>
      <c r="V12">
        <f t="shared" si="0"/>
        <v>0</v>
      </c>
      <c r="W12">
        <f t="shared" si="0"/>
        <v>0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BG12" t="s">
        <v>25</v>
      </c>
      <c r="BI12" t="s">
        <v>39</v>
      </c>
      <c r="BJ12" t="s">
        <v>27</v>
      </c>
      <c r="BP12" s="14" t="s">
        <v>28</v>
      </c>
      <c r="BQ12" t="s">
        <v>28</v>
      </c>
      <c r="BR12" t="s">
        <v>28</v>
      </c>
      <c r="BS12" t="s">
        <v>28</v>
      </c>
      <c r="BT12" t="s">
        <v>28</v>
      </c>
    </row>
    <row r="13" spans="1:72">
      <c r="A13" t="s">
        <v>40</v>
      </c>
      <c r="B13" t="s">
        <v>41</v>
      </c>
      <c r="C13" t="s">
        <v>42</v>
      </c>
      <c r="D13" t="s">
        <v>18</v>
      </c>
      <c r="H13">
        <v>0.2</v>
      </c>
      <c r="I13">
        <v>0.2</v>
      </c>
      <c r="J13">
        <v>0.2</v>
      </c>
      <c r="K13">
        <v>0.2</v>
      </c>
      <c r="L13">
        <v>0.2</v>
      </c>
      <c r="M13">
        <v>0.2</v>
      </c>
      <c r="N13">
        <v>0.2</v>
      </c>
      <c r="O13" s="104">
        <v>0.2</v>
      </c>
      <c r="P13">
        <v>0.2</v>
      </c>
      <c r="Q13">
        <v>0.2</v>
      </c>
      <c r="R13">
        <v>0.2</v>
      </c>
      <c r="S13">
        <v>0.2</v>
      </c>
      <c r="T13">
        <v>0.2</v>
      </c>
      <c r="U13">
        <v>0.2</v>
      </c>
      <c r="V13">
        <v>0.2</v>
      </c>
      <c r="W13">
        <v>0.2</v>
      </c>
      <c r="X13">
        <v>0.2</v>
      </c>
      <c r="Y13">
        <v>0.2</v>
      </c>
      <c r="Z13">
        <v>0.2</v>
      </c>
      <c r="AA13">
        <v>0.2</v>
      </c>
      <c r="AB13">
        <v>0.2</v>
      </c>
      <c r="AC13">
        <v>0.2</v>
      </c>
      <c r="AD13">
        <v>0.2</v>
      </c>
      <c r="AE13">
        <v>0.2</v>
      </c>
      <c r="AF13">
        <v>0.2</v>
      </c>
      <c r="AG13">
        <v>0.2</v>
      </c>
      <c r="AH13">
        <v>0.2</v>
      </c>
      <c r="AI13">
        <v>0.2</v>
      </c>
      <c r="AJ13">
        <v>0.2</v>
      </c>
      <c r="AK13">
        <v>0.2</v>
      </c>
      <c r="BG13" t="s">
        <v>43</v>
      </c>
      <c r="BH13" s="21">
        <v>0.2</v>
      </c>
      <c r="BI13" t="s">
        <v>44</v>
      </c>
      <c r="BJ13" t="s">
        <v>45</v>
      </c>
      <c r="BP13" s="14" t="s">
        <v>28</v>
      </c>
      <c r="BQ13" t="s">
        <v>28</v>
      </c>
      <c r="BR13" t="s">
        <v>28</v>
      </c>
      <c r="BS13" t="s">
        <v>28</v>
      </c>
      <c r="BT13" t="s">
        <v>28</v>
      </c>
    </row>
    <row r="14" spans="1:72">
      <c r="A14" t="s">
        <v>46</v>
      </c>
      <c r="B14" t="s">
        <v>47</v>
      </c>
      <c r="C14" t="s">
        <v>48</v>
      </c>
      <c r="H14">
        <v>8.9288700000000002E-3</v>
      </c>
      <c r="I14">
        <f>H14</f>
        <v>8.9288700000000002E-3</v>
      </c>
      <c r="J14">
        <f t="shared" ref="J14:AK16" si="1">I14</f>
        <v>8.9288700000000002E-3</v>
      </c>
      <c r="K14">
        <f t="shared" si="1"/>
        <v>8.9288700000000002E-3</v>
      </c>
      <c r="L14">
        <f t="shared" si="1"/>
        <v>8.9288700000000002E-3</v>
      </c>
      <c r="M14">
        <f t="shared" si="1"/>
        <v>8.9288700000000002E-3</v>
      </c>
      <c r="N14">
        <f t="shared" si="1"/>
        <v>8.9288700000000002E-3</v>
      </c>
      <c r="O14" s="104">
        <f t="shared" si="1"/>
        <v>8.9288700000000002E-3</v>
      </c>
      <c r="P14">
        <f t="shared" si="1"/>
        <v>8.9288700000000002E-3</v>
      </c>
      <c r="Q14">
        <f t="shared" si="1"/>
        <v>8.9288700000000002E-3</v>
      </c>
      <c r="R14">
        <f t="shared" si="1"/>
        <v>8.9288700000000002E-3</v>
      </c>
      <c r="S14">
        <f t="shared" si="1"/>
        <v>8.9288700000000002E-3</v>
      </c>
      <c r="T14">
        <f t="shared" si="1"/>
        <v>8.9288700000000002E-3</v>
      </c>
      <c r="U14">
        <f t="shared" si="1"/>
        <v>8.9288700000000002E-3</v>
      </c>
      <c r="V14">
        <f t="shared" si="1"/>
        <v>8.9288700000000002E-3</v>
      </c>
      <c r="W14">
        <f t="shared" si="1"/>
        <v>8.9288700000000002E-3</v>
      </c>
      <c r="X14">
        <f t="shared" si="1"/>
        <v>8.9288700000000002E-3</v>
      </c>
      <c r="Y14">
        <f t="shared" si="1"/>
        <v>8.9288700000000002E-3</v>
      </c>
      <c r="Z14">
        <f t="shared" si="1"/>
        <v>8.9288700000000002E-3</v>
      </c>
      <c r="AA14">
        <f t="shared" si="1"/>
        <v>8.9288700000000002E-3</v>
      </c>
      <c r="AB14">
        <f t="shared" si="1"/>
        <v>8.9288700000000002E-3</v>
      </c>
      <c r="AC14">
        <f t="shared" si="1"/>
        <v>8.9288700000000002E-3</v>
      </c>
      <c r="AD14">
        <f t="shared" si="1"/>
        <v>8.9288700000000002E-3</v>
      </c>
      <c r="AE14">
        <f t="shared" si="1"/>
        <v>8.9288700000000002E-3</v>
      </c>
      <c r="AF14">
        <f t="shared" si="1"/>
        <v>8.9288700000000002E-3</v>
      </c>
      <c r="AG14">
        <f t="shared" si="1"/>
        <v>8.9288700000000002E-3</v>
      </c>
      <c r="AH14">
        <f t="shared" si="1"/>
        <v>8.9288700000000002E-3</v>
      </c>
      <c r="AI14">
        <f t="shared" si="1"/>
        <v>8.9288700000000002E-3</v>
      </c>
      <c r="AJ14">
        <f t="shared" si="1"/>
        <v>8.9288700000000002E-3</v>
      </c>
      <c r="AK14">
        <f t="shared" si="1"/>
        <v>8.9288700000000002E-3</v>
      </c>
      <c r="BG14" t="s">
        <v>49</v>
      </c>
      <c r="BI14" t="s">
        <v>26</v>
      </c>
      <c r="BJ14" t="s">
        <v>50</v>
      </c>
      <c r="BP14" s="14" t="s">
        <v>28</v>
      </c>
      <c r="BQ14" t="s">
        <v>28</v>
      </c>
      <c r="BR14" t="s">
        <v>28</v>
      </c>
      <c r="BS14" t="s">
        <v>28</v>
      </c>
      <c r="BT14" t="s">
        <v>28</v>
      </c>
    </row>
    <row r="15" spans="1:72">
      <c r="A15" t="s">
        <v>51</v>
      </c>
      <c r="B15" t="s">
        <v>52</v>
      </c>
      <c r="C15" t="s">
        <v>53</v>
      </c>
      <c r="H15">
        <v>0</v>
      </c>
      <c r="I15">
        <f t="shared" ref="I15:X16" si="2">H15</f>
        <v>0</v>
      </c>
      <c r="J15">
        <f t="shared" si="2"/>
        <v>0</v>
      </c>
      <c r="K15">
        <f t="shared" si="2"/>
        <v>0</v>
      </c>
      <c r="L15">
        <f t="shared" si="2"/>
        <v>0</v>
      </c>
      <c r="M15">
        <f t="shared" si="2"/>
        <v>0</v>
      </c>
      <c r="N15">
        <f t="shared" si="2"/>
        <v>0</v>
      </c>
      <c r="O15" s="104">
        <f t="shared" si="2"/>
        <v>0</v>
      </c>
      <c r="P15">
        <f t="shared" si="2"/>
        <v>0</v>
      </c>
      <c r="Q15">
        <f t="shared" si="2"/>
        <v>0</v>
      </c>
      <c r="R15">
        <f t="shared" si="2"/>
        <v>0</v>
      </c>
      <c r="S15">
        <f t="shared" si="2"/>
        <v>0</v>
      </c>
      <c r="T15">
        <f t="shared" si="2"/>
        <v>0</v>
      </c>
      <c r="U15">
        <f t="shared" si="2"/>
        <v>0</v>
      </c>
      <c r="V15">
        <f t="shared" si="2"/>
        <v>0</v>
      </c>
      <c r="W15">
        <f t="shared" si="2"/>
        <v>0</v>
      </c>
      <c r="X15">
        <f t="shared" si="2"/>
        <v>0</v>
      </c>
      <c r="Y15">
        <f t="shared" si="1"/>
        <v>0</v>
      </c>
      <c r="Z15">
        <f t="shared" si="1"/>
        <v>0</v>
      </c>
      <c r="AA15">
        <f t="shared" si="1"/>
        <v>0</v>
      </c>
      <c r="AB15">
        <f t="shared" si="1"/>
        <v>0</v>
      </c>
      <c r="AC15">
        <f t="shared" si="1"/>
        <v>0</v>
      </c>
      <c r="AD15">
        <f t="shared" si="1"/>
        <v>0</v>
      </c>
      <c r="AE15">
        <f t="shared" si="1"/>
        <v>0</v>
      </c>
      <c r="AF15">
        <f t="shared" si="1"/>
        <v>0</v>
      </c>
      <c r="AG15">
        <f t="shared" si="1"/>
        <v>0</v>
      </c>
      <c r="AH15">
        <f t="shared" si="1"/>
        <v>0</v>
      </c>
      <c r="AI15">
        <f t="shared" si="1"/>
        <v>0</v>
      </c>
      <c r="AJ15">
        <f t="shared" si="1"/>
        <v>0</v>
      </c>
      <c r="AK15">
        <f t="shared" si="1"/>
        <v>0</v>
      </c>
      <c r="BG15" t="s">
        <v>54</v>
      </c>
      <c r="BH15" s="21" t="s">
        <v>39</v>
      </c>
      <c r="BI15" t="s">
        <v>39</v>
      </c>
      <c r="BJ15" t="s">
        <v>50</v>
      </c>
      <c r="BP15" s="14" t="s">
        <v>28</v>
      </c>
      <c r="BQ15" t="s">
        <v>28</v>
      </c>
      <c r="BR15" t="s">
        <v>28</v>
      </c>
      <c r="BS15" t="s">
        <v>28</v>
      </c>
      <c r="BT15" t="s">
        <v>28</v>
      </c>
    </row>
    <row r="16" spans="1:72">
      <c r="A16" t="s">
        <v>55</v>
      </c>
      <c r="B16" t="s">
        <v>52</v>
      </c>
      <c r="C16" t="s">
        <v>56</v>
      </c>
      <c r="H16">
        <v>0</v>
      </c>
      <c r="I16">
        <f t="shared" si="2"/>
        <v>0</v>
      </c>
      <c r="J16">
        <f t="shared" si="1"/>
        <v>0</v>
      </c>
      <c r="K16">
        <f t="shared" si="1"/>
        <v>0</v>
      </c>
      <c r="L16">
        <f t="shared" si="1"/>
        <v>0</v>
      </c>
      <c r="M16">
        <f t="shared" si="1"/>
        <v>0</v>
      </c>
      <c r="N16">
        <f t="shared" si="1"/>
        <v>0</v>
      </c>
      <c r="O16" s="104">
        <f t="shared" si="1"/>
        <v>0</v>
      </c>
      <c r="P16">
        <f t="shared" si="1"/>
        <v>0</v>
      </c>
      <c r="Q16">
        <f t="shared" si="1"/>
        <v>0</v>
      </c>
      <c r="R16">
        <f t="shared" si="1"/>
        <v>0</v>
      </c>
      <c r="S16">
        <f t="shared" si="1"/>
        <v>0</v>
      </c>
      <c r="T16">
        <f t="shared" si="1"/>
        <v>0</v>
      </c>
      <c r="U16">
        <f t="shared" si="1"/>
        <v>0</v>
      </c>
      <c r="V16">
        <f t="shared" si="1"/>
        <v>0</v>
      </c>
      <c r="W16">
        <f t="shared" si="1"/>
        <v>0</v>
      </c>
      <c r="X16">
        <f t="shared" si="1"/>
        <v>0</v>
      </c>
      <c r="Y16">
        <f t="shared" si="1"/>
        <v>0</v>
      </c>
      <c r="Z16">
        <f t="shared" si="1"/>
        <v>0</v>
      </c>
      <c r="AA16">
        <f t="shared" si="1"/>
        <v>0</v>
      </c>
      <c r="AB16">
        <f t="shared" si="1"/>
        <v>0</v>
      </c>
      <c r="AC16">
        <f t="shared" si="1"/>
        <v>0</v>
      </c>
      <c r="AD16">
        <f t="shared" si="1"/>
        <v>0</v>
      </c>
      <c r="AE16">
        <f t="shared" si="1"/>
        <v>0</v>
      </c>
      <c r="AF16">
        <f t="shared" si="1"/>
        <v>0</v>
      </c>
      <c r="AG16">
        <f t="shared" si="1"/>
        <v>0</v>
      </c>
      <c r="AH16">
        <f t="shared" si="1"/>
        <v>0</v>
      </c>
      <c r="AI16">
        <f t="shared" si="1"/>
        <v>0</v>
      </c>
      <c r="AJ16">
        <f t="shared" si="1"/>
        <v>0</v>
      </c>
      <c r="AK16">
        <f t="shared" si="1"/>
        <v>0</v>
      </c>
      <c r="BG16" t="s">
        <v>57</v>
      </c>
      <c r="BH16" s="21" t="s">
        <v>39</v>
      </c>
      <c r="BI16" t="s">
        <v>39</v>
      </c>
      <c r="BJ16" t="s">
        <v>50</v>
      </c>
      <c r="BP16" s="14" t="s">
        <v>28</v>
      </c>
      <c r="BQ16" t="s">
        <v>28</v>
      </c>
      <c r="BR16" t="s">
        <v>28</v>
      </c>
      <c r="BS16" t="s">
        <v>28</v>
      </c>
      <c r="BT16" t="s">
        <v>28</v>
      </c>
    </row>
    <row r="17" spans="1:72">
      <c r="A17" t="s">
        <v>58</v>
      </c>
      <c r="B17" t="s">
        <v>52</v>
      </c>
      <c r="C17" t="s">
        <v>59</v>
      </c>
      <c r="H17">
        <v>0</v>
      </c>
      <c r="I17">
        <f t="shared" ref="I17:AK17" si="3">H17</f>
        <v>0</v>
      </c>
      <c r="J17">
        <f t="shared" si="3"/>
        <v>0</v>
      </c>
      <c r="K17">
        <f t="shared" si="3"/>
        <v>0</v>
      </c>
      <c r="L17">
        <f t="shared" si="3"/>
        <v>0</v>
      </c>
      <c r="M17">
        <f t="shared" si="3"/>
        <v>0</v>
      </c>
      <c r="N17">
        <f t="shared" si="3"/>
        <v>0</v>
      </c>
      <c r="O17" s="104">
        <f t="shared" si="3"/>
        <v>0</v>
      </c>
      <c r="P17">
        <f t="shared" si="3"/>
        <v>0</v>
      </c>
      <c r="Q17">
        <f t="shared" si="3"/>
        <v>0</v>
      </c>
      <c r="R17">
        <f t="shared" si="3"/>
        <v>0</v>
      </c>
      <c r="S17">
        <f t="shared" si="3"/>
        <v>0</v>
      </c>
      <c r="T17">
        <f t="shared" si="3"/>
        <v>0</v>
      </c>
      <c r="U17">
        <f t="shared" si="3"/>
        <v>0</v>
      </c>
      <c r="V17">
        <f t="shared" si="3"/>
        <v>0</v>
      </c>
      <c r="W17">
        <f t="shared" si="3"/>
        <v>0</v>
      </c>
      <c r="X17">
        <f t="shared" si="3"/>
        <v>0</v>
      </c>
      <c r="Y17">
        <f t="shared" si="3"/>
        <v>0</v>
      </c>
      <c r="Z17">
        <f t="shared" si="3"/>
        <v>0</v>
      </c>
      <c r="AA17">
        <f t="shared" si="3"/>
        <v>0</v>
      </c>
      <c r="AB17">
        <f t="shared" si="3"/>
        <v>0</v>
      </c>
      <c r="AC17">
        <f t="shared" si="3"/>
        <v>0</v>
      </c>
      <c r="AD17">
        <f t="shared" si="3"/>
        <v>0</v>
      </c>
      <c r="AE17">
        <f t="shared" si="3"/>
        <v>0</v>
      </c>
      <c r="AF17">
        <f t="shared" si="3"/>
        <v>0</v>
      </c>
      <c r="AG17">
        <f t="shared" si="3"/>
        <v>0</v>
      </c>
      <c r="AH17">
        <f t="shared" si="3"/>
        <v>0</v>
      </c>
      <c r="AI17">
        <f t="shared" si="3"/>
        <v>0</v>
      </c>
      <c r="AJ17">
        <f t="shared" si="3"/>
        <v>0</v>
      </c>
      <c r="AK17">
        <f t="shared" si="3"/>
        <v>0</v>
      </c>
      <c r="BG17" t="s">
        <v>60</v>
      </c>
      <c r="BH17" s="21" t="s">
        <v>39</v>
      </c>
      <c r="BI17" t="s">
        <v>39</v>
      </c>
      <c r="BJ17" t="s">
        <v>50</v>
      </c>
      <c r="BP17" s="14" t="s">
        <v>28</v>
      </c>
      <c r="BQ17" t="s">
        <v>28</v>
      </c>
      <c r="BR17" t="s">
        <v>28</v>
      </c>
      <c r="BS17" t="s">
        <v>28</v>
      </c>
      <c r="BT17" t="s">
        <v>28</v>
      </c>
    </row>
    <row r="18" spans="1:72">
      <c r="A18" t="s">
        <v>61</v>
      </c>
      <c r="B18" t="s">
        <v>52</v>
      </c>
      <c r="C18" t="s">
        <v>62</v>
      </c>
      <c r="H18">
        <v>0</v>
      </c>
      <c r="I18">
        <f t="shared" ref="I18:AK18" si="4">H18</f>
        <v>0</v>
      </c>
      <c r="J18">
        <f t="shared" si="4"/>
        <v>0</v>
      </c>
      <c r="K18">
        <f t="shared" si="4"/>
        <v>0</v>
      </c>
      <c r="L18">
        <f t="shared" si="4"/>
        <v>0</v>
      </c>
      <c r="M18">
        <f t="shared" si="4"/>
        <v>0</v>
      </c>
      <c r="N18">
        <f t="shared" si="4"/>
        <v>0</v>
      </c>
      <c r="O18" s="104">
        <f t="shared" si="4"/>
        <v>0</v>
      </c>
      <c r="P18">
        <f t="shared" si="4"/>
        <v>0</v>
      </c>
      <c r="Q18">
        <f t="shared" si="4"/>
        <v>0</v>
      </c>
      <c r="R18">
        <f t="shared" si="4"/>
        <v>0</v>
      </c>
      <c r="S18">
        <f t="shared" si="4"/>
        <v>0</v>
      </c>
      <c r="T18">
        <f t="shared" si="4"/>
        <v>0</v>
      </c>
      <c r="U18">
        <f t="shared" si="4"/>
        <v>0</v>
      </c>
      <c r="V18">
        <f t="shared" si="4"/>
        <v>0</v>
      </c>
      <c r="W18">
        <f t="shared" si="4"/>
        <v>0</v>
      </c>
      <c r="X18">
        <f t="shared" si="4"/>
        <v>0</v>
      </c>
      <c r="Y18">
        <f t="shared" si="4"/>
        <v>0</v>
      </c>
      <c r="Z18">
        <f t="shared" si="4"/>
        <v>0</v>
      </c>
      <c r="AA18">
        <f t="shared" si="4"/>
        <v>0</v>
      </c>
      <c r="AB18">
        <f t="shared" si="4"/>
        <v>0</v>
      </c>
      <c r="AC18">
        <f t="shared" si="4"/>
        <v>0</v>
      </c>
      <c r="AD18">
        <f t="shared" si="4"/>
        <v>0</v>
      </c>
      <c r="AE18">
        <f t="shared" si="4"/>
        <v>0</v>
      </c>
      <c r="AF18">
        <f t="shared" si="4"/>
        <v>0</v>
      </c>
      <c r="AG18">
        <f t="shared" si="4"/>
        <v>0</v>
      </c>
      <c r="AH18">
        <f t="shared" si="4"/>
        <v>0</v>
      </c>
      <c r="AI18">
        <f t="shared" si="4"/>
        <v>0</v>
      </c>
      <c r="AJ18">
        <f t="shared" si="4"/>
        <v>0</v>
      </c>
      <c r="AK18">
        <f t="shared" si="4"/>
        <v>0</v>
      </c>
      <c r="BG18" t="s">
        <v>57</v>
      </c>
      <c r="BH18" s="21" t="s">
        <v>39</v>
      </c>
      <c r="BI18" t="s">
        <v>39</v>
      </c>
      <c r="BJ18" t="s">
        <v>50</v>
      </c>
      <c r="BP18" s="14" t="s">
        <v>28</v>
      </c>
      <c r="BQ18" t="s">
        <v>28</v>
      </c>
      <c r="BR18" t="s">
        <v>28</v>
      </c>
      <c r="BS18" t="s">
        <v>28</v>
      </c>
      <c r="BT18" t="s">
        <v>28</v>
      </c>
    </row>
    <row r="19" spans="1:72">
      <c r="A19" t="s">
        <v>63</v>
      </c>
      <c r="B19" t="s">
        <v>64</v>
      </c>
      <c r="C19" t="s">
        <v>65</v>
      </c>
      <c r="D19" t="s">
        <v>18</v>
      </c>
      <c r="F19" t="s">
        <v>66</v>
      </c>
      <c r="H19" s="25">
        <v>248956.4</v>
      </c>
      <c r="I19" s="25">
        <v>248956.4</v>
      </c>
      <c r="J19" s="25">
        <v>248956.4</v>
      </c>
      <c r="K19" s="25">
        <v>248956.4</v>
      </c>
      <c r="L19" s="25">
        <v>248956.4</v>
      </c>
      <c r="M19" s="25">
        <v>248956.4</v>
      </c>
      <c r="N19" s="25">
        <v>248956.4</v>
      </c>
      <c r="O19" s="117">
        <v>248956.4</v>
      </c>
      <c r="P19" s="25">
        <v>248956.4</v>
      </c>
      <c r="Q19" s="25">
        <v>248956.4</v>
      </c>
      <c r="R19" s="25">
        <v>248956.4</v>
      </c>
      <c r="S19" s="25">
        <v>248956.4</v>
      </c>
      <c r="T19" s="25">
        <v>248956.4</v>
      </c>
      <c r="U19" s="25">
        <v>248956.4</v>
      </c>
      <c r="V19" s="25">
        <v>248956.4</v>
      </c>
      <c r="W19" s="25">
        <v>248956.4</v>
      </c>
      <c r="X19" s="25">
        <v>248956.4</v>
      </c>
      <c r="Y19" s="25">
        <v>248956.4</v>
      </c>
      <c r="Z19" s="25">
        <v>248956.4</v>
      </c>
      <c r="AA19" s="25">
        <v>248956.4</v>
      </c>
      <c r="AB19" s="25">
        <v>248956.4</v>
      </c>
      <c r="AC19" s="25">
        <v>248956.4</v>
      </c>
      <c r="AD19" s="25">
        <v>248956.4</v>
      </c>
      <c r="AE19" s="25">
        <v>248956.4</v>
      </c>
      <c r="AF19" s="25">
        <v>248956.4</v>
      </c>
      <c r="AG19" s="25">
        <v>248956.4</v>
      </c>
      <c r="AH19" s="25">
        <v>248956.4</v>
      </c>
      <c r="AI19" s="25">
        <v>248956.4</v>
      </c>
      <c r="AJ19" s="25">
        <v>248956.4</v>
      </c>
      <c r="AK19" s="25">
        <v>248956.4</v>
      </c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t="s">
        <v>67</v>
      </c>
      <c r="BI19" t="s">
        <v>68</v>
      </c>
      <c r="BJ19" t="s">
        <v>50</v>
      </c>
      <c r="BP19" s="14" t="s">
        <v>28</v>
      </c>
      <c r="BQ19" t="s">
        <v>28</v>
      </c>
      <c r="BR19" t="s">
        <v>28</v>
      </c>
      <c r="BS19" t="s">
        <v>28</v>
      </c>
      <c r="BT19" t="s">
        <v>28</v>
      </c>
    </row>
    <row r="20" spans="1:72">
      <c r="A20" t="s">
        <v>63</v>
      </c>
      <c r="B20" t="s">
        <v>64</v>
      </c>
      <c r="C20" t="s">
        <v>579</v>
      </c>
      <c r="H20" s="25">
        <f>H19-157232.43</f>
        <v>91723.97</v>
      </c>
      <c r="I20" s="25">
        <f t="shared" ref="I20:AK20" si="5">I19-157232.43</f>
        <v>91723.97</v>
      </c>
      <c r="J20" s="25">
        <f t="shared" si="5"/>
        <v>91723.97</v>
      </c>
      <c r="K20" s="25">
        <f t="shared" si="5"/>
        <v>91723.97</v>
      </c>
      <c r="L20" s="25">
        <f t="shared" si="5"/>
        <v>91723.97</v>
      </c>
      <c r="M20" s="25">
        <f t="shared" si="5"/>
        <v>91723.97</v>
      </c>
      <c r="N20" s="25">
        <f t="shared" si="5"/>
        <v>91723.97</v>
      </c>
      <c r="O20" s="117">
        <f t="shared" si="5"/>
        <v>91723.97</v>
      </c>
      <c r="P20" s="25">
        <f t="shared" si="5"/>
        <v>91723.97</v>
      </c>
      <c r="Q20" s="25">
        <f t="shared" si="5"/>
        <v>91723.97</v>
      </c>
      <c r="R20" s="25">
        <f t="shared" si="5"/>
        <v>91723.97</v>
      </c>
      <c r="S20" s="25">
        <f t="shared" si="5"/>
        <v>91723.97</v>
      </c>
      <c r="T20" s="25">
        <f t="shared" si="5"/>
        <v>91723.97</v>
      </c>
      <c r="U20" s="25">
        <f t="shared" si="5"/>
        <v>91723.97</v>
      </c>
      <c r="V20" s="25">
        <f t="shared" si="5"/>
        <v>91723.97</v>
      </c>
      <c r="W20" s="25">
        <f t="shared" si="5"/>
        <v>91723.97</v>
      </c>
      <c r="X20" s="25">
        <f t="shared" si="5"/>
        <v>91723.97</v>
      </c>
      <c r="Y20" s="25">
        <f t="shared" si="5"/>
        <v>91723.97</v>
      </c>
      <c r="Z20" s="25">
        <f t="shared" si="5"/>
        <v>91723.97</v>
      </c>
      <c r="AA20" s="25">
        <f t="shared" si="5"/>
        <v>91723.97</v>
      </c>
      <c r="AB20" s="25">
        <f t="shared" si="5"/>
        <v>91723.97</v>
      </c>
      <c r="AC20" s="25">
        <f t="shared" si="5"/>
        <v>91723.97</v>
      </c>
      <c r="AD20" s="25">
        <f t="shared" si="5"/>
        <v>91723.97</v>
      </c>
      <c r="AE20" s="25">
        <f t="shared" si="5"/>
        <v>91723.97</v>
      </c>
      <c r="AF20" s="25">
        <f t="shared" si="5"/>
        <v>91723.97</v>
      </c>
      <c r="AG20" s="25">
        <f t="shared" si="5"/>
        <v>91723.97</v>
      </c>
      <c r="AH20" s="25">
        <f t="shared" si="5"/>
        <v>91723.97</v>
      </c>
      <c r="AI20" s="25">
        <f t="shared" si="5"/>
        <v>91723.97</v>
      </c>
      <c r="AJ20" s="25">
        <f t="shared" si="5"/>
        <v>91723.97</v>
      </c>
      <c r="AK20" s="25">
        <f t="shared" si="5"/>
        <v>91723.97</v>
      </c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P20" s="14"/>
    </row>
    <row r="21" spans="1:72">
      <c r="A21" t="s">
        <v>69</v>
      </c>
      <c r="B21" t="s">
        <v>64</v>
      </c>
      <c r="C21" t="s">
        <v>70</v>
      </c>
      <c r="D21" t="s">
        <v>18</v>
      </c>
      <c r="H21" s="25">
        <v>29361.200000000001</v>
      </c>
      <c r="I21" s="25">
        <v>29361.200000000001</v>
      </c>
      <c r="J21" s="25">
        <v>29361.200000000001</v>
      </c>
      <c r="K21" s="25">
        <v>29361.200000000001</v>
      </c>
      <c r="L21" s="25">
        <v>29361.200000000001</v>
      </c>
      <c r="M21" s="25">
        <v>29361.200000000001</v>
      </c>
      <c r="N21" s="25">
        <v>29361.200000000001</v>
      </c>
      <c r="O21" s="117">
        <v>29361.200000000001</v>
      </c>
      <c r="P21" s="25">
        <v>29361.200000000001</v>
      </c>
      <c r="Q21" s="25">
        <v>29361.200000000001</v>
      </c>
      <c r="R21" s="25">
        <v>29361.200000000001</v>
      </c>
      <c r="S21" s="25">
        <v>29361.200000000001</v>
      </c>
      <c r="T21" s="25">
        <v>29361.200000000001</v>
      </c>
      <c r="U21" s="25">
        <v>29361.200000000001</v>
      </c>
      <c r="V21" s="25">
        <v>29361.200000000001</v>
      </c>
      <c r="W21" s="25">
        <v>29361.200000000001</v>
      </c>
      <c r="X21" s="25">
        <v>29361.200000000001</v>
      </c>
      <c r="Y21" s="25">
        <v>29361.200000000001</v>
      </c>
      <c r="Z21" s="25">
        <v>29361.200000000001</v>
      </c>
      <c r="AA21" s="25">
        <v>29361.200000000001</v>
      </c>
      <c r="AB21" s="25">
        <v>29361.200000000001</v>
      </c>
      <c r="AC21" s="25">
        <v>29361.200000000001</v>
      </c>
      <c r="AD21" s="25">
        <v>29361.200000000001</v>
      </c>
      <c r="AE21" s="25">
        <v>29361.200000000001</v>
      </c>
      <c r="AF21" s="25">
        <v>29361.200000000001</v>
      </c>
      <c r="AG21" s="25">
        <v>29361.200000000001</v>
      </c>
      <c r="AH21" s="25">
        <v>29361.200000000001</v>
      </c>
      <c r="AI21" s="25">
        <v>29361.200000000001</v>
      </c>
      <c r="AJ21" s="25">
        <v>29361.200000000001</v>
      </c>
      <c r="AK21" s="25">
        <v>29361.200000000001</v>
      </c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t="s">
        <v>67</v>
      </c>
      <c r="BI21" t="s">
        <v>68</v>
      </c>
      <c r="BJ21" t="s">
        <v>50</v>
      </c>
      <c r="BP21" s="14" t="s">
        <v>28</v>
      </c>
      <c r="BQ21" t="s">
        <v>28</v>
      </c>
      <c r="BR21" t="s">
        <v>28</v>
      </c>
      <c r="BS21" t="s">
        <v>28</v>
      </c>
      <c r="BT21" t="s">
        <v>28</v>
      </c>
    </row>
    <row r="22" spans="1:72">
      <c r="A22" t="s">
        <v>71</v>
      </c>
      <c r="B22" t="s">
        <v>64</v>
      </c>
      <c r="C22" t="s">
        <v>72</v>
      </c>
      <c r="D22" t="s">
        <v>18</v>
      </c>
      <c r="G22" t="s">
        <v>73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18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t="s">
        <v>67</v>
      </c>
      <c r="BI22" t="s">
        <v>68</v>
      </c>
      <c r="BJ22" t="s">
        <v>50</v>
      </c>
      <c r="BP22" s="14" t="s">
        <v>28</v>
      </c>
      <c r="BQ22" t="s">
        <v>28</v>
      </c>
      <c r="BR22" t="s">
        <v>28</v>
      </c>
      <c r="BS22" t="s">
        <v>28</v>
      </c>
      <c r="BT22" t="s">
        <v>28</v>
      </c>
    </row>
    <row r="23" spans="1:72">
      <c r="A23" t="s">
        <v>74</v>
      </c>
      <c r="B23" t="s">
        <v>75</v>
      </c>
      <c r="C23" t="s">
        <v>76</v>
      </c>
      <c r="H23" s="15"/>
      <c r="I23" s="15"/>
      <c r="J23" s="15"/>
      <c r="K23" s="15"/>
      <c r="L23" s="15"/>
      <c r="M23" s="15"/>
      <c r="N23" s="15"/>
      <c r="O23" s="118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t="s">
        <v>77</v>
      </c>
      <c r="BH23" s="21" t="s">
        <v>39</v>
      </c>
      <c r="BI23" t="s">
        <v>39</v>
      </c>
      <c r="BJ23" t="s">
        <v>78</v>
      </c>
      <c r="BP23" s="14" t="s">
        <v>28</v>
      </c>
      <c r="BQ23" t="s">
        <v>28</v>
      </c>
      <c r="BR23" t="s">
        <v>28</v>
      </c>
      <c r="BS23" t="s">
        <v>28</v>
      </c>
      <c r="BT23" t="s">
        <v>28</v>
      </c>
    </row>
    <row r="24" spans="1:72">
      <c r="B24" t="s">
        <v>79</v>
      </c>
      <c r="C24" t="s">
        <v>80</v>
      </c>
      <c r="H24" s="15">
        <v>5</v>
      </c>
      <c r="I24" s="15">
        <v>5</v>
      </c>
      <c r="J24" s="15">
        <v>5</v>
      </c>
      <c r="K24" s="15">
        <v>5</v>
      </c>
      <c r="L24" s="15">
        <v>5</v>
      </c>
      <c r="M24" s="15">
        <v>5</v>
      </c>
      <c r="N24" s="15">
        <v>5</v>
      </c>
      <c r="O24" s="118">
        <v>5</v>
      </c>
      <c r="P24" s="15">
        <v>5</v>
      </c>
      <c r="Q24" s="15">
        <v>5</v>
      </c>
      <c r="R24" s="15">
        <v>5</v>
      </c>
      <c r="S24" s="15">
        <v>5</v>
      </c>
      <c r="T24" s="15">
        <v>5</v>
      </c>
      <c r="U24" s="15">
        <v>5</v>
      </c>
      <c r="V24" s="15">
        <v>5</v>
      </c>
      <c r="W24" s="15">
        <v>5</v>
      </c>
      <c r="X24" s="15">
        <v>5</v>
      </c>
      <c r="Y24" s="15">
        <v>5</v>
      </c>
      <c r="Z24" s="15">
        <v>5</v>
      </c>
      <c r="AA24" s="15">
        <v>5</v>
      </c>
      <c r="AB24" s="15">
        <v>5</v>
      </c>
      <c r="AC24" s="15">
        <v>5</v>
      </c>
      <c r="AD24" s="15">
        <v>5</v>
      </c>
      <c r="AE24" s="15">
        <v>5</v>
      </c>
      <c r="AF24" s="15">
        <v>5</v>
      </c>
      <c r="AG24" s="15">
        <v>5</v>
      </c>
      <c r="AH24" s="15">
        <v>5</v>
      </c>
      <c r="AI24" s="15">
        <v>5</v>
      </c>
      <c r="AJ24" s="15">
        <v>5</v>
      </c>
      <c r="AK24" s="15">
        <v>5</v>
      </c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P24" s="14"/>
    </row>
    <row r="25" spans="1:72">
      <c r="A25" t="s">
        <v>81</v>
      </c>
      <c r="B25" t="s">
        <v>82</v>
      </c>
      <c r="C25" t="s">
        <v>83</v>
      </c>
      <c r="D25" t="s">
        <v>18</v>
      </c>
      <c r="G25" t="s">
        <v>84</v>
      </c>
      <c r="H25" s="45">
        <f t="shared" ref="H25:AK25" si="6">((H63+H74-H61-H60)*H19/(H36/365))*((100-H24)/100)</f>
        <v>1288795.4025747732</v>
      </c>
      <c r="I25" s="45">
        <f t="shared" si="6"/>
        <v>1248072.3253011049</v>
      </c>
      <c r="J25" s="45">
        <f>((J63+J74-J61-J60)*J19/(J36/365))*((100-J24)/100)</f>
        <v>1229797.8350845173</v>
      </c>
      <c r="K25" s="45">
        <f t="shared" si="6"/>
        <v>1229797.8350845173</v>
      </c>
      <c r="L25" s="45">
        <f t="shared" si="6"/>
        <v>1229797.8350845173</v>
      </c>
      <c r="M25" s="45">
        <f t="shared" si="6"/>
        <v>1229797.8350845173</v>
      </c>
      <c r="N25" s="45">
        <f>((N63+N74-N61-N60)*N19/(N36/365))*((100-N24)/100)</f>
        <v>1136855.7753411317</v>
      </c>
      <c r="O25" s="119">
        <f t="shared" si="6"/>
        <v>1086729.8912194502</v>
      </c>
      <c r="P25" s="45">
        <f t="shared" si="6"/>
        <v>1086729.8912194502</v>
      </c>
      <c r="Q25" s="45">
        <f t="shared" si="6"/>
        <v>1086729.8912194502</v>
      </c>
      <c r="R25" s="45">
        <f t="shared" si="6"/>
        <v>1086729.8912194502</v>
      </c>
      <c r="S25" s="45">
        <f t="shared" si="6"/>
        <v>1086729.8912194502</v>
      </c>
      <c r="T25" s="45">
        <f t="shared" si="6"/>
        <v>1086729.8912194502</v>
      </c>
      <c r="U25" s="45">
        <f t="shared" si="6"/>
        <v>1086729.8912194502</v>
      </c>
      <c r="V25" s="45">
        <f t="shared" si="6"/>
        <v>1086729.8912194502</v>
      </c>
      <c r="W25" s="45">
        <f t="shared" si="6"/>
        <v>1086729.8912194502</v>
      </c>
      <c r="X25" s="45">
        <f t="shared" si="6"/>
        <v>1086729.8912194502</v>
      </c>
      <c r="Y25" s="45">
        <f t="shared" si="6"/>
        <v>1086729.8912194502</v>
      </c>
      <c r="Z25" s="45">
        <f t="shared" si="6"/>
        <v>1086729.8912194502</v>
      </c>
      <c r="AA25" s="45">
        <f t="shared" si="6"/>
        <v>1086729.8912194502</v>
      </c>
      <c r="AB25" s="45">
        <f t="shared" si="6"/>
        <v>1086729.8912194502</v>
      </c>
      <c r="AC25" s="45">
        <f t="shared" si="6"/>
        <v>1086729.8912194502</v>
      </c>
      <c r="AD25" s="45">
        <f t="shared" si="6"/>
        <v>1086729.8912194502</v>
      </c>
      <c r="AE25" s="45">
        <f t="shared" si="6"/>
        <v>1086729.8912194502</v>
      </c>
      <c r="AF25" s="45">
        <f t="shared" si="6"/>
        <v>1086729.8912194502</v>
      </c>
      <c r="AG25" s="45">
        <f t="shared" si="6"/>
        <v>1086729.8912194502</v>
      </c>
      <c r="AH25" s="45">
        <f t="shared" si="6"/>
        <v>1086729.8912194502</v>
      </c>
      <c r="AI25" s="45">
        <f t="shared" si="6"/>
        <v>1086729.8912194502</v>
      </c>
      <c r="AJ25" s="45">
        <f t="shared" si="6"/>
        <v>1086729.8912194502</v>
      </c>
      <c r="AK25" s="45">
        <f t="shared" si="6"/>
        <v>1086729.8912194502</v>
      </c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t="s">
        <v>85</v>
      </c>
      <c r="BI25" t="s">
        <v>39</v>
      </c>
      <c r="BJ25" t="s">
        <v>86</v>
      </c>
      <c r="BP25" s="14" t="s">
        <v>28</v>
      </c>
    </row>
    <row r="26" spans="1:72">
      <c r="A26" t="s">
        <v>87</v>
      </c>
      <c r="C26" t="s">
        <v>88</v>
      </c>
      <c r="G26" t="s">
        <v>578</v>
      </c>
      <c r="H26" s="16">
        <v>0</v>
      </c>
      <c r="I26" s="16">
        <f>H26</f>
        <v>0</v>
      </c>
      <c r="J26" s="16">
        <f t="shared" ref="J26:AK30" si="7">I26</f>
        <v>0</v>
      </c>
      <c r="K26" s="16">
        <f t="shared" si="7"/>
        <v>0</v>
      </c>
      <c r="L26" s="16">
        <f t="shared" si="7"/>
        <v>0</v>
      </c>
      <c r="M26" s="16">
        <f t="shared" si="7"/>
        <v>0</v>
      </c>
      <c r="N26" s="16">
        <f t="shared" si="7"/>
        <v>0</v>
      </c>
      <c r="O26" s="120">
        <f t="shared" si="7"/>
        <v>0</v>
      </c>
      <c r="P26" s="16">
        <f t="shared" si="7"/>
        <v>0</v>
      </c>
      <c r="Q26" s="16">
        <f t="shared" si="7"/>
        <v>0</v>
      </c>
      <c r="R26" s="16">
        <f t="shared" si="7"/>
        <v>0</v>
      </c>
      <c r="S26" s="16">
        <f t="shared" si="7"/>
        <v>0</v>
      </c>
      <c r="T26" s="16">
        <f t="shared" si="7"/>
        <v>0</v>
      </c>
      <c r="U26" s="16">
        <f t="shared" si="7"/>
        <v>0</v>
      </c>
      <c r="V26" s="16">
        <f t="shared" si="7"/>
        <v>0</v>
      </c>
      <c r="W26" s="16">
        <f t="shared" si="7"/>
        <v>0</v>
      </c>
      <c r="X26" s="16">
        <f t="shared" si="7"/>
        <v>0</v>
      </c>
      <c r="Y26" s="16">
        <f t="shared" si="7"/>
        <v>0</v>
      </c>
      <c r="Z26" s="16">
        <f t="shared" si="7"/>
        <v>0</v>
      </c>
      <c r="AA26" s="16">
        <f t="shared" si="7"/>
        <v>0</v>
      </c>
      <c r="AB26" s="16">
        <f t="shared" si="7"/>
        <v>0</v>
      </c>
      <c r="AC26" s="16">
        <f t="shared" si="7"/>
        <v>0</v>
      </c>
      <c r="AD26" s="16">
        <f t="shared" si="7"/>
        <v>0</v>
      </c>
      <c r="AE26" s="16">
        <f t="shared" si="7"/>
        <v>0</v>
      </c>
      <c r="AF26" s="16">
        <f t="shared" si="7"/>
        <v>0</v>
      </c>
      <c r="AG26" s="16">
        <f t="shared" si="7"/>
        <v>0</v>
      </c>
      <c r="AH26" s="16">
        <f t="shared" si="7"/>
        <v>0</v>
      </c>
      <c r="AI26" s="16">
        <f t="shared" si="7"/>
        <v>0</v>
      </c>
      <c r="AJ26" s="16">
        <f t="shared" si="7"/>
        <v>0</v>
      </c>
      <c r="AK26" s="16">
        <f t="shared" si="7"/>
        <v>0</v>
      </c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t="s">
        <v>49</v>
      </c>
      <c r="BI26" t="s">
        <v>89</v>
      </c>
      <c r="BJ26" t="s">
        <v>50</v>
      </c>
      <c r="BP26" s="14" t="s">
        <v>28</v>
      </c>
      <c r="BQ26" t="s">
        <v>28</v>
      </c>
      <c r="BR26" t="s">
        <v>28</v>
      </c>
      <c r="BS26" t="s">
        <v>28</v>
      </c>
      <c r="BT26" t="s">
        <v>28</v>
      </c>
    </row>
    <row r="27" spans="1:72">
      <c r="A27" t="s">
        <v>90</v>
      </c>
      <c r="B27" t="s">
        <v>91</v>
      </c>
      <c r="C27" t="s">
        <v>92</v>
      </c>
      <c r="H27" s="16">
        <v>0</v>
      </c>
      <c r="I27" s="16">
        <f>H27</f>
        <v>0</v>
      </c>
      <c r="J27" s="16">
        <f t="shared" ref="J27:X27" si="8">I27</f>
        <v>0</v>
      </c>
      <c r="K27" s="16">
        <f t="shared" si="8"/>
        <v>0</v>
      </c>
      <c r="L27" s="16">
        <f t="shared" si="8"/>
        <v>0</v>
      </c>
      <c r="M27" s="16">
        <f t="shared" si="8"/>
        <v>0</v>
      </c>
      <c r="N27" s="16">
        <f t="shared" si="8"/>
        <v>0</v>
      </c>
      <c r="O27" s="120">
        <f t="shared" si="8"/>
        <v>0</v>
      </c>
      <c r="P27" s="16">
        <f t="shared" si="8"/>
        <v>0</v>
      </c>
      <c r="Q27" s="16">
        <f t="shared" si="8"/>
        <v>0</v>
      </c>
      <c r="R27" s="16">
        <f t="shared" si="8"/>
        <v>0</v>
      </c>
      <c r="S27" s="16">
        <f t="shared" si="8"/>
        <v>0</v>
      </c>
      <c r="T27" s="16">
        <f t="shared" si="8"/>
        <v>0</v>
      </c>
      <c r="U27" s="16">
        <f t="shared" si="8"/>
        <v>0</v>
      </c>
      <c r="V27" s="16">
        <f t="shared" si="8"/>
        <v>0</v>
      </c>
      <c r="W27" s="16">
        <f t="shared" si="8"/>
        <v>0</v>
      </c>
      <c r="X27" s="16">
        <f t="shared" si="8"/>
        <v>0</v>
      </c>
      <c r="Y27" s="16">
        <f t="shared" si="7"/>
        <v>0</v>
      </c>
      <c r="Z27" s="16">
        <f t="shared" si="7"/>
        <v>0</v>
      </c>
      <c r="AA27" s="16">
        <f t="shared" si="7"/>
        <v>0</v>
      </c>
      <c r="AB27" s="16">
        <f t="shared" si="7"/>
        <v>0</v>
      </c>
      <c r="AC27" s="16">
        <f t="shared" si="7"/>
        <v>0</v>
      </c>
      <c r="AD27" s="16">
        <f t="shared" si="7"/>
        <v>0</v>
      </c>
      <c r="AE27" s="16">
        <f t="shared" si="7"/>
        <v>0</v>
      </c>
      <c r="AF27" s="16">
        <f t="shared" si="7"/>
        <v>0</v>
      </c>
      <c r="AG27" s="16">
        <f t="shared" si="7"/>
        <v>0</v>
      </c>
      <c r="AH27" s="16">
        <f t="shared" si="7"/>
        <v>0</v>
      </c>
      <c r="AI27" s="16">
        <f t="shared" si="7"/>
        <v>0</v>
      </c>
      <c r="AJ27" s="16">
        <f t="shared" si="7"/>
        <v>0</v>
      </c>
      <c r="AK27" s="16">
        <f t="shared" si="7"/>
        <v>0</v>
      </c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t="s">
        <v>49</v>
      </c>
      <c r="BH27" s="21" t="s">
        <v>39</v>
      </c>
      <c r="BI27" t="s">
        <v>39</v>
      </c>
      <c r="BJ27" t="s">
        <v>50</v>
      </c>
      <c r="BP27" s="14" t="s">
        <v>28</v>
      </c>
      <c r="BQ27" t="s">
        <v>28</v>
      </c>
      <c r="BR27" t="s">
        <v>28</v>
      </c>
      <c r="BS27" t="s">
        <v>28</v>
      </c>
      <c r="BT27" t="s">
        <v>28</v>
      </c>
    </row>
    <row r="28" spans="1:72">
      <c r="A28" t="s">
        <v>93</v>
      </c>
      <c r="B28" t="s">
        <v>41</v>
      </c>
      <c r="C28" t="s">
        <v>94</v>
      </c>
      <c r="H28" s="16">
        <v>0</v>
      </c>
      <c r="I28" s="16">
        <f>H28</f>
        <v>0</v>
      </c>
      <c r="J28" s="16">
        <f t="shared" si="7"/>
        <v>0</v>
      </c>
      <c r="K28" s="16">
        <f t="shared" si="7"/>
        <v>0</v>
      </c>
      <c r="L28" s="16">
        <f t="shared" si="7"/>
        <v>0</v>
      </c>
      <c r="M28" s="16">
        <f t="shared" si="7"/>
        <v>0</v>
      </c>
      <c r="N28" s="16">
        <f t="shared" si="7"/>
        <v>0</v>
      </c>
      <c r="O28" s="120">
        <f t="shared" si="7"/>
        <v>0</v>
      </c>
      <c r="P28" s="16">
        <f t="shared" si="7"/>
        <v>0</v>
      </c>
      <c r="Q28" s="16">
        <f t="shared" si="7"/>
        <v>0</v>
      </c>
      <c r="R28" s="16">
        <f t="shared" si="7"/>
        <v>0</v>
      </c>
      <c r="S28" s="16">
        <f t="shared" si="7"/>
        <v>0</v>
      </c>
      <c r="T28" s="16">
        <f t="shared" si="7"/>
        <v>0</v>
      </c>
      <c r="U28" s="16">
        <f t="shared" si="7"/>
        <v>0</v>
      </c>
      <c r="V28" s="16">
        <f t="shared" si="7"/>
        <v>0</v>
      </c>
      <c r="W28" s="16">
        <f t="shared" si="7"/>
        <v>0</v>
      </c>
      <c r="X28" s="16">
        <f t="shared" si="7"/>
        <v>0</v>
      </c>
      <c r="Y28" s="16">
        <f t="shared" si="7"/>
        <v>0</v>
      </c>
      <c r="Z28" s="16">
        <f t="shared" si="7"/>
        <v>0</v>
      </c>
      <c r="AA28" s="16">
        <f t="shared" si="7"/>
        <v>0</v>
      </c>
      <c r="AB28" s="16">
        <f t="shared" si="7"/>
        <v>0</v>
      </c>
      <c r="AC28" s="16">
        <f t="shared" si="7"/>
        <v>0</v>
      </c>
      <c r="AD28" s="16">
        <f t="shared" si="7"/>
        <v>0</v>
      </c>
      <c r="AE28" s="16">
        <f t="shared" si="7"/>
        <v>0</v>
      </c>
      <c r="AF28" s="16">
        <f t="shared" si="7"/>
        <v>0</v>
      </c>
      <c r="AG28" s="16">
        <f t="shared" si="7"/>
        <v>0</v>
      </c>
      <c r="AH28" s="16">
        <f t="shared" si="7"/>
        <v>0</v>
      </c>
      <c r="AI28" s="16">
        <f t="shared" si="7"/>
        <v>0</v>
      </c>
      <c r="AJ28" s="16">
        <f t="shared" si="7"/>
        <v>0</v>
      </c>
      <c r="AK28" s="16">
        <f t="shared" si="7"/>
        <v>0</v>
      </c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t="s">
        <v>95</v>
      </c>
      <c r="BH28" s="21" t="s">
        <v>39</v>
      </c>
      <c r="BI28" t="s">
        <v>39</v>
      </c>
      <c r="BJ28" t="s">
        <v>50</v>
      </c>
      <c r="BP28" s="14" t="s">
        <v>28</v>
      </c>
      <c r="BQ28" t="s">
        <v>28</v>
      </c>
      <c r="BR28" t="s">
        <v>28</v>
      </c>
      <c r="BS28" t="s">
        <v>28</v>
      </c>
      <c r="BT28" t="s">
        <v>28</v>
      </c>
    </row>
    <row r="29" spans="1:72">
      <c r="A29" t="s">
        <v>96</v>
      </c>
      <c r="B29" t="s">
        <v>32</v>
      </c>
      <c r="C29" t="s">
        <v>97</v>
      </c>
      <c r="D29" t="s">
        <v>18</v>
      </c>
      <c r="H29" s="16">
        <v>0</v>
      </c>
      <c r="I29" s="16">
        <f>H29</f>
        <v>0</v>
      </c>
      <c r="J29" s="16">
        <f t="shared" si="7"/>
        <v>0</v>
      </c>
      <c r="K29" s="16">
        <f t="shared" si="7"/>
        <v>0</v>
      </c>
      <c r="L29" s="16">
        <f t="shared" si="7"/>
        <v>0</v>
      </c>
      <c r="M29" s="16">
        <f t="shared" si="7"/>
        <v>0</v>
      </c>
      <c r="N29" s="16">
        <f t="shared" si="7"/>
        <v>0</v>
      </c>
      <c r="O29" s="120">
        <f t="shared" si="7"/>
        <v>0</v>
      </c>
      <c r="P29" s="16">
        <f t="shared" si="7"/>
        <v>0</v>
      </c>
      <c r="Q29" s="16">
        <f t="shared" si="7"/>
        <v>0</v>
      </c>
      <c r="R29" s="16">
        <f t="shared" si="7"/>
        <v>0</v>
      </c>
      <c r="S29" s="16">
        <f t="shared" si="7"/>
        <v>0</v>
      </c>
      <c r="T29" s="16">
        <f t="shared" si="7"/>
        <v>0</v>
      </c>
      <c r="U29" s="16">
        <f t="shared" si="7"/>
        <v>0</v>
      </c>
      <c r="V29" s="16">
        <f t="shared" si="7"/>
        <v>0</v>
      </c>
      <c r="W29" s="16">
        <f t="shared" si="7"/>
        <v>0</v>
      </c>
      <c r="X29" s="16">
        <f t="shared" si="7"/>
        <v>0</v>
      </c>
      <c r="Y29" s="16">
        <f t="shared" si="7"/>
        <v>0</v>
      </c>
      <c r="Z29" s="16">
        <f t="shared" si="7"/>
        <v>0</v>
      </c>
      <c r="AA29" s="16">
        <f t="shared" si="7"/>
        <v>0</v>
      </c>
      <c r="AB29" s="16">
        <f t="shared" si="7"/>
        <v>0</v>
      </c>
      <c r="AC29" s="16">
        <f t="shared" si="7"/>
        <v>0</v>
      </c>
      <c r="AD29" s="16">
        <f t="shared" si="7"/>
        <v>0</v>
      </c>
      <c r="AE29" s="16">
        <f t="shared" si="7"/>
        <v>0</v>
      </c>
      <c r="AF29" s="16">
        <f t="shared" si="7"/>
        <v>0</v>
      </c>
      <c r="AG29" s="16">
        <f t="shared" si="7"/>
        <v>0</v>
      </c>
      <c r="AH29" s="16">
        <f t="shared" si="7"/>
        <v>0</v>
      </c>
      <c r="AI29" s="16">
        <f t="shared" si="7"/>
        <v>0</v>
      </c>
      <c r="AJ29" s="16">
        <f t="shared" si="7"/>
        <v>0</v>
      </c>
      <c r="AK29" s="16">
        <f t="shared" si="7"/>
        <v>0</v>
      </c>
      <c r="BG29" t="s">
        <v>98</v>
      </c>
      <c r="BI29" t="s">
        <v>39</v>
      </c>
      <c r="BJ29" t="s">
        <v>99</v>
      </c>
      <c r="BP29" s="14"/>
      <c r="BQ29" t="s">
        <v>28</v>
      </c>
      <c r="BR29" t="s">
        <v>28</v>
      </c>
      <c r="BS29" t="s">
        <v>28</v>
      </c>
      <c r="BT29" t="s">
        <v>28</v>
      </c>
    </row>
    <row r="30" spans="1:72">
      <c r="A30" t="s">
        <v>100</v>
      </c>
      <c r="B30" t="s">
        <v>23</v>
      </c>
      <c r="C30" t="s">
        <v>101</v>
      </c>
      <c r="H30" s="16">
        <v>0</v>
      </c>
      <c r="I30" s="16">
        <f>H30</f>
        <v>0</v>
      </c>
      <c r="J30" s="16">
        <f t="shared" si="7"/>
        <v>0</v>
      </c>
      <c r="K30" s="16">
        <f t="shared" si="7"/>
        <v>0</v>
      </c>
      <c r="L30" s="16">
        <f t="shared" si="7"/>
        <v>0</v>
      </c>
      <c r="M30" s="16">
        <f t="shared" si="7"/>
        <v>0</v>
      </c>
      <c r="N30" s="16">
        <f t="shared" si="7"/>
        <v>0</v>
      </c>
      <c r="O30" s="120">
        <f t="shared" si="7"/>
        <v>0</v>
      </c>
      <c r="P30" s="16">
        <f t="shared" si="7"/>
        <v>0</v>
      </c>
      <c r="Q30" s="16">
        <f t="shared" si="7"/>
        <v>0</v>
      </c>
      <c r="R30" s="16">
        <f t="shared" si="7"/>
        <v>0</v>
      </c>
      <c r="S30" s="16">
        <f t="shared" si="7"/>
        <v>0</v>
      </c>
      <c r="T30" s="16">
        <f t="shared" si="7"/>
        <v>0</v>
      </c>
      <c r="U30" s="16">
        <f t="shared" si="7"/>
        <v>0</v>
      </c>
      <c r="V30" s="16">
        <f t="shared" si="7"/>
        <v>0</v>
      </c>
      <c r="W30" s="16">
        <f t="shared" si="7"/>
        <v>0</v>
      </c>
      <c r="X30" s="16">
        <f t="shared" si="7"/>
        <v>0</v>
      </c>
      <c r="Y30" s="16">
        <f t="shared" si="7"/>
        <v>0</v>
      </c>
      <c r="Z30" s="16">
        <f t="shared" si="7"/>
        <v>0</v>
      </c>
      <c r="AA30" s="16">
        <f t="shared" si="7"/>
        <v>0</v>
      </c>
      <c r="AB30" s="16">
        <f t="shared" si="7"/>
        <v>0</v>
      </c>
      <c r="AC30" s="16">
        <f t="shared" si="7"/>
        <v>0</v>
      </c>
      <c r="AD30" s="16">
        <f t="shared" si="7"/>
        <v>0</v>
      </c>
      <c r="AE30" s="16">
        <f t="shared" si="7"/>
        <v>0</v>
      </c>
      <c r="AF30" s="16">
        <f t="shared" si="7"/>
        <v>0</v>
      </c>
      <c r="AG30" s="16">
        <f t="shared" si="7"/>
        <v>0</v>
      </c>
      <c r="AH30" s="16">
        <f t="shared" si="7"/>
        <v>0</v>
      </c>
      <c r="AI30" s="16">
        <f t="shared" si="7"/>
        <v>0</v>
      </c>
      <c r="AJ30" s="16">
        <f t="shared" si="7"/>
        <v>0</v>
      </c>
      <c r="AK30" s="16">
        <f t="shared" si="7"/>
        <v>0</v>
      </c>
      <c r="BG30" t="s">
        <v>102</v>
      </c>
      <c r="BH30" s="21" t="s">
        <v>39</v>
      </c>
      <c r="BI30" t="s">
        <v>39</v>
      </c>
      <c r="BJ30" t="s">
        <v>50</v>
      </c>
      <c r="BP30" s="14" t="s">
        <v>28</v>
      </c>
      <c r="BQ30" t="s">
        <v>28</v>
      </c>
      <c r="BR30" t="s">
        <v>28</v>
      </c>
      <c r="BS30" t="s">
        <v>28</v>
      </c>
      <c r="BT30" t="s">
        <v>28</v>
      </c>
    </row>
    <row r="31" spans="1:72">
      <c r="A31" t="s">
        <v>103</v>
      </c>
      <c r="B31" t="s">
        <v>23</v>
      </c>
      <c r="C31" t="s">
        <v>104</v>
      </c>
      <c r="D31" t="s">
        <v>18</v>
      </c>
      <c r="H31">
        <v>0.37</v>
      </c>
      <c r="I31">
        <v>0.37</v>
      </c>
      <c r="J31">
        <v>0.37</v>
      </c>
      <c r="K31">
        <v>0.37</v>
      </c>
      <c r="L31">
        <v>0.37</v>
      </c>
      <c r="M31">
        <v>0.37</v>
      </c>
      <c r="N31">
        <v>0.37</v>
      </c>
      <c r="O31" s="104">
        <v>0.37</v>
      </c>
      <c r="P31">
        <v>0.37</v>
      </c>
      <c r="Q31">
        <v>0.37</v>
      </c>
      <c r="R31">
        <v>0.37</v>
      </c>
      <c r="S31">
        <v>0.37</v>
      </c>
      <c r="T31">
        <v>0.37</v>
      </c>
      <c r="U31">
        <v>0.37</v>
      </c>
      <c r="V31">
        <v>0.37</v>
      </c>
      <c r="W31">
        <v>0.37</v>
      </c>
      <c r="X31">
        <v>0.37</v>
      </c>
      <c r="Y31">
        <v>0.37</v>
      </c>
      <c r="Z31">
        <v>0.37</v>
      </c>
      <c r="AA31">
        <v>0.37</v>
      </c>
      <c r="AB31">
        <v>0.37</v>
      </c>
      <c r="AC31">
        <v>0.37</v>
      </c>
      <c r="AD31">
        <v>0.37</v>
      </c>
      <c r="AE31">
        <v>0.37</v>
      </c>
      <c r="AF31">
        <v>0.37</v>
      </c>
      <c r="AG31">
        <v>0.37</v>
      </c>
      <c r="AH31">
        <v>0.37</v>
      </c>
      <c r="AI31">
        <v>0.37</v>
      </c>
      <c r="AJ31">
        <v>0.37</v>
      </c>
      <c r="AK31">
        <v>0.37</v>
      </c>
      <c r="BG31" t="s">
        <v>105</v>
      </c>
      <c r="BI31" t="s">
        <v>44</v>
      </c>
      <c r="BJ31" t="s">
        <v>106</v>
      </c>
      <c r="BP31" s="14" t="s">
        <v>28</v>
      </c>
      <c r="BQ31" t="s">
        <v>28</v>
      </c>
      <c r="BR31" t="s">
        <v>28</v>
      </c>
      <c r="BS31" t="s">
        <v>28</v>
      </c>
      <c r="BT31" t="s">
        <v>28</v>
      </c>
    </row>
    <row r="32" spans="1:72">
      <c r="A32" t="s">
        <v>107</v>
      </c>
      <c r="B32" t="s">
        <v>23</v>
      </c>
      <c r="C32" t="s">
        <v>108</v>
      </c>
      <c r="D32" t="s">
        <v>18</v>
      </c>
      <c r="H32">
        <v>0.2</v>
      </c>
      <c r="I32">
        <v>0.2</v>
      </c>
      <c r="J32">
        <v>0.2</v>
      </c>
      <c r="K32">
        <v>0.2</v>
      </c>
      <c r="L32">
        <v>0.2</v>
      </c>
      <c r="M32">
        <v>0.2</v>
      </c>
      <c r="N32">
        <v>0.2</v>
      </c>
      <c r="O32" s="104">
        <v>0.2</v>
      </c>
      <c r="P32">
        <v>0.2</v>
      </c>
      <c r="Q32">
        <v>0.2</v>
      </c>
      <c r="R32">
        <v>0.2</v>
      </c>
      <c r="S32">
        <v>0.2</v>
      </c>
      <c r="T32">
        <v>0.2</v>
      </c>
      <c r="U32">
        <v>0.2</v>
      </c>
      <c r="V32">
        <v>0.2</v>
      </c>
      <c r="W32">
        <v>0.2</v>
      </c>
      <c r="X32">
        <v>0.2</v>
      </c>
      <c r="Y32">
        <v>0.2</v>
      </c>
      <c r="Z32">
        <v>0.2</v>
      </c>
      <c r="AA32">
        <v>0.2</v>
      </c>
      <c r="AB32">
        <v>0.2</v>
      </c>
      <c r="AC32">
        <v>0.2</v>
      </c>
      <c r="AD32">
        <v>0.2</v>
      </c>
      <c r="AE32">
        <v>0.2</v>
      </c>
      <c r="AF32">
        <v>0.2</v>
      </c>
      <c r="AG32">
        <v>0.2</v>
      </c>
      <c r="AH32">
        <v>0.2</v>
      </c>
      <c r="AI32">
        <v>0.2</v>
      </c>
      <c r="AJ32">
        <v>0.2</v>
      </c>
      <c r="AK32">
        <v>0.2</v>
      </c>
      <c r="BG32" t="s">
        <v>109</v>
      </c>
      <c r="BI32" t="s">
        <v>110</v>
      </c>
      <c r="BJ32" t="s">
        <v>111</v>
      </c>
      <c r="BP32" s="14"/>
      <c r="BS32" t="s">
        <v>28</v>
      </c>
      <c r="BT32" t="s">
        <v>28</v>
      </c>
    </row>
    <row r="33" spans="1:72">
      <c r="A33" t="s">
        <v>112</v>
      </c>
      <c r="B33" t="s">
        <v>32</v>
      </c>
      <c r="C33" t="s">
        <v>113</v>
      </c>
      <c r="H33" s="16">
        <v>0</v>
      </c>
      <c r="I33" s="16">
        <f>H33</f>
        <v>0</v>
      </c>
      <c r="J33" s="16">
        <f t="shared" ref="J33:AK33" si="9">I33</f>
        <v>0</v>
      </c>
      <c r="K33" s="16">
        <f t="shared" si="9"/>
        <v>0</v>
      </c>
      <c r="L33" s="16">
        <f t="shared" si="9"/>
        <v>0</v>
      </c>
      <c r="M33" s="16">
        <f t="shared" si="9"/>
        <v>0</v>
      </c>
      <c r="N33" s="16">
        <f t="shared" si="9"/>
        <v>0</v>
      </c>
      <c r="O33" s="120">
        <f t="shared" si="9"/>
        <v>0</v>
      </c>
      <c r="P33" s="16">
        <f t="shared" si="9"/>
        <v>0</v>
      </c>
      <c r="Q33" s="16">
        <f t="shared" si="9"/>
        <v>0</v>
      </c>
      <c r="R33" s="16">
        <f t="shared" si="9"/>
        <v>0</v>
      </c>
      <c r="S33" s="16">
        <f t="shared" si="9"/>
        <v>0</v>
      </c>
      <c r="T33" s="16">
        <f t="shared" si="9"/>
        <v>0</v>
      </c>
      <c r="U33" s="16">
        <f t="shared" si="9"/>
        <v>0</v>
      </c>
      <c r="V33" s="16">
        <f t="shared" si="9"/>
        <v>0</v>
      </c>
      <c r="W33" s="16">
        <f t="shared" si="9"/>
        <v>0</v>
      </c>
      <c r="X33" s="16">
        <f t="shared" si="9"/>
        <v>0</v>
      </c>
      <c r="Y33" s="16">
        <f t="shared" si="9"/>
        <v>0</v>
      </c>
      <c r="Z33" s="16">
        <f t="shared" si="9"/>
        <v>0</v>
      </c>
      <c r="AA33" s="16">
        <f t="shared" si="9"/>
        <v>0</v>
      </c>
      <c r="AB33" s="16">
        <f t="shared" si="9"/>
        <v>0</v>
      </c>
      <c r="AC33" s="16">
        <f t="shared" si="9"/>
        <v>0</v>
      </c>
      <c r="AD33" s="16">
        <f t="shared" si="9"/>
        <v>0</v>
      </c>
      <c r="AE33" s="16">
        <f t="shared" si="9"/>
        <v>0</v>
      </c>
      <c r="AF33" s="16">
        <f t="shared" si="9"/>
        <v>0</v>
      </c>
      <c r="AG33" s="16">
        <f t="shared" si="9"/>
        <v>0</v>
      </c>
      <c r="AH33" s="16">
        <f t="shared" si="9"/>
        <v>0</v>
      </c>
      <c r="AI33" s="16">
        <f t="shared" si="9"/>
        <v>0</v>
      </c>
      <c r="AJ33" s="16">
        <f t="shared" si="9"/>
        <v>0</v>
      </c>
      <c r="AK33" s="16">
        <f t="shared" si="9"/>
        <v>0</v>
      </c>
      <c r="BG33" t="s">
        <v>57</v>
      </c>
      <c r="BI33" t="s">
        <v>35</v>
      </c>
      <c r="BJ33" t="s">
        <v>50</v>
      </c>
      <c r="BP33" s="14" t="s">
        <v>28</v>
      </c>
      <c r="BQ33" t="s">
        <v>28</v>
      </c>
      <c r="BR33" t="s">
        <v>28</v>
      </c>
      <c r="BS33" t="s">
        <v>28</v>
      </c>
      <c r="BT33" t="s">
        <v>28</v>
      </c>
    </row>
    <row r="34" spans="1:72">
      <c r="A34" t="s">
        <v>114</v>
      </c>
      <c r="B34" t="s">
        <v>32</v>
      </c>
      <c r="C34" t="s">
        <v>115</v>
      </c>
      <c r="H34" s="16">
        <v>0</v>
      </c>
      <c r="I34" s="16">
        <f>H34</f>
        <v>0</v>
      </c>
      <c r="J34" s="16">
        <f t="shared" ref="J34:AK34" si="10">I34</f>
        <v>0</v>
      </c>
      <c r="K34" s="16">
        <f t="shared" si="10"/>
        <v>0</v>
      </c>
      <c r="L34" s="16">
        <f t="shared" si="10"/>
        <v>0</v>
      </c>
      <c r="M34" s="16">
        <f t="shared" si="10"/>
        <v>0</v>
      </c>
      <c r="N34" s="16">
        <f t="shared" si="10"/>
        <v>0</v>
      </c>
      <c r="O34" s="120">
        <f t="shared" si="10"/>
        <v>0</v>
      </c>
      <c r="P34" s="16">
        <f t="shared" si="10"/>
        <v>0</v>
      </c>
      <c r="Q34" s="16">
        <f t="shared" si="10"/>
        <v>0</v>
      </c>
      <c r="R34" s="16">
        <f t="shared" si="10"/>
        <v>0</v>
      </c>
      <c r="S34" s="16">
        <f t="shared" si="10"/>
        <v>0</v>
      </c>
      <c r="T34" s="16">
        <f t="shared" si="10"/>
        <v>0</v>
      </c>
      <c r="U34" s="16">
        <f t="shared" si="10"/>
        <v>0</v>
      </c>
      <c r="V34" s="16">
        <f t="shared" si="10"/>
        <v>0</v>
      </c>
      <c r="W34" s="16">
        <f t="shared" si="10"/>
        <v>0</v>
      </c>
      <c r="X34" s="16">
        <f t="shared" si="10"/>
        <v>0</v>
      </c>
      <c r="Y34" s="16">
        <f t="shared" si="10"/>
        <v>0</v>
      </c>
      <c r="Z34" s="16">
        <f t="shared" si="10"/>
        <v>0</v>
      </c>
      <c r="AA34" s="16">
        <f t="shared" si="10"/>
        <v>0</v>
      </c>
      <c r="AB34" s="16">
        <f t="shared" si="10"/>
        <v>0</v>
      </c>
      <c r="AC34" s="16">
        <f t="shared" si="10"/>
        <v>0</v>
      </c>
      <c r="AD34" s="16">
        <f t="shared" si="10"/>
        <v>0</v>
      </c>
      <c r="AE34" s="16">
        <f t="shared" si="10"/>
        <v>0</v>
      </c>
      <c r="AF34" s="16">
        <f t="shared" si="10"/>
        <v>0</v>
      </c>
      <c r="AG34" s="16">
        <f t="shared" si="10"/>
        <v>0</v>
      </c>
      <c r="AH34" s="16">
        <f t="shared" si="10"/>
        <v>0</v>
      </c>
      <c r="AI34" s="16">
        <f t="shared" si="10"/>
        <v>0</v>
      </c>
      <c r="AJ34" s="16">
        <f t="shared" si="10"/>
        <v>0</v>
      </c>
      <c r="AK34" s="16">
        <f t="shared" si="10"/>
        <v>0</v>
      </c>
      <c r="BG34" t="s">
        <v>49</v>
      </c>
      <c r="BI34" t="s">
        <v>39</v>
      </c>
      <c r="BJ34" t="s">
        <v>50</v>
      </c>
      <c r="BP34" s="14" t="s">
        <v>28</v>
      </c>
      <c r="BQ34" t="s">
        <v>28</v>
      </c>
      <c r="BR34" t="s">
        <v>28</v>
      </c>
      <c r="BS34" t="s">
        <v>28</v>
      </c>
      <c r="BT34" t="s">
        <v>28</v>
      </c>
    </row>
    <row r="35" spans="1:72">
      <c r="A35" t="s">
        <v>116</v>
      </c>
      <c r="B35" t="s">
        <v>32</v>
      </c>
      <c r="C35" t="s">
        <v>117</v>
      </c>
      <c r="H35">
        <v>-2901</v>
      </c>
      <c r="I35">
        <v>-2901</v>
      </c>
      <c r="J35">
        <v>-2901</v>
      </c>
      <c r="K35">
        <v>-2901</v>
      </c>
      <c r="L35">
        <v>-2901</v>
      </c>
      <c r="M35">
        <v>-2901</v>
      </c>
      <c r="N35">
        <v>-2901</v>
      </c>
      <c r="O35" s="104">
        <v>-2901</v>
      </c>
      <c r="P35">
        <v>-2901</v>
      </c>
      <c r="Q35">
        <v>-2901</v>
      </c>
      <c r="R35">
        <v>-2901</v>
      </c>
      <c r="S35">
        <v>-2901</v>
      </c>
      <c r="T35">
        <v>-2901</v>
      </c>
      <c r="U35">
        <v>-2901</v>
      </c>
      <c r="V35">
        <v>-2901</v>
      </c>
      <c r="W35">
        <v>-2901</v>
      </c>
      <c r="X35">
        <v>-2901</v>
      </c>
      <c r="Y35">
        <v>-2901</v>
      </c>
      <c r="Z35">
        <v>-2901</v>
      </c>
      <c r="AA35">
        <v>-2901</v>
      </c>
      <c r="AB35">
        <v>-2901</v>
      </c>
      <c r="AC35">
        <v>-2901</v>
      </c>
      <c r="AD35">
        <v>-2901</v>
      </c>
      <c r="AE35">
        <v>-2901</v>
      </c>
      <c r="AF35">
        <v>-2901</v>
      </c>
      <c r="AG35">
        <v>-2901</v>
      </c>
      <c r="AH35">
        <v>-2901</v>
      </c>
      <c r="AI35">
        <v>-2901</v>
      </c>
      <c r="AJ35">
        <v>-2901</v>
      </c>
      <c r="AK35">
        <v>-2901</v>
      </c>
      <c r="BG35" t="s">
        <v>118</v>
      </c>
      <c r="BI35" t="s">
        <v>39</v>
      </c>
      <c r="BJ35" t="s">
        <v>86</v>
      </c>
      <c r="BP35" s="14" t="s">
        <v>28</v>
      </c>
    </row>
    <row r="36" spans="1:72">
      <c r="A36" t="s">
        <v>119</v>
      </c>
      <c r="B36" t="s">
        <v>32</v>
      </c>
      <c r="C36" t="s">
        <v>120</v>
      </c>
      <c r="H36">
        <v>9125</v>
      </c>
      <c r="I36">
        <f>H36</f>
        <v>9125</v>
      </c>
      <c r="J36">
        <f t="shared" ref="J36:AK39" si="11">I36</f>
        <v>9125</v>
      </c>
      <c r="K36">
        <f t="shared" si="11"/>
        <v>9125</v>
      </c>
      <c r="L36">
        <f t="shared" si="11"/>
        <v>9125</v>
      </c>
      <c r="M36">
        <f t="shared" si="11"/>
        <v>9125</v>
      </c>
      <c r="N36">
        <f t="shared" si="11"/>
        <v>9125</v>
      </c>
      <c r="O36" s="104">
        <f t="shared" si="11"/>
        <v>9125</v>
      </c>
      <c r="P36">
        <f t="shared" si="11"/>
        <v>9125</v>
      </c>
      <c r="Q36">
        <f t="shared" si="11"/>
        <v>9125</v>
      </c>
      <c r="R36">
        <f t="shared" si="11"/>
        <v>9125</v>
      </c>
      <c r="S36">
        <f t="shared" si="11"/>
        <v>9125</v>
      </c>
      <c r="T36">
        <f t="shared" si="11"/>
        <v>9125</v>
      </c>
      <c r="U36">
        <f t="shared" si="11"/>
        <v>9125</v>
      </c>
      <c r="V36">
        <f t="shared" si="11"/>
        <v>9125</v>
      </c>
      <c r="W36">
        <f t="shared" si="11"/>
        <v>9125</v>
      </c>
      <c r="X36">
        <f t="shared" si="11"/>
        <v>9125</v>
      </c>
      <c r="Y36">
        <f t="shared" si="11"/>
        <v>9125</v>
      </c>
      <c r="Z36">
        <f t="shared" si="11"/>
        <v>9125</v>
      </c>
      <c r="AA36">
        <f t="shared" si="11"/>
        <v>9125</v>
      </c>
      <c r="AB36">
        <f t="shared" si="11"/>
        <v>9125</v>
      </c>
      <c r="AC36">
        <f t="shared" si="11"/>
        <v>9125</v>
      </c>
      <c r="AD36">
        <f t="shared" si="11"/>
        <v>9125</v>
      </c>
      <c r="AE36">
        <f t="shared" si="11"/>
        <v>9125</v>
      </c>
      <c r="AF36">
        <f t="shared" si="11"/>
        <v>9125</v>
      </c>
      <c r="AG36">
        <f t="shared" si="11"/>
        <v>9125</v>
      </c>
      <c r="AH36">
        <f t="shared" si="11"/>
        <v>9125</v>
      </c>
      <c r="AI36">
        <f t="shared" si="11"/>
        <v>9125</v>
      </c>
      <c r="AJ36">
        <f t="shared" si="11"/>
        <v>9125</v>
      </c>
      <c r="AK36">
        <f t="shared" si="11"/>
        <v>9125</v>
      </c>
      <c r="BG36" t="s">
        <v>121</v>
      </c>
      <c r="BI36" t="s">
        <v>39</v>
      </c>
      <c r="BJ36" t="s">
        <v>50</v>
      </c>
      <c r="BP36" s="14" t="s">
        <v>28</v>
      </c>
      <c r="BQ36" t="s">
        <v>28</v>
      </c>
      <c r="BR36" t="s">
        <v>28</v>
      </c>
      <c r="BS36" t="s">
        <v>28</v>
      </c>
      <c r="BT36" t="s">
        <v>28</v>
      </c>
    </row>
    <row r="37" spans="1:72">
      <c r="A37" t="s">
        <v>122</v>
      </c>
      <c r="B37" t="s">
        <v>32</v>
      </c>
      <c r="C37" t="s">
        <v>123</v>
      </c>
      <c r="H37">
        <v>10957</v>
      </c>
      <c r="I37">
        <f t="shared" ref="I37:X38" si="12">H37</f>
        <v>10957</v>
      </c>
      <c r="J37">
        <f t="shared" si="12"/>
        <v>10957</v>
      </c>
      <c r="K37">
        <f t="shared" si="12"/>
        <v>10957</v>
      </c>
      <c r="L37">
        <f t="shared" si="12"/>
        <v>10957</v>
      </c>
      <c r="M37">
        <f t="shared" si="12"/>
        <v>10957</v>
      </c>
      <c r="N37">
        <f t="shared" si="12"/>
        <v>10957</v>
      </c>
      <c r="O37" s="104">
        <f t="shared" si="12"/>
        <v>10957</v>
      </c>
      <c r="P37">
        <f t="shared" si="12"/>
        <v>10957</v>
      </c>
      <c r="Q37">
        <f t="shared" si="12"/>
        <v>10957</v>
      </c>
      <c r="R37">
        <f t="shared" si="12"/>
        <v>10957</v>
      </c>
      <c r="S37">
        <f t="shared" si="12"/>
        <v>10957</v>
      </c>
      <c r="T37">
        <f t="shared" si="12"/>
        <v>10957</v>
      </c>
      <c r="U37">
        <f t="shared" si="12"/>
        <v>10957</v>
      </c>
      <c r="V37">
        <f t="shared" si="12"/>
        <v>10957</v>
      </c>
      <c r="W37">
        <f t="shared" si="12"/>
        <v>10957</v>
      </c>
      <c r="X37">
        <f t="shared" si="12"/>
        <v>10957</v>
      </c>
      <c r="Y37">
        <f t="shared" si="11"/>
        <v>10957</v>
      </c>
      <c r="Z37">
        <f t="shared" si="11"/>
        <v>10957</v>
      </c>
      <c r="AA37">
        <f t="shared" si="11"/>
        <v>10957</v>
      </c>
      <c r="AB37">
        <f t="shared" si="11"/>
        <v>10957</v>
      </c>
      <c r="AC37">
        <f t="shared" si="11"/>
        <v>10957</v>
      </c>
      <c r="AD37">
        <f t="shared" si="11"/>
        <v>10957</v>
      </c>
      <c r="AE37">
        <f t="shared" si="11"/>
        <v>10957</v>
      </c>
      <c r="AF37">
        <f t="shared" si="11"/>
        <v>10957</v>
      </c>
      <c r="AG37">
        <f t="shared" si="11"/>
        <v>10957</v>
      </c>
      <c r="AH37">
        <f t="shared" si="11"/>
        <v>10957</v>
      </c>
      <c r="AI37">
        <f t="shared" si="11"/>
        <v>10957</v>
      </c>
      <c r="AJ37">
        <f t="shared" si="11"/>
        <v>10957</v>
      </c>
      <c r="AK37">
        <f t="shared" si="11"/>
        <v>10957</v>
      </c>
      <c r="BG37" t="s">
        <v>121</v>
      </c>
      <c r="BI37" t="s">
        <v>35</v>
      </c>
      <c r="BJ37" t="s">
        <v>50</v>
      </c>
      <c r="BP37" s="14" t="s">
        <v>28</v>
      </c>
      <c r="BQ37" t="s">
        <v>28</v>
      </c>
      <c r="BR37" t="s">
        <v>28</v>
      </c>
      <c r="BS37" t="s">
        <v>28</v>
      </c>
      <c r="BT37" t="s">
        <v>28</v>
      </c>
    </row>
    <row r="38" spans="1:72">
      <c r="A38" t="s">
        <v>124</v>
      </c>
      <c r="B38" t="s">
        <v>32</v>
      </c>
      <c r="C38" t="s">
        <v>125</v>
      </c>
      <c r="D38" t="s">
        <v>15</v>
      </c>
      <c r="H38">
        <v>0</v>
      </c>
      <c r="I38">
        <f t="shared" si="12"/>
        <v>0</v>
      </c>
      <c r="J38">
        <f t="shared" si="11"/>
        <v>0</v>
      </c>
      <c r="K38">
        <f t="shared" si="11"/>
        <v>0</v>
      </c>
      <c r="L38">
        <f t="shared" si="11"/>
        <v>0</v>
      </c>
      <c r="M38">
        <f t="shared" si="11"/>
        <v>0</v>
      </c>
      <c r="N38">
        <f t="shared" si="11"/>
        <v>0</v>
      </c>
      <c r="O38" s="104">
        <f t="shared" si="11"/>
        <v>0</v>
      </c>
      <c r="P38">
        <f t="shared" si="11"/>
        <v>0</v>
      </c>
      <c r="Q38">
        <f t="shared" si="11"/>
        <v>0</v>
      </c>
      <c r="R38">
        <f t="shared" si="11"/>
        <v>0</v>
      </c>
      <c r="S38">
        <f t="shared" si="11"/>
        <v>0</v>
      </c>
      <c r="T38">
        <f t="shared" si="11"/>
        <v>0</v>
      </c>
      <c r="U38">
        <f t="shared" si="11"/>
        <v>0</v>
      </c>
      <c r="V38">
        <f t="shared" si="11"/>
        <v>0</v>
      </c>
      <c r="W38">
        <f t="shared" si="11"/>
        <v>0</v>
      </c>
      <c r="X38">
        <f t="shared" si="11"/>
        <v>0</v>
      </c>
      <c r="Y38">
        <f t="shared" si="11"/>
        <v>0</v>
      </c>
      <c r="Z38">
        <f t="shared" si="11"/>
        <v>0</v>
      </c>
      <c r="AA38">
        <f t="shared" si="11"/>
        <v>0</v>
      </c>
      <c r="AB38">
        <f t="shared" si="11"/>
        <v>0</v>
      </c>
      <c r="AC38">
        <f t="shared" si="11"/>
        <v>0</v>
      </c>
      <c r="AD38">
        <f t="shared" si="11"/>
        <v>0</v>
      </c>
      <c r="AE38">
        <f t="shared" si="11"/>
        <v>0</v>
      </c>
      <c r="AF38">
        <f t="shared" si="11"/>
        <v>0</v>
      </c>
      <c r="AG38">
        <f t="shared" si="11"/>
        <v>0</v>
      </c>
      <c r="AH38">
        <f t="shared" si="11"/>
        <v>0</v>
      </c>
      <c r="AI38">
        <f t="shared" si="11"/>
        <v>0</v>
      </c>
      <c r="AJ38">
        <f t="shared" si="11"/>
        <v>0</v>
      </c>
      <c r="AK38">
        <f t="shared" si="11"/>
        <v>0</v>
      </c>
      <c r="BG38" t="s">
        <v>121</v>
      </c>
      <c r="BH38" s="21" t="s">
        <v>39</v>
      </c>
      <c r="BI38" t="s">
        <v>39</v>
      </c>
      <c r="BJ38" t="s">
        <v>50</v>
      </c>
      <c r="BP38" s="14" t="s">
        <v>28</v>
      </c>
      <c r="BQ38" t="s">
        <v>28</v>
      </c>
      <c r="BR38" t="s">
        <v>28</v>
      </c>
      <c r="BS38" t="s">
        <v>28</v>
      </c>
      <c r="BT38" t="s">
        <v>28</v>
      </c>
    </row>
    <row r="39" spans="1:72">
      <c r="A39" t="s">
        <v>126</v>
      </c>
      <c r="B39" t="s">
        <v>32</v>
      </c>
      <c r="C39" t="s">
        <v>127</v>
      </c>
      <c r="H39">
        <v>1825</v>
      </c>
      <c r="I39">
        <f t="shared" ref="I39:I46" si="13">H39</f>
        <v>1825</v>
      </c>
      <c r="J39">
        <f t="shared" si="11"/>
        <v>1825</v>
      </c>
      <c r="K39">
        <f t="shared" si="11"/>
        <v>1825</v>
      </c>
      <c r="L39">
        <f t="shared" si="11"/>
        <v>1825</v>
      </c>
      <c r="M39">
        <f t="shared" si="11"/>
        <v>1825</v>
      </c>
      <c r="N39">
        <f t="shared" si="11"/>
        <v>1825</v>
      </c>
      <c r="O39" s="104">
        <f t="shared" si="11"/>
        <v>1825</v>
      </c>
      <c r="P39">
        <f t="shared" si="11"/>
        <v>1825</v>
      </c>
      <c r="Q39">
        <f t="shared" si="11"/>
        <v>1825</v>
      </c>
      <c r="R39">
        <f t="shared" si="11"/>
        <v>1825</v>
      </c>
      <c r="S39">
        <f t="shared" si="11"/>
        <v>1825</v>
      </c>
      <c r="T39">
        <f t="shared" si="11"/>
        <v>1825</v>
      </c>
      <c r="U39">
        <f t="shared" si="11"/>
        <v>1825</v>
      </c>
      <c r="V39">
        <f t="shared" si="11"/>
        <v>1825</v>
      </c>
      <c r="W39">
        <f t="shared" si="11"/>
        <v>1825</v>
      </c>
      <c r="X39">
        <f t="shared" si="11"/>
        <v>1825</v>
      </c>
      <c r="Y39">
        <f t="shared" si="11"/>
        <v>1825</v>
      </c>
      <c r="Z39">
        <f t="shared" si="11"/>
        <v>1825</v>
      </c>
      <c r="AA39">
        <f t="shared" si="11"/>
        <v>1825</v>
      </c>
      <c r="AB39">
        <f t="shared" si="11"/>
        <v>1825</v>
      </c>
      <c r="AC39">
        <f t="shared" si="11"/>
        <v>1825</v>
      </c>
      <c r="AD39">
        <f t="shared" si="11"/>
        <v>1825</v>
      </c>
      <c r="AE39">
        <f t="shared" si="11"/>
        <v>1825</v>
      </c>
      <c r="AF39">
        <f t="shared" si="11"/>
        <v>1825</v>
      </c>
      <c r="AG39">
        <f t="shared" si="11"/>
        <v>1825</v>
      </c>
      <c r="AH39">
        <f t="shared" si="11"/>
        <v>1825</v>
      </c>
      <c r="AI39">
        <f t="shared" si="11"/>
        <v>1825</v>
      </c>
      <c r="AJ39">
        <f t="shared" si="11"/>
        <v>1825</v>
      </c>
      <c r="AK39">
        <f t="shared" si="11"/>
        <v>1825</v>
      </c>
      <c r="BG39" t="s">
        <v>128</v>
      </c>
      <c r="BI39" t="s">
        <v>39</v>
      </c>
      <c r="BJ39" t="s">
        <v>86</v>
      </c>
      <c r="BP39" s="14" t="s">
        <v>28</v>
      </c>
    </row>
    <row r="40" spans="1:72">
      <c r="A40" t="s">
        <v>129</v>
      </c>
      <c r="B40" t="s">
        <v>23</v>
      </c>
      <c r="C40" t="s">
        <v>130</v>
      </c>
      <c r="H40">
        <v>0</v>
      </c>
      <c r="I40">
        <f t="shared" si="13"/>
        <v>0</v>
      </c>
      <c r="J40">
        <f t="shared" ref="J40:AK46" si="14">I40</f>
        <v>0</v>
      </c>
      <c r="K40">
        <f t="shared" si="14"/>
        <v>0</v>
      </c>
      <c r="L40">
        <f t="shared" si="14"/>
        <v>0</v>
      </c>
      <c r="M40">
        <f t="shared" si="14"/>
        <v>0</v>
      </c>
      <c r="N40">
        <f t="shared" si="14"/>
        <v>0</v>
      </c>
      <c r="O40" s="104">
        <f t="shared" si="14"/>
        <v>0</v>
      </c>
      <c r="P40">
        <f t="shared" si="14"/>
        <v>0</v>
      </c>
      <c r="Q40">
        <f t="shared" si="14"/>
        <v>0</v>
      </c>
      <c r="R40">
        <f t="shared" si="14"/>
        <v>0</v>
      </c>
      <c r="S40">
        <f t="shared" si="14"/>
        <v>0</v>
      </c>
      <c r="T40">
        <f t="shared" si="14"/>
        <v>0</v>
      </c>
      <c r="U40">
        <f t="shared" si="14"/>
        <v>0</v>
      </c>
      <c r="V40">
        <f t="shared" si="14"/>
        <v>0</v>
      </c>
      <c r="W40">
        <f t="shared" si="14"/>
        <v>0</v>
      </c>
      <c r="X40">
        <f t="shared" si="14"/>
        <v>0</v>
      </c>
      <c r="Y40">
        <f t="shared" si="14"/>
        <v>0</v>
      </c>
      <c r="Z40">
        <f t="shared" si="14"/>
        <v>0</v>
      </c>
      <c r="AA40">
        <f t="shared" si="14"/>
        <v>0</v>
      </c>
      <c r="AB40">
        <f t="shared" si="14"/>
        <v>0</v>
      </c>
      <c r="AC40">
        <f t="shared" si="14"/>
        <v>0</v>
      </c>
      <c r="AD40">
        <f t="shared" si="14"/>
        <v>0</v>
      </c>
      <c r="AE40">
        <f t="shared" si="14"/>
        <v>0</v>
      </c>
      <c r="AF40">
        <f t="shared" si="14"/>
        <v>0</v>
      </c>
      <c r="AG40">
        <f t="shared" si="14"/>
        <v>0</v>
      </c>
      <c r="AH40">
        <f t="shared" si="14"/>
        <v>0</v>
      </c>
      <c r="AI40">
        <f t="shared" si="14"/>
        <v>0</v>
      </c>
      <c r="AJ40">
        <f t="shared" si="14"/>
        <v>0</v>
      </c>
      <c r="AK40">
        <f t="shared" si="14"/>
        <v>0</v>
      </c>
      <c r="BG40" t="s">
        <v>49</v>
      </c>
      <c r="BI40" t="s">
        <v>131</v>
      </c>
      <c r="BJ40" t="s">
        <v>50</v>
      </c>
      <c r="BP40" s="14" t="s">
        <v>28</v>
      </c>
      <c r="BQ40" t="s">
        <v>28</v>
      </c>
      <c r="BR40" t="s">
        <v>28</v>
      </c>
      <c r="BS40" t="s">
        <v>28</v>
      </c>
      <c r="BT40" t="s">
        <v>28</v>
      </c>
    </row>
    <row r="41" spans="1:72">
      <c r="A41" t="s">
        <v>28</v>
      </c>
      <c r="B41" t="s">
        <v>23</v>
      </c>
      <c r="C41" t="s">
        <v>132</v>
      </c>
      <c r="H41">
        <v>0</v>
      </c>
      <c r="I41">
        <f t="shared" si="13"/>
        <v>0</v>
      </c>
      <c r="J41">
        <f t="shared" ref="J41:X41" si="15">I41</f>
        <v>0</v>
      </c>
      <c r="K41">
        <f t="shared" si="15"/>
        <v>0</v>
      </c>
      <c r="L41">
        <f t="shared" si="15"/>
        <v>0</v>
      </c>
      <c r="M41">
        <f t="shared" si="15"/>
        <v>0</v>
      </c>
      <c r="N41">
        <f t="shared" si="15"/>
        <v>0</v>
      </c>
      <c r="O41" s="104">
        <f t="shared" si="15"/>
        <v>0</v>
      </c>
      <c r="P41">
        <f t="shared" si="15"/>
        <v>0</v>
      </c>
      <c r="Q41">
        <f t="shared" si="15"/>
        <v>0</v>
      </c>
      <c r="R41">
        <f t="shared" si="15"/>
        <v>0</v>
      </c>
      <c r="S41">
        <f t="shared" si="15"/>
        <v>0</v>
      </c>
      <c r="T41">
        <f t="shared" si="15"/>
        <v>0</v>
      </c>
      <c r="U41">
        <f t="shared" si="15"/>
        <v>0</v>
      </c>
      <c r="V41">
        <f t="shared" si="15"/>
        <v>0</v>
      </c>
      <c r="W41">
        <f t="shared" si="15"/>
        <v>0</v>
      </c>
      <c r="X41">
        <f t="shared" si="15"/>
        <v>0</v>
      </c>
      <c r="Y41">
        <f t="shared" si="14"/>
        <v>0</v>
      </c>
      <c r="Z41">
        <f t="shared" si="14"/>
        <v>0</v>
      </c>
      <c r="AA41">
        <f t="shared" si="14"/>
        <v>0</v>
      </c>
      <c r="AB41">
        <f t="shared" si="14"/>
        <v>0</v>
      </c>
      <c r="AC41">
        <f t="shared" si="14"/>
        <v>0</v>
      </c>
      <c r="AD41">
        <f t="shared" si="14"/>
        <v>0</v>
      </c>
      <c r="AE41">
        <f t="shared" si="14"/>
        <v>0</v>
      </c>
      <c r="AF41">
        <f t="shared" si="14"/>
        <v>0</v>
      </c>
      <c r="AG41">
        <f t="shared" si="14"/>
        <v>0</v>
      </c>
      <c r="AH41">
        <f t="shared" si="14"/>
        <v>0</v>
      </c>
      <c r="AI41">
        <f t="shared" si="14"/>
        <v>0</v>
      </c>
      <c r="AJ41">
        <f t="shared" si="14"/>
        <v>0</v>
      </c>
      <c r="AK41">
        <f t="shared" si="14"/>
        <v>0</v>
      </c>
      <c r="BG41" t="s">
        <v>133</v>
      </c>
      <c r="BH41" s="21" t="s">
        <v>39</v>
      </c>
      <c r="BI41" t="s">
        <v>39</v>
      </c>
      <c r="BJ41" t="s">
        <v>134</v>
      </c>
      <c r="BP41" s="14" t="s">
        <v>28</v>
      </c>
      <c r="BQ41" t="s">
        <v>28</v>
      </c>
      <c r="BR41" t="s">
        <v>28</v>
      </c>
      <c r="BS41" t="s">
        <v>28</v>
      </c>
      <c r="BT41" t="s">
        <v>28</v>
      </c>
    </row>
    <row r="42" spans="1:72">
      <c r="A42" t="s">
        <v>135</v>
      </c>
      <c r="B42" t="s">
        <v>136</v>
      </c>
      <c r="C42" t="s">
        <v>137</v>
      </c>
      <c r="H42">
        <v>0</v>
      </c>
      <c r="I42">
        <f t="shared" si="13"/>
        <v>0</v>
      </c>
      <c r="J42">
        <f t="shared" si="14"/>
        <v>0</v>
      </c>
      <c r="K42">
        <f t="shared" si="14"/>
        <v>0</v>
      </c>
      <c r="L42">
        <f t="shared" si="14"/>
        <v>0</v>
      </c>
      <c r="M42">
        <f t="shared" si="14"/>
        <v>0</v>
      </c>
      <c r="N42">
        <f t="shared" si="14"/>
        <v>0</v>
      </c>
      <c r="O42" s="104">
        <f t="shared" si="14"/>
        <v>0</v>
      </c>
      <c r="P42">
        <f t="shared" si="14"/>
        <v>0</v>
      </c>
      <c r="Q42">
        <f t="shared" si="14"/>
        <v>0</v>
      </c>
      <c r="R42">
        <f t="shared" si="14"/>
        <v>0</v>
      </c>
      <c r="S42">
        <f t="shared" si="14"/>
        <v>0</v>
      </c>
      <c r="T42">
        <f t="shared" si="14"/>
        <v>0</v>
      </c>
      <c r="U42">
        <f t="shared" si="14"/>
        <v>0</v>
      </c>
      <c r="V42">
        <f t="shared" si="14"/>
        <v>0</v>
      </c>
      <c r="W42">
        <f t="shared" si="14"/>
        <v>0</v>
      </c>
      <c r="X42">
        <f t="shared" si="14"/>
        <v>0</v>
      </c>
      <c r="Y42">
        <f t="shared" si="14"/>
        <v>0</v>
      </c>
      <c r="Z42">
        <f t="shared" si="14"/>
        <v>0</v>
      </c>
      <c r="AA42">
        <f t="shared" si="14"/>
        <v>0</v>
      </c>
      <c r="AB42">
        <f t="shared" si="14"/>
        <v>0</v>
      </c>
      <c r="AC42">
        <f t="shared" si="14"/>
        <v>0</v>
      </c>
      <c r="AD42">
        <f t="shared" si="14"/>
        <v>0</v>
      </c>
      <c r="AE42">
        <f t="shared" si="14"/>
        <v>0</v>
      </c>
      <c r="AF42">
        <f t="shared" si="14"/>
        <v>0</v>
      </c>
      <c r="AG42">
        <f t="shared" si="14"/>
        <v>0</v>
      </c>
      <c r="AH42">
        <f t="shared" si="14"/>
        <v>0</v>
      </c>
      <c r="AI42">
        <f t="shared" si="14"/>
        <v>0</v>
      </c>
      <c r="AJ42">
        <f t="shared" si="14"/>
        <v>0</v>
      </c>
      <c r="AK42">
        <f t="shared" si="14"/>
        <v>0</v>
      </c>
      <c r="BG42" t="s">
        <v>49</v>
      </c>
      <c r="BH42" s="21" t="s">
        <v>39</v>
      </c>
      <c r="BI42" t="s">
        <v>138</v>
      </c>
      <c r="BJ42" t="s">
        <v>50</v>
      </c>
      <c r="BP42" s="14" t="s">
        <v>28</v>
      </c>
      <c r="BQ42" t="s">
        <v>28</v>
      </c>
      <c r="BR42" t="s">
        <v>28</v>
      </c>
      <c r="BS42" t="s">
        <v>28</v>
      </c>
      <c r="BT42" t="s">
        <v>28</v>
      </c>
    </row>
    <row r="43" spans="1:72">
      <c r="A43" t="s">
        <v>139</v>
      </c>
      <c r="B43" t="s">
        <v>23</v>
      </c>
      <c r="C43" t="s">
        <v>140</v>
      </c>
      <c r="D43" t="s">
        <v>15</v>
      </c>
      <c r="H43">
        <v>0</v>
      </c>
      <c r="I43">
        <f t="shared" si="13"/>
        <v>0</v>
      </c>
      <c r="J43">
        <f t="shared" si="14"/>
        <v>0</v>
      </c>
      <c r="K43">
        <f t="shared" si="14"/>
        <v>0</v>
      </c>
      <c r="L43">
        <f t="shared" si="14"/>
        <v>0</v>
      </c>
      <c r="M43">
        <f t="shared" si="14"/>
        <v>0</v>
      </c>
      <c r="N43">
        <f t="shared" si="14"/>
        <v>0</v>
      </c>
      <c r="O43" s="104">
        <f t="shared" si="14"/>
        <v>0</v>
      </c>
      <c r="P43">
        <f t="shared" si="14"/>
        <v>0</v>
      </c>
      <c r="Q43">
        <f t="shared" si="14"/>
        <v>0</v>
      </c>
      <c r="R43">
        <f t="shared" si="14"/>
        <v>0</v>
      </c>
      <c r="S43">
        <f t="shared" si="14"/>
        <v>0</v>
      </c>
      <c r="T43">
        <f t="shared" si="14"/>
        <v>0</v>
      </c>
      <c r="U43">
        <f t="shared" si="14"/>
        <v>0</v>
      </c>
      <c r="V43">
        <f t="shared" si="14"/>
        <v>0</v>
      </c>
      <c r="W43">
        <f t="shared" si="14"/>
        <v>0</v>
      </c>
      <c r="X43">
        <f t="shared" si="14"/>
        <v>0</v>
      </c>
      <c r="Y43">
        <f t="shared" si="14"/>
        <v>0</v>
      </c>
      <c r="Z43">
        <f t="shared" si="14"/>
        <v>0</v>
      </c>
      <c r="AA43">
        <f t="shared" si="14"/>
        <v>0</v>
      </c>
      <c r="AB43">
        <f t="shared" si="14"/>
        <v>0</v>
      </c>
      <c r="AC43">
        <f t="shared" si="14"/>
        <v>0</v>
      </c>
      <c r="AD43">
        <f t="shared" si="14"/>
        <v>0</v>
      </c>
      <c r="AE43">
        <f t="shared" si="14"/>
        <v>0</v>
      </c>
      <c r="AF43">
        <f t="shared" si="14"/>
        <v>0</v>
      </c>
      <c r="AG43">
        <f t="shared" si="14"/>
        <v>0</v>
      </c>
      <c r="AH43">
        <f t="shared" si="14"/>
        <v>0</v>
      </c>
      <c r="AI43">
        <f t="shared" si="14"/>
        <v>0</v>
      </c>
      <c r="AJ43">
        <f t="shared" si="14"/>
        <v>0</v>
      </c>
      <c r="AK43">
        <f t="shared" si="14"/>
        <v>0</v>
      </c>
      <c r="BG43" t="s">
        <v>133</v>
      </c>
      <c r="BH43" s="21" t="s">
        <v>39</v>
      </c>
      <c r="BI43" t="s">
        <v>39</v>
      </c>
      <c r="BJ43" t="s">
        <v>134</v>
      </c>
      <c r="BP43" s="14" t="s">
        <v>28</v>
      </c>
      <c r="BQ43" t="s">
        <v>28</v>
      </c>
      <c r="BR43" t="s">
        <v>28</v>
      </c>
      <c r="BS43" t="s">
        <v>28</v>
      </c>
      <c r="BT43" t="s">
        <v>28</v>
      </c>
    </row>
    <row r="44" spans="1:72">
      <c r="A44" t="s">
        <v>141</v>
      </c>
      <c r="B44" t="s">
        <v>23</v>
      </c>
      <c r="C44" t="s">
        <v>142</v>
      </c>
      <c r="D44" t="s">
        <v>15</v>
      </c>
      <c r="H44">
        <v>0</v>
      </c>
      <c r="I44">
        <f t="shared" si="13"/>
        <v>0</v>
      </c>
      <c r="J44">
        <f t="shared" si="14"/>
        <v>0</v>
      </c>
      <c r="K44">
        <f t="shared" si="14"/>
        <v>0</v>
      </c>
      <c r="L44">
        <f t="shared" si="14"/>
        <v>0</v>
      </c>
      <c r="M44">
        <f t="shared" si="14"/>
        <v>0</v>
      </c>
      <c r="N44">
        <f t="shared" si="14"/>
        <v>0</v>
      </c>
      <c r="O44" s="104">
        <f t="shared" si="14"/>
        <v>0</v>
      </c>
      <c r="P44">
        <f t="shared" si="14"/>
        <v>0</v>
      </c>
      <c r="Q44">
        <f t="shared" si="14"/>
        <v>0</v>
      </c>
      <c r="R44">
        <f t="shared" si="14"/>
        <v>0</v>
      </c>
      <c r="S44">
        <f t="shared" si="14"/>
        <v>0</v>
      </c>
      <c r="T44">
        <f t="shared" si="14"/>
        <v>0</v>
      </c>
      <c r="U44">
        <f t="shared" si="14"/>
        <v>0</v>
      </c>
      <c r="V44">
        <f t="shared" si="14"/>
        <v>0</v>
      </c>
      <c r="W44">
        <f t="shared" si="14"/>
        <v>0</v>
      </c>
      <c r="X44">
        <f t="shared" si="14"/>
        <v>0</v>
      </c>
      <c r="Y44">
        <f t="shared" si="14"/>
        <v>0</v>
      </c>
      <c r="Z44">
        <f t="shared" si="14"/>
        <v>0</v>
      </c>
      <c r="AA44">
        <f t="shared" si="14"/>
        <v>0</v>
      </c>
      <c r="AB44">
        <f t="shared" si="14"/>
        <v>0</v>
      </c>
      <c r="AC44">
        <f t="shared" si="14"/>
        <v>0</v>
      </c>
      <c r="AD44">
        <f t="shared" si="14"/>
        <v>0</v>
      </c>
      <c r="AE44">
        <f t="shared" si="14"/>
        <v>0</v>
      </c>
      <c r="AF44">
        <f t="shared" si="14"/>
        <v>0</v>
      </c>
      <c r="AG44">
        <f t="shared" si="14"/>
        <v>0</v>
      </c>
      <c r="AH44">
        <f t="shared" si="14"/>
        <v>0</v>
      </c>
      <c r="AI44">
        <f t="shared" si="14"/>
        <v>0</v>
      </c>
      <c r="AJ44">
        <f t="shared" si="14"/>
        <v>0</v>
      </c>
      <c r="AK44">
        <f t="shared" si="14"/>
        <v>0</v>
      </c>
      <c r="BG44" t="s">
        <v>133</v>
      </c>
      <c r="BH44" s="21" t="s">
        <v>39</v>
      </c>
      <c r="BI44" t="s">
        <v>39</v>
      </c>
      <c r="BP44" s="14" t="s">
        <v>28</v>
      </c>
      <c r="BQ44" t="s">
        <v>28</v>
      </c>
      <c r="BR44" t="s">
        <v>28</v>
      </c>
      <c r="BS44" t="s">
        <v>28</v>
      </c>
      <c r="BT44" t="s">
        <v>28</v>
      </c>
    </row>
    <row r="45" spans="1:72">
      <c r="A45" t="s">
        <v>143</v>
      </c>
      <c r="B45" t="s">
        <v>23</v>
      </c>
      <c r="C45" t="s">
        <v>144</v>
      </c>
      <c r="D45" t="s">
        <v>18</v>
      </c>
      <c r="H45">
        <v>0</v>
      </c>
      <c r="I45">
        <f t="shared" si="13"/>
        <v>0</v>
      </c>
      <c r="J45">
        <f t="shared" si="14"/>
        <v>0</v>
      </c>
      <c r="K45">
        <f t="shared" si="14"/>
        <v>0</v>
      </c>
      <c r="L45">
        <f t="shared" si="14"/>
        <v>0</v>
      </c>
      <c r="M45">
        <f t="shared" si="14"/>
        <v>0</v>
      </c>
      <c r="N45">
        <f t="shared" si="14"/>
        <v>0</v>
      </c>
      <c r="O45" s="104">
        <f t="shared" si="14"/>
        <v>0</v>
      </c>
      <c r="P45">
        <f t="shared" si="14"/>
        <v>0</v>
      </c>
      <c r="Q45">
        <f t="shared" si="14"/>
        <v>0</v>
      </c>
      <c r="R45">
        <f t="shared" si="14"/>
        <v>0</v>
      </c>
      <c r="S45">
        <f t="shared" si="14"/>
        <v>0</v>
      </c>
      <c r="T45">
        <f t="shared" si="14"/>
        <v>0</v>
      </c>
      <c r="U45">
        <f t="shared" si="14"/>
        <v>0</v>
      </c>
      <c r="V45">
        <f t="shared" si="14"/>
        <v>0</v>
      </c>
      <c r="W45">
        <f t="shared" si="14"/>
        <v>0</v>
      </c>
      <c r="X45">
        <f t="shared" si="14"/>
        <v>0</v>
      </c>
      <c r="Y45">
        <f t="shared" si="14"/>
        <v>0</v>
      </c>
      <c r="Z45">
        <f t="shared" si="14"/>
        <v>0</v>
      </c>
      <c r="AA45">
        <f t="shared" si="14"/>
        <v>0</v>
      </c>
      <c r="AB45">
        <f t="shared" si="14"/>
        <v>0</v>
      </c>
      <c r="AC45">
        <f t="shared" si="14"/>
        <v>0</v>
      </c>
      <c r="AD45">
        <f t="shared" si="14"/>
        <v>0</v>
      </c>
      <c r="AE45">
        <f t="shared" si="14"/>
        <v>0</v>
      </c>
      <c r="AF45">
        <f t="shared" si="14"/>
        <v>0</v>
      </c>
      <c r="AG45">
        <f t="shared" si="14"/>
        <v>0</v>
      </c>
      <c r="AH45">
        <f t="shared" si="14"/>
        <v>0</v>
      </c>
      <c r="AI45">
        <f t="shared" si="14"/>
        <v>0</v>
      </c>
      <c r="AJ45">
        <f t="shared" si="14"/>
        <v>0</v>
      </c>
      <c r="AK45">
        <f t="shared" si="14"/>
        <v>0</v>
      </c>
      <c r="BG45" t="s">
        <v>133</v>
      </c>
      <c r="BH45" s="21" t="s">
        <v>39</v>
      </c>
      <c r="BI45" t="s">
        <v>39</v>
      </c>
      <c r="BJ45" t="s">
        <v>134</v>
      </c>
      <c r="BP45" s="14" t="s">
        <v>28</v>
      </c>
      <c r="BQ45" t="s">
        <v>28</v>
      </c>
      <c r="BR45" t="s">
        <v>28</v>
      </c>
      <c r="BS45" t="s">
        <v>28</v>
      </c>
      <c r="BT45" t="s">
        <v>28</v>
      </c>
    </row>
    <row r="46" spans="1:72">
      <c r="A46" t="s">
        <v>145</v>
      </c>
      <c r="B46" t="s">
        <v>136</v>
      </c>
      <c r="C46" t="s">
        <v>146</v>
      </c>
      <c r="H46">
        <v>0</v>
      </c>
      <c r="I46">
        <f t="shared" si="13"/>
        <v>0</v>
      </c>
      <c r="J46">
        <f t="shared" si="14"/>
        <v>0</v>
      </c>
      <c r="K46">
        <f t="shared" si="14"/>
        <v>0</v>
      </c>
      <c r="L46">
        <f t="shared" si="14"/>
        <v>0</v>
      </c>
      <c r="M46">
        <f t="shared" si="14"/>
        <v>0</v>
      </c>
      <c r="N46">
        <f t="shared" si="14"/>
        <v>0</v>
      </c>
      <c r="O46" s="104">
        <f t="shared" si="14"/>
        <v>0</v>
      </c>
      <c r="P46">
        <f t="shared" si="14"/>
        <v>0</v>
      </c>
      <c r="Q46">
        <f t="shared" si="14"/>
        <v>0</v>
      </c>
      <c r="R46">
        <f t="shared" si="14"/>
        <v>0</v>
      </c>
      <c r="S46">
        <f t="shared" si="14"/>
        <v>0</v>
      </c>
      <c r="T46">
        <f t="shared" si="14"/>
        <v>0</v>
      </c>
      <c r="U46">
        <f t="shared" si="14"/>
        <v>0</v>
      </c>
      <c r="V46">
        <f t="shared" si="14"/>
        <v>0</v>
      </c>
      <c r="W46">
        <f t="shared" si="14"/>
        <v>0</v>
      </c>
      <c r="X46">
        <f t="shared" si="14"/>
        <v>0</v>
      </c>
      <c r="Y46">
        <f t="shared" si="14"/>
        <v>0</v>
      </c>
      <c r="Z46">
        <f t="shared" si="14"/>
        <v>0</v>
      </c>
      <c r="AA46">
        <f t="shared" si="14"/>
        <v>0</v>
      </c>
      <c r="AB46">
        <f t="shared" si="14"/>
        <v>0</v>
      </c>
      <c r="AC46">
        <f t="shared" si="14"/>
        <v>0</v>
      </c>
      <c r="AD46">
        <f t="shared" si="14"/>
        <v>0</v>
      </c>
      <c r="AE46">
        <f t="shared" si="14"/>
        <v>0</v>
      </c>
      <c r="AF46">
        <f t="shared" si="14"/>
        <v>0</v>
      </c>
      <c r="AG46">
        <f t="shared" si="14"/>
        <v>0</v>
      </c>
      <c r="AH46">
        <f t="shared" si="14"/>
        <v>0</v>
      </c>
      <c r="AI46">
        <f t="shared" si="14"/>
        <v>0</v>
      </c>
      <c r="AJ46">
        <f t="shared" si="14"/>
        <v>0</v>
      </c>
      <c r="AK46">
        <f t="shared" si="14"/>
        <v>0</v>
      </c>
      <c r="BG46" t="s">
        <v>49</v>
      </c>
      <c r="BH46" s="21" t="s">
        <v>39</v>
      </c>
      <c r="BI46" t="s">
        <v>138</v>
      </c>
      <c r="BJ46" t="s">
        <v>50</v>
      </c>
      <c r="BP46" s="14" t="s">
        <v>28</v>
      </c>
      <c r="BQ46" t="s">
        <v>28</v>
      </c>
      <c r="BR46" t="s">
        <v>28</v>
      </c>
      <c r="BS46" t="s">
        <v>28</v>
      </c>
      <c r="BT46" t="s">
        <v>28</v>
      </c>
    </row>
    <row r="49" spans="1:72">
      <c r="A49" s="2" t="s">
        <v>147</v>
      </c>
      <c r="BG49" s="2" t="s">
        <v>148</v>
      </c>
      <c r="BH49" s="22" t="s">
        <v>149</v>
      </c>
      <c r="BI49" s="2" t="s">
        <v>150</v>
      </c>
      <c r="BJ49" s="2" t="s">
        <v>151</v>
      </c>
      <c r="BK49" s="2" t="s">
        <v>152</v>
      </c>
      <c r="BL49" s="2" t="s">
        <v>153</v>
      </c>
      <c r="BM49" s="2" t="s">
        <v>154</v>
      </c>
      <c r="BN49" s="2" t="s">
        <v>155</v>
      </c>
      <c r="BO49" s="2" t="s">
        <v>7</v>
      </c>
    </row>
    <row r="50" spans="1:72">
      <c r="A50" t="s">
        <v>156</v>
      </c>
      <c r="B50" t="s">
        <v>52</v>
      </c>
      <c r="C50" t="s">
        <v>157</v>
      </c>
      <c r="H50">
        <v>0</v>
      </c>
      <c r="I50">
        <f t="shared" ref="I50:I62" si="16">H50</f>
        <v>0</v>
      </c>
      <c r="J50">
        <f t="shared" ref="J50:AK59" si="17">I50</f>
        <v>0</v>
      </c>
      <c r="K50">
        <f t="shared" si="17"/>
        <v>0</v>
      </c>
      <c r="L50">
        <f t="shared" si="17"/>
        <v>0</v>
      </c>
      <c r="M50">
        <f t="shared" si="17"/>
        <v>0</v>
      </c>
      <c r="N50">
        <f t="shared" si="17"/>
        <v>0</v>
      </c>
      <c r="O50" s="104">
        <f t="shared" si="17"/>
        <v>0</v>
      </c>
      <c r="P50">
        <f t="shared" si="17"/>
        <v>0</v>
      </c>
      <c r="Q50">
        <f t="shared" si="17"/>
        <v>0</v>
      </c>
      <c r="R50">
        <f t="shared" si="17"/>
        <v>0</v>
      </c>
      <c r="S50">
        <f t="shared" si="17"/>
        <v>0</v>
      </c>
      <c r="T50">
        <f t="shared" si="17"/>
        <v>0</v>
      </c>
      <c r="U50">
        <f t="shared" si="17"/>
        <v>0</v>
      </c>
      <c r="V50">
        <f t="shared" si="17"/>
        <v>0</v>
      </c>
      <c r="W50">
        <f t="shared" si="17"/>
        <v>0</v>
      </c>
      <c r="X50">
        <f t="shared" si="17"/>
        <v>0</v>
      </c>
      <c r="Y50">
        <f t="shared" si="17"/>
        <v>0</v>
      </c>
      <c r="Z50">
        <f t="shared" si="17"/>
        <v>0</v>
      </c>
      <c r="AA50">
        <f t="shared" si="17"/>
        <v>0</v>
      </c>
      <c r="AB50">
        <f t="shared" si="17"/>
        <v>0</v>
      </c>
      <c r="AC50">
        <f t="shared" si="17"/>
        <v>0</v>
      </c>
      <c r="AD50">
        <f t="shared" si="17"/>
        <v>0</v>
      </c>
      <c r="AE50">
        <f t="shared" si="17"/>
        <v>0</v>
      </c>
      <c r="AF50">
        <f t="shared" si="17"/>
        <v>0</v>
      </c>
      <c r="AG50">
        <f t="shared" si="17"/>
        <v>0</v>
      </c>
      <c r="AH50">
        <f t="shared" si="17"/>
        <v>0</v>
      </c>
      <c r="AI50">
        <f t="shared" si="17"/>
        <v>0</v>
      </c>
      <c r="AJ50">
        <f t="shared" si="17"/>
        <v>0</v>
      </c>
      <c r="AK50">
        <f t="shared" si="17"/>
        <v>0</v>
      </c>
      <c r="BG50" t="s">
        <v>57</v>
      </c>
      <c r="BH50" s="21" t="s">
        <v>39</v>
      </c>
      <c r="BI50" t="s">
        <v>158</v>
      </c>
      <c r="BJ50" t="s">
        <v>39</v>
      </c>
      <c r="BK50" t="s">
        <v>159</v>
      </c>
      <c r="BL50" t="s">
        <v>35</v>
      </c>
      <c r="BM50" t="s">
        <v>160</v>
      </c>
      <c r="BN50" t="s">
        <v>39</v>
      </c>
      <c r="BO50" t="s">
        <v>161</v>
      </c>
      <c r="BP50" s="14" t="s">
        <v>28</v>
      </c>
      <c r="BQ50" t="s">
        <v>28</v>
      </c>
      <c r="BR50" t="s">
        <v>28</v>
      </c>
      <c r="BS50" t="s">
        <v>28</v>
      </c>
      <c r="BT50" t="s">
        <v>28</v>
      </c>
    </row>
    <row r="51" spans="1:72">
      <c r="A51" t="s">
        <v>162</v>
      </c>
      <c r="B51" t="s">
        <v>64</v>
      </c>
      <c r="C51" t="s">
        <v>163</v>
      </c>
      <c r="H51">
        <v>0</v>
      </c>
      <c r="I51">
        <f t="shared" si="16"/>
        <v>0</v>
      </c>
      <c r="J51">
        <f t="shared" ref="J51:X51" si="18">I51</f>
        <v>0</v>
      </c>
      <c r="K51">
        <f t="shared" si="18"/>
        <v>0</v>
      </c>
      <c r="L51">
        <f t="shared" si="18"/>
        <v>0</v>
      </c>
      <c r="M51">
        <f t="shared" si="18"/>
        <v>0</v>
      </c>
      <c r="N51">
        <f t="shared" si="18"/>
        <v>0</v>
      </c>
      <c r="O51" s="104">
        <f t="shared" si="18"/>
        <v>0</v>
      </c>
      <c r="P51">
        <f t="shared" si="18"/>
        <v>0</v>
      </c>
      <c r="Q51">
        <f t="shared" si="18"/>
        <v>0</v>
      </c>
      <c r="R51">
        <f t="shared" si="18"/>
        <v>0</v>
      </c>
      <c r="S51">
        <f t="shared" si="18"/>
        <v>0</v>
      </c>
      <c r="T51">
        <f t="shared" si="18"/>
        <v>0</v>
      </c>
      <c r="U51">
        <f t="shared" si="18"/>
        <v>0</v>
      </c>
      <c r="V51">
        <f t="shared" si="18"/>
        <v>0</v>
      </c>
      <c r="W51">
        <f t="shared" si="18"/>
        <v>0</v>
      </c>
      <c r="X51">
        <f t="shared" si="18"/>
        <v>0</v>
      </c>
      <c r="Y51">
        <f t="shared" si="17"/>
        <v>0</v>
      </c>
      <c r="Z51">
        <f t="shared" si="17"/>
        <v>0</v>
      </c>
      <c r="AA51">
        <f t="shared" si="17"/>
        <v>0</v>
      </c>
      <c r="AB51">
        <f t="shared" si="17"/>
        <v>0</v>
      </c>
      <c r="AC51">
        <f t="shared" si="17"/>
        <v>0</v>
      </c>
      <c r="AD51">
        <f t="shared" si="17"/>
        <v>0</v>
      </c>
      <c r="AE51">
        <f t="shared" si="17"/>
        <v>0</v>
      </c>
      <c r="AF51">
        <f t="shared" si="17"/>
        <v>0</v>
      </c>
      <c r="AG51">
        <f t="shared" si="17"/>
        <v>0</v>
      </c>
      <c r="AH51">
        <f t="shared" si="17"/>
        <v>0</v>
      </c>
      <c r="AI51">
        <f t="shared" si="17"/>
        <v>0</v>
      </c>
      <c r="AJ51">
        <f t="shared" si="17"/>
        <v>0</v>
      </c>
      <c r="AK51">
        <f t="shared" si="17"/>
        <v>0</v>
      </c>
      <c r="BG51" t="s">
        <v>67</v>
      </c>
      <c r="BH51" s="21" t="s">
        <v>164</v>
      </c>
      <c r="BI51" t="s">
        <v>165</v>
      </c>
      <c r="BK51" t="s">
        <v>166</v>
      </c>
      <c r="BL51" t="s">
        <v>68</v>
      </c>
      <c r="BM51" t="s">
        <v>167</v>
      </c>
      <c r="BN51" t="s">
        <v>168</v>
      </c>
      <c r="BP51" s="14" t="s">
        <v>28</v>
      </c>
      <c r="BQ51" t="s">
        <v>28</v>
      </c>
      <c r="BR51" t="s">
        <v>28</v>
      </c>
      <c r="BS51" t="s">
        <v>28</v>
      </c>
      <c r="BT51" t="s">
        <v>28</v>
      </c>
    </row>
    <row r="52" spans="1:72">
      <c r="A52" t="s">
        <v>169</v>
      </c>
      <c r="B52" t="s">
        <v>64</v>
      </c>
      <c r="C52" t="s">
        <v>170</v>
      </c>
      <c r="H52">
        <v>0</v>
      </c>
      <c r="I52">
        <f t="shared" si="16"/>
        <v>0</v>
      </c>
      <c r="J52">
        <f t="shared" si="17"/>
        <v>0</v>
      </c>
      <c r="K52">
        <f t="shared" si="17"/>
        <v>0</v>
      </c>
      <c r="L52">
        <f t="shared" si="17"/>
        <v>0</v>
      </c>
      <c r="M52">
        <f t="shared" si="17"/>
        <v>0</v>
      </c>
      <c r="N52">
        <f t="shared" si="17"/>
        <v>0</v>
      </c>
      <c r="O52" s="104">
        <f t="shared" si="17"/>
        <v>0</v>
      </c>
      <c r="P52">
        <f t="shared" si="17"/>
        <v>0</v>
      </c>
      <c r="Q52">
        <f t="shared" si="17"/>
        <v>0</v>
      </c>
      <c r="R52">
        <f t="shared" si="17"/>
        <v>0</v>
      </c>
      <c r="S52">
        <f t="shared" si="17"/>
        <v>0</v>
      </c>
      <c r="T52">
        <f t="shared" si="17"/>
        <v>0</v>
      </c>
      <c r="U52">
        <f t="shared" si="17"/>
        <v>0</v>
      </c>
      <c r="V52">
        <f t="shared" si="17"/>
        <v>0</v>
      </c>
      <c r="W52">
        <f t="shared" si="17"/>
        <v>0</v>
      </c>
      <c r="X52">
        <f t="shared" si="17"/>
        <v>0</v>
      </c>
      <c r="Y52">
        <f t="shared" si="17"/>
        <v>0</v>
      </c>
      <c r="Z52">
        <f t="shared" si="17"/>
        <v>0</v>
      </c>
      <c r="AA52">
        <f t="shared" si="17"/>
        <v>0</v>
      </c>
      <c r="AB52">
        <f t="shared" si="17"/>
        <v>0</v>
      </c>
      <c r="AC52">
        <f t="shared" si="17"/>
        <v>0</v>
      </c>
      <c r="AD52">
        <f t="shared" si="17"/>
        <v>0</v>
      </c>
      <c r="AE52">
        <f t="shared" si="17"/>
        <v>0</v>
      </c>
      <c r="AF52">
        <f t="shared" si="17"/>
        <v>0</v>
      </c>
      <c r="AG52">
        <f t="shared" si="17"/>
        <v>0</v>
      </c>
      <c r="AH52">
        <f t="shared" si="17"/>
        <v>0</v>
      </c>
      <c r="AI52">
        <f t="shared" si="17"/>
        <v>0</v>
      </c>
      <c r="AJ52">
        <f t="shared" si="17"/>
        <v>0</v>
      </c>
      <c r="AK52">
        <f t="shared" si="17"/>
        <v>0</v>
      </c>
      <c r="BG52" t="s">
        <v>67</v>
      </c>
      <c r="BH52" s="21" t="s">
        <v>164</v>
      </c>
      <c r="BI52" t="s">
        <v>165</v>
      </c>
      <c r="BJ52" t="s">
        <v>39</v>
      </c>
      <c r="BK52" t="s">
        <v>166</v>
      </c>
      <c r="BL52" t="s">
        <v>68</v>
      </c>
      <c r="BM52" t="s">
        <v>167</v>
      </c>
      <c r="BN52" t="s">
        <v>168</v>
      </c>
      <c r="BO52" t="s">
        <v>161</v>
      </c>
      <c r="BP52" s="14" t="s">
        <v>28</v>
      </c>
      <c r="BQ52" t="s">
        <v>28</v>
      </c>
      <c r="BR52" t="s">
        <v>28</v>
      </c>
      <c r="BS52" t="s">
        <v>28</v>
      </c>
      <c r="BT52" t="s">
        <v>28</v>
      </c>
    </row>
    <row r="53" spans="1:72">
      <c r="A53" t="s">
        <v>171</v>
      </c>
      <c r="B53" t="s">
        <v>64</v>
      </c>
      <c r="C53" t="s">
        <v>172</v>
      </c>
      <c r="H53">
        <v>0</v>
      </c>
      <c r="I53">
        <f t="shared" si="16"/>
        <v>0</v>
      </c>
      <c r="J53">
        <f t="shared" si="17"/>
        <v>0</v>
      </c>
      <c r="K53">
        <f t="shared" si="17"/>
        <v>0</v>
      </c>
      <c r="L53">
        <f t="shared" si="17"/>
        <v>0</v>
      </c>
      <c r="M53">
        <f t="shared" si="17"/>
        <v>0</v>
      </c>
      <c r="N53">
        <f t="shared" si="17"/>
        <v>0</v>
      </c>
      <c r="O53" s="104">
        <f t="shared" si="17"/>
        <v>0</v>
      </c>
      <c r="P53">
        <f t="shared" si="17"/>
        <v>0</v>
      </c>
      <c r="Q53">
        <f t="shared" si="17"/>
        <v>0</v>
      </c>
      <c r="R53">
        <f t="shared" si="17"/>
        <v>0</v>
      </c>
      <c r="S53">
        <f t="shared" si="17"/>
        <v>0</v>
      </c>
      <c r="T53">
        <f t="shared" si="17"/>
        <v>0</v>
      </c>
      <c r="U53">
        <f t="shared" si="17"/>
        <v>0</v>
      </c>
      <c r="V53">
        <f t="shared" si="17"/>
        <v>0</v>
      </c>
      <c r="W53">
        <f t="shared" si="17"/>
        <v>0</v>
      </c>
      <c r="X53">
        <f t="shared" si="17"/>
        <v>0</v>
      </c>
      <c r="Y53">
        <f t="shared" si="17"/>
        <v>0</v>
      </c>
      <c r="Z53">
        <f t="shared" si="17"/>
        <v>0</v>
      </c>
      <c r="AA53">
        <f t="shared" si="17"/>
        <v>0</v>
      </c>
      <c r="AB53">
        <f t="shared" si="17"/>
        <v>0</v>
      </c>
      <c r="AC53">
        <f t="shared" si="17"/>
        <v>0</v>
      </c>
      <c r="AD53">
        <f t="shared" si="17"/>
        <v>0</v>
      </c>
      <c r="AE53">
        <f t="shared" si="17"/>
        <v>0</v>
      </c>
      <c r="AF53">
        <f t="shared" si="17"/>
        <v>0</v>
      </c>
      <c r="AG53">
        <f t="shared" si="17"/>
        <v>0</v>
      </c>
      <c r="AH53">
        <f t="shared" si="17"/>
        <v>0</v>
      </c>
      <c r="AI53">
        <f t="shared" si="17"/>
        <v>0</v>
      </c>
      <c r="AJ53">
        <f t="shared" si="17"/>
        <v>0</v>
      </c>
      <c r="AK53">
        <f t="shared" si="17"/>
        <v>0</v>
      </c>
      <c r="BG53" t="s">
        <v>67</v>
      </c>
      <c r="BH53" s="21" t="s">
        <v>164</v>
      </c>
      <c r="BI53" t="s">
        <v>165</v>
      </c>
      <c r="BJ53" t="s">
        <v>39</v>
      </c>
      <c r="BK53" t="s">
        <v>166</v>
      </c>
      <c r="BL53" t="s">
        <v>68</v>
      </c>
      <c r="BM53" t="s">
        <v>167</v>
      </c>
      <c r="BN53" t="s">
        <v>168</v>
      </c>
      <c r="BP53" s="14" t="s">
        <v>28</v>
      </c>
      <c r="BQ53" t="s">
        <v>28</v>
      </c>
      <c r="BR53" t="s">
        <v>28</v>
      </c>
      <c r="BS53" t="s">
        <v>28</v>
      </c>
      <c r="BT53" t="s">
        <v>28</v>
      </c>
    </row>
    <row r="54" spans="1:72">
      <c r="A54" t="s">
        <v>173</v>
      </c>
      <c r="B54" t="s">
        <v>174</v>
      </c>
      <c r="C54" t="s">
        <v>175</v>
      </c>
      <c r="H54">
        <v>0</v>
      </c>
      <c r="I54">
        <f t="shared" si="16"/>
        <v>0</v>
      </c>
      <c r="J54">
        <f t="shared" si="17"/>
        <v>0</v>
      </c>
      <c r="K54">
        <f t="shared" si="17"/>
        <v>0</v>
      </c>
      <c r="L54">
        <f t="shared" si="17"/>
        <v>0</v>
      </c>
      <c r="M54">
        <f t="shared" si="17"/>
        <v>0</v>
      </c>
      <c r="N54">
        <f t="shared" si="17"/>
        <v>0</v>
      </c>
      <c r="O54" s="104">
        <f t="shared" si="17"/>
        <v>0</v>
      </c>
      <c r="P54">
        <f t="shared" si="17"/>
        <v>0</v>
      </c>
      <c r="Q54">
        <f t="shared" si="17"/>
        <v>0</v>
      </c>
      <c r="R54">
        <f t="shared" si="17"/>
        <v>0</v>
      </c>
      <c r="S54">
        <f t="shared" si="17"/>
        <v>0</v>
      </c>
      <c r="T54">
        <f t="shared" si="17"/>
        <v>0</v>
      </c>
      <c r="U54">
        <f t="shared" si="17"/>
        <v>0</v>
      </c>
      <c r="V54">
        <f t="shared" si="17"/>
        <v>0</v>
      </c>
      <c r="W54">
        <f t="shared" si="17"/>
        <v>0</v>
      </c>
      <c r="X54">
        <f t="shared" si="17"/>
        <v>0</v>
      </c>
      <c r="Y54">
        <f t="shared" si="17"/>
        <v>0</v>
      </c>
      <c r="Z54">
        <f t="shared" si="17"/>
        <v>0</v>
      </c>
      <c r="AA54">
        <f t="shared" si="17"/>
        <v>0</v>
      </c>
      <c r="AB54">
        <f t="shared" si="17"/>
        <v>0</v>
      </c>
      <c r="AC54">
        <f t="shared" si="17"/>
        <v>0</v>
      </c>
      <c r="AD54">
        <f t="shared" si="17"/>
        <v>0</v>
      </c>
      <c r="AE54">
        <f t="shared" si="17"/>
        <v>0</v>
      </c>
      <c r="AF54">
        <f t="shared" si="17"/>
        <v>0</v>
      </c>
      <c r="AG54">
        <f t="shared" si="17"/>
        <v>0</v>
      </c>
      <c r="AH54">
        <f t="shared" si="17"/>
        <v>0</v>
      </c>
      <c r="AI54">
        <f t="shared" si="17"/>
        <v>0</v>
      </c>
      <c r="AJ54">
        <f t="shared" si="17"/>
        <v>0</v>
      </c>
      <c r="AK54">
        <f t="shared" si="17"/>
        <v>0</v>
      </c>
      <c r="BG54" t="s">
        <v>176</v>
      </c>
      <c r="BH54" s="21" t="s">
        <v>177</v>
      </c>
      <c r="BI54" t="s">
        <v>158</v>
      </c>
      <c r="BJ54" t="s">
        <v>39</v>
      </c>
      <c r="BK54" t="s">
        <v>178</v>
      </c>
      <c r="BL54" t="s">
        <v>35</v>
      </c>
      <c r="BM54" t="s">
        <v>179</v>
      </c>
      <c r="BN54" t="s">
        <v>180</v>
      </c>
      <c r="BO54" t="s">
        <v>161</v>
      </c>
      <c r="BP54" s="14" t="s">
        <v>28</v>
      </c>
      <c r="BQ54" t="s">
        <v>28</v>
      </c>
      <c r="BR54" t="s">
        <v>28</v>
      </c>
      <c r="BS54" t="s">
        <v>28</v>
      </c>
      <c r="BT54" t="s">
        <v>28</v>
      </c>
    </row>
    <row r="55" spans="1:72">
      <c r="A55" t="s">
        <v>181</v>
      </c>
      <c r="B55" t="s">
        <v>75</v>
      </c>
      <c r="C55" t="s">
        <v>182</v>
      </c>
      <c r="H55">
        <v>0</v>
      </c>
      <c r="I55">
        <f t="shared" si="16"/>
        <v>0</v>
      </c>
      <c r="J55">
        <f t="shared" si="17"/>
        <v>0</v>
      </c>
      <c r="K55">
        <f t="shared" si="17"/>
        <v>0</v>
      </c>
      <c r="L55">
        <f t="shared" si="17"/>
        <v>0</v>
      </c>
      <c r="M55">
        <f t="shared" si="17"/>
        <v>0</v>
      </c>
      <c r="N55">
        <f t="shared" si="17"/>
        <v>0</v>
      </c>
      <c r="O55" s="104">
        <f t="shared" si="17"/>
        <v>0</v>
      </c>
      <c r="P55">
        <f t="shared" si="17"/>
        <v>0</v>
      </c>
      <c r="Q55">
        <f t="shared" si="17"/>
        <v>0</v>
      </c>
      <c r="R55">
        <f t="shared" si="17"/>
        <v>0</v>
      </c>
      <c r="S55">
        <f t="shared" si="17"/>
        <v>0</v>
      </c>
      <c r="T55">
        <f t="shared" si="17"/>
        <v>0</v>
      </c>
      <c r="U55">
        <f t="shared" si="17"/>
        <v>0</v>
      </c>
      <c r="V55">
        <f t="shared" si="17"/>
        <v>0</v>
      </c>
      <c r="W55">
        <f t="shared" si="17"/>
        <v>0</v>
      </c>
      <c r="X55">
        <f t="shared" si="17"/>
        <v>0</v>
      </c>
      <c r="Y55">
        <f t="shared" si="17"/>
        <v>0</v>
      </c>
      <c r="Z55">
        <f t="shared" si="17"/>
        <v>0</v>
      </c>
      <c r="AA55">
        <f t="shared" si="17"/>
        <v>0</v>
      </c>
      <c r="AB55">
        <f t="shared" si="17"/>
        <v>0</v>
      </c>
      <c r="AC55">
        <f t="shared" si="17"/>
        <v>0</v>
      </c>
      <c r="AD55">
        <f t="shared" si="17"/>
        <v>0</v>
      </c>
      <c r="AE55">
        <f t="shared" si="17"/>
        <v>0</v>
      </c>
      <c r="AF55">
        <f t="shared" si="17"/>
        <v>0</v>
      </c>
      <c r="AG55">
        <f t="shared" si="17"/>
        <v>0</v>
      </c>
      <c r="AH55">
        <f t="shared" si="17"/>
        <v>0</v>
      </c>
      <c r="AI55">
        <f t="shared" si="17"/>
        <v>0</v>
      </c>
      <c r="AJ55">
        <f t="shared" si="17"/>
        <v>0</v>
      </c>
      <c r="AK55">
        <f t="shared" si="17"/>
        <v>0</v>
      </c>
      <c r="BG55" t="s">
        <v>183</v>
      </c>
      <c r="BH55" s="21" t="s">
        <v>184</v>
      </c>
      <c r="BI55" t="s">
        <v>158</v>
      </c>
      <c r="BK55" t="s">
        <v>178</v>
      </c>
      <c r="BL55" t="s">
        <v>35</v>
      </c>
      <c r="BM55" t="s">
        <v>185</v>
      </c>
      <c r="BN55" t="s">
        <v>186</v>
      </c>
      <c r="BP55" s="14" t="s">
        <v>28</v>
      </c>
      <c r="BQ55" t="s">
        <v>28</v>
      </c>
      <c r="BR55" t="s">
        <v>28</v>
      </c>
      <c r="BS55" t="s">
        <v>28</v>
      </c>
      <c r="BT55" t="s">
        <v>28</v>
      </c>
    </row>
    <row r="56" spans="1:72">
      <c r="A56" t="s">
        <v>187</v>
      </c>
      <c r="B56" t="s">
        <v>188</v>
      </c>
      <c r="C56" t="s">
        <v>189</v>
      </c>
      <c r="H56">
        <v>0</v>
      </c>
      <c r="I56">
        <f t="shared" si="16"/>
        <v>0</v>
      </c>
      <c r="J56">
        <f t="shared" si="17"/>
        <v>0</v>
      </c>
      <c r="K56">
        <f t="shared" si="17"/>
        <v>0</v>
      </c>
      <c r="L56">
        <f t="shared" si="17"/>
        <v>0</v>
      </c>
      <c r="M56">
        <f t="shared" si="17"/>
        <v>0</v>
      </c>
      <c r="N56">
        <f t="shared" si="17"/>
        <v>0</v>
      </c>
      <c r="O56" s="104">
        <f t="shared" si="17"/>
        <v>0</v>
      </c>
      <c r="P56">
        <f t="shared" si="17"/>
        <v>0</v>
      </c>
      <c r="Q56">
        <f t="shared" si="17"/>
        <v>0</v>
      </c>
      <c r="R56">
        <f t="shared" si="17"/>
        <v>0</v>
      </c>
      <c r="S56">
        <f t="shared" si="17"/>
        <v>0</v>
      </c>
      <c r="T56">
        <f t="shared" si="17"/>
        <v>0</v>
      </c>
      <c r="U56">
        <f t="shared" si="17"/>
        <v>0</v>
      </c>
      <c r="V56">
        <f t="shared" si="17"/>
        <v>0</v>
      </c>
      <c r="W56">
        <f t="shared" si="17"/>
        <v>0</v>
      </c>
      <c r="X56">
        <f t="shared" si="17"/>
        <v>0</v>
      </c>
      <c r="Y56">
        <f t="shared" si="17"/>
        <v>0</v>
      </c>
      <c r="Z56">
        <f t="shared" si="17"/>
        <v>0</v>
      </c>
      <c r="AA56">
        <f t="shared" si="17"/>
        <v>0</v>
      </c>
      <c r="AB56">
        <f t="shared" si="17"/>
        <v>0</v>
      </c>
      <c r="AC56">
        <f t="shared" si="17"/>
        <v>0</v>
      </c>
      <c r="AD56">
        <f t="shared" si="17"/>
        <v>0</v>
      </c>
      <c r="AE56">
        <f t="shared" si="17"/>
        <v>0</v>
      </c>
      <c r="AF56">
        <f t="shared" si="17"/>
        <v>0</v>
      </c>
      <c r="AG56">
        <f t="shared" si="17"/>
        <v>0</v>
      </c>
      <c r="AH56">
        <f t="shared" si="17"/>
        <v>0</v>
      </c>
      <c r="AI56">
        <f t="shared" si="17"/>
        <v>0</v>
      </c>
      <c r="AJ56">
        <f t="shared" si="17"/>
        <v>0</v>
      </c>
      <c r="AK56">
        <f t="shared" si="17"/>
        <v>0</v>
      </c>
      <c r="BG56" t="s">
        <v>183</v>
      </c>
      <c r="BH56" s="21" t="s">
        <v>190</v>
      </c>
      <c r="BI56" t="s">
        <v>158</v>
      </c>
      <c r="BK56" t="s">
        <v>178</v>
      </c>
      <c r="BL56" t="s">
        <v>35</v>
      </c>
      <c r="BM56" t="s">
        <v>191</v>
      </c>
      <c r="BN56" t="s">
        <v>192</v>
      </c>
      <c r="BP56" s="14" t="s">
        <v>28</v>
      </c>
      <c r="BQ56" t="s">
        <v>28</v>
      </c>
      <c r="BR56" t="s">
        <v>28</v>
      </c>
      <c r="BS56" t="s">
        <v>28</v>
      </c>
      <c r="BT56" t="s">
        <v>28</v>
      </c>
    </row>
    <row r="57" spans="1:72">
      <c r="A57" t="s">
        <v>193</v>
      </c>
      <c r="B57" t="s">
        <v>188</v>
      </c>
      <c r="C57" t="s">
        <v>194</v>
      </c>
      <c r="H57">
        <v>0</v>
      </c>
      <c r="I57">
        <f t="shared" si="16"/>
        <v>0</v>
      </c>
      <c r="J57">
        <f t="shared" si="17"/>
        <v>0</v>
      </c>
      <c r="K57">
        <f t="shared" si="17"/>
        <v>0</v>
      </c>
      <c r="L57">
        <f t="shared" si="17"/>
        <v>0</v>
      </c>
      <c r="M57">
        <f t="shared" si="17"/>
        <v>0</v>
      </c>
      <c r="N57">
        <f t="shared" si="17"/>
        <v>0</v>
      </c>
      <c r="O57" s="104">
        <f t="shared" si="17"/>
        <v>0</v>
      </c>
      <c r="P57">
        <f t="shared" si="17"/>
        <v>0</v>
      </c>
      <c r="Q57">
        <f t="shared" si="17"/>
        <v>0</v>
      </c>
      <c r="R57">
        <f t="shared" si="17"/>
        <v>0</v>
      </c>
      <c r="S57">
        <f t="shared" si="17"/>
        <v>0</v>
      </c>
      <c r="T57">
        <f t="shared" si="17"/>
        <v>0</v>
      </c>
      <c r="U57">
        <f t="shared" si="17"/>
        <v>0</v>
      </c>
      <c r="V57">
        <f t="shared" si="17"/>
        <v>0</v>
      </c>
      <c r="W57">
        <f t="shared" si="17"/>
        <v>0</v>
      </c>
      <c r="X57">
        <f t="shared" si="17"/>
        <v>0</v>
      </c>
      <c r="Y57">
        <f t="shared" si="17"/>
        <v>0</v>
      </c>
      <c r="Z57">
        <f t="shared" si="17"/>
        <v>0</v>
      </c>
      <c r="AA57">
        <f t="shared" si="17"/>
        <v>0</v>
      </c>
      <c r="AB57">
        <f t="shared" si="17"/>
        <v>0</v>
      </c>
      <c r="AC57">
        <f t="shared" si="17"/>
        <v>0</v>
      </c>
      <c r="AD57">
        <f t="shared" si="17"/>
        <v>0</v>
      </c>
      <c r="AE57">
        <f t="shared" si="17"/>
        <v>0</v>
      </c>
      <c r="AF57">
        <f t="shared" si="17"/>
        <v>0</v>
      </c>
      <c r="AG57">
        <f t="shared" si="17"/>
        <v>0</v>
      </c>
      <c r="AH57">
        <f t="shared" si="17"/>
        <v>0</v>
      </c>
      <c r="AI57">
        <f t="shared" si="17"/>
        <v>0</v>
      </c>
      <c r="AJ57">
        <f t="shared" si="17"/>
        <v>0</v>
      </c>
      <c r="AK57">
        <f t="shared" si="17"/>
        <v>0</v>
      </c>
      <c r="BG57" t="s">
        <v>183</v>
      </c>
      <c r="BH57" s="21" t="s">
        <v>195</v>
      </c>
      <c r="BI57" t="s">
        <v>158</v>
      </c>
      <c r="BK57" t="s">
        <v>178</v>
      </c>
      <c r="BL57" t="s">
        <v>35</v>
      </c>
      <c r="BM57" t="s">
        <v>196</v>
      </c>
      <c r="BN57" t="s">
        <v>192</v>
      </c>
      <c r="BP57" s="14" t="s">
        <v>28</v>
      </c>
      <c r="BQ57" t="s">
        <v>28</v>
      </c>
      <c r="BR57" t="s">
        <v>28</v>
      </c>
      <c r="BS57" t="s">
        <v>28</v>
      </c>
      <c r="BT57" t="s">
        <v>28</v>
      </c>
    </row>
    <row r="58" spans="1:72">
      <c r="A58" t="s">
        <v>197</v>
      </c>
      <c r="B58" t="s">
        <v>188</v>
      </c>
      <c r="C58" t="s">
        <v>198</v>
      </c>
      <c r="H58">
        <v>0</v>
      </c>
      <c r="I58">
        <f t="shared" si="16"/>
        <v>0</v>
      </c>
      <c r="J58">
        <f t="shared" si="17"/>
        <v>0</v>
      </c>
      <c r="K58">
        <f t="shared" si="17"/>
        <v>0</v>
      </c>
      <c r="L58">
        <f t="shared" si="17"/>
        <v>0</v>
      </c>
      <c r="M58">
        <f t="shared" si="17"/>
        <v>0</v>
      </c>
      <c r="N58">
        <f t="shared" si="17"/>
        <v>0</v>
      </c>
      <c r="O58" s="104">
        <f t="shared" si="17"/>
        <v>0</v>
      </c>
      <c r="P58">
        <f t="shared" si="17"/>
        <v>0</v>
      </c>
      <c r="Q58">
        <f t="shared" si="17"/>
        <v>0</v>
      </c>
      <c r="R58">
        <f t="shared" si="17"/>
        <v>0</v>
      </c>
      <c r="S58">
        <f t="shared" si="17"/>
        <v>0</v>
      </c>
      <c r="T58">
        <f t="shared" si="17"/>
        <v>0</v>
      </c>
      <c r="U58">
        <f t="shared" si="17"/>
        <v>0</v>
      </c>
      <c r="V58">
        <f t="shared" si="17"/>
        <v>0</v>
      </c>
      <c r="W58">
        <f t="shared" si="17"/>
        <v>0</v>
      </c>
      <c r="X58">
        <f t="shared" si="17"/>
        <v>0</v>
      </c>
      <c r="Y58">
        <f t="shared" si="17"/>
        <v>0</v>
      </c>
      <c r="Z58">
        <f t="shared" si="17"/>
        <v>0</v>
      </c>
      <c r="AA58">
        <f t="shared" si="17"/>
        <v>0</v>
      </c>
      <c r="AB58">
        <f t="shared" si="17"/>
        <v>0</v>
      </c>
      <c r="AC58">
        <f t="shared" si="17"/>
        <v>0</v>
      </c>
      <c r="AD58">
        <f t="shared" si="17"/>
        <v>0</v>
      </c>
      <c r="AE58">
        <f t="shared" si="17"/>
        <v>0</v>
      </c>
      <c r="AF58">
        <f t="shared" si="17"/>
        <v>0</v>
      </c>
      <c r="AG58">
        <f t="shared" si="17"/>
        <v>0</v>
      </c>
      <c r="AH58">
        <f t="shared" si="17"/>
        <v>0</v>
      </c>
      <c r="AI58">
        <f t="shared" si="17"/>
        <v>0</v>
      </c>
      <c r="AJ58">
        <f t="shared" si="17"/>
        <v>0</v>
      </c>
      <c r="AK58">
        <f t="shared" si="17"/>
        <v>0</v>
      </c>
      <c r="BG58" t="s">
        <v>183</v>
      </c>
      <c r="BH58" s="21" t="s">
        <v>199</v>
      </c>
      <c r="BI58" t="s">
        <v>158</v>
      </c>
      <c r="BK58" t="s">
        <v>178</v>
      </c>
      <c r="BL58" t="s">
        <v>35</v>
      </c>
      <c r="BM58" t="s">
        <v>200</v>
      </c>
      <c r="BN58" t="s">
        <v>192</v>
      </c>
      <c r="BP58" s="14" t="s">
        <v>28</v>
      </c>
      <c r="BQ58" t="s">
        <v>28</v>
      </c>
      <c r="BR58" t="s">
        <v>28</v>
      </c>
      <c r="BS58" t="s">
        <v>28</v>
      </c>
      <c r="BT58" t="s">
        <v>28</v>
      </c>
    </row>
    <row r="59" spans="1:72">
      <c r="A59" t="s">
        <v>201</v>
      </c>
      <c r="B59" t="s">
        <v>188</v>
      </c>
      <c r="C59" t="s">
        <v>202</v>
      </c>
      <c r="H59">
        <v>0</v>
      </c>
      <c r="I59">
        <f t="shared" si="16"/>
        <v>0</v>
      </c>
      <c r="J59">
        <f t="shared" si="17"/>
        <v>0</v>
      </c>
      <c r="K59">
        <f t="shared" si="17"/>
        <v>0</v>
      </c>
      <c r="L59">
        <f t="shared" si="17"/>
        <v>0</v>
      </c>
      <c r="M59">
        <f t="shared" si="17"/>
        <v>0</v>
      </c>
      <c r="N59">
        <f t="shared" si="17"/>
        <v>0</v>
      </c>
      <c r="O59" s="104">
        <f t="shared" si="17"/>
        <v>0</v>
      </c>
      <c r="P59">
        <f t="shared" si="17"/>
        <v>0</v>
      </c>
      <c r="Q59">
        <f t="shared" si="17"/>
        <v>0</v>
      </c>
      <c r="R59">
        <f t="shared" si="17"/>
        <v>0</v>
      </c>
      <c r="S59">
        <f t="shared" si="17"/>
        <v>0</v>
      </c>
      <c r="T59">
        <f t="shared" si="17"/>
        <v>0</v>
      </c>
      <c r="U59">
        <f t="shared" si="17"/>
        <v>0</v>
      </c>
      <c r="V59">
        <f t="shared" si="17"/>
        <v>0</v>
      </c>
      <c r="W59">
        <f t="shared" si="17"/>
        <v>0</v>
      </c>
      <c r="X59">
        <f t="shared" si="17"/>
        <v>0</v>
      </c>
      <c r="Y59">
        <f t="shared" si="17"/>
        <v>0</v>
      </c>
      <c r="Z59">
        <f t="shared" si="17"/>
        <v>0</v>
      </c>
      <c r="AA59">
        <f t="shared" si="17"/>
        <v>0</v>
      </c>
      <c r="AB59">
        <f t="shared" ref="J59:AK63" si="19">AA59</f>
        <v>0</v>
      </c>
      <c r="AC59">
        <f t="shared" si="19"/>
        <v>0</v>
      </c>
      <c r="AD59">
        <f t="shared" si="19"/>
        <v>0</v>
      </c>
      <c r="AE59">
        <f t="shared" si="19"/>
        <v>0</v>
      </c>
      <c r="AF59">
        <f t="shared" si="19"/>
        <v>0</v>
      </c>
      <c r="AG59">
        <f t="shared" si="19"/>
        <v>0</v>
      </c>
      <c r="AH59">
        <f t="shared" si="19"/>
        <v>0</v>
      </c>
      <c r="AI59">
        <f t="shared" si="19"/>
        <v>0</v>
      </c>
      <c r="AJ59">
        <f t="shared" si="19"/>
        <v>0</v>
      </c>
      <c r="AK59">
        <f t="shared" si="19"/>
        <v>0</v>
      </c>
      <c r="BG59" t="s">
        <v>183</v>
      </c>
      <c r="BH59" s="21" t="s">
        <v>55</v>
      </c>
      <c r="BI59" t="s">
        <v>158</v>
      </c>
      <c r="BK59" t="s">
        <v>178</v>
      </c>
      <c r="BL59" t="s">
        <v>35</v>
      </c>
      <c r="BM59" t="s">
        <v>203</v>
      </c>
      <c r="BN59" t="s">
        <v>192</v>
      </c>
      <c r="BP59" s="14" t="s">
        <v>28</v>
      </c>
      <c r="BQ59" t="s">
        <v>28</v>
      </c>
      <c r="BR59" t="s">
        <v>28</v>
      </c>
      <c r="BS59" t="s">
        <v>28</v>
      </c>
      <c r="BT59" t="s">
        <v>28</v>
      </c>
    </row>
    <row r="60" spans="1:72">
      <c r="A60" t="s">
        <v>204</v>
      </c>
      <c r="B60" t="s">
        <v>75</v>
      </c>
      <c r="C60" t="s">
        <v>205</v>
      </c>
      <c r="D60" t="s">
        <v>15</v>
      </c>
      <c r="H60">
        <v>0</v>
      </c>
      <c r="I60">
        <f t="shared" si="16"/>
        <v>0</v>
      </c>
      <c r="J60">
        <f t="shared" si="19"/>
        <v>0</v>
      </c>
      <c r="K60">
        <f t="shared" si="19"/>
        <v>0</v>
      </c>
      <c r="L60">
        <f t="shared" si="19"/>
        <v>0</v>
      </c>
      <c r="M60">
        <f t="shared" si="19"/>
        <v>0</v>
      </c>
      <c r="N60">
        <f t="shared" si="19"/>
        <v>0</v>
      </c>
      <c r="O60" s="104">
        <v>1.52</v>
      </c>
      <c r="P60">
        <f t="shared" si="19"/>
        <v>1.52</v>
      </c>
      <c r="Q60">
        <f t="shared" si="19"/>
        <v>1.52</v>
      </c>
      <c r="R60">
        <f t="shared" si="19"/>
        <v>1.52</v>
      </c>
      <c r="S60">
        <f t="shared" si="19"/>
        <v>1.52</v>
      </c>
      <c r="T60">
        <f t="shared" si="19"/>
        <v>1.52</v>
      </c>
      <c r="U60">
        <f t="shared" si="19"/>
        <v>1.52</v>
      </c>
      <c r="V60">
        <f t="shared" si="19"/>
        <v>1.52</v>
      </c>
      <c r="W60">
        <f t="shared" si="19"/>
        <v>1.52</v>
      </c>
      <c r="X60">
        <f t="shared" si="19"/>
        <v>1.52</v>
      </c>
      <c r="Y60">
        <f t="shared" si="19"/>
        <v>1.52</v>
      </c>
      <c r="Z60">
        <f t="shared" si="19"/>
        <v>1.52</v>
      </c>
      <c r="AA60">
        <f t="shared" si="19"/>
        <v>1.52</v>
      </c>
      <c r="AB60">
        <f t="shared" si="19"/>
        <v>1.52</v>
      </c>
      <c r="AC60">
        <f t="shared" si="19"/>
        <v>1.52</v>
      </c>
      <c r="AD60">
        <f t="shared" si="19"/>
        <v>1.52</v>
      </c>
      <c r="AE60">
        <f t="shared" si="19"/>
        <v>1.52</v>
      </c>
      <c r="AF60">
        <f t="shared" si="19"/>
        <v>1.52</v>
      </c>
      <c r="AG60">
        <f t="shared" si="19"/>
        <v>1.52</v>
      </c>
      <c r="AH60">
        <f t="shared" si="19"/>
        <v>1.52</v>
      </c>
      <c r="AI60">
        <f t="shared" si="19"/>
        <v>1.52</v>
      </c>
      <c r="AJ60">
        <f t="shared" si="19"/>
        <v>1.52</v>
      </c>
      <c r="AK60">
        <f t="shared" si="19"/>
        <v>1.52</v>
      </c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t="s">
        <v>183</v>
      </c>
      <c r="BH60" s="21" t="s">
        <v>206</v>
      </c>
      <c r="BI60" t="s">
        <v>158</v>
      </c>
      <c r="BK60" t="s">
        <v>178</v>
      </c>
      <c r="BL60" t="s">
        <v>35</v>
      </c>
      <c r="BM60" t="s">
        <v>207</v>
      </c>
      <c r="BN60" t="s">
        <v>186</v>
      </c>
      <c r="BP60" s="14" t="s">
        <v>28</v>
      </c>
      <c r="BQ60" t="s">
        <v>28</v>
      </c>
      <c r="BR60" t="s">
        <v>28</v>
      </c>
      <c r="BS60" t="s">
        <v>28</v>
      </c>
      <c r="BT60" t="s">
        <v>28</v>
      </c>
    </row>
    <row r="61" spans="1:72">
      <c r="A61" t="s">
        <v>208</v>
      </c>
      <c r="B61" t="s">
        <v>75</v>
      </c>
      <c r="C61" t="s">
        <v>209</v>
      </c>
      <c r="D61" t="s">
        <v>15</v>
      </c>
      <c r="H61">
        <v>0</v>
      </c>
      <c r="I61">
        <f t="shared" si="16"/>
        <v>0</v>
      </c>
      <c r="J61">
        <f t="shared" si="19"/>
        <v>0</v>
      </c>
      <c r="K61">
        <f t="shared" si="19"/>
        <v>0</v>
      </c>
      <c r="L61">
        <f t="shared" si="19"/>
        <v>0</v>
      </c>
      <c r="M61">
        <f t="shared" si="19"/>
        <v>0</v>
      </c>
      <c r="N61">
        <f t="shared" si="19"/>
        <v>0</v>
      </c>
      <c r="O61" s="104">
        <v>0.56000000000000005</v>
      </c>
      <c r="P61">
        <f t="shared" si="19"/>
        <v>0.56000000000000005</v>
      </c>
      <c r="Q61">
        <f t="shared" si="19"/>
        <v>0.56000000000000005</v>
      </c>
      <c r="R61">
        <f t="shared" si="19"/>
        <v>0.56000000000000005</v>
      </c>
      <c r="S61">
        <f t="shared" si="19"/>
        <v>0.56000000000000005</v>
      </c>
      <c r="T61">
        <f t="shared" si="19"/>
        <v>0.56000000000000005</v>
      </c>
      <c r="U61">
        <f t="shared" si="19"/>
        <v>0.56000000000000005</v>
      </c>
      <c r="V61">
        <f t="shared" si="19"/>
        <v>0.56000000000000005</v>
      </c>
      <c r="W61">
        <f t="shared" si="19"/>
        <v>0.56000000000000005</v>
      </c>
      <c r="X61">
        <f t="shared" si="19"/>
        <v>0.56000000000000005</v>
      </c>
      <c r="Y61">
        <f t="shared" si="19"/>
        <v>0.56000000000000005</v>
      </c>
      <c r="Z61">
        <f t="shared" si="19"/>
        <v>0.56000000000000005</v>
      </c>
      <c r="AA61">
        <f t="shared" si="19"/>
        <v>0.56000000000000005</v>
      </c>
      <c r="AB61">
        <f t="shared" si="19"/>
        <v>0.56000000000000005</v>
      </c>
      <c r="AC61">
        <f t="shared" si="19"/>
        <v>0.56000000000000005</v>
      </c>
      <c r="AD61">
        <f t="shared" si="19"/>
        <v>0.56000000000000005</v>
      </c>
      <c r="AE61">
        <f t="shared" si="19"/>
        <v>0.56000000000000005</v>
      </c>
      <c r="AF61">
        <f t="shared" si="19"/>
        <v>0.56000000000000005</v>
      </c>
      <c r="AG61">
        <f t="shared" si="19"/>
        <v>0.56000000000000005</v>
      </c>
      <c r="AH61">
        <f t="shared" si="19"/>
        <v>0.56000000000000005</v>
      </c>
      <c r="AI61">
        <f t="shared" si="19"/>
        <v>0.56000000000000005</v>
      </c>
      <c r="AJ61">
        <f t="shared" si="19"/>
        <v>0.56000000000000005</v>
      </c>
      <c r="AK61">
        <f t="shared" si="19"/>
        <v>0.56000000000000005</v>
      </c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t="s">
        <v>183</v>
      </c>
      <c r="BH61" s="21" t="s">
        <v>206</v>
      </c>
      <c r="BI61" t="s">
        <v>158</v>
      </c>
      <c r="BK61" t="s">
        <v>178</v>
      </c>
      <c r="BL61" t="s">
        <v>35</v>
      </c>
      <c r="BM61" t="s">
        <v>207</v>
      </c>
      <c r="BN61" t="s">
        <v>186</v>
      </c>
      <c r="BP61" s="14" t="s">
        <v>28</v>
      </c>
      <c r="BQ61" t="s">
        <v>28</v>
      </c>
      <c r="BR61" t="s">
        <v>28</v>
      </c>
      <c r="BS61" t="s">
        <v>28</v>
      </c>
      <c r="BT61" t="s">
        <v>28</v>
      </c>
    </row>
    <row r="62" spans="1:72">
      <c r="A62" t="s">
        <v>210</v>
      </c>
      <c r="B62" t="s">
        <v>75</v>
      </c>
      <c r="C62" t="s">
        <v>211</v>
      </c>
      <c r="H62">
        <v>0</v>
      </c>
      <c r="I62">
        <f t="shared" si="16"/>
        <v>0</v>
      </c>
      <c r="J62">
        <f t="shared" si="19"/>
        <v>0</v>
      </c>
      <c r="K62">
        <f t="shared" si="19"/>
        <v>0</v>
      </c>
      <c r="L62">
        <f t="shared" si="19"/>
        <v>0</v>
      </c>
      <c r="M62">
        <f t="shared" si="19"/>
        <v>0</v>
      </c>
      <c r="N62">
        <f t="shared" si="19"/>
        <v>0</v>
      </c>
      <c r="O62" s="104">
        <f>N62</f>
        <v>0</v>
      </c>
      <c r="P62">
        <f t="shared" si="19"/>
        <v>0</v>
      </c>
      <c r="Q62">
        <f t="shared" si="19"/>
        <v>0</v>
      </c>
      <c r="R62">
        <f t="shared" si="19"/>
        <v>0</v>
      </c>
      <c r="S62">
        <f t="shared" si="19"/>
        <v>0</v>
      </c>
      <c r="T62">
        <f t="shared" si="19"/>
        <v>0</v>
      </c>
      <c r="U62">
        <f t="shared" si="19"/>
        <v>0</v>
      </c>
      <c r="V62">
        <f t="shared" si="19"/>
        <v>0</v>
      </c>
      <c r="W62">
        <f t="shared" si="19"/>
        <v>0</v>
      </c>
      <c r="X62">
        <f t="shared" si="19"/>
        <v>0</v>
      </c>
      <c r="Y62">
        <f t="shared" si="19"/>
        <v>0</v>
      </c>
      <c r="Z62">
        <f t="shared" si="19"/>
        <v>0</v>
      </c>
      <c r="AA62">
        <f t="shared" si="19"/>
        <v>0</v>
      </c>
      <c r="AB62">
        <f t="shared" si="19"/>
        <v>0</v>
      </c>
      <c r="AC62">
        <f t="shared" si="19"/>
        <v>0</v>
      </c>
      <c r="AD62">
        <f t="shared" si="19"/>
        <v>0</v>
      </c>
      <c r="AE62">
        <f t="shared" si="19"/>
        <v>0</v>
      </c>
      <c r="AF62">
        <f t="shared" si="19"/>
        <v>0</v>
      </c>
      <c r="AG62">
        <f t="shared" si="19"/>
        <v>0</v>
      </c>
      <c r="AH62">
        <f t="shared" si="19"/>
        <v>0</v>
      </c>
      <c r="AI62">
        <f t="shared" si="19"/>
        <v>0</v>
      </c>
      <c r="AJ62">
        <f t="shared" si="19"/>
        <v>0</v>
      </c>
      <c r="AK62">
        <f t="shared" si="19"/>
        <v>0</v>
      </c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t="s">
        <v>212</v>
      </c>
      <c r="BH62" s="21" t="s">
        <v>206</v>
      </c>
      <c r="BI62" t="s">
        <v>165</v>
      </c>
      <c r="BK62" t="s">
        <v>178</v>
      </c>
      <c r="BL62" t="s">
        <v>35</v>
      </c>
      <c r="BM62" t="s">
        <v>213</v>
      </c>
      <c r="BN62" t="s">
        <v>192</v>
      </c>
      <c r="BP62" s="14" t="s">
        <v>28</v>
      </c>
      <c r="BQ62" t="s">
        <v>28</v>
      </c>
      <c r="BR62" t="s">
        <v>28</v>
      </c>
      <c r="BS62" t="s">
        <v>28</v>
      </c>
      <c r="BT62" t="s">
        <v>28</v>
      </c>
    </row>
    <row r="63" spans="1:72" s="89" customFormat="1">
      <c r="A63" s="89" t="s">
        <v>214</v>
      </c>
      <c r="B63" s="89" t="s">
        <v>75</v>
      </c>
      <c r="C63" s="89" t="s">
        <v>215</v>
      </c>
      <c r="D63" s="89" t="s">
        <v>15</v>
      </c>
      <c r="G63" s="89" t="s">
        <v>571</v>
      </c>
      <c r="H63" s="97">
        <v>36.792410591648597</v>
      </c>
      <c r="I63" s="89">
        <v>35.629851991102001</v>
      </c>
      <c r="J63" s="89">
        <v>35.108153553895839</v>
      </c>
      <c r="K63" s="89">
        <f t="shared" si="19"/>
        <v>35.108153553895839</v>
      </c>
      <c r="L63" s="89">
        <f t="shared" si="19"/>
        <v>35.108153553895839</v>
      </c>
      <c r="M63" s="89">
        <f>L63</f>
        <v>35.108153553895839</v>
      </c>
      <c r="N63" s="89">
        <v>32.4548523266564</v>
      </c>
      <c r="O63" s="104">
        <v>31.585615100620831</v>
      </c>
      <c r="P63" s="89">
        <f t="shared" si="19"/>
        <v>31.585615100620831</v>
      </c>
      <c r="Q63" s="89">
        <f t="shared" si="19"/>
        <v>31.585615100620831</v>
      </c>
      <c r="R63" s="89">
        <f t="shared" si="19"/>
        <v>31.585615100620831</v>
      </c>
      <c r="S63" s="89">
        <f t="shared" si="19"/>
        <v>31.585615100620831</v>
      </c>
      <c r="T63" s="89">
        <f t="shared" si="19"/>
        <v>31.585615100620831</v>
      </c>
      <c r="U63" s="89">
        <f t="shared" si="19"/>
        <v>31.585615100620831</v>
      </c>
      <c r="V63" s="89">
        <f t="shared" si="19"/>
        <v>31.585615100620831</v>
      </c>
      <c r="W63" s="89">
        <f t="shared" si="19"/>
        <v>31.585615100620831</v>
      </c>
      <c r="X63" s="89">
        <f t="shared" si="19"/>
        <v>31.585615100620831</v>
      </c>
      <c r="Y63" s="89">
        <f t="shared" si="19"/>
        <v>31.585615100620831</v>
      </c>
      <c r="Z63" s="89">
        <f t="shared" si="19"/>
        <v>31.585615100620831</v>
      </c>
      <c r="AA63" s="89">
        <f t="shared" si="19"/>
        <v>31.585615100620831</v>
      </c>
      <c r="AB63" s="89">
        <f t="shared" si="19"/>
        <v>31.585615100620831</v>
      </c>
      <c r="AC63" s="89">
        <f t="shared" si="19"/>
        <v>31.585615100620831</v>
      </c>
      <c r="AD63" s="89">
        <f t="shared" si="19"/>
        <v>31.585615100620831</v>
      </c>
      <c r="AE63" s="89">
        <f t="shared" si="19"/>
        <v>31.585615100620831</v>
      </c>
      <c r="AF63" s="89">
        <f t="shared" si="19"/>
        <v>31.585615100620831</v>
      </c>
      <c r="AG63" s="89">
        <f t="shared" si="19"/>
        <v>31.585615100620831</v>
      </c>
      <c r="AH63" s="89">
        <f t="shared" si="19"/>
        <v>31.585615100620831</v>
      </c>
      <c r="AI63" s="89">
        <f t="shared" si="19"/>
        <v>31.585615100620831</v>
      </c>
      <c r="AJ63" s="89">
        <f t="shared" si="19"/>
        <v>31.585615100620831</v>
      </c>
      <c r="AK63" s="89">
        <f t="shared" si="19"/>
        <v>31.585615100620831</v>
      </c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89" t="s">
        <v>212</v>
      </c>
      <c r="BH63" s="99" t="s">
        <v>216</v>
      </c>
      <c r="BI63" s="89" t="s">
        <v>217</v>
      </c>
      <c r="BK63" s="89" t="s">
        <v>178</v>
      </c>
      <c r="BL63" s="89" t="s">
        <v>35</v>
      </c>
      <c r="BM63" s="89" t="s">
        <v>218</v>
      </c>
      <c r="BN63" s="89" t="s">
        <v>192</v>
      </c>
      <c r="BP63" s="100" t="s">
        <v>28</v>
      </c>
      <c r="BQ63" s="89" t="s">
        <v>28</v>
      </c>
      <c r="BR63" s="89" t="s">
        <v>28</v>
      </c>
      <c r="BS63" s="89" t="s">
        <v>28</v>
      </c>
      <c r="BT63" s="89" t="s">
        <v>28</v>
      </c>
    </row>
    <row r="64" spans="1:72">
      <c r="A64" t="s">
        <v>219</v>
      </c>
      <c r="B64" t="s">
        <v>75</v>
      </c>
      <c r="C64" t="s">
        <v>220</v>
      </c>
      <c r="H64" s="46">
        <v>0</v>
      </c>
      <c r="I64">
        <f>H64</f>
        <v>0</v>
      </c>
      <c r="J64">
        <f t="shared" ref="J64:AK65" si="20">I64</f>
        <v>0</v>
      </c>
      <c r="K64">
        <f t="shared" si="20"/>
        <v>0</v>
      </c>
      <c r="L64">
        <f t="shared" si="20"/>
        <v>0</v>
      </c>
      <c r="M64">
        <f t="shared" si="20"/>
        <v>0</v>
      </c>
      <c r="N64">
        <f t="shared" si="20"/>
        <v>0</v>
      </c>
      <c r="O64" s="104">
        <f t="shared" si="20"/>
        <v>0</v>
      </c>
      <c r="P64">
        <f t="shared" si="20"/>
        <v>0</v>
      </c>
      <c r="Q64">
        <f t="shared" si="20"/>
        <v>0</v>
      </c>
      <c r="R64">
        <f t="shared" si="20"/>
        <v>0</v>
      </c>
      <c r="S64">
        <f t="shared" si="20"/>
        <v>0</v>
      </c>
      <c r="T64">
        <f t="shared" si="20"/>
        <v>0</v>
      </c>
      <c r="U64">
        <f t="shared" si="20"/>
        <v>0</v>
      </c>
      <c r="V64">
        <f t="shared" si="20"/>
        <v>0</v>
      </c>
      <c r="W64">
        <f t="shared" si="20"/>
        <v>0</v>
      </c>
      <c r="X64">
        <f t="shared" si="20"/>
        <v>0</v>
      </c>
      <c r="Y64">
        <f t="shared" si="20"/>
        <v>0</v>
      </c>
      <c r="Z64">
        <f t="shared" si="20"/>
        <v>0</v>
      </c>
      <c r="AA64">
        <f t="shared" si="20"/>
        <v>0</v>
      </c>
      <c r="AB64">
        <f t="shared" si="20"/>
        <v>0</v>
      </c>
      <c r="AC64">
        <f t="shared" si="20"/>
        <v>0</v>
      </c>
      <c r="AD64">
        <f t="shared" si="20"/>
        <v>0</v>
      </c>
      <c r="AE64">
        <f t="shared" si="20"/>
        <v>0</v>
      </c>
      <c r="AF64">
        <f t="shared" si="20"/>
        <v>0</v>
      </c>
      <c r="AG64">
        <f t="shared" si="20"/>
        <v>0</v>
      </c>
      <c r="AH64">
        <f t="shared" si="20"/>
        <v>0</v>
      </c>
      <c r="AI64">
        <f t="shared" si="20"/>
        <v>0</v>
      </c>
      <c r="AJ64">
        <f t="shared" si="20"/>
        <v>0</v>
      </c>
      <c r="AK64">
        <f t="shared" si="20"/>
        <v>0</v>
      </c>
      <c r="BG64" t="s">
        <v>183</v>
      </c>
      <c r="BH64" s="21" t="s">
        <v>221</v>
      </c>
      <c r="BI64" t="s">
        <v>158</v>
      </c>
      <c r="BJ64" t="s">
        <v>222</v>
      </c>
      <c r="BK64" t="s">
        <v>178</v>
      </c>
      <c r="BL64" t="s">
        <v>35</v>
      </c>
      <c r="BM64" t="s">
        <v>207</v>
      </c>
      <c r="BN64" t="s">
        <v>186</v>
      </c>
      <c r="BP64" s="14" t="s">
        <v>28</v>
      </c>
      <c r="BQ64" t="s">
        <v>28</v>
      </c>
      <c r="BR64" t="s">
        <v>28</v>
      </c>
      <c r="BS64" t="s">
        <v>28</v>
      </c>
      <c r="BT64" t="s">
        <v>28</v>
      </c>
    </row>
    <row r="65" spans="1:72" s="89" customFormat="1">
      <c r="A65" s="89" t="s">
        <v>223</v>
      </c>
      <c r="B65" s="89" t="s">
        <v>75</v>
      </c>
      <c r="C65" s="89" t="s">
        <v>224</v>
      </c>
      <c r="D65" s="89" t="s">
        <v>15</v>
      </c>
      <c r="G65" s="89" t="s">
        <v>572</v>
      </c>
      <c r="H65" s="101">
        <v>100.635957400056</v>
      </c>
      <c r="I65" s="101">
        <f>H65</f>
        <v>100.635957400056</v>
      </c>
      <c r="J65" s="101">
        <f t="shared" si="20"/>
        <v>100.635957400056</v>
      </c>
      <c r="K65" s="101">
        <f t="shared" si="20"/>
        <v>100.635957400056</v>
      </c>
      <c r="L65" s="101">
        <f t="shared" si="20"/>
        <v>100.635957400056</v>
      </c>
      <c r="M65" s="101">
        <f t="shared" si="20"/>
        <v>100.635957400056</v>
      </c>
      <c r="N65" s="101">
        <f t="shared" si="20"/>
        <v>100.635957400056</v>
      </c>
      <c r="O65" s="121">
        <f t="shared" si="20"/>
        <v>100.635957400056</v>
      </c>
      <c r="P65" s="101">
        <f t="shared" si="20"/>
        <v>100.635957400056</v>
      </c>
      <c r="Q65" s="101">
        <f t="shared" si="20"/>
        <v>100.635957400056</v>
      </c>
      <c r="R65" s="101">
        <f t="shared" si="20"/>
        <v>100.635957400056</v>
      </c>
      <c r="S65" s="101">
        <f t="shared" si="20"/>
        <v>100.635957400056</v>
      </c>
      <c r="T65" s="101">
        <f t="shared" si="20"/>
        <v>100.635957400056</v>
      </c>
      <c r="U65" s="101">
        <f t="shared" si="20"/>
        <v>100.635957400056</v>
      </c>
      <c r="V65" s="101">
        <f t="shared" si="20"/>
        <v>100.635957400056</v>
      </c>
      <c r="W65" s="101">
        <f t="shared" si="20"/>
        <v>100.635957400056</v>
      </c>
      <c r="X65" s="101">
        <f t="shared" si="20"/>
        <v>100.635957400056</v>
      </c>
      <c r="Y65" s="101">
        <f t="shared" si="20"/>
        <v>100.635957400056</v>
      </c>
      <c r="Z65" s="101">
        <f t="shared" si="20"/>
        <v>100.635957400056</v>
      </c>
      <c r="AA65" s="101">
        <f t="shared" si="20"/>
        <v>100.635957400056</v>
      </c>
      <c r="AB65" s="101">
        <f t="shared" si="20"/>
        <v>100.635957400056</v>
      </c>
      <c r="AC65" s="101">
        <f t="shared" si="20"/>
        <v>100.635957400056</v>
      </c>
      <c r="AD65" s="101">
        <f t="shared" si="20"/>
        <v>100.635957400056</v>
      </c>
      <c r="AE65" s="101">
        <f t="shared" si="20"/>
        <v>100.635957400056</v>
      </c>
      <c r="AF65" s="101">
        <f t="shared" si="20"/>
        <v>100.635957400056</v>
      </c>
      <c r="AG65" s="101">
        <f t="shared" si="20"/>
        <v>100.635957400056</v>
      </c>
      <c r="AH65" s="101">
        <f t="shared" si="20"/>
        <v>100.635957400056</v>
      </c>
      <c r="AI65" s="101">
        <f t="shared" si="20"/>
        <v>100.635957400056</v>
      </c>
      <c r="AJ65" s="101">
        <f t="shared" si="20"/>
        <v>100.635957400056</v>
      </c>
      <c r="AK65" s="101">
        <f t="shared" si="20"/>
        <v>100.635957400056</v>
      </c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89" t="s">
        <v>183</v>
      </c>
      <c r="BH65" s="99" t="s">
        <v>225</v>
      </c>
      <c r="BI65" s="89" t="s">
        <v>158</v>
      </c>
      <c r="BK65" s="89" t="s">
        <v>178</v>
      </c>
      <c r="BL65" s="89" t="s">
        <v>35</v>
      </c>
      <c r="BM65" s="89" t="s">
        <v>226</v>
      </c>
      <c r="BN65" s="89" t="s">
        <v>186</v>
      </c>
      <c r="BP65" s="100" t="s">
        <v>28</v>
      </c>
      <c r="BQ65" s="89" t="s">
        <v>28</v>
      </c>
      <c r="BR65" s="89" t="s">
        <v>28</v>
      </c>
      <c r="BS65" s="89" t="s">
        <v>28</v>
      </c>
      <c r="BT65" s="89" t="s">
        <v>28</v>
      </c>
    </row>
    <row r="66" spans="1:72" s="34" customFormat="1">
      <c r="A66" s="34" t="s">
        <v>227</v>
      </c>
      <c r="B66" s="34" t="s">
        <v>75</v>
      </c>
      <c r="C66" s="34" t="s">
        <v>228</v>
      </c>
      <c r="D66" s="34" t="s">
        <v>15</v>
      </c>
      <c r="G66" s="34" t="s">
        <v>574</v>
      </c>
      <c r="H66" s="47">
        <v>56.990830769230769</v>
      </c>
      <c r="I66" s="35">
        <f t="shared" ref="I66:I73" si="21">H66</f>
        <v>56.990830769230769</v>
      </c>
      <c r="J66" s="35">
        <f t="shared" ref="J66:AK75" si="22">I66</f>
        <v>56.990830769230769</v>
      </c>
      <c r="K66" s="35">
        <f t="shared" si="22"/>
        <v>56.990830769230769</v>
      </c>
      <c r="L66" s="35">
        <f t="shared" si="22"/>
        <v>56.990830769230769</v>
      </c>
      <c r="M66" s="35">
        <f t="shared" si="22"/>
        <v>56.990830769230769</v>
      </c>
      <c r="N66" s="35">
        <f>M66</f>
        <v>56.990830769230769</v>
      </c>
      <c r="O66" s="120">
        <f t="shared" si="22"/>
        <v>56.990830769230769</v>
      </c>
      <c r="P66" s="35">
        <f t="shared" si="22"/>
        <v>56.990830769230769</v>
      </c>
      <c r="Q66" s="35">
        <f t="shared" si="22"/>
        <v>56.990830769230769</v>
      </c>
      <c r="R66" s="35">
        <f t="shared" si="22"/>
        <v>56.990830769230769</v>
      </c>
      <c r="S66" s="35">
        <f t="shared" si="22"/>
        <v>56.990830769230769</v>
      </c>
      <c r="T66" s="35">
        <f t="shared" si="22"/>
        <v>56.990830769230769</v>
      </c>
      <c r="U66" s="35">
        <f t="shared" si="22"/>
        <v>56.990830769230769</v>
      </c>
      <c r="V66" s="35">
        <f t="shared" si="22"/>
        <v>56.990830769230769</v>
      </c>
      <c r="W66" s="35">
        <f t="shared" si="22"/>
        <v>56.990830769230769</v>
      </c>
      <c r="X66" s="35">
        <f t="shared" si="22"/>
        <v>56.990830769230769</v>
      </c>
      <c r="Y66" s="35">
        <f t="shared" si="22"/>
        <v>56.990830769230769</v>
      </c>
      <c r="Z66" s="35">
        <f t="shared" si="22"/>
        <v>56.990830769230769</v>
      </c>
      <c r="AA66" s="35">
        <f t="shared" si="22"/>
        <v>56.990830769230769</v>
      </c>
      <c r="AB66" s="35">
        <f t="shared" si="22"/>
        <v>56.990830769230769</v>
      </c>
      <c r="AC66" s="35">
        <f t="shared" si="22"/>
        <v>56.990830769230769</v>
      </c>
      <c r="AD66" s="35">
        <f t="shared" si="22"/>
        <v>56.990830769230769</v>
      </c>
      <c r="AE66" s="35">
        <f t="shared" si="22"/>
        <v>56.990830769230769</v>
      </c>
      <c r="AF66" s="35">
        <f t="shared" si="22"/>
        <v>56.990830769230769</v>
      </c>
      <c r="AG66" s="35">
        <f t="shared" si="22"/>
        <v>56.990830769230769</v>
      </c>
      <c r="AH66" s="35">
        <f t="shared" si="22"/>
        <v>56.990830769230769</v>
      </c>
      <c r="AI66" s="35">
        <f t="shared" si="22"/>
        <v>56.990830769230769</v>
      </c>
      <c r="AJ66" s="35">
        <f t="shared" si="22"/>
        <v>56.990830769230769</v>
      </c>
      <c r="AK66" s="35">
        <f t="shared" si="22"/>
        <v>56.990830769230769</v>
      </c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4" t="s">
        <v>183</v>
      </c>
      <c r="BH66" s="36" t="s">
        <v>229</v>
      </c>
      <c r="BI66" s="34" t="s">
        <v>158</v>
      </c>
      <c r="BK66" s="34" t="s">
        <v>178</v>
      </c>
      <c r="BL66" s="34" t="s">
        <v>35</v>
      </c>
      <c r="BM66" s="34" t="s">
        <v>230</v>
      </c>
      <c r="BN66" s="34" t="s">
        <v>186</v>
      </c>
      <c r="BP66" s="37" t="s">
        <v>28</v>
      </c>
      <c r="BQ66" s="34" t="s">
        <v>28</v>
      </c>
      <c r="BR66" s="34" t="s">
        <v>28</v>
      </c>
      <c r="BS66" s="34" t="s">
        <v>28</v>
      </c>
      <c r="BT66" s="34" t="s">
        <v>28</v>
      </c>
    </row>
    <row r="67" spans="1:72">
      <c r="A67" t="s">
        <v>231</v>
      </c>
      <c r="B67" t="s">
        <v>75</v>
      </c>
      <c r="C67" t="s">
        <v>232</v>
      </c>
      <c r="H67" s="16">
        <v>0</v>
      </c>
      <c r="I67" s="16">
        <f t="shared" si="21"/>
        <v>0</v>
      </c>
      <c r="J67" s="16">
        <f t="shared" ref="J67:X67" si="23">I67</f>
        <v>0</v>
      </c>
      <c r="K67" s="16">
        <f t="shared" si="23"/>
        <v>0</v>
      </c>
      <c r="L67" s="16">
        <f t="shared" si="23"/>
        <v>0</v>
      </c>
      <c r="M67" s="16">
        <f t="shared" si="23"/>
        <v>0</v>
      </c>
      <c r="N67" s="16">
        <f t="shared" si="23"/>
        <v>0</v>
      </c>
      <c r="O67" s="120">
        <f t="shared" si="23"/>
        <v>0</v>
      </c>
      <c r="P67" s="16">
        <f t="shared" si="23"/>
        <v>0</v>
      </c>
      <c r="Q67" s="16">
        <f t="shared" si="23"/>
        <v>0</v>
      </c>
      <c r="R67" s="16">
        <f t="shared" si="23"/>
        <v>0</v>
      </c>
      <c r="S67" s="16">
        <f t="shared" si="23"/>
        <v>0</v>
      </c>
      <c r="T67" s="16">
        <f t="shared" si="23"/>
        <v>0</v>
      </c>
      <c r="U67" s="16">
        <f t="shared" si="23"/>
        <v>0</v>
      </c>
      <c r="V67" s="16">
        <f t="shared" si="23"/>
        <v>0</v>
      </c>
      <c r="W67" s="16">
        <f t="shared" si="23"/>
        <v>0</v>
      </c>
      <c r="X67" s="16">
        <f t="shared" si="23"/>
        <v>0</v>
      </c>
      <c r="Y67" s="16">
        <f t="shared" si="22"/>
        <v>0</v>
      </c>
      <c r="Z67" s="16">
        <f t="shared" si="22"/>
        <v>0</v>
      </c>
      <c r="AA67" s="16">
        <f t="shared" si="22"/>
        <v>0</v>
      </c>
      <c r="AB67" s="16">
        <f t="shared" si="22"/>
        <v>0</v>
      </c>
      <c r="AC67" s="16">
        <f t="shared" si="22"/>
        <v>0</v>
      </c>
      <c r="AD67" s="16">
        <f t="shared" si="22"/>
        <v>0</v>
      </c>
      <c r="AE67" s="16">
        <f t="shared" si="22"/>
        <v>0</v>
      </c>
      <c r="AF67" s="16">
        <f t="shared" si="22"/>
        <v>0</v>
      </c>
      <c r="AG67" s="16">
        <f t="shared" si="22"/>
        <v>0</v>
      </c>
      <c r="AH67" s="16">
        <f t="shared" si="22"/>
        <v>0</v>
      </c>
      <c r="AI67" s="16">
        <f t="shared" si="22"/>
        <v>0</v>
      </c>
      <c r="AJ67" s="16">
        <f t="shared" si="22"/>
        <v>0</v>
      </c>
      <c r="AK67" s="16">
        <f t="shared" si="22"/>
        <v>0</v>
      </c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t="s">
        <v>212</v>
      </c>
      <c r="BH67" s="21" t="s">
        <v>225</v>
      </c>
      <c r="BI67" t="s">
        <v>158</v>
      </c>
      <c r="BK67" t="s">
        <v>178</v>
      </c>
      <c r="BL67" t="s">
        <v>35</v>
      </c>
      <c r="BM67" t="s">
        <v>185</v>
      </c>
      <c r="BN67" t="s">
        <v>186</v>
      </c>
      <c r="BP67" s="14" t="s">
        <v>28</v>
      </c>
      <c r="BQ67" t="s">
        <v>28</v>
      </c>
      <c r="BR67" t="s">
        <v>28</v>
      </c>
      <c r="BS67" t="s">
        <v>28</v>
      </c>
      <c r="BT67" t="s">
        <v>28</v>
      </c>
    </row>
    <row r="68" spans="1:72">
      <c r="A68" t="s">
        <v>233</v>
      </c>
      <c r="B68" t="s">
        <v>75</v>
      </c>
      <c r="C68" t="s">
        <v>234</v>
      </c>
      <c r="H68" s="16">
        <v>0</v>
      </c>
      <c r="I68" s="16">
        <f t="shared" si="21"/>
        <v>0</v>
      </c>
      <c r="J68" s="16">
        <f t="shared" si="22"/>
        <v>0</v>
      </c>
      <c r="K68" s="16">
        <f t="shared" si="22"/>
        <v>0</v>
      </c>
      <c r="L68" s="16">
        <f t="shared" si="22"/>
        <v>0</v>
      </c>
      <c r="M68" s="16">
        <f t="shared" si="22"/>
        <v>0</v>
      </c>
      <c r="N68" s="16">
        <f t="shared" si="22"/>
        <v>0</v>
      </c>
      <c r="O68" s="120">
        <f t="shared" si="22"/>
        <v>0</v>
      </c>
      <c r="P68" s="16">
        <f t="shared" si="22"/>
        <v>0</v>
      </c>
      <c r="Q68" s="16">
        <f t="shared" si="22"/>
        <v>0</v>
      </c>
      <c r="R68" s="16">
        <f t="shared" si="22"/>
        <v>0</v>
      </c>
      <c r="S68" s="16">
        <f t="shared" si="22"/>
        <v>0</v>
      </c>
      <c r="T68" s="16">
        <f t="shared" si="22"/>
        <v>0</v>
      </c>
      <c r="U68" s="16">
        <f t="shared" si="22"/>
        <v>0</v>
      </c>
      <c r="V68" s="16">
        <f t="shared" si="22"/>
        <v>0</v>
      </c>
      <c r="W68" s="16">
        <f t="shared" si="22"/>
        <v>0</v>
      </c>
      <c r="X68" s="16">
        <f t="shared" si="22"/>
        <v>0</v>
      </c>
      <c r="Y68" s="16">
        <f t="shared" si="22"/>
        <v>0</v>
      </c>
      <c r="Z68" s="16">
        <f t="shared" si="22"/>
        <v>0</v>
      </c>
      <c r="AA68" s="16">
        <f t="shared" si="22"/>
        <v>0</v>
      </c>
      <c r="AB68" s="16">
        <f t="shared" si="22"/>
        <v>0</v>
      </c>
      <c r="AC68" s="16">
        <f t="shared" si="22"/>
        <v>0</v>
      </c>
      <c r="AD68" s="16">
        <f t="shared" si="22"/>
        <v>0</v>
      </c>
      <c r="AE68" s="16">
        <f t="shared" si="22"/>
        <v>0</v>
      </c>
      <c r="AF68" s="16">
        <f t="shared" si="22"/>
        <v>0</v>
      </c>
      <c r="AG68" s="16">
        <f t="shared" si="22"/>
        <v>0</v>
      </c>
      <c r="AH68" s="16">
        <f t="shared" si="22"/>
        <v>0</v>
      </c>
      <c r="AI68" s="16">
        <f t="shared" si="22"/>
        <v>0</v>
      </c>
      <c r="AJ68" s="16">
        <f t="shared" si="22"/>
        <v>0</v>
      </c>
      <c r="AK68" s="16">
        <f t="shared" si="22"/>
        <v>0</v>
      </c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t="s">
        <v>212</v>
      </c>
      <c r="BH68" s="21" t="s">
        <v>225</v>
      </c>
      <c r="BI68" t="s">
        <v>235</v>
      </c>
      <c r="BJ68" t="s">
        <v>39</v>
      </c>
      <c r="BK68" t="s">
        <v>178</v>
      </c>
      <c r="BL68" t="s">
        <v>236</v>
      </c>
      <c r="BM68" t="s">
        <v>185</v>
      </c>
      <c r="BN68" t="s">
        <v>186</v>
      </c>
      <c r="BP68" s="14" t="s">
        <v>28</v>
      </c>
      <c r="BQ68" t="s">
        <v>28</v>
      </c>
      <c r="BR68" t="s">
        <v>28</v>
      </c>
      <c r="BS68" t="s">
        <v>28</v>
      </c>
      <c r="BT68" t="s">
        <v>28</v>
      </c>
    </row>
    <row r="69" spans="1:72">
      <c r="A69" t="s">
        <v>237</v>
      </c>
      <c r="B69" t="s">
        <v>75</v>
      </c>
      <c r="C69" t="s">
        <v>238</v>
      </c>
      <c r="H69" s="16">
        <v>0</v>
      </c>
      <c r="I69" s="16">
        <f t="shared" si="21"/>
        <v>0</v>
      </c>
      <c r="J69" s="16">
        <f t="shared" si="22"/>
        <v>0</v>
      </c>
      <c r="K69" s="16">
        <f t="shared" si="22"/>
        <v>0</v>
      </c>
      <c r="L69" s="16">
        <f t="shared" si="22"/>
        <v>0</v>
      </c>
      <c r="M69" s="16">
        <f t="shared" si="22"/>
        <v>0</v>
      </c>
      <c r="N69" s="16">
        <f t="shared" si="22"/>
        <v>0</v>
      </c>
      <c r="O69" s="120">
        <f t="shared" si="22"/>
        <v>0</v>
      </c>
      <c r="P69" s="16">
        <f t="shared" si="22"/>
        <v>0</v>
      </c>
      <c r="Q69" s="16">
        <f t="shared" si="22"/>
        <v>0</v>
      </c>
      <c r="R69" s="16">
        <f t="shared" si="22"/>
        <v>0</v>
      </c>
      <c r="S69" s="16">
        <f t="shared" si="22"/>
        <v>0</v>
      </c>
      <c r="T69" s="16">
        <f t="shared" si="22"/>
        <v>0</v>
      </c>
      <c r="U69" s="16">
        <f t="shared" si="22"/>
        <v>0</v>
      </c>
      <c r="V69" s="16">
        <f t="shared" si="22"/>
        <v>0</v>
      </c>
      <c r="W69" s="16">
        <f t="shared" si="22"/>
        <v>0</v>
      </c>
      <c r="X69" s="16">
        <f t="shared" si="22"/>
        <v>0</v>
      </c>
      <c r="Y69" s="16">
        <f t="shared" si="22"/>
        <v>0</v>
      </c>
      <c r="Z69" s="16">
        <f t="shared" si="22"/>
        <v>0</v>
      </c>
      <c r="AA69" s="16">
        <f t="shared" si="22"/>
        <v>0</v>
      </c>
      <c r="AB69" s="16">
        <f t="shared" si="22"/>
        <v>0</v>
      </c>
      <c r="AC69" s="16">
        <f t="shared" si="22"/>
        <v>0</v>
      </c>
      <c r="AD69" s="16">
        <f t="shared" si="22"/>
        <v>0</v>
      </c>
      <c r="AE69" s="16">
        <f t="shared" si="22"/>
        <v>0</v>
      </c>
      <c r="AF69" s="16">
        <f t="shared" si="22"/>
        <v>0</v>
      </c>
      <c r="AG69" s="16">
        <f t="shared" si="22"/>
        <v>0</v>
      </c>
      <c r="AH69" s="16">
        <f t="shared" si="22"/>
        <v>0</v>
      </c>
      <c r="AI69" s="16">
        <f t="shared" si="22"/>
        <v>0</v>
      </c>
      <c r="AJ69" s="16">
        <f t="shared" si="22"/>
        <v>0</v>
      </c>
      <c r="AK69" s="16">
        <f t="shared" si="22"/>
        <v>0</v>
      </c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t="s">
        <v>212</v>
      </c>
      <c r="BH69" s="21" t="s">
        <v>225</v>
      </c>
      <c r="BI69" t="s">
        <v>165</v>
      </c>
      <c r="BK69" t="s">
        <v>178</v>
      </c>
      <c r="BL69" t="s">
        <v>35</v>
      </c>
      <c r="BM69" t="s">
        <v>185</v>
      </c>
      <c r="BN69" t="s">
        <v>186</v>
      </c>
      <c r="BP69" s="14" t="s">
        <v>28</v>
      </c>
      <c r="BQ69" t="s">
        <v>28</v>
      </c>
      <c r="BR69" t="s">
        <v>28</v>
      </c>
      <c r="BS69" t="s">
        <v>28</v>
      </c>
      <c r="BT69" t="s">
        <v>28</v>
      </c>
    </row>
    <row r="70" spans="1:72">
      <c r="A70" t="s">
        <v>239</v>
      </c>
      <c r="B70" t="s">
        <v>75</v>
      </c>
      <c r="C70" t="s">
        <v>240</v>
      </c>
      <c r="H70" s="16">
        <v>0</v>
      </c>
      <c r="I70" s="16">
        <f t="shared" si="21"/>
        <v>0</v>
      </c>
      <c r="J70" s="16">
        <f t="shared" si="22"/>
        <v>0</v>
      </c>
      <c r="K70" s="16">
        <f t="shared" si="22"/>
        <v>0</v>
      </c>
      <c r="L70" s="16">
        <f t="shared" si="22"/>
        <v>0</v>
      </c>
      <c r="M70" s="16">
        <f t="shared" si="22"/>
        <v>0</v>
      </c>
      <c r="N70" s="16">
        <f t="shared" si="22"/>
        <v>0</v>
      </c>
      <c r="O70" s="120">
        <f t="shared" si="22"/>
        <v>0</v>
      </c>
      <c r="P70" s="16">
        <f t="shared" si="22"/>
        <v>0</v>
      </c>
      <c r="Q70" s="16">
        <f t="shared" si="22"/>
        <v>0</v>
      </c>
      <c r="R70" s="16">
        <f t="shared" si="22"/>
        <v>0</v>
      </c>
      <c r="S70" s="16">
        <f t="shared" si="22"/>
        <v>0</v>
      </c>
      <c r="T70" s="16">
        <f t="shared" si="22"/>
        <v>0</v>
      </c>
      <c r="U70" s="16">
        <f t="shared" si="22"/>
        <v>0</v>
      </c>
      <c r="V70" s="16">
        <f t="shared" si="22"/>
        <v>0</v>
      </c>
      <c r="W70" s="16">
        <f t="shared" si="22"/>
        <v>0</v>
      </c>
      <c r="X70" s="16">
        <f t="shared" si="22"/>
        <v>0</v>
      </c>
      <c r="Y70" s="16">
        <f t="shared" si="22"/>
        <v>0</v>
      </c>
      <c r="Z70" s="16">
        <f t="shared" si="22"/>
        <v>0</v>
      </c>
      <c r="AA70" s="16">
        <f t="shared" si="22"/>
        <v>0</v>
      </c>
      <c r="AB70" s="16">
        <f t="shared" si="22"/>
        <v>0</v>
      </c>
      <c r="AC70" s="16">
        <f t="shared" si="22"/>
        <v>0</v>
      </c>
      <c r="AD70" s="16">
        <f t="shared" si="22"/>
        <v>0</v>
      </c>
      <c r="AE70" s="16">
        <f t="shared" si="22"/>
        <v>0</v>
      </c>
      <c r="AF70" s="16">
        <f t="shared" si="22"/>
        <v>0</v>
      </c>
      <c r="AG70" s="16">
        <f t="shared" si="22"/>
        <v>0</v>
      </c>
      <c r="AH70" s="16">
        <f t="shared" si="22"/>
        <v>0</v>
      </c>
      <c r="AI70" s="16">
        <f t="shared" si="22"/>
        <v>0</v>
      </c>
      <c r="AJ70" s="16">
        <f t="shared" si="22"/>
        <v>0</v>
      </c>
      <c r="AK70" s="16">
        <f t="shared" si="22"/>
        <v>0</v>
      </c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t="s">
        <v>212</v>
      </c>
      <c r="BH70" s="21" t="s">
        <v>225</v>
      </c>
      <c r="BI70" t="s">
        <v>241</v>
      </c>
      <c r="BK70" t="s">
        <v>178</v>
      </c>
      <c r="BL70" t="s">
        <v>35</v>
      </c>
      <c r="BM70" t="s">
        <v>226</v>
      </c>
      <c r="BN70" t="s">
        <v>186</v>
      </c>
      <c r="BP70" s="14" t="s">
        <v>28</v>
      </c>
      <c r="BQ70" t="s">
        <v>28</v>
      </c>
      <c r="BR70" t="s">
        <v>28</v>
      </c>
      <c r="BS70" t="s">
        <v>28</v>
      </c>
      <c r="BT70" t="s">
        <v>28</v>
      </c>
    </row>
    <row r="71" spans="1:72">
      <c r="A71" t="s">
        <v>242</v>
      </c>
      <c r="B71" t="s">
        <v>75</v>
      </c>
      <c r="C71" t="s">
        <v>243</v>
      </c>
      <c r="H71" s="16">
        <v>0</v>
      </c>
      <c r="I71" s="16">
        <f t="shared" si="21"/>
        <v>0</v>
      </c>
      <c r="J71" s="16">
        <f t="shared" si="22"/>
        <v>0</v>
      </c>
      <c r="K71" s="16">
        <f t="shared" si="22"/>
        <v>0</v>
      </c>
      <c r="L71" s="16">
        <f t="shared" si="22"/>
        <v>0</v>
      </c>
      <c r="M71" s="16">
        <f t="shared" si="22"/>
        <v>0</v>
      </c>
      <c r="N71" s="16">
        <f t="shared" si="22"/>
        <v>0</v>
      </c>
      <c r="O71" s="120">
        <f t="shared" si="22"/>
        <v>0</v>
      </c>
      <c r="P71" s="16">
        <f t="shared" si="22"/>
        <v>0</v>
      </c>
      <c r="Q71" s="16">
        <f t="shared" si="22"/>
        <v>0</v>
      </c>
      <c r="R71" s="16">
        <f t="shared" si="22"/>
        <v>0</v>
      </c>
      <c r="S71" s="16">
        <f t="shared" si="22"/>
        <v>0</v>
      </c>
      <c r="T71" s="16">
        <f t="shared" si="22"/>
        <v>0</v>
      </c>
      <c r="U71" s="16">
        <f t="shared" si="22"/>
        <v>0</v>
      </c>
      <c r="V71" s="16">
        <f t="shared" si="22"/>
        <v>0</v>
      </c>
      <c r="W71" s="16">
        <f t="shared" si="22"/>
        <v>0</v>
      </c>
      <c r="X71" s="16">
        <f t="shared" si="22"/>
        <v>0</v>
      </c>
      <c r="Y71" s="16">
        <f t="shared" si="22"/>
        <v>0</v>
      </c>
      <c r="Z71" s="16">
        <f t="shared" si="22"/>
        <v>0</v>
      </c>
      <c r="AA71" s="16">
        <f t="shared" si="22"/>
        <v>0</v>
      </c>
      <c r="AB71" s="16">
        <f t="shared" si="22"/>
        <v>0</v>
      </c>
      <c r="AC71" s="16">
        <f t="shared" si="22"/>
        <v>0</v>
      </c>
      <c r="AD71" s="16">
        <f t="shared" si="22"/>
        <v>0</v>
      </c>
      <c r="AE71" s="16">
        <f t="shared" si="22"/>
        <v>0</v>
      </c>
      <c r="AF71" s="16">
        <f t="shared" si="22"/>
        <v>0</v>
      </c>
      <c r="AG71" s="16">
        <f t="shared" si="22"/>
        <v>0</v>
      </c>
      <c r="AH71" s="16">
        <f t="shared" si="22"/>
        <v>0</v>
      </c>
      <c r="AI71" s="16">
        <f t="shared" si="22"/>
        <v>0</v>
      </c>
      <c r="AJ71" s="16">
        <f t="shared" si="22"/>
        <v>0</v>
      </c>
      <c r="AK71" s="16">
        <f t="shared" si="22"/>
        <v>0</v>
      </c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t="s">
        <v>212</v>
      </c>
      <c r="BH71" s="21" t="s">
        <v>225</v>
      </c>
      <c r="BI71" t="s">
        <v>241</v>
      </c>
      <c r="BJ71" t="s">
        <v>39</v>
      </c>
      <c r="BK71" t="s">
        <v>178</v>
      </c>
      <c r="BL71" t="s">
        <v>35</v>
      </c>
      <c r="BM71" t="s">
        <v>244</v>
      </c>
      <c r="BN71" t="s">
        <v>186</v>
      </c>
      <c r="BO71" t="s">
        <v>161</v>
      </c>
      <c r="BP71" s="14" t="s">
        <v>28</v>
      </c>
      <c r="BQ71" t="s">
        <v>28</v>
      </c>
      <c r="BR71" t="s">
        <v>28</v>
      </c>
      <c r="BS71" t="s">
        <v>28</v>
      </c>
      <c r="BT71" t="s">
        <v>28</v>
      </c>
    </row>
    <row r="72" spans="1:72">
      <c r="A72" t="s">
        <v>245</v>
      </c>
      <c r="B72" t="s">
        <v>75</v>
      </c>
      <c r="C72" t="s">
        <v>246</v>
      </c>
      <c r="H72" s="16">
        <v>0</v>
      </c>
      <c r="I72" s="16">
        <f t="shared" si="21"/>
        <v>0</v>
      </c>
      <c r="J72" s="16">
        <f t="shared" si="22"/>
        <v>0</v>
      </c>
      <c r="K72" s="16">
        <f t="shared" si="22"/>
        <v>0</v>
      </c>
      <c r="L72" s="16">
        <f t="shared" si="22"/>
        <v>0</v>
      </c>
      <c r="M72" s="16">
        <f t="shared" si="22"/>
        <v>0</v>
      </c>
      <c r="N72" s="16">
        <f t="shared" si="22"/>
        <v>0</v>
      </c>
      <c r="O72" s="120">
        <f t="shared" si="22"/>
        <v>0</v>
      </c>
      <c r="P72" s="16">
        <f t="shared" si="22"/>
        <v>0</v>
      </c>
      <c r="Q72" s="16">
        <f t="shared" si="22"/>
        <v>0</v>
      </c>
      <c r="R72" s="16">
        <f t="shared" si="22"/>
        <v>0</v>
      </c>
      <c r="S72" s="16">
        <f t="shared" si="22"/>
        <v>0</v>
      </c>
      <c r="T72" s="16">
        <f t="shared" si="22"/>
        <v>0</v>
      </c>
      <c r="U72" s="16">
        <f t="shared" si="22"/>
        <v>0</v>
      </c>
      <c r="V72" s="16">
        <f t="shared" si="22"/>
        <v>0</v>
      </c>
      <c r="W72" s="16">
        <f t="shared" si="22"/>
        <v>0</v>
      </c>
      <c r="X72" s="16">
        <f t="shared" si="22"/>
        <v>0</v>
      </c>
      <c r="Y72" s="16">
        <f t="shared" si="22"/>
        <v>0</v>
      </c>
      <c r="Z72" s="16">
        <f t="shared" si="22"/>
        <v>0</v>
      </c>
      <c r="AA72" s="16">
        <f t="shared" si="22"/>
        <v>0</v>
      </c>
      <c r="AB72" s="16">
        <f t="shared" si="22"/>
        <v>0</v>
      </c>
      <c r="AC72" s="16">
        <f t="shared" si="22"/>
        <v>0</v>
      </c>
      <c r="AD72" s="16">
        <f t="shared" si="22"/>
        <v>0</v>
      </c>
      <c r="AE72" s="16">
        <f t="shared" si="22"/>
        <v>0</v>
      </c>
      <c r="AF72" s="16">
        <f t="shared" si="22"/>
        <v>0</v>
      </c>
      <c r="AG72" s="16">
        <f t="shared" si="22"/>
        <v>0</v>
      </c>
      <c r="AH72" s="16">
        <f t="shared" si="22"/>
        <v>0</v>
      </c>
      <c r="AI72" s="16">
        <f t="shared" si="22"/>
        <v>0</v>
      </c>
      <c r="AJ72" s="16">
        <f t="shared" si="22"/>
        <v>0</v>
      </c>
      <c r="AK72" s="16">
        <f t="shared" si="22"/>
        <v>0</v>
      </c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t="s">
        <v>212</v>
      </c>
      <c r="BH72" s="21" t="s">
        <v>225</v>
      </c>
      <c r="BI72" t="s">
        <v>241</v>
      </c>
      <c r="BJ72" t="s">
        <v>39</v>
      </c>
      <c r="BK72" t="s">
        <v>178</v>
      </c>
      <c r="BL72" t="s">
        <v>35</v>
      </c>
      <c r="BM72" t="s">
        <v>244</v>
      </c>
      <c r="BN72" t="s">
        <v>186</v>
      </c>
      <c r="BO72" t="s">
        <v>161</v>
      </c>
      <c r="BP72" s="14" t="s">
        <v>28</v>
      </c>
      <c r="BQ72" t="s">
        <v>28</v>
      </c>
      <c r="BR72" t="s">
        <v>28</v>
      </c>
      <c r="BS72" t="s">
        <v>28</v>
      </c>
      <c r="BT72" t="s">
        <v>28</v>
      </c>
    </row>
    <row r="73" spans="1:72" ht="15" customHeight="1">
      <c r="A73" t="s">
        <v>247</v>
      </c>
      <c r="B73" t="s">
        <v>75</v>
      </c>
      <c r="C73" t="s">
        <v>248</v>
      </c>
      <c r="H73" s="16">
        <v>0</v>
      </c>
      <c r="I73" s="16">
        <f t="shared" si="21"/>
        <v>0</v>
      </c>
      <c r="J73" s="16">
        <f t="shared" si="22"/>
        <v>0</v>
      </c>
      <c r="K73" s="16">
        <f t="shared" si="22"/>
        <v>0</v>
      </c>
      <c r="L73" s="16">
        <f t="shared" si="22"/>
        <v>0</v>
      </c>
      <c r="M73" s="16">
        <f t="shared" si="22"/>
        <v>0</v>
      </c>
      <c r="N73" s="16">
        <f t="shared" si="22"/>
        <v>0</v>
      </c>
      <c r="O73" s="120">
        <f t="shared" si="22"/>
        <v>0</v>
      </c>
      <c r="P73" s="16">
        <f t="shared" si="22"/>
        <v>0</v>
      </c>
      <c r="Q73" s="16">
        <f t="shared" si="22"/>
        <v>0</v>
      </c>
      <c r="R73" s="16">
        <f t="shared" si="22"/>
        <v>0</v>
      </c>
      <c r="S73" s="16">
        <f t="shared" si="22"/>
        <v>0</v>
      </c>
      <c r="T73" s="16">
        <f t="shared" si="22"/>
        <v>0</v>
      </c>
      <c r="U73" s="16">
        <f t="shared" si="22"/>
        <v>0</v>
      </c>
      <c r="V73" s="16">
        <f t="shared" si="22"/>
        <v>0</v>
      </c>
      <c r="W73" s="16">
        <f t="shared" si="22"/>
        <v>0</v>
      </c>
      <c r="X73" s="16">
        <f t="shared" si="22"/>
        <v>0</v>
      </c>
      <c r="Y73" s="16">
        <f t="shared" si="22"/>
        <v>0</v>
      </c>
      <c r="Z73" s="16">
        <f t="shared" si="22"/>
        <v>0</v>
      </c>
      <c r="AA73" s="16">
        <f t="shared" si="22"/>
        <v>0</v>
      </c>
      <c r="AB73" s="16">
        <f t="shared" si="22"/>
        <v>0</v>
      </c>
      <c r="AC73" s="16">
        <f t="shared" si="22"/>
        <v>0</v>
      </c>
      <c r="AD73" s="16">
        <f t="shared" si="22"/>
        <v>0</v>
      </c>
      <c r="AE73" s="16">
        <f t="shared" si="22"/>
        <v>0</v>
      </c>
      <c r="AF73" s="16">
        <f t="shared" si="22"/>
        <v>0</v>
      </c>
      <c r="AG73" s="16">
        <f t="shared" si="22"/>
        <v>0</v>
      </c>
      <c r="AH73" s="16">
        <f t="shared" si="22"/>
        <v>0</v>
      </c>
      <c r="AI73" s="16">
        <f t="shared" si="22"/>
        <v>0</v>
      </c>
      <c r="AJ73" s="16">
        <f t="shared" si="22"/>
        <v>0</v>
      </c>
      <c r="AK73" s="16">
        <f t="shared" si="22"/>
        <v>0</v>
      </c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t="s">
        <v>212</v>
      </c>
      <c r="BH73" s="21" t="s">
        <v>225</v>
      </c>
      <c r="BI73" t="s">
        <v>241</v>
      </c>
      <c r="BJ73" t="s">
        <v>39</v>
      </c>
      <c r="BK73" t="s">
        <v>178</v>
      </c>
      <c r="BL73" t="s">
        <v>35</v>
      </c>
      <c r="BM73" t="s">
        <v>244</v>
      </c>
      <c r="BN73" t="s">
        <v>186</v>
      </c>
      <c r="BO73" t="s">
        <v>161</v>
      </c>
      <c r="BP73" s="23" t="s">
        <v>28</v>
      </c>
      <c r="BQ73" t="s">
        <v>28</v>
      </c>
      <c r="BR73" t="s">
        <v>28</v>
      </c>
      <c r="BS73" t="s">
        <v>28</v>
      </c>
      <c r="BT73" t="s">
        <v>28</v>
      </c>
    </row>
    <row r="74" spans="1:72" s="30" customFormat="1">
      <c r="A74" s="30" t="s">
        <v>249</v>
      </c>
      <c r="B74" s="30" t="s">
        <v>75</v>
      </c>
      <c r="C74" s="30" t="s">
        <v>250</v>
      </c>
      <c r="D74" s="30" t="s">
        <v>15</v>
      </c>
      <c r="G74" s="30" t="s">
        <v>571</v>
      </c>
      <c r="H74" s="30">
        <v>99.438947544996296</v>
      </c>
      <c r="I74" s="30">
        <v>96.296897273248703</v>
      </c>
      <c r="J74" s="30">
        <v>94.886901497015785</v>
      </c>
      <c r="K74" s="30">
        <f t="shared" si="22"/>
        <v>94.886901497015785</v>
      </c>
      <c r="L74" s="30">
        <f t="shared" si="22"/>
        <v>94.886901497015785</v>
      </c>
      <c r="M74" s="30">
        <f t="shared" si="22"/>
        <v>94.886901497015785</v>
      </c>
      <c r="N74" s="30">
        <v>87.715817099071401</v>
      </c>
      <c r="O74" s="104">
        <v>85.366527298975228</v>
      </c>
      <c r="P74" s="30">
        <f t="shared" si="22"/>
        <v>85.366527298975228</v>
      </c>
      <c r="Q74" s="30">
        <f t="shared" si="22"/>
        <v>85.366527298975228</v>
      </c>
      <c r="R74" s="30">
        <f t="shared" si="22"/>
        <v>85.366527298975228</v>
      </c>
      <c r="S74" s="30">
        <f t="shared" si="22"/>
        <v>85.366527298975228</v>
      </c>
      <c r="T74" s="30">
        <f t="shared" si="22"/>
        <v>85.366527298975228</v>
      </c>
      <c r="U74" s="30">
        <f t="shared" si="22"/>
        <v>85.366527298975228</v>
      </c>
      <c r="V74" s="30">
        <f t="shared" si="22"/>
        <v>85.366527298975228</v>
      </c>
      <c r="W74" s="30">
        <f t="shared" si="22"/>
        <v>85.366527298975228</v>
      </c>
      <c r="X74" s="30">
        <f t="shared" si="22"/>
        <v>85.366527298975228</v>
      </c>
      <c r="Y74" s="30">
        <f t="shared" si="22"/>
        <v>85.366527298975228</v>
      </c>
      <c r="Z74" s="30">
        <f t="shared" si="22"/>
        <v>85.366527298975228</v>
      </c>
      <c r="AA74" s="30">
        <f t="shared" si="22"/>
        <v>85.366527298975228</v>
      </c>
      <c r="AB74" s="30">
        <f t="shared" si="22"/>
        <v>85.366527298975228</v>
      </c>
      <c r="AC74" s="30">
        <f t="shared" si="22"/>
        <v>85.366527298975228</v>
      </c>
      <c r="AD74" s="30">
        <f t="shared" si="22"/>
        <v>85.366527298975228</v>
      </c>
      <c r="AE74" s="30">
        <f t="shared" si="22"/>
        <v>85.366527298975228</v>
      </c>
      <c r="AF74" s="30">
        <f t="shared" si="22"/>
        <v>85.366527298975228</v>
      </c>
      <c r="AG74" s="30">
        <f t="shared" si="22"/>
        <v>85.366527298975228</v>
      </c>
      <c r="AH74" s="30">
        <f t="shared" si="22"/>
        <v>85.366527298975228</v>
      </c>
      <c r="AI74" s="30">
        <f t="shared" si="22"/>
        <v>85.366527298975228</v>
      </c>
      <c r="AJ74" s="30">
        <f t="shared" si="22"/>
        <v>85.366527298975228</v>
      </c>
      <c r="AK74" s="30">
        <f t="shared" si="22"/>
        <v>85.366527298975228</v>
      </c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0" t="s">
        <v>212</v>
      </c>
      <c r="BH74" s="32" t="s">
        <v>206</v>
      </c>
      <c r="BI74" s="30" t="s">
        <v>241</v>
      </c>
      <c r="BK74" s="30" t="s">
        <v>178</v>
      </c>
      <c r="BL74" s="30" t="s">
        <v>35</v>
      </c>
      <c r="BM74" s="30" t="s">
        <v>251</v>
      </c>
      <c r="BN74" s="30" t="s">
        <v>186</v>
      </c>
      <c r="BP74" s="33" t="s">
        <v>28</v>
      </c>
      <c r="BQ74" s="30" t="s">
        <v>28</v>
      </c>
      <c r="BR74" s="30" t="s">
        <v>28</v>
      </c>
      <c r="BS74" s="30" t="s">
        <v>28</v>
      </c>
      <c r="BT74" s="30" t="s">
        <v>28</v>
      </c>
    </row>
    <row r="75" spans="1:72" s="30" customFormat="1">
      <c r="A75" s="30" t="s">
        <v>252</v>
      </c>
      <c r="B75" s="30" t="s">
        <v>188</v>
      </c>
      <c r="C75" s="30" t="s">
        <v>253</v>
      </c>
      <c r="D75" s="30" t="s">
        <v>15</v>
      </c>
      <c r="G75" s="30" t="s">
        <v>571</v>
      </c>
      <c r="H75" s="30">
        <v>1069.0447999999999</v>
      </c>
      <c r="I75" s="30">
        <v>1039.33950354131</v>
      </c>
      <c r="J75" s="30">
        <v>1019.3390241826729</v>
      </c>
      <c r="K75" s="30">
        <f t="shared" si="22"/>
        <v>1019.3390241826729</v>
      </c>
      <c r="L75" s="30">
        <f t="shared" si="22"/>
        <v>1019.3390241826729</v>
      </c>
      <c r="M75" s="30">
        <f t="shared" si="22"/>
        <v>1019.3390241826729</v>
      </c>
      <c r="N75" s="30">
        <v>917.27220804565604</v>
      </c>
      <c r="O75" s="104">
        <v>877.61412034978855</v>
      </c>
      <c r="P75" s="30">
        <f t="shared" si="22"/>
        <v>877.61412034978855</v>
      </c>
      <c r="Q75" s="30">
        <f t="shared" si="22"/>
        <v>877.61412034978855</v>
      </c>
      <c r="R75" s="30">
        <f t="shared" si="22"/>
        <v>877.61412034978855</v>
      </c>
      <c r="S75" s="30">
        <f t="shared" si="22"/>
        <v>877.61412034978855</v>
      </c>
      <c r="T75" s="30">
        <f t="shared" si="22"/>
        <v>877.61412034978855</v>
      </c>
      <c r="U75" s="30">
        <f t="shared" si="22"/>
        <v>877.61412034978855</v>
      </c>
      <c r="V75" s="30">
        <f t="shared" si="22"/>
        <v>877.61412034978855</v>
      </c>
      <c r="W75" s="30">
        <f t="shared" si="22"/>
        <v>877.61412034978855</v>
      </c>
      <c r="X75" s="30">
        <f t="shared" si="22"/>
        <v>877.61412034978855</v>
      </c>
      <c r="Y75" s="30">
        <f t="shared" si="22"/>
        <v>877.61412034978855</v>
      </c>
      <c r="Z75" s="30">
        <f t="shared" si="22"/>
        <v>877.61412034978855</v>
      </c>
      <c r="AA75" s="30">
        <f t="shared" si="22"/>
        <v>877.61412034978855</v>
      </c>
      <c r="AB75" s="30">
        <f t="shared" ref="AB75:AK75" si="24">AA75</f>
        <v>877.61412034978855</v>
      </c>
      <c r="AC75" s="30">
        <f t="shared" si="24"/>
        <v>877.61412034978855</v>
      </c>
      <c r="AD75" s="30">
        <f t="shared" si="24"/>
        <v>877.61412034978855</v>
      </c>
      <c r="AE75" s="30">
        <f t="shared" si="24"/>
        <v>877.61412034978855</v>
      </c>
      <c r="AF75" s="30">
        <f t="shared" si="24"/>
        <v>877.61412034978855</v>
      </c>
      <c r="AG75" s="30">
        <f t="shared" si="24"/>
        <v>877.61412034978855</v>
      </c>
      <c r="AH75" s="30">
        <f t="shared" si="24"/>
        <v>877.61412034978855</v>
      </c>
      <c r="AI75" s="30">
        <f t="shared" si="24"/>
        <v>877.61412034978855</v>
      </c>
      <c r="AJ75" s="30">
        <f t="shared" si="24"/>
        <v>877.61412034978855</v>
      </c>
      <c r="AK75" s="30">
        <f t="shared" si="24"/>
        <v>877.61412034978855</v>
      </c>
      <c r="BG75" s="30" t="s">
        <v>212</v>
      </c>
      <c r="BH75" s="32" t="s">
        <v>225</v>
      </c>
      <c r="BI75" s="30" t="s">
        <v>241</v>
      </c>
      <c r="BK75" s="30" t="s">
        <v>178</v>
      </c>
      <c r="BL75" s="30" t="s">
        <v>35</v>
      </c>
      <c r="BM75" s="30" t="s">
        <v>226</v>
      </c>
      <c r="BN75" s="30" t="s">
        <v>192</v>
      </c>
      <c r="BP75" s="33" t="s">
        <v>28</v>
      </c>
      <c r="BQ75" s="30" t="s">
        <v>28</v>
      </c>
      <c r="BR75" s="30" t="s">
        <v>28</v>
      </c>
      <c r="BS75" s="30" t="s">
        <v>28</v>
      </c>
      <c r="BT75" s="30" t="s">
        <v>28</v>
      </c>
    </row>
    <row r="76" spans="1:72">
      <c r="A76" t="s">
        <v>254</v>
      </c>
      <c r="B76" t="s">
        <v>75</v>
      </c>
      <c r="C76" t="s">
        <v>255</v>
      </c>
      <c r="H76" s="16">
        <v>0</v>
      </c>
      <c r="I76" s="16">
        <f t="shared" ref="I76:I116" si="25">H76</f>
        <v>0</v>
      </c>
      <c r="J76" s="16">
        <f t="shared" ref="J76:AK85" si="26">I76</f>
        <v>0</v>
      </c>
      <c r="K76" s="16">
        <f t="shared" si="26"/>
        <v>0</v>
      </c>
      <c r="L76" s="16">
        <f t="shared" si="26"/>
        <v>0</v>
      </c>
      <c r="M76" s="16">
        <f t="shared" si="26"/>
        <v>0</v>
      </c>
      <c r="N76" s="16">
        <f t="shared" si="26"/>
        <v>0</v>
      </c>
      <c r="O76" s="120">
        <f t="shared" si="26"/>
        <v>0</v>
      </c>
      <c r="P76" s="16">
        <f t="shared" si="26"/>
        <v>0</v>
      </c>
      <c r="Q76" s="16">
        <f t="shared" si="26"/>
        <v>0</v>
      </c>
      <c r="R76" s="16">
        <f t="shared" si="26"/>
        <v>0</v>
      </c>
      <c r="S76" s="16">
        <f t="shared" si="26"/>
        <v>0</v>
      </c>
      <c r="T76" s="16">
        <f t="shared" si="26"/>
        <v>0</v>
      </c>
      <c r="U76" s="16">
        <f t="shared" si="26"/>
        <v>0</v>
      </c>
      <c r="V76" s="16">
        <f t="shared" si="26"/>
        <v>0</v>
      </c>
      <c r="W76" s="16">
        <f t="shared" si="26"/>
        <v>0</v>
      </c>
      <c r="X76" s="16">
        <f t="shared" si="26"/>
        <v>0</v>
      </c>
      <c r="Y76" s="16">
        <f t="shared" si="26"/>
        <v>0</v>
      </c>
      <c r="Z76" s="16">
        <f t="shared" si="26"/>
        <v>0</v>
      </c>
      <c r="AA76" s="16">
        <f t="shared" si="26"/>
        <v>0</v>
      </c>
      <c r="AB76" s="16">
        <f t="shared" si="26"/>
        <v>0</v>
      </c>
      <c r="AC76" s="16">
        <f t="shared" si="26"/>
        <v>0</v>
      </c>
      <c r="AD76" s="16">
        <f t="shared" si="26"/>
        <v>0</v>
      </c>
      <c r="AE76" s="16">
        <f t="shared" si="26"/>
        <v>0</v>
      </c>
      <c r="AF76" s="16">
        <f t="shared" si="26"/>
        <v>0</v>
      </c>
      <c r="AG76" s="16">
        <f t="shared" si="26"/>
        <v>0</v>
      </c>
      <c r="AH76" s="16">
        <f t="shared" si="26"/>
        <v>0</v>
      </c>
      <c r="AI76" s="16">
        <f t="shared" si="26"/>
        <v>0</v>
      </c>
      <c r="AJ76" s="16">
        <f t="shared" si="26"/>
        <v>0</v>
      </c>
      <c r="AK76" s="16">
        <f t="shared" si="26"/>
        <v>0</v>
      </c>
      <c r="BG76" t="s">
        <v>212</v>
      </c>
      <c r="BH76" s="21" t="s">
        <v>225</v>
      </c>
      <c r="BI76" t="s">
        <v>158</v>
      </c>
      <c r="BK76" t="s">
        <v>178</v>
      </c>
      <c r="BL76" t="s">
        <v>35</v>
      </c>
      <c r="BM76" t="s">
        <v>244</v>
      </c>
      <c r="BN76" t="s">
        <v>186</v>
      </c>
      <c r="BP76" s="14" t="s">
        <v>28</v>
      </c>
      <c r="BQ76" t="s">
        <v>28</v>
      </c>
      <c r="BR76" t="s">
        <v>28</v>
      </c>
      <c r="BS76" t="s">
        <v>28</v>
      </c>
      <c r="BT76" t="s">
        <v>28</v>
      </c>
    </row>
    <row r="77" spans="1:72">
      <c r="A77" t="s">
        <v>256</v>
      </c>
      <c r="B77" t="s">
        <v>75</v>
      </c>
      <c r="C77" t="s">
        <v>257</v>
      </c>
      <c r="H77" s="16">
        <v>0</v>
      </c>
      <c r="I77" s="16">
        <f t="shared" si="25"/>
        <v>0</v>
      </c>
      <c r="J77" s="16">
        <f t="shared" ref="J77:X77" si="27">I77</f>
        <v>0</v>
      </c>
      <c r="K77" s="16">
        <f t="shared" si="27"/>
        <v>0</v>
      </c>
      <c r="L77" s="16">
        <f t="shared" si="27"/>
        <v>0</v>
      </c>
      <c r="M77" s="16">
        <f t="shared" si="27"/>
        <v>0</v>
      </c>
      <c r="N77" s="16">
        <f t="shared" si="27"/>
        <v>0</v>
      </c>
      <c r="O77" s="120">
        <f t="shared" si="27"/>
        <v>0</v>
      </c>
      <c r="P77" s="16">
        <f t="shared" si="27"/>
        <v>0</v>
      </c>
      <c r="Q77" s="16">
        <f t="shared" si="27"/>
        <v>0</v>
      </c>
      <c r="R77" s="16">
        <f t="shared" si="27"/>
        <v>0</v>
      </c>
      <c r="S77" s="16">
        <f t="shared" si="27"/>
        <v>0</v>
      </c>
      <c r="T77" s="16">
        <f t="shared" si="27"/>
        <v>0</v>
      </c>
      <c r="U77" s="16">
        <f t="shared" si="27"/>
        <v>0</v>
      </c>
      <c r="V77" s="16">
        <f t="shared" si="27"/>
        <v>0</v>
      </c>
      <c r="W77" s="16">
        <f t="shared" si="27"/>
        <v>0</v>
      </c>
      <c r="X77" s="16">
        <f t="shared" si="27"/>
        <v>0</v>
      </c>
      <c r="Y77" s="16">
        <f t="shared" si="26"/>
        <v>0</v>
      </c>
      <c r="Z77" s="16">
        <f t="shared" si="26"/>
        <v>0</v>
      </c>
      <c r="AA77" s="16">
        <f t="shared" si="26"/>
        <v>0</v>
      </c>
      <c r="AB77" s="16">
        <f t="shared" si="26"/>
        <v>0</v>
      </c>
      <c r="AC77" s="16">
        <f t="shared" si="26"/>
        <v>0</v>
      </c>
      <c r="AD77" s="16">
        <f t="shared" si="26"/>
        <v>0</v>
      </c>
      <c r="AE77" s="16">
        <f t="shared" si="26"/>
        <v>0</v>
      </c>
      <c r="AF77" s="16">
        <f t="shared" si="26"/>
        <v>0</v>
      </c>
      <c r="AG77" s="16">
        <f t="shared" si="26"/>
        <v>0</v>
      </c>
      <c r="AH77" s="16">
        <f t="shared" si="26"/>
        <v>0</v>
      </c>
      <c r="AI77" s="16">
        <f t="shared" si="26"/>
        <v>0</v>
      </c>
      <c r="AJ77" s="16">
        <f t="shared" si="26"/>
        <v>0</v>
      </c>
      <c r="AK77" s="16">
        <f t="shared" si="26"/>
        <v>0</v>
      </c>
      <c r="BG77" t="s">
        <v>212</v>
      </c>
      <c r="BH77" s="21" t="s">
        <v>225</v>
      </c>
      <c r="BI77" t="s">
        <v>158</v>
      </c>
      <c r="BK77" t="s">
        <v>178</v>
      </c>
      <c r="BL77" t="s">
        <v>35</v>
      </c>
      <c r="BM77" t="s">
        <v>244</v>
      </c>
      <c r="BN77" t="s">
        <v>186</v>
      </c>
      <c r="BP77" s="14" t="s">
        <v>28</v>
      </c>
      <c r="BQ77" t="s">
        <v>28</v>
      </c>
      <c r="BR77" t="s">
        <v>28</v>
      </c>
      <c r="BS77" t="s">
        <v>28</v>
      </c>
      <c r="BT77" t="s">
        <v>28</v>
      </c>
    </row>
    <row r="78" spans="1:72" s="26" customFormat="1" ht="15" customHeight="1">
      <c r="A78" s="26" t="s">
        <v>258</v>
      </c>
      <c r="B78" s="26" t="s">
        <v>75</v>
      </c>
      <c r="C78" s="26" t="s">
        <v>259</v>
      </c>
      <c r="D78" s="26" t="s">
        <v>15</v>
      </c>
      <c r="G78" s="26" t="s">
        <v>573</v>
      </c>
      <c r="H78" s="27">
        <v>79.761044000000012</v>
      </c>
      <c r="I78" s="27">
        <f t="shared" si="25"/>
        <v>79.761044000000012</v>
      </c>
      <c r="J78" s="27">
        <f t="shared" si="26"/>
        <v>79.761044000000012</v>
      </c>
      <c r="K78" s="27">
        <f t="shared" si="26"/>
        <v>79.761044000000012</v>
      </c>
      <c r="L78" s="27">
        <f t="shared" si="26"/>
        <v>79.761044000000012</v>
      </c>
      <c r="M78" s="27">
        <f t="shared" si="26"/>
        <v>79.761044000000012</v>
      </c>
      <c r="N78" s="27">
        <v>61.036662499999998</v>
      </c>
      <c r="O78" s="120">
        <f t="shared" si="26"/>
        <v>61.036662499999998</v>
      </c>
      <c r="P78" s="27">
        <f t="shared" si="26"/>
        <v>61.036662499999998</v>
      </c>
      <c r="Q78" s="27">
        <f t="shared" si="26"/>
        <v>61.036662499999998</v>
      </c>
      <c r="R78" s="27">
        <f t="shared" si="26"/>
        <v>61.036662499999998</v>
      </c>
      <c r="S78" s="27">
        <f t="shared" si="26"/>
        <v>61.036662499999998</v>
      </c>
      <c r="T78" s="27">
        <f t="shared" si="26"/>
        <v>61.036662499999998</v>
      </c>
      <c r="U78" s="27">
        <f t="shared" si="26"/>
        <v>61.036662499999998</v>
      </c>
      <c r="V78" s="27">
        <f t="shared" si="26"/>
        <v>61.036662499999998</v>
      </c>
      <c r="W78" s="27">
        <f t="shared" si="26"/>
        <v>61.036662499999998</v>
      </c>
      <c r="X78" s="27">
        <f t="shared" si="26"/>
        <v>61.036662499999998</v>
      </c>
      <c r="Y78" s="27">
        <f t="shared" si="26"/>
        <v>61.036662499999998</v>
      </c>
      <c r="Z78" s="27">
        <f t="shared" si="26"/>
        <v>61.036662499999998</v>
      </c>
      <c r="AA78" s="27">
        <f t="shared" si="26"/>
        <v>61.036662499999998</v>
      </c>
      <c r="AB78" s="27">
        <f t="shared" si="26"/>
        <v>61.036662499999998</v>
      </c>
      <c r="AC78" s="27">
        <f t="shared" si="26"/>
        <v>61.036662499999998</v>
      </c>
      <c r="AD78" s="27">
        <f t="shared" si="26"/>
        <v>61.036662499999998</v>
      </c>
      <c r="AE78" s="27">
        <f t="shared" si="26"/>
        <v>61.036662499999998</v>
      </c>
      <c r="AF78" s="27">
        <f t="shared" si="26"/>
        <v>61.036662499999998</v>
      </c>
      <c r="AG78" s="27">
        <f t="shared" si="26"/>
        <v>61.036662499999998</v>
      </c>
      <c r="AH78" s="27">
        <f t="shared" si="26"/>
        <v>61.036662499999998</v>
      </c>
      <c r="AI78" s="27">
        <f t="shared" si="26"/>
        <v>61.036662499999998</v>
      </c>
      <c r="AJ78" s="27">
        <f t="shared" si="26"/>
        <v>61.036662499999998</v>
      </c>
      <c r="AK78" s="27">
        <f t="shared" si="26"/>
        <v>61.036662499999998</v>
      </c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6" t="s">
        <v>212</v>
      </c>
      <c r="BH78" s="28" t="s">
        <v>229</v>
      </c>
      <c r="BI78" s="26" t="s">
        <v>165</v>
      </c>
      <c r="BK78" s="26" t="s">
        <v>178</v>
      </c>
      <c r="BL78" s="26" t="s">
        <v>35</v>
      </c>
      <c r="BM78" s="26" t="s">
        <v>244</v>
      </c>
      <c r="BN78" s="26" t="s">
        <v>186</v>
      </c>
      <c r="BP78" s="29" t="s">
        <v>28</v>
      </c>
      <c r="BQ78" s="26" t="s">
        <v>28</v>
      </c>
      <c r="BR78" s="26" t="s">
        <v>28</v>
      </c>
      <c r="BS78" s="26" t="s">
        <v>28</v>
      </c>
      <c r="BT78" s="26" t="s">
        <v>28</v>
      </c>
    </row>
    <row r="79" spans="1:72">
      <c r="A79" t="s">
        <v>260</v>
      </c>
      <c r="B79" t="s">
        <v>188</v>
      </c>
      <c r="C79" t="s">
        <v>261</v>
      </c>
      <c r="H79" s="16">
        <v>0</v>
      </c>
      <c r="I79" s="16">
        <f t="shared" si="25"/>
        <v>0</v>
      </c>
      <c r="J79" s="16">
        <f t="shared" si="26"/>
        <v>0</v>
      </c>
      <c r="K79" s="16">
        <f t="shared" si="26"/>
        <v>0</v>
      </c>
      <c r="L79" s="16">
        <f t="shared" si="26"/>
        <v>0</v>
      </c>
      <c r="M79" s="16">
        <f t="shared" si="26"/>
        <v>0</v>
      </c>
      <c r="N79" s="16">
        <f t="shared" si="26"/>
        <v>0</v>
      </c>
      <c r="O79" s="120">
        <f t="shared" si="26"/>
        <v>0</v>
      </c>
      <c r="P79" s="16">
        <f t="shared" si="26"/>
        <v>0</v>
      </c>
      <c r="Q79" s="16">
        <f t="shared" si="26"/>
        <v>0</v>
      </c>
      <c r="R79" s="16">
        <f t="shared" si="26"/>
        <v>0</v>
      </c>
      <c r="S79" s="16">
        <f t="shared" si="26"/>
        <v>0</v>
      </c>
      <c r="T79" s="16">
        <f t="shared" si="26"/>
        <v>0</v>
      </c>
      <c r="U79" s="16">
        <f t="shared" si="26"/>
        <v>0</v>
      </c>
      <c r="V79" s="16">
        <f t="shared" si="26"/>
        <v>0</v>
      </c>
      <c r="W79" s="16">
        <f t="shared" si="26"/>
        <v>0</v>
      </c>
      <c r="X79" s="16">
        <f t="shared" si="26"/>
        <v>0</v>
      </c>
      <c r="Y79" s="16">
        <f t="shared" si="26"/>
        <v>0</v>
      </c>
      <c r="Z79" s="16">
        <f t="shared" si="26"/>
        <v>0</v>
      </c>
      <c r="AA79" s="16">
        <f t="shared" si="26"/>
        <v>0</v>
      </c>
      <c r="AB79" s="16">
        <f t="shared" si="26"/>
        <v>0</v>
      </c>
      <c r="AC79" s="16">
        <f t="shared" si="26"/>
        <v>0</v>
      </c>
      <c r="AD79" s="16">
        <f t="shared" si="26"/>
        <v>0</v>
      </c>
      <c r="AE79" s="16">
        <f t="shared" si="26"/>
        <v>0</v>
      </c>
      <c r="AF79" s="16">
        <f t="shared" si="26"/>
        <v>0</v>
      </c>
      <c r="AG79" s="16">
        <f t="shared" si="26"/>
        <v>0</v>
      </c>
      <c r="AH79" s="16">
        <f t="shared" si="26"/>
        <v>0</v>
      </c>
      <c r="AI79" s="16">
        <f t="shared" si="26"/>
        <v>0</v>
      </c>
      <c r="AJ79" s="16">
        <f t="shared" si="26"/>
        <v>0</v>
      </c>
      <c r="AK79" s="16">
        <f t="shared" si="26"/>
        <v>0</v>
      </c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t="s">
        <v>212</v>
      </c>
      <c r="BH79" s="21" t="s">
        <v>55</v>
      </c>
      <c r="BI79" t="s">
        <v>158</v>
      </c>
      <c r="BK79" t="s">
        <v>178</v>
      </c>
      <c r="BL79" t="s">
        <v>35</v>
      </c>
      <c r="BM79" t="s">
        <v>262</v>
      </c>
      <c r="BN79" t="s">
        <v>192</v>
      </c>
      <c r="BP79" s="14" t="s">
        <v>28</v>
      </c>
      <c r="BQ79" t="s">
        <v>28</v>
      </c>
      <c r="BR79" t="s">
        <v>28</v>
      </c>
      <c r="BS79" t="s">
        <v>28</v>
      </c>
      <c r="BT79" t="s">
        <v>28</v>
      </c>
    </row>
    <row r="80" spans="1:72" ht="15" customHeight="1">
      <c r="A80" t="s">
        <v>263</v>
      </c>
      <c r="B80" t="s">
        <v>188</v>
      </c>
      <c r="C80" t="s">
        <v>264</v>
      </c>
      <c r="H80" s="16">
        <v>0</v>
      </c>
      <c r="I80" s="16">
        <f t="shared" si="25"/>
        <v>0</v>
      </c>
      <c r="J80" s="16">
        <f t="shared" si="26"/>
        <v>0</v>
      </c>
      <c r="K80" s="16">
        <f t="shared" si="26"/>
        <v>0</v>
      </c>
      <c r="L80" s="16">
        <f t="shared" si="26"/>
        <v>0</v>
      </c>
      <c r="M80" s="16">
        <f t="shared" si="26"/>
        <v>0</v>
      </c>
      <c r="N80">
        <f t="shared" si="26"/>
        <v>0</v>
      </c>
      <c r="O80" s="120">
        <f t="shared" si="26"/>
        <v>0</v>
      </c>
      <c r="P80" s="16">
        <f t="shared" si="26"/>
        <v>0</v>
      </c>
      <c r="Q80" s="16">
        <f t="shared" si="26"/>
        <v>0</v>
      </c>
      <c r="R80" s="16">
        <f t="shared" si="26"/>
        <v>0</v>
      </c>
      <c r="S80" s="16">
        <f t="shared" si="26"/>
        <v>0</v>
      </c>
      <c r="T80" s="16">
        <f t="shared" si="26"/>
        <v>0</v>
      </c>
      <c r="U80" s="16">
        <f t="shared" si="26"/>
        <v>0</v>
      </c>
      <c r="V80" s="16">
        <f t="shared" si="26"/>
        <v>0</v>
      </c>
      <c r="W80" s="16">
        <f t="shared" si="26"/>
        <v>0</v>
      </c>
      <c r="X80" s="16">
        <f t="shared" si="26"/>
        <v>0</v>
      </c>
      <c r="Y80" s="16">
        <f t="shared" si="26"/>
        <v>0</v>
      </c>
      <c r="Z80" s="16">
        <f t="shared" si="26"/>
        <v>0</v>
      </c>
      <c r="AA80" s="16">
        <f t="shared" si="26"/>
        <v>0</v>
      </c>
      <c r="AB80" s="16">
        <f t="shared" si="26"/>
        <v>0</v>
      </c>
      <c r="AC80" s="16">
        <f t="shared" si="26"/>
        <v>0</v>
      </c>
      <c r="AD80" s="16">
        <f t="shared" si="26"/>
        <v>0</v>
      </c>
      <c r="AE80" s="16">
        <f t="shared" si="26"/>
        <v>0</v>
      </c>
      <c r="AF80" s="16">
        <f t="shared" si="26"/>
        <v>0</v>
      </c>
      <c r="AG80" s="16">
        <f t="shared" si="26"/>
        <v>0</v>
      </c>
      <c r="AH80" s="16">
        <f t="shared" si="26"/>
        <v>0</v>
      </c>
      <c r="AI80" s="16">
        <f t="shared" si="26"/>
        <v>0</v>
      </c>
      <c r="AJ80" s="16">
        <f t="shared" si="26"/>
        <v>0</v>
      </c>
      <c r="AK80" s="16">
        <f t="shared" si="26"/>
        <v>0</v>
      </c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t="s">
        <v>265</v>
      </c>
      <c r="BH80" s="21" t="s">
        <v>266</v>
      </c>
      <c r="BI80" t="s">
        <v>158</v>
      </c>
      <c r="BK80" t="s">
        <v>267</v>
      </c>
      <c r="BL80" t="s">
        <v>268</v>
      </c>
      <c r="BM80" t="s">
        <v>269</v>
      </c>
      <c r="BN80" t="s">
        <v>192</v>
      </c>
      <c r="BP80" s="14" t="s">
        <v>28</v>
      </c>
      <c r="BQ80" t="s">
        <v>28</v>
      </c>
      <c r="BR80" t="s">
        <v>28</v>
      </c>
      <c r="BS80" t="s">
        <v>28</v>
      </c>
      <c r="BT80" t="s">
        <v>28</v>
      </c>
    </row>
    <row r="81" spans="1:72">
      <c r="A81" t="s">
        <v>270</v>
      </c>
      <c r="B81" t="s">
        <v>188</v>
      </c>
      <c r="C81" t="s">
        <v>271</v>
      </c>
      <c r="H81" s="16">
        <v>0</v>
      </c>
      <c r="I81" s="16">
        <f t="shared" si="25"/>
        <v>0</v>
      </c>
      <c r="J81" s="16">
        <f t="shared" si="26"/>
        <v>0</v>
      </c>
      <c r="K81" s="16">
        <f t="shared" si="26"/>
        <v>0</v>
      </c>
      <c r="L81" s="16">
        <f t="shared" si="26"/>
        <v>0</v>
      </c>
      <c r="M81" s="16">
        <f t="shared" si="26"/>
        <v>0</v>
      </c>
      <c r="N81" s="16">
        <f t="shared" si="26"/>
        <v>0</v>
      </c>
      <c r="O81" s="120">
        <f t="shared" si="26"/>
        <v>0</v>
      </c>
      <c r="P81" s="16">
        <f t="shared" si="26"/>
        <v>0</v>
      </c>
      <c r="Q81" s="16">
        <f t="shared" si="26"/>
        <v>0</v>
      </c>
      <c r="R81" s="16">
        <f t="shared" si="26"/>
        <v>0</v>
      </c>
      <c r="S81" s="16">
        <f t="shared" si="26"/>
        <v>0</v>
      </c>
      <c r="T81" s="16">
        <f t="shared" si="26"/>
        <v>0</v>
      </c>
      <c r="U81" s="16">
        <f t="shared" si="26"/>
        <v>0</v>
      </c>
      <c r="V81" s="16">
        <f t="shared" si="26"/>
        <v>0</v>
      </c>
      <c r="W81" s="16">
        <f t="shared" si="26"/>
        <v>0</v>
      </c>
      <c r="X81" s="16">
        <f t="shared" si="26"/>
        <v>0</v>
      </c>
      <c r="Y81" s="16">
        <f t="shared" si="26"/>
        <v>0</v>
      </c>
      <c r="Z81" s="16">
        <f t="shared" si="26"/>
        <v>0</v>
      </c>
      <c r="AA81" s="16">
        <f t="shared" si="26"/>
        <v>0</v>
      </c>
      <c r="AB81" s="16">
        <f t="shared" si="26"/>
        <v>0</v>
      </c>
      <c r="AC81" s="16">
        <f t="shared" si="26"/>
        <v>0</v>
      </c>
      <c r="AD81" s="16">
        <f t="shared" si="26"/>
        <v>0</v>
      </c>
      <c r="AE81" s="16">
        <f t="shared" si="26"/>
        <v>0</v>
      </c>
      <c r="AF81" s="16">
        <f t="shared" si="26"/>
        <v>0</v>
      </c>
      <c r="AG81" s="16">
        <f t="shared" si="26"/>
        <v>0</v>
      </c>
      <c r="AH81" s="16">
        <f t="shared" si="26"/>
        <v>0</v>
      </c>
      <c r="AI81" s="16">
        <f t="shared" si="26"/>
        <v>0</v>
      </c>
      <c r="AJ81" s="16">
        <f t="shared" si="26"/>
        <v>0</v>
      </c>
      <c r="AK81" s="16">
        <f t="shared" si="26"/>
        <v>0</v>
      </c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t="s">
        <v>265</v>
      </c>
      <c r="BH81" s="21" t="s">
        <v>266</v>
      </c>
      <c r="BI81" t="s">
        <v>235</v>
      </c>
      <c r="BK81" t="s">
        <v>267</v>
      </c>
      <c r="BL81" t="s">
        <v>268</v>
      </c>
      <c r="BM81" t="s">
        <v>269</v>
      </c>
      <c r="BN81" t="s">
        <v>192</v>
      </c>
      <c r="BP81" s="14" t="s">
        <v>28</v>
      </c>
      <c r="BQ81" t="s">
        <v>28</v>
      </c>
      <c r="BR81" t="s">
        <v>28</v>
      </c>
      <c r="BS81" t="s">
        <v>28</v>
      </c>
      <c r="BT81" t="s">
        <v>28</v>
      </c>
    </row>
    <row r="82" spans="1:72" ht="15" customHeight="1">
      <c r="A82" t="s">
        <v>272</v>
      </c>
      <c r="B82" t="s">
        <v>188</v>
      </c>
      <c r="C82" t="s">
        <v>273</v>
      </c>
      <c r="H82" s="16">
        <v>0</v>
      </c>
      <c r="I82" s="16">
        <f t="shared" si="25"/>
        <v>0</v>
      </c>
      <c r="J82" s="16">
        <f t="shared" si="26"/>
        <v>0</v>
      </c>
      <c r="K82" s="16">
        <f t="shared" si="26"/>
        <v>0</v>
      </c>
      <c r="L82" s="16">
        <f t="shared" si="26"/>
        <v>0</v>
      </c>
      <c r="M82" s="16">
        <f t="shared" si="26"/>
        <v>0</v>
      </c>
      <c r="N82" s="16">
        <f t="shared" si="26"/>
        <v>0</v>
      </c>
      <c r="O82" s="120">
        <f t="shared" si="26"/>
        <v>0</v>
      </c>
      <c r="P82" s="16">
        <f t="shared" si="26"/>
        <v>0</v>
      </c>
      <c r="Q82" s="16">
        <f t="shared" si="26"/>
        <v>0</v>
      </c>
      <c r="R82" s="16">
        <f t="shared" si="26"/>
        <v>0</v>
      </c>
      <c r="S82" s="16">
        <f t="shared" si="26"/>
        <v>0</v>
      </c>
      <c r="T82" s="16">
        <f t="shared" si="26"/>
        <v>0</v>
      </c>
      <c r="U82" s="16">
        <f t="shared" si="26"/>
        <v>0</v>
      </c>
      <c r="V82" s="16">
        <f t="shared" si="26"/>
        <v>0</v>
      </c>
      <c r="W82" s="16">
        <f t="shared" si="26"/>
        <v>0</v>
      </c>
      <c r="X82" s="16">
        <f t="shared" si="26"/>
        <v>0</v>
      </c>
      <c r="Y82" s="16">
        <f t="shared" si="26"/>
        <v>0</v>
      </c>
      <c r="Z82" s="16">
        <f t="shared" si="26"/>
        <v>0</v>
      </c>
      <c r="AA82" s="16">
        <f t="shared" si="26"/>
        <v>0</v>
      </c>
      <c r="AB82" s="16">
        <f t="shared" si="26"/>
        <v>0</v>
      </c>
      <c r="AC82" s="16">
        <f t="shared" si="26"/>
        <v>0</v>
      </c>
      <c r="AD82" s="16">
        <f t="shared" si="26"/>
        <v>0</v>
      </c>
      <c r="AE82" s="16">
        <f t="shared" si="26"/>
        <v>0</v>
      </c>
      <c r="AF82" s="16">
        <f t="shared" si="26"/>
        <v>0</v>
      </c>
      <c r="AG82" s="16">
        <f t="shared" si="26"/>
        <v>0</v>
      </c>
      <c r="AH82" s="16">
        <f t="shared" si="26"/>
        <v>0</v>
      </c>
      <c r="AI82" s="16">
        <f t="shared" si="26"/>
        <v>0</v>
      </c>
      <c r="AJ82" s="16">
        <f t="shared" si="26"/>
        <v>0</v>
      </c>
      <c r="AK82" s="16">
        <f t="shared" si="26"/>
        <v>0</v>
      </c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t="s">
        <v>265</v>
      </c>
      <c r="BH82" s="21" t="s">
        <v>274</v>
      </c>
      <c r="BI82" t="s">
        <v>235</v>
      </c>
      <c r="BK82" t="s">
        <v>267</v>
      </c>
      <c r="BL82" t="s">
        <v>275</v>
      </c>
      <c r="BM82" t="s">
        <v>276</v>
      </c>
      <c r="BN82" t="s">
        <v>192</v>
      </c>
      <c r="BP82" s="14" t="s">
        <v>28</v>
      </c>
      <c r="BQ82" t="s">
        <v>28</v>
      </c>
      <c r="BR82" t="s">
        <v>28</v>
      </c>
      <c r="BS82" t="s">
        <v>28</v>
      </c>
      <c r="BT82" t="s">
        <v>28</v>
      </c>
    </row>
    <row r="83" spans="1:72" ht="15" customHeight="1">
      <c r="A83" t="s">
        <v>277</v>
      </c>
      <c r="B83" t="s">
        <v>188</v>
      </c>
      <c r="C83" t="s">
        <v>278</v>
      </c>
      <c r="H83" s="16">
        <v>0</v>
      </c>
      <c r="I83" s="16">
        <f t="shared" si="25"/>
        <v>0</v>
      </c>
      <c r="J83" s="16">
        <f t="shared" si="26"/>
        <v>0</v>
      </c>
      <c r="K83" s="16">
        <f t="shared" si="26"/>
        <v>0</v>
      </c>
      <c r="L83" s="16">
        <f t="shared" si="26"/>
        <v>0</v>
      </c>
      <c r="M83" s="16">
        <f t="shared" si="26"/>
        <v>0</v>
      </c>
      <c r="N83" s="16">
        <v>61.036662499999998</v>
      </c>
      <c r="O83" s="120">
        <f t="shared" si="26"/>
        <v>61.036662499999998</v>
      </c>
      <c r="P83" s="16">
        <f t="shared" si="26"/>
        <v>61.036662499999998</v>
      </c>
      <c r="Q83" s="16">
        <f t="shared" si="26"/>
        <v>61.036662499999998</v>
      </c>
      <c r="R83" s="16">
        <f t="shared" si="26"/>
        <v>61.036662499999998</v>
      </c>
      <c r="S83" s="16">
        <f t="shared" si="26"/>
        <v>61.036662499999998</v>
      </c>
      <c r="T83" s="16">
        <f t="shared" si="26"/>
        <v>61.036662499999998</v>
      </c>
      <c r="U83" s="16">
        <f t="shared" si="26"/>
        <v>61.036662499999998</v>
      </c>
      <c r="V83" s="16">
        <f t="shared" si="26"/>
        <v>61.036662499999998</v>
      </c>
      <c r="W83" s="16">
        <f t="shared" si="26"/>
        <v>61.036662499999998</v>
      </c>
      <c r="X83" s="16">
        <f t="shared" si="26"/>
        <v>61.036662499999998</v>
      </c>
      <c r="Y83" s="16">
        <f t="shared" si="26"/>
        <v>61.036662499999998</v>
      </c>
      <c r="Z83" s="16">
        <f t="shared" si="26"/>
        <v>61.036662499999998</v>
      </c>
      <c r="AA83" s="16">
        <f t="shared" si="26"/>
        <v>61.036662499999998</v>
      </c>
      <c r="AB83" s="16">
        <f t="shared" si="26"/>
        <v>61.036662499999998</v>
      </c>
      <c r="AC83" s="16">
        <f t="shared" si="26"/>
        <v>61.036662499999998</v>
      </c>
      <c r="AD83" s="16">
        <f t="shared" si="26"/>
        <v>61.036662499999998</v>
      </c>
      <c r="AE83" s="16">
        <f t="shared" si="26"/>
        <v>61.036662499999998</v>
      </c>
      <c r="AF83" s="16">
        <f t="shared" si="26"/>
        <v>61.036662499999998</v>
      </c>
      <c r="AG83" s="16">
        <f t="shared" si="26"/>
        <v>61.036662499999998</v>
      </c>
      <c r="AH83" s="16">
        <f t="shared" si="26"/>
        <v>61.036662499999998</v>
      </c>
      <c r="AI83" s="16">
        <f t="shared" si="26"/>
        <v>61.036662499999998</v>
      </c>
      <c r="AJ83" s="16">
        <f t="shared" si="26"/>
        <v>61.036662499999998</v>
      </c>
      <c r="AK83" s="16">
        <f t="shared" si="26"/>
        <v>61.036662499999998</v>
      </c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t="s">
        <v>279</v>
      </c>
      <c r="BH83" s="21">
        <v>8.1</v>
      </c>
      <c r="BI83" t="s">
        <v>158</v>
      </c>
      <c r="BK83" t="s">
        <v>178</v>
      </c>
      <c r="BL83" t="s">
        <v>35</v>
      </c>
      <c r="BM83" t="s">
        <v>280</v>
      </c>
      <c r="BN83" t="s">
        <v>192</v>
      </c>
      <c r="BP83" s="14" t="s">
        <v>28</v>
      </c>
      <c r="BQ83" t="s">
        <v>28</v>
      </c>
      <c r="BR83" t="s">
        <v>28</v>
      </c>
      <c r="BS83" t="s">
        <v>28</v>
      </c>
      <c r="BT83" t="s">
        <v>28</v>
      </c>
    </row>
    <row r="84" spans="1:72" ht="15" customHeight="1">
      <c r="A84" t="s">
        <v>281</v>
      </c>
      <c r="B84" t="s">
        <v>188</v>
      </c>
      <c r="C84" t="s">
        <v>282</v>
      </c>
      <c r="H84" s="16">
        <v>0</v>
      </c>
      <c r="I84" s="16">
        <f t="shared" si="25"/>
        <v>0</v>
      </c>
      <c r="J84" s="16">
        <f t="shared" si="26"/>
        <v>0</v>
      </c>
      <c r="K84" s="16">
        <f t="shared" si="26"/>
        <v>0</v>
      </c>
      <c r="L84" s="16">
        <f t="shared" si="26"/>
        <v>0</v>
      </c>
      <c r="M84" s="16">
        <f t="shared" si="26"/>
        <v>0</v>
      </c>
      <c r="N84" s="16">
        <f>M84</f>
        <v>0</v>
      </c>
      <c r="O84" s="120">
        <f t="shared" si="26"/>
        <v>0</v>
      </c>
      <c r="P84" s="16">
        <f t="shared" si="26"/>
        <v>0</v>
      </c>
      <c r="Q84" s="16">
        <f t="shared" si="26"/>
        <v>0</v>
      </c>
      <c r="R84" s="16">
        <f t="shared" si="26"/>
        <v>0</v>
      </c>
      <c r="S84" s="16">
        <f t="shared" si="26"/>
        <v>0</v>
      </c>
      <c r="T84" s="16">
        <f t="shared" si="26"/>
        <v>0</v>
      </c>
      <c r="U84" s="16">
        <f t="shared" si="26"/>
        <v>0</v>
      </c>
      <c r="V84" s="16">
        <f t="shared" si="26"/>
        <v>0</v>
      </c>
      <c r="W84" s="16">
        <f t="shared" si="26"/>
        <v>0</v>
      </c>
      <c r="X84" s="16">
        <f t="shared" si="26"/>
        <v>0</v>
      </c>
      <c r="Y84" s="16">
        <f t="shared" si="26"/>
        <v>0</v>
      </c>
      <c r="Z84" s="16">
        <f t="shared" si="26"/>
        <v>0</v>
      </c>
      <c r="AA84" s="16">
        <f t="shared" si="26"/>
        <v>0</v>
      </c>
      <c r="AB84" s="16">
        <f t="shared" si="26"/>
        <v>0</v>
      </c>
      <c r="AC84" s="16">
        <f t="shared" si="26"/>
        <v>0</v>
      </c>
      <c r="AD84" s="16">
        <f t="shared" si="26"/>
        <v>0</v>
      </c>
      <c r="AE84" s="16">
        <f t="shared" si="26"/>
        <v>0</v>
      </c>
      <c r="AF84" s="16">
        <f t="shared" si="26"/>
        <v>0</v>
      </c>
      <c r="AG84" s="16">
        <f t="shared" si="26"/>
        <v>0</v>
      </c>
      <c r="AH84" s="16">
        <f t="shared" si="26"/>
        <v>0</v>
      </c>
      <c r="AI84" s="16">
        <f t="shared" si="26"/>
        <v>0</v>
      </c>
      <c r="AJ84" s="16">
        <f t="shared" si="26"/>
        <v>0</v>
      </c>
      <c r="AK84" s="16">
        <f t="shared" si="26"/>
        <v>0</v>
      </c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t="s">
        <v>279</v>
      </c>
      <c r="BH84" s="21">
        <v>8.1</v>
      </c>
      <c r="BI84" t="s">
        <v>158</v>
      </c>
      <c r="BK84" t="s">
        <v>178</v>
      </c>
      <c r="BL84" t="s">
        <v>35</v>
      </c>
      <c r="BM84" t="s">
        <v>280</v>
      </c>
      <c r="BN84" t="s">
        <v>192</v>
      </c>
      <c r="BP84" s="14" t="s">
        <v>28</v>
      </c>
      <c r="BQ84" t="s">
        <v>28</v>
      </c>
      <c r="BR84" t="s">
        <v>28</v>
      </c>
      <c r="BS84" t="s">
        <v>28</v>
      </c>
      <c r="BT84" t="s">
        <v>28</v>
      </c>
    </row>
    <row r="85" spans="1:72">
      <c r="A85" t="s">
        <v>283</v>
      </c>
      <c r="B85" t="s">
        <v>188</v>
      </c>
      <c r="C85" t="s">
        <v>284</v>
      </c>
      <c r="H85" s="16">
        <v>0</v>
      </c>
      <c r="I85" s="16">
        <f t="shared" si="25"/>
        <v>0</v>
      </c>
      <c r="J85" s="16">
        <f t="shared" si="26"/>
        <v>0</v>
      </c>
      <c r="K85" s="16">
        <f t="shared" si="26"/>
        <v>0</v>
      </c>
      <c r="L85" s="16">
        <f t="shared" si="26"/>
        <v>0</v>
      </c>
      <c r="M85" s="16">
        <f t="shared" si="26"/>
        <v>0</v>
      </c>
      <c r="N85" s="16">
        <f t="shared" si="26"/>
        <v>0</v>
      </c>
      <c r="O85" s="120">
        <f t="shared" si="26"/>
        <v>0</v>
      </c>
      <c r="P85" s="16">
        <f t="shared" si="26"/>
        <v>0</v>
      </c>
      <c r="Q85" s="16">
        <f t="shared" si="26"/>
        <v>0</v>
      </c>
      <c r="R85" s="16">
        <f t="shared" si="26"/>
        <v>0</v>
      </c>
      <c r="S85" s="16">
        <f t="shared" si="26"/>
        <v>0</v>
      </c>
      <c r="T85" s="16">
        <f t="shared" si="26"/>
        <v>0</v>
      </c>
      <c r="U85" s="16">
        <f t="shared" si="26"/>
        <v>0</v>
      </c>
      <c r="V85" s="16">
        <f t="shared" si="26"/>
        <v>0</v>
      </c>
      <c r="W85" s="16">
        <f t="shared" si="26"/>
        <v>0</v>
      </c>
      <c r="X85" s="16">
        <f t="shared" si="26"/>
        <v>0</v>
      </c>
      <c r="Y85" s="16">
        <f t="shared" si="26"/>
        <v>0</v>
      </c>
      <c r="Z85" s="16">
        <f t="shared" si="26"/>
        <v>0</v>
      </c>
      <c r="AA85" s="16">
        <f t="shared" si="26"/>
        <v>0</v>
      </c>
      <c r="AB85" s="16">
        <f t="shared" ref="J85:AK94" si="28">AA85</f>
        <v>0</v>
      </c>
      <c r="AC85" s="16">
        <f t="shared" si="28"/>
        <v>0</v>
      </c>
      <c r="AD85" s="16">
        <f t="shared" si="28"/>
        <v>0</v>
      </c>
      <c r="AE85" s="16">
        <f t="shared" si="28"/>
        <v>0</v>
      </c>
      <c r="AF85" s="16">
        <f t="shared" si="28"/>
        <v>0</v>
      </c>
      <c r="AG85" s="16">
        <f t="shared" si="28"/>
        <v>0</v>
      </c>
      <c r="AH85" s="16">
        <f t="shared" si="28"/>
        <v>0</v>
      </c>
      <c r="AI85" s="16">
        <f t="shared" si="28"/>
        <v>0</v>
      </c>
      <c r="AJ85" s="16">
        <f t="shared" si="28"/>
        <v>0</v>
      </c>
      <c r="AK85" s="16">
        <f t="shared" si="28"/>
        <v>0</v>
      </c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t="s">
        <v>279</v>
      </c>
      <c r="BH85" s="21">
        <v>8.1</v>
      </c>
      <c r="BI85" t="s">
        <v>158</v>
      </c>
      <c r="BK85" t="s">
        <v>178</v>
      </c>
      <c r="BL85" t="s">
        <v>35</v>
      </c>
      <c r="BM85" t="s">
        <v>285</v>
      </c>
      <c r="BN85" t="s">
        <v>192</v>
      </c>
      <c r="BP85" s="14" t="s">
        <v>28</v>
      </c>
      <c r="BQ85" t="s">
        <v>28</v>
      </c>
      <c r="BR85" t="s">
        <v>28</v>
      </c>
      <c r="BS85" t="s">
        <v>28</v>
      </c>
      <c r="BT85" t="s">
        <v>28</v>
      </c>
    </row>
    <row r="86" spans="1:72" ht="15" customHeight="1">
      <c r="A86" t="s">
        <v>286</v>
      </c>
      <c r="B86" t="s">
        <v>188</v>
      </c>
      <c r="C86" t="s">
        <v>287</v>
      </c>
      <c r="H86" s="16">
        <v>0</v>
      </c>
      <c r="I86" s="16">
        <f t="shared" si="25"/>
        <v>0</v>
      </c>
      <c r="J86" s="16">
        <f t="shared" si="28"/>
        <v>0</v>
      </c>
      <c r="K86" s="16">
        <f t="shared" si="28"/>
        <v>0</v>
      </c>
      <c r="L86" s="16">
        <f t="shared" si="28"/>
        <v>0</v>
      </c>
      <c r="M86" s="16">
        <f t="shared" si="28"/>
        <v>0</v>
      </c>
      <c r="N86" s="16">
        <f t="shared" si="28"/>
        <v>0</v>
      </c>
      <c r="O86" s="120">
        <f t="shared" si="28"/>
        <v>0</v>
      </c>
      <c r="P86" s="16">
        <f t="shared" si="28"/>
        <v>0</v>
      </c>
      <c r="Q86" s="16">
        <f t="shared" si="28"/>
        <v>0</v>
      </c>
      <c r="R86" s="16">
        <f t="shared" si="28"/>
        <v>0</v>
      </c>
      <c r="S86" s="16">
        <f t="shared" si="28"/>
        <v>0</v>
      </c>
      <c r="T86" s="16">
        <f t="shared" si="28"/>
        <v>0</v>
      </c>
      <c r="U86" s="16">
        <f t="shared" si="28"/>
        <v>0</v>
      </c>
      <c r="V86" s="16">
        <f t="shared" si="28"/>
        <v>0</v>
      </c>
      <c r="W86" s="16">
        <f t="shared" si="28"/>
        <v>0</v>
      </c>
      <c r="X86" s="16">
        <f t="shared" si="28"/>
        <v>0</v>
      </c>
      <c r="Y86" s="16">
        <f t="shared" si="28"/>
        <v>0</v>
      </c>
      <c r="Z86" s="16">
        <f t="shared" si="28"/>
        <v>0</v>
      </c>
      <c r="AA86" s="16">
        <f t="shared" si="28"/>
        <v>0</v>
      </c>
      <c r="AB86" s="16">
        <f t="shared" si="28"/>
        <v>0</v>
      </c>
      <c r="AC86" s="16">
        <f t="shared" si="28"/>
        <v>0</v>
      </c>
      <c r="AD86" s="16">
        <f t="shared" si="28"/>
        <v>0</v>
      </c>
      <c r="AE86" s="16">
        <f t="shared" si="28"/>
        <v>0</v>
      </c>
      <c r="AF86" s="16">
        <f t="shared" si="28"/>
        <v>0</v>
      </c>
      <c r="AG86" s="16">
        <f t="shared" si="28"/>
        <v>0</v>
      </c>
      <c r="AH86" s="16">
        <f t="shared" si="28"/>
        <v>0</v>
      </c>
      <c r="AI86" s="16">
        <f t="shared" si="28"/>
        <v>0</v>
      </c>
      <c r="AJ86" s="16">
        <f t="shared" si="28"/>
        <v>0</v>
      </c>
      <c r="AK86" s="16">
        <f t="shared" si="28"/>
        <v>0</v>
      </c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t="s">
        <v>288</v>
      </c>
      <c r="BH86" s="21" t="s">
        <v>216</v>
      </c>
      <c r="BI86" t="s">
        <v>235</v>
      </c>
      <c r="BK86" t="s">
        <v>178</v>
      </c>
      <c r="BL86" t="s">
        <v>35</v>
      </c>
      <c r="BM86" t="s">
        <v>289</v>
      </c>
      <c r="BN86" t="s">
        <v>192</v>
      </c>
      <c r="BP86" s="14" t="s">
        <v>28</v>
      </c>
      <c r="BQ86" t="s">
        <v>28</v>
      </c>
      <c r="BR86" t="s">
        <v>28</v>
      </c>
      <c r="BS86" t="s">
        <v>28</v>
      </c>
      <c r="BT86" t="s">
        <v>28</v>
      </c>
    </row>
    <row r="87" spans="1:72" ht="15" customHeight="1">
      <c r="A87" t="s">
        <v>290</v>
      </c>
      <c r="B87" t="s">
        <v>188</v>
      </c>
      <c r="C87" t="s">
        <v>291</v>
      </c>
      <c r="H87" s="16">
        <v>0</v>
      </c>
      <c r="I87" s="16">
        <f t="shared" si="25"/>
        <v>0</v>
      </c>
      <c r="J87" s="16">
        <f t="shared" si="28"/>
        <v>0</v>
      </c>
      <c r="K87" s="16">
        <f t="shared" si="28"/>
        <v>0</v>
      </c>
      <c r="L87" s="16">
        <f t="shared" si="28"/>
        <v>0</v>
      </c>
      <c r="M87" s="16">
        <f t="shared" si="28"/>
        <v>0</v>
      </c>
      <c r="N87" s="16">
        <f t="shared" si="28"/>
        <v>0</v>
      </c>
      <c r="O87" s="120">
        <f t="shared" si="28"/>
        <v>0</v>
      </c>
      <c r="P87" s="16">
        <f t="shared" si="28"/>
        <v>0</v>
      </c>
      <c r="Q87" s="16">
        <f t="shared" si="28"/>
        <v>0</v>
      </c>
      <c r="R87" s="16">
        <f t="shared" si="28"/>
        <v>0</v>
      </c>
      <c r="S87" s="16">
        <f t="shared" si="28"/>
        <v>0</v>
      </c>
      <c r="T87" s="16">
        <f t="shared" si="28"/>
        <v>0</v>
      </c>
      <c r="U87" s="16">
        <f t="shared" si="28"/>
        <v>0</v>
      </c>
      <c r="V87" s="16">
        <f t="shared" si="28"/>
        <v>0</v>
      </c>
      <c r="W87" s="16">
        <f t="shared" si="28"/>
        <v>0</v>
      </c>
      <c r="X87" s="16">
        <f t="shared" si="28"/>
        <v>0</v>
      </c>
      <c r="Y87" s="16">
        <f t="shared" si="28"/>
        <v>0</v>
      </c>
      <c r="Z87" s="16">
        <f t="shared" si="28"/>
        <v>0</v>
      </c>
      <c r="AA87" s="16">
        <f t="shared" si="28"/>
        <v>0</v>
      </c>
      <c r="AB87" s="16">
        <f t="shared" si="28"/>
        <v>0</v>
      </c>
      <c r="AC87" s="16">
        <f t="shared" si="28"/>
        <v>0</v>
      </c>
      <c r="AD87" s="16">
        <f t="shared" si="28"/>
        <v>0</v>
      </c>
      <c r="AE87" s="16">
        <f t="shared" si="28"/>
        <v>0</v>
      </c>
      <c r="AF87" s="16">
        <f t="shared" si="28"/>
        <v>0</v>
      </c>
      <c r="AG87" s="16">
        <f t="shared" si="28"/>
        <v>0</v>
      </c>
      <c r="AH87" s="16">
        <f t="shared" si="28"/>
        <v>0</v>
      </c>
      <c r="AI87" s="16">
        <f t="shared" si="28"/>
        <v>0</v>
      </c>
      <c r="AJ87" s="16">
        <f t="shared" si="28"/>
        <v>0</v>
      </c>
      <c r="AK87" s="16">
        <f t="shared" si="28"/>
        <v>0</v>
      </c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t="s">
        <v>292</v>
      </c>
      <c r="BH87" s="21" t="s">
        <v>293</v>
      </c>
      <c r="BI87" t="s">
        <v>235</v>
      </c>
      <c r="BK87" t="s">
        <v>178</v>
      </c>
      <c r="BL87" t="s">
        <v>35</v>
      </c>
      <c r="BM87" t="s">
        <v>294</v>
      </c>
      <c r="BN87" t="s">
        <v>192</v>
      </c>
      <c r="BP87" s="14" t="s">
        <v>28</v>
      </c>
      <c r="BQ87" t="s">
        <v>28</v>
      </c>
      <c r="BR87" t="s">
        <v>28</v>
      </c>
      <c r="BS87" t="s">
        <v>28</v>
      </c>
      <c r="BT87" t="s">
        <v>28</v>
      </c>
    </row>
    <row r="88" spans="1:72">
      <c r="A88" t="s">
        <v>295</v>
      </c>
      <c r="B88" t="s">
        <v>188</v>
      </c>
      <c r="C88" t="s">
        <v>296</v>
      </c>
      <c r="H88" s="16">
        <v>0</v>
      </c>
      <c r="I88" s="16">
        <f t="shared" si="25"/>
        <v>0</v>
      </c>
      <c r="J88" s="16">
        <f t="shared" si="28"/>
        <v>0</v>
      </c>
      <c r="K88" s="16">
        <f t="shared" si="28"/>
        <v>0</v>
      </c>
      <c r="L88" s="16">
        <f t="shared" si="28"/>
        <v>0</v>
      </c>
      <c r="M88" s="16">
        <f t="shared" si="28"/>
        <v>0</v>
      </c>
      <c r="N88" s="16">
        <f t="shared" si="28"/>
        <v>0</v>
      </c>
      <c r="O88" s="120">
        <f t="shared" si="28"/>
        <v>0</v>
      </c>
      <c r="P88" s="16">
        <f t="shared" si="28"/>
        <v>0</v>
      </c>
      <c r="Q88" s="16">
        <f t="shared" si="28"/>
        <v>0</v>
      </c>
      <c r="R88" s="16">
        <f t="shared" si="28"/>
        <v>0</v>
      </c>
      <c r="S88" s="16">
        <f t="shared" si="28"/>
        <v>0</v>
      </c>
      <c r="T88" s="16">
        <f t="shared" si="28"/>
        <v>0</v>
      </c>
      <c r="U88" s="16">
        <f t="shared" si="28"/>
        <v>0</v>
      </c>
      <c r="V88" s="16">
        <f t="shared" si="28"/>
        <v>0</v>
      </c>
      <c r="W88" s="16">
        <f t="shared" si="28"/>
        <v>0</v>
      </c>
      <c r="X88" s="16">
        <f t="shared" si="28"/>
        <v>0</v>
      </c>
      <c r="Y88" s="16">
        <f t="shared" si="28"/>
        <v>0</v>
      </c>
      <c r="Z88" s="16">
        <f t="shared" si="28"/>
        <v>0</v>
      </c>
      <c r="AA88" s="16">
        <f t="shared" si="28"/>
        <v>0</v>
      </c>
      <c r="AB88" s="16">
        <f t="shared" si="28"/>
        <v>0</v>
      </c>
      <c r="AC88" s="16">
        <f t="shared" si="28"/>
        <v>0</v>
      </c>
      <c r="AD88" s="16">
        <f t="shared" si="28"/>
        <v>0</v>
      </c>
      <c r="AE88" s="16">
        <f t="shared" si="28"/>
        <v>0</v>
      </c>
      <c r="AF88" s="16">
        <f t="shared" si="28"/>
        <v>0</v>
      </c>
      <c r="AG88" s="16">
        <f t="shared" si="28"/>
        <v>0</v>
      </c>
      <c r="AH88" s="16">
        <f t="shared" si="28"/>
        <v>0</v>
      </c>
      <c r="AI88" s="16">
        <f t="shared" si="28"/>
        <v>0</v>
      </c>
      <c r="AJ88" s="16">
        <f t="shared" si="28"/>
        <v>0</v>
      </c>
      <c r="AK88" s="16">
        <f t="shared" si="28"/>
        <v>0</v>
      </c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t="s">
        <v>292</v>
      </c>
      <c r="BH88" s="21" t="s">
        <v>297</v>
      </c>
      <c r="BI88" t="s">
        <v>298</v>
      </c>
      <c r="BK88" t="s">
        <v>178</v>
      </c>
      <c r="BL88" t="s">
        <v>35</v>
      </c>
      <c r="BM88" t="s">
        <v>299</v>
      </c>
      <c r="BN88" t="s">
        <v>192</v>
      </c>
      <c r="BP88" s="14" t="s">
        <v>28</v>
      </c>
      <c r="BQ88" t="s">
        <v>28</v>
      </c>
      <c r="BR88" t="s">
        <v>28</v>
      </c>
      <c r="BS88" t="s">
        <v>28</v>
      </c>
      <c r="BT88" t="s">
        <v>28</v>
      </c>
    </row>
    <row r="89" spans="1:72" ht="15" customHeight="1">
      <c r="A89" t="s">
        <v>300</v>
      </c>
      <c r="B89" t="s">
        <v>188</v>
      </c>
      <c r="C89" t="s">
        <v>301</v>
      </c>
      <c r="H89" s="16">
        <v>0</v>
      </c>
      <c r="I89" s="16">
        <f t="shared" si="25"/>
        <v>0</v>
      </c>
      <c r="J89" s="16">
        <f t="shared" si="28"/>
        <v>0</v>
      </c>
      <c r="K89" s="16">
        <f t="shared" si="28"/>
        <v>0</v>
      </c>
      <c r="L89" s="16">
        <f t="shared" si="28"/>
        <v>0</v>
      </c>
      <c r="M89" s="16">
        <f t="shared" si="28"/>
        <v>0</v>
      </c>
      <c r="N89" s="16">
        <f t="shared" si="28"/>
        <v>0</v>
      </c>
      <c r="O89" s="120">
        <f t="shared" si="28"/>
        <v>0</v>
      </c>
      <c r="P89" s="16">
        <f t="shared" si="28"/>
        <v>0</v>
      </c>
      <c r="Q89" s="16">
        <f t="shared" si="28"/>
        <v>0</v>
      </c>
      <c r="R89" s="16">
        <f t="shared" si="28"/>
        <v>0</v>
      </c>
      <c r="S89" s="16">
        <f t="shared" si="28"/>
        <v>0</v>
      </c>
      <c r="T89" s="16">
        <f t="shared" si="28"/>
        <v>0</v>
      </c>
      <c r="U89" s="16">
        <f t="shared" si="28"/>
        <v>0</v>
      </c>
      <c r="V89" s="16">
        <f t="shared" si="28"/>
        <v>0</v>
      </c>
      <c r="W89" s="16">
        <f t="shared" si="28"/>
        <v>0</v>
      </c>
      <c r="X89" s="16">
        <f t="shared" si="28"/>
        <v>0</v>
      </c>
      <c r="Y89" s="16">
        <f t="shared" si="28"/>
        <v>0</v>
      </c>
      <c r="Z89" s="16">
        <f t="shared" si="28"/>
        <v>0</v>
      </c>
      <c r="AA89" s="16">
        <f t="shared" si="28"/>
        <v>0</v>
      </c>
      <c r="AB89" s="16">
        <f t="shared" si="28"/>
        <v>0</v>
      </c>
      <c r="AC89" s="16">
        <f t="shared" si="28"/>
        <v>0</v>
      </c>
      <c r="AD89" s="16">
        <f t="shared" si="28"/>
        <v>0</v>
      </c>
      <c r="AE89" s="16">
        <f t="shared" si="28"/>
        <v>0</v>
      </c>
      <c r="AF89" s="16">
        <f t="shared" si="28"/>
        <v>0</v>
      </c>
      <c r="AG89" s="16">
        <f t="shared" si="28"/>
        <v>0</v>
      </c>
      <c r="AH89" s="16">
        <f t="shared" si="28"/>
        <v>0</v>
      </c>
      <c r="AI89" s="16">
        <f t="shared" si="28"/>
        <v>0</v>
      </c>
      <c r="AJ89" s="16">
        <f t="shared" si="28"/>
        <v>0</v>
      </c>
      <c r="AK89" s="16">
        <f t="shared" si="28"/>
        <v>0</v>
      </c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t="s">
        <v>292</v>
      </c>
      <c r="BH89" s="21" t="s">
        <v>297</v>
      </c>
      <c r="BI89" t="s">
        <v>302</v>
      </c>
      <c r="BK89" t="s">
        <v>178</v>
      </c>
      <c r="BL89" t="s">
        <v>35</v>
      </c>
      <c r="BM89" t="s">
        <v>299</v>
      </c>
      <c r="BN89" t="s">
        <v>192</v>
      </c>
      <c r="BP89" s="14" t="s">
        <v>28</v>
      </c>
      <c r="BQ89" t="s">
        <v>28</v>
      </c>
      <c r="BR89" t="s">
        <v>28</v>
      </c>
      <c r="BS89" t="s">
        <v>28</v>
      </c>
      <c r="BT89" t="s">
        <v>28</v>
      </c>
    </row>
    <row r="90" spans="1:72" ht="15" customHeight="1">
      <c r="A90" t="s">
        <v>303</v>
      </c>
      <c r="B90" t="s">
        <v>188</v>
      </c>
      <c r="C90" t="s">
        <v>304</v>
      </c>
      <c r="H90" s="16">
        <v>0</v>
      </c>
      <c r="I90" s="16">
        <f t="shared" si="25"/>
        <v>0</v>
      </c>
      <c r="J90" s="16">
        <f t="shared" si="28"/>
        <v>0</v>
      </c>
      <c r="K90" s="16">
        <f t="shared" si="28"/>
        <v>0</v>
      </c>
      <c r="L90" s="16">
        <f t="shared" si="28"/>
        <v>0</v>
      </c>
      <c r="M90" s="16">
        <f t="shared" si="28"/>
        <v>0</v>
      </c>
      <c r="N90" s="16">
        <f t="shared" si="28"/>
        <v>0</v>
      </c>
      <c r="O90" s="120">
        <f t="shared" si="28"/>
        <v>0</v>
      </c>
      <c r="P90" s="16">
        <f t="shared" si="28"/>
        <v>0</v>
      </c>
      <c r="Q90" s="16">
        <f t="shared" si="28"/>
        <v>0</v>
      </c>
      <c r="R90" s="16">
        <f t="shared" si="28"/>
        <v>0</v>
      </c>
      <c r="S90" s="16">
        <f t="shared" si="28"/>
        <v>0</v>
      </c>
      <c r="T90" s="16">
        <f t="shared" si="28"/>
        <v>0</v>
      </c>
      <c r="U90" s="16">
        <f t="shared" si="28"/>
        <v>0</v>
      </c>
      <c r="V90" s="16">
        <f t="shared" si="28"/>
        <v>0</v>
      </c>
      <c r="W90" s="16">
        <f t="shared" si="28"/>
        <v>0</v>
      </c>
      <c r="X90" s="16">
        <f t="shared" si="28"/>
        <v>0</v>
      </c>
      <c r="Y90" s="16">
        <f t="shared" si="28"/>
        <v>0</v>
      </c>
      <c r="Z90" s="16">
        <f t="shared" si="28"/>
        <v>0</v>
      </c>
      <c r="AA90" s="16">
        <f t="shared" si="28"/>
        <v>0</v>
      </c>
      <c r="AB90" s="16">
        <f t="shared" si="28"/>
        <v>0</v>
      </c>
      <c r="AC90" s="16">
        <f t="shared" si="28"/>
        <v>0</v>
      </c>
      <c r="AD90" s="16">
        <f t="shared" si="28"/>
        <v>0</v>
      </c>
      <c r="AE90" s="16">
        <f t="shared" si="28"/>
        <v>0</v>
      </c>
      <c r="AF90" s="16">
        <f t="shared" si="28"/>
        <v>0</v>
      </c>
      <c r="AG90" s="16">
        <f t="shared" si="28"/>
        <v>0</v>
      </c>
      <c r="AH90" s="16">
        <f t="shared" si="28"/>
        <v>0</v>
      </c>
      <c r="AI90" s="16">
        <f t="shared" si="28"/>
        <v>0</v>
      </c>
      <c r="AJ90" s="16">
        <f t="shared" si="28"/>
        <v>0</v>
      </c>
      <c r="AK90" s="16">
        <f t="shared" si="28"/>
        <v>0</v>
      </c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t="s">
        <v>292</v>
      </c>
      <c r="BH90" s="21" t="s">
        <v>305</v>
      </c>
      <c r="BI90" t="s">
        <v>158</v>
      </c>
      <c r="BK90" t="s">
        <v>178</v>
      </c>
      <c r="BL90" t="s">
        <v>35</v>
      </c>
      <c r="BM90" t="s">
        <v>306</v>
      </c>
      <c r="BN90" t="s">
        <v>192</v>
      </c>
      <c r="BP90" s="14" t="s">
        <v>28</v>
      </c>
      <c r="BQ90" t="s">
        <v>28</v>
      </c>
      <c r="BR90" t="s">
        <v>28</v>
      </c>
      <c r="BS90" t="s">
        <v>28</v>
      </c>
      <c r="BT90" t="s">
        <v>28</v>
      </c>
    </row>
    <row r="91" spans="1:72" ht="15" customHeight="1">
      <c r="A91" t="s">
        <v>307</v>
      </c>
      <c r="B91" t="s">
        <v>188</v>
      </c>
      <c r="C91" t="s">
        <v>308</v>
      </c>
      <c r="H91" s="16">
        <v>0</v>
      </c>
      <c r="I91" s="16">
        <f t="shared" si="25"/>
        <v>0</v>
      </c>
      <c r="J91" s="16">
        <f t="shared" si="28"/>
        <v>0</v>
      </c>
      <c r="K91" s="16">
        <f t="shared" si="28"/>
        <v>0</v>
      </c>
      <c r="L91" s="16">
        <f t="shared" si="28"/>
        <v>0</v>
      </c>
      <c r="M91" s="16">
        <f t="shared" si="28"/>
        <v>0</v>
      </c>
      <c r="N91" s="16">
        <f t="shared" si="28"/>
        <v>0</v>
      </c>
      <c r="O91" s="120">
        <f t="shared" si="28"/>
        <v>0</v>
      </c>
      <c r="P91" s="16">
        <f t="shared" si="28"/>
        <v>0</v>
      </c>
      <c r="Q91" s="16">
        <f t="shared" si="28"/>
        <v>0</v>
      </c>
      <c r="R91" s="16">
        <f t="shared" si="28"/>
        <v>0</v>
      </c>
      <c r="S91" s="16">
        <f t="shared" si="28"/>
        <v>0</v>
      </c>
      <c r="T91" s="16">
        <f t="shared" si="28"/>
        <v>0</v>
      </c>
      <c r="U91" s="16">
        <f t="shared" si="28"/>
        <v>0</v>
      </c>
      <c r="V91" s="16">
        <f t="shared" si="28"/>
        <v>0</v>
      </c>
      <c r="W91" s="16">
        <f t="shared" si="28"/>
        <v>0</v>
      </c>
      <c r="X91" s="16">
        <f t="shared" si="28"/>
        <v>0</v>
      </c>
      <c r="Y91" s="16">
        <f t="shared" si="28"/>
        <v>0</v>
      </c>
      <c r="Z91" s="16">
        <f t="shared" si="28"/>
        <v>0</v>
      </c>
      <c r="AA91" s="16">
        <f t="shared" si="28"/>
        <v>0</v>
      </c>
      <c r="AB91" s="16">
        <f t="shared" si="28"/>
        <v>0</v>
      </c>
      <c r="AC91" s="16">
        <f t="shared" si="28"/>
        <v>0</v>
      </c>
      <c r="AD91" s="16">
        <f t="shared" si="28"/>
        <v>0</v>
      </c>
      <c r="AE91" s="16">
        <f t="shared" si="28"/>
        <v>0</v>
      </c>
      <c r="AF91" s="16">
        <f t="shared" si="28"/>
        <v>0</v>
      </c>
      <c r="AG91" s="16">
        <f t="shared" si="28"/>
        <v>0</v>
      </c>
      <c r="AH91" s="16">
        <f t="shared" si="28"/>
        <v>0</v>
      </c>
      <c r="AI91" s="16">
        <f t="shared" si="28"/>
        <v>0</v>
      </c>
      <c r="AJ91" s="16">
        <f t="shared" si="28"/>
        <v>0</v>
      </c>
      <c r="AK91" s="16">
        <f t="shared" si="28"/>
        <v>0</v>
      </c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t="s">
        <v>292</v>
      </c>
      <c r="BH91" s="21" t="s">
        <v>190</v>
      </c>
      <c r="BI91" t="s">
        <v>298</v>
      </c>
      <c r="BK91" t="s">
        <v>178</v>
      </c>
      <c r="BL91" t="s">
        <v>35</v>
      </c>
      <c r="BM91" t="s">
        <v>309</v>
      </c>
      <c r="BN91" t="s">
        <v>192</v>
      </c>
      <c r="BP91" s="14" t="s">
        <v>28</v>
      </c>
      <c r="BQ91" t="s">
        <v>28</v>
      </c>
      <c r="BR91" t="s">
        <v>28</v>
      </c>
      <c r="BS91" t="s">
        <v>28</v>
      </c>
      <c r="BT91" t="s">
        <v>28</v>
      </c>
    </row>
    <row r="92" spans="1:72">
      <c r="A92" t="s">
        <v>310</v>
      </c>
      <c r="B92" t="s">
        <v>188</v>
      </c>
      <c r="C92" t="s">
        <v>311</v>
      </c>
      <c r="H92" s="16">
        <v>0</v>
      </c>
      <c r="I92" s="16">
        <f t="shared" si="25"/>
        <v>0</v>
      </c>
      <c r="J92" s="16">
        <f t="shared" si="28"/>
        <v>0</v>
      </c>
      <c r="K92" s="16">
        <f t="shared" si="28"/>
        <v>0</v>
      </c>
      <c r="L92" s="16">
        <f t="shared" si="28"/>
        <v>0</v>
      </c>
      <c r="M92" s="16">
        <f t="shared" si="28"/>
        <v>0</v>
      </c>
      <c r="N92" s="16">
        <f t="shared" si="28"/>
        <v>0</v>
      </c>
      <c r="O92" s="120">
        <f t="shared" si="28"/>
        <v>0</v>
      </c>
      <c r="P92" s="16">
        <f t="shared" si="28"/>
        <v>0</v>
      </c>
      <c r="Q92" s="16">
        <f t="shared" si="28"/>
        <v>0</v>
      </c>
      <c r="R92" s="16">
        <f t="shared" si="28"/>
        <v>0</v>
      </c>
      <c r="S92" s="16">
        <f t="shared" si="28"/>
        <v>0</v>
      </c>
      <c r="T92" s="16">
        <f t="shared" si="28"/>
        <v>0</v>
      </c>
      <c r="U92" s="16">
        <f t="shared" si="28"/>
        <v>0</v>
      </c>
      <c r="V92" s="16">
        <f t="shared" si="28"/>
        <v>0</v>
      </c>
      <c r="W92" s="16">
        <f t="shared" si="28"/>
        <v>0</v>
      </c>
      <c r="X92" s="16">
        <f t="shared" si="28"/>
        <v>0</v>
      </c>
      <c r="Y92" s="16">
        <f t="shared" si="28"/>
        <v>0</v>
      </c>
      <c r="Z92" s="16">
        <f t="shared" si="28"/>
        <v>0</v>
      </c>
      <c r="AA92" s="16">
        <f t="shared" si="28"/>
        <v>0</v>
      </c>
      <c r="AB92" s="16">
        <f t="shared" si="28"/>
        <v>0</v>
      </c>
      <c r="AC92" s="16">
        <f t="shared" si="28"/>
        <v>0</v>
      </c>
      <c r="AD92" s="16">
        <f t="shared" si="28"/>
        <v>0</v>
      </c>
      <c r="AE92" s="16">
        <f t="shared" si="28"/>
        <v>0</v>
      </c>
      <c r="AF92" s="16">
        <f t="shared" si="28"/>
        <v>0</v>
      </c>
      <c r="AG92" s="16">
        <f t="shared" si="28"/>
        <v>0</v>
      </c>
      <c r="AH92" s="16">
        <f t="shared" si="28"/>
        <v>0</v>
      </c>
      <c r="AI92" s="16">
        <f t="shared" si="28"/>
        <v>0</v>
      </c>
      <c r="AJ92" s="16">
        <f t="shared" si="28"/>
        <v>0</v>
      </c>
      <c r="AK92" s="16">
        <f t="shared" si="28"/>
        <v>0</v>
      </c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t="s">
        <v>292</v>
      </c>
      <c r="BH92" s="21" t="s">
        <v>190</v>
      </c>
      <c r="BI92" t="s">
        <v>235</v>
      </c>
      <c r="BK92" t="s">
        <v>178</v>
      </c>
      <c r="BL92" t="s">
        <v>39</v>
      </c>
      <c r="BM92" t="s">
        <v>309</v>
      </c>
      <c r="BN92" t="s">
        <v>192</v>
      </c>
      <c r="BP92" s="14" t="s">
        <v>28</v>
      </c>
      <c r="BQ92" t="s">
        <v>28</v>
      </c>
      <c r="BR92" t="s">
        <v>28</v>
      </c>
      <c r="BS92" t="s">
        <v>28</v>
      </c>
      <c r="BT92" t="s">
        <v>28</v>
      </c>
    </row>
    <row r="93" spans="1:72" ht="15" customHeight="1">
      <c r="A93" t="s">
        <v>312</v>
      </c>
      <c r="B93" t="s">
        <v>188</v>
      </c>
      <c r="C93" t="s">
        <v>313</v>
      </c>
      <c r="H93" s="16">
        <v>0</v>
      </c>
      <c r="I93" s="16">
        <f t="shared" si="25"/>
        <v>0</v>
      </c>
      <c r="J93" s="16">
        <f t="shared" si="28"/>
        <v>0</v>
      </c>
      <c r="K93" s="16">
        <f t="shared" si="28"/>
        <v>0</v>
      </c>
      <c r="L93" s="16">
        <f t="shared" si="28"/>
        <v>0</v>
      </c>
      <c r="M93" s="16">
        <f t="shared" si="28"/>
        <v>0</v>
      </c>
      <c r="N93" s="16">
        <f t="shared" si="28"/>
        <v>0</v>
      </c>
      <c r="O93" s="120">
        <f t="shared" si="28"/>
        <v>0</v>
      </c>
      <c r="P93" s="16">
        <f t="shared" si="28"/>
        <v>0</v>
      </c>
      <c r="Q93" s="16">
        <f t="shared" si="28"/>
        <v>0</v>
      </c>
      <c r="R93" s="16">
        <f t="shared" si="28"/>
        <v>0</v>
      </c>
      <c r="S93" s="16">
        <f t="shared" si="28"/>
        <v>0</v>
      </c>
      <c r="T93" s="16">
        <f t="shared" si="28"/>
        <v>0</v>
      </c>
      <c r="U93" s="16">
        <f t="shared" si="28"/>
        <v>0</v>
      </c>
      <c r="V93" s="16">
        <f t="shared" si="28"/>
        <v>0</v>
      </c>
      <c r="W93" s="16">
        <f t="shared" si="28"/>
        <v>0</v>
      </c>
      <c r="X93" s="16">
        <f t="shared" si="28"/>
        <v>0</v>
      </c>
      <c r="Y93" s="16">
        <f t="shared" si="28"/>
        <v>0</v>
      </c>
      <c r="Z93" s="16">
        <f t="shared" si="28"/>
        <v>0</v>
      </c>
      <c r="AA93" s="16">
        <f t="shared" si="28"/>
        <v>0</v>
      </c>
      <c r="AB93" s="16">
        <f t="shared" si="28"/>
        <v>0</v>
      </c>
      <c r="AC93" s="16">
        <f t="shared" si="28"/>
        <v>0</v>
      </c>
      <c r="AD93" s="16">
        <f t="shared" si="28"/>
        <v>0</v>
      </c>
      <c r="AE93" s="16">
        <f t="shared" si="28"/>
        <v>0</v>
      </c>
      <c r="AF93" s="16">
        <f t="shared" si="28"/>
        <v>0</v>
      </c>
      <c r="AG93" s="16">
        <f t="shared" si="28"/>
        <v>0</v>
      </c>
      <c r="AH93" s="16">
        <f t="shared" si="28"/>
        <v>0</v>
      </c>
      <c r="AI93" s="16">
        <f t="shared" si="28"/>
        <v>0</v>
      </c>
      <c r="AJ93" s="16">
        <f t="shared" si="28"/>
        <v>0</v>
      </c>
      <c r="AK93" s="16">
        <f t="shared" si="28"/>
        <v>0</v>
      </c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t="s">
        <v>292</v>
      </c>
      <c r="BH93" s="21" t="s">
        <v>314</v>
      </c>
      <c r="BI93" t="s">
        <v>158</v>
      </c>
      <c r="BK93" t="s">
        <v>178</v>
      </c>
      <c r="BL93" t="s">
        <v>35</v>
      </c>
      <c r="BM93" t="s">
        <v>315</v>
      </c>
      <c r="BN93" t="s">
        <v>192</v>
      </c>
      <c r="BP93" s="14" t="s">
        <v>28</v>
      </c>
      <c r="BQ93" t="s">
        <v>28</v>
      </c>
      <c r="BR93" t="s">
        <v>28</v>
      </c>
      <c r="BS93" t="s">
        <v>28</v>
      </c>
      <c r="BT93" t="s">
        <v>28</v>
      </c>
    </row>
    <row r="94" spans="1:72" ht="15" customHeight="1">
      <c r="A94" t="s">
        <v>316</v>
      </c>
      <c r="B94" t="s">
        <v>188</v>
      </c>
      <c r="C94" t="s">
        <v>317</v>
      </c>
      <c r="H94" s="16">
        <v>0</v>
      </c>
      <c r="I94" s="16">
        <f t="shared" si="25"/>
        <v>0</v>
      </c>
      <c r="J94" s="16">
        <f t="shared" si="28"/>
        <v>0</v>
      </c>
      <c r="K94" s="16">
        <f t="shared" si="28"/>
        <v>0</v>
      </c>
      <c r="L94" s="16">
        <f t="shared" si="28"/>
        <v>0</v>
      </c>
      <c r="M94" s="16">
        <f t="shared" si="28"/>
        <v>0</v>
      </c>
      <c r="N94" s="16">
        <f t="shared" si="28"/>
        <v>0</v>
      </c>
      <c r="O94" s="120">
        <f t="shared" si="28"/>
        <v>0</v>
      </c>
      <c r="P94" s="16">
        <f t="shared" si="28"/>
        <v>0</v>
      </c>
      <c r="Q94" s="16">
        <f t="shared" si="28"/>
        <v>0</v>
      </c>
      <c r="R94" s="16">
        <f t="shared" si="28"/>
        <v>0</v>
      </c>
      <c r="S94" s="16">
        <f t="shared" si="28"/>
        <v>0</v>
      </c>
      <c r="T94" s="16">
        <f t="shared" si="28"/>
        <v>0</v>
      </c>
      <c r="U94" s="16">
        <f t="shared" si="28"/>
        <v>0</v>
      </c>
      <c r="V94" s="16">
        <f t="shared" si="28"/>
        <v>0</v>
      </c>
      <c r="W94" s="16">
        <f t="shared" si="28"/>
        <v>0</v>
      </c>
      <c r="X94" s="16">
        <f t="shared" si="28"/>
        <v>0</v>
      </c>
      <c r="Y94" s="16">
        <f t="shared" si="28"/>
        <v>0</v>
      </c>
      <c r="Z94" s="16">
        <f t="shared" si="28"/>
        <v>0</v>
      </c>
      <c r="AA94" s="16">
        <f t="shared" si="28"/>
        <v>0</v>
      </c>
      <c r="AB94" s="16">
        <f t="shared" si="28"/>
        <v>0</v>
      </c>
      <c r="AC94" s="16">
        <f t="shared" si="28"/>
        <v>0</v>
      </c>
      <c r="AD94" s="16">
        <f t="shared" si="28"/>
        <v>0</v>
      </c>
      <c r="AE94" s="16">
        <f t="shared" ref="J94:AK103" si="29">AD94</f>
        <v>0</v>
      </c>
      <c r="AF94" s="16">
        <f t="shared" si="29"/>
        <v>0</v>
      </c>
      <c r="AG94" s="16">
        <f t="shared" si="29"/>
        <v>0</v>
      </c>
      <c r="AH94" s="16">
        <f t="shared" si="29"/>
        <v>0</v>
      </c>
      <c r="AI94" s="16">
        <f t="shared" si="29"/>
        <v>0</v>
      </c>
      <c r="AJ94" s="16">
        <f t="shared" si="29"/>
        <v>0</v>
      </c>
      <c r="AK94" s="16">
        <f t="shared" si="29"/>
        <v>0</v>
      </c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t="s">
        <v>292</v>
      </c>
      <c r="BH94" s="21" t="s">
        <v>195</v>
      </c>
      <c r="BI94" t="s">
        <v>158</v>
      </c>
      <c r="BK94" t="s">
        <v>178</v>
      </c>
      <c r="BL94" t="s">
        <v>35</v>
      </c>
      <c r="BM94" t="s">
        <v>318</v>
      </c>
      <c r="BN94" t="s">
        <v>192</v>
      </c>
      <c r="BP94" s="14" t="s">
        <v>28</v>
      </c>
      <c r="BQ94" t="s">
        <v>28</v>
      </c>
      <c r="BR94" t="s">
        <v>28</v>
      </c>
      <c r="BS94" t="s">
        <v>28</v>
      </c>
      <c r="BT94" t="s">
        <v>28</v>
      </c>
    </row>
    <row r="95" spans="1:72">
      <c r="A95" t="s">
        <v>319</v>
      </c>
      <c r="B95" t="s">
        <v>188</v>
      </c>
      <c r="C95" t="s">
        <v>320</v>
      </c>
      <c r="H95" s="16">
        <v>0</v>
      </c>
      <c r="I95" s="16">
        <f t="shared" si="25"/>
        <v>0</v>
      </c>
      <c r="J95" s="16">
        <f t="shared" si="29"/>
        <v>0</v>
      </c>
      <c r="K95" s="16">
        <f t="shared" si="29"/>
        <v>0</v>
      </c>
      <c r="L95" s="16">
        <f t="shared" si="29"/>
        <v>0</v>
      </c>
      <c r="M95" s="16">
        <f t="shared" si="29"/>
        <v>0</v>
      </c>
      <c r="N95" s="16">
        <f t="shared" si="29"/>
        <v>0</v>
      </c>
      <c r="O95" s="120">
        <f t="shared" si="29"/>
        <v>0</v>
      </c>
      <c r="P95" s="16">
        <f t="shared" si="29"/>
        <v>0</v>
      </c>
      <c r="Q95" s="16">
        <f t="shared" si="29"/>
        <v>0</v>
      </c>
      <c r="R95" s="16">
        <f t="shared" si="29"/>
        <v>0</v>
      </c>
      <c r="S95" s="16">
        <f t="shared" si="29"/>
        <v>0</v>
      </c>
      <c r="T95" s="16">
        <f t="shared" si="29"/>
        <v>0</v>
      </c>
      <c r="U95" s="16">
        <f t="shared" si="29"/>
        <v>0</v>
      </c>
      <c r="V95" s="16">
        <f t="shared" si="29"/>
        <v>0</v>
      </c>
      <c r="W95" s="16">
        <f t="shared" si="29"/>
        <v>0</v>
      </c>
      <c r="X95" s="16">
        <f t="shared" si="29"/>
        <v>0</v>
      </c>
      <c r="Y95" s="16">
        <f t="shared" si="29"/>
        <v>0</v>
      </c>
      <c r="Z95" s="16">
        <f t="shared" si="29"/>
        <v>0</v>
      </c>
      <c r="AA95" s="16">
        <f t="shared" si="29"/>
        <v>0</v>
      </c>
      <c r="AB95" s="16">
        <f t="shared" si="29"/>
        <v>0</v>
      </c>
      <c r="AC95" s="16">
        <f t="shared" si="29"/>
        <v>0</v>
      </c>
      <c r="AD95" s="16">
        <f t="shared" si="29"/>
        <v>0</v>
      </c>
      <c r="AE95" s="16">
        <f t="shared" si="29"/>
        <v>0</v>
      </c>
      <c r="AF95" s="16">
        <f t="shared" si="29"/>
        <v>0</v>
      </c>
      <c r="AG95" s="16">
        <f t="shared" si="29"/>
        <v>0</v>
      </c>
      <c r="AH95" s="16">
        <f t="shared" si="29"/>
        <v>0</v>
      </c>
      <c r="AI95" s="16">
        <f t="shared" si="29"/>
        <v>0</v>
      </c>
      <c r="AJ95" s="16">
        <f t="shared" si="29"/>
        <v>0</v>
      </c>
      <c r="AK95" s="16">
        <f t="shared" si="29"/>
        <v>0</v>
      </c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t="s">
        <v>292</v>
      </c>
      <c r="BH95" s="21" t="s">
        <v>195</v>
      </c>
      <c r="BI95" t="s">
        <v>235</v>
      </c>
      <c r="BJ95">
        <v>0</v>
      </c>
      <c r="BK95" t="s">
        <v>178</v>
      </c>
      <c r="BL95" t="s">
        <v>39</v>
      </c>
      <c r="BM95" t="s">
        <v>318</v>
      </c>
      <c r="BN95" t="s">
        <v>192</v>
      </c>
      <c r="BO95" t="s">
        <v>321</v>
      </c>
      <c r="BP95" s="14" t="s">
        <v>28</v>
      </c>
      <c r="BQ95" t="s">
        <v>28</v>
      </c>
      <c r="BR95" t="s">
        <v>28</v>
      </c>
      <c r="BS95" t="s">
        <v>28</v>
      </c>
      <c r="BT95" t="s">
        <v>28</v>
      </c>
    </row>
    <row r="96" spans="1:72">
      <c r="A96" t="s">
        <v>322</v>
      </c>
      <c r="B96" t="s">
        <v>188</v>
      </c>
      <c r="C96" t="s">
        <v>323</v>
      </c>
      <c r="H96" s="16">
        <v>0</v>
      </c>
      <c r="I96" s="16">
        <f t="shared" si="25"/>
        <v>0</v>
      </c>
      <c r="J96" s="16">
        <f t="shared" si="29"/>
        <v>0</v>
      </c>
      <c r="K96" s="16">
        <f t="shared" si="29"/>
        <v>0</v>
      </c>
      <c r="L96" s="16">
        <f t="shared" si="29"/>
        <v>0</v>
      </c>
      <c r="M96" s="16">
        <f t="shared" si="29"/>
        <v>0</v>
      </c>
      <c r="N96" s="16">
        <f t="shared" si="29"/>
        <v>0</v>
      </c>
      <c r="O96" s="120">
        <f t="shared" si="29"/>
        <v>0</v>
      </c>
      <c r="P96" s="16">
        <f t="shared" si="29"/>
        <v>0</v>
      </c>
      <c r="Q96" s="16">
        <f t="shared" si="29"/>
        <v>0</v>
      </c>
      <c r="R96" s="16">
        <f t="shared" si="29"/>
        <v>0</v>
      </c>
      <c r="S96" s="16">
        <f t="shared" si="29"/>
        <v>0</v>
      </c>
      <c r="T96" s="16">
        <f t="shared" si="29"/>
        <v>0</v>
      </c>
      <c r="U96" s="16">
        <f t="shared" si="29"/>
        <v>0</v>
      </c>
      <c r="V96" s="16">
        <f t="shared" si="29"/>
        <v>0</v>
      </c>
      <c r="W96" s="16">
        <f t="shared" si="29"/>
        <v>0</v>
      </c>
      <c r="X96" s="16">
        <f t="shared" si="29"/>
        <v>0</v>
      </c>
      <c r="Y96" s="16">
        <f t="shared" si="29"/>
        <v>0</v>
      </c>
      <c r="Z96" s="16">
        <f t="shared" si="29"/>
        <v>0</v>
      </c>
      <c r="AA96" s="16">
        <f t="shared" si="29"/>
        <v>0</v>
      </c>
      <c r="AB96" s="16">
        <f t="shared" si="29"/>
        <v>0</v>
      </c>
      <c r="AC96" s="16">
        <f t="shared" si="29"/>
        <v>0</v>
      </c>
      <c r="AD96" s="16">
        <f t="shared" si="29"/>
        <v>0</v>
      </c>
      <c r="AE96" s="16">
        <f t="shared" si="29"/>
        <v>0</v>
      </c>
      <c r="AF96" s="16">
        <f t="shared" si="29"/>
        <v>0</v>
      </c>
      <c r="AG96" s="16">
        <f t="shared" si="29"/>
        <v>0</v>
      </c>
      <c r="AH96" s="16">
        <f t="shared" si="29"/>
        <v>0</v>
      </c>
      <c r="AI96" s="16">
        <f t="shared" si="29"/>
        <v>0</v>
      </c>
      <c r="AJ96" s="16">
        <f t="shared" si="29"/>
        <v>0</v>
      </c>
      <c r="AK96" s="16">
        <f t="shared" si="29"/>
        <v>0</v>
      </c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t="s">
        <v>292</v>
      </c>
      <c r="BH96" s="21" t="s">
        <v>324</v>
      </c>
      <c r="BI96" t="s">
        <v>158</v>
      </c>
      <c r="BK96" t="s">
        <v>178</v>
      </c>
      <c r="BL96" t="s">
        <v>35</v>
      </c>
      <c r="BM96" t="s">
        <v>325</v>
      </c>
      <c r="BN96" t="s">
        <v>192</v>
      </c>
      <c r="BP96" s="14" t="s">
        <v>28</v>
      </c>
      <c r="BQ96" t="s">
        <v>28</v>
      </c>
      <c r="BR96" t="s">
        <v>28</v>
      </c>
      <c r="BS96" t="s">
        <v>28</v>
      </c>
      <c r="BT96" t="s">
        <v>28</v>
      </c>
    </row>
    <row r="97" spans="1:72" ht="15" customHeight="1">
      <c r="A97" t="s">
        <v>326</v>
      </c>
      <c r="B97" t="s">
        <v>188</v>
      </c>
      <c r="C97" t="s">
        <v>327</v>
      </c>
      <c r="H97" s="16">
        <v>0</v>
      </c>
      <c r="I97" s="16">
        <f t="shared" si="25"/>
        <v>0</v>
      </c>
      <c r="J97" s="16">
        <f t="shared" si="29"/>
        <v>0</v>
      </c>
      <c r="K97" s="16">
        <f t="shared" si="29"/>
        <v>0</v>
      </c>
      <c r="L97" s="16">
        <f t="shared" si="29"/>
        <v>0</v>
      </c>
      <c r="M97" s="16">
        <f t="shared" si="29"/>
        <v>0</v>
      </c>
      <c r="N97" s="16">
        <f t="shared" si="29"/>
        <v>0</v>
      </c>
      <c r="O97" s="120">
        <f t="shared" si="29"/>
        <v>0</v>
      </c>
      <c r="P97" s="16">
        <f t="shared" si="29"/>
        <v>0</v>
      </c>
      <c r="Q97" s="16">
        <f t="shared" si="29"/>
        <v>0</v>
      </c>
      <c r="R97" s="16">
        <f t="shared" si="29"/>
        <v>0</v>
      </c>
      <c r="S97" s="16">
        <f t="shared" si="29"/>
        <v>0</v>
      </c>
      <c r="T97" s="16">
        <f t="shared" si="29"/>
        <v>0</v>
      </c>
      <c r="U97" s="16">
        <f t="shared" si="29"/>
        <v>0</v>
      </c>
      <c r="V97" s="16">
        <f t="shared" si="29"/>
        <v>0</v>
      </c>
      <c r="W97" s="16">
        <f t="shared" si="29"/>
        <v>0</v>
      </c>
      <c r="X97" s="16">
        <f t="shared" si="29"/>
        <v>0</v>
      </c>
      <c r="Y97" s="16">
        <f t="shared" si="29"/>
        <v>0</v>
      </c>
      <c r="Z97" s="16">
        <f t="shared" si="29"/>
        <v>0</v>
      </c>
      <c r="AA97" s="16">
        <f t="shared" si="29"/>
        <v>0</v>
      </c>
      <c r="AB97" s="16">
        <f t="shared" si="29"/>
        <v>0</v>
      </c>
      <c r="AC97" s="16">
        <f t="shared" si="29"/>
        <v>0</v>
      </c>
      <c r="AD97" s="16">
        <f t="shared" si="29"/>
        <v>0</v>
      </c>
      <c r="AE97" s="16">
        <f t="shared" si="29"/>
        <v>0</v>
      </c>
      <c r="AF97" s="16">
        <f t="shared" si="29"/>
        <v>0</v>
      </c>
      <c r="AG97" s="16">
        <f t="shared" si="29"/>
        <v>0</v>
      </c>
      <c r="AH97" s="16">
        <f t="shared" si="29"/>
        <v>0</v>
      </c>
      <c r="AI97" s="16">
        <f t="shared" si="29"/>
        <v>0</v>
      </c>
      <c r="AJ97" s="16">
        <f t="shared" si="29"/>
        <v>0</v>
      </c>
      <c r="AK97" s="16">
        <f t="shared" si="29"/>
        <v>0</v>
      </c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t="s">
        <v>292</v>
      </c>
      <c r="BH97" s="21" t="s">
        <v>324</v>
      </c>
      <c r="BI97" t="s">
        <v>235</v>
      </c>
      <c r="BK97" t="s">
        <v>39</v>
      </c>
      <c r="BL97" t="s">
        <v>39</v>
      </c>
      <c r="BM97" t="s">
        <v>325</v>
      </c>
      <c r="BN97" t="s">
        <v>192</v>
      </c>
      <c r="BP97" s="14" t="s">
        <v>28</v>
      </c>
      <c r="BQ97" t="s">
        <v>28</v>
      </c>
      <c r="BR97" t="s">
        <v>28</v>
      </c>
      <c r="BS97" t="s">
        <v>28</v>
      </c>
      <c r="BT97" t="s">
        <v>28</v>
      </c>
    </row>
    <row r="98" spans="1:72">
      <c r="A98" t="s">
        <v>328</v>
      </c>
      <c r="B98" t="s">
        <v>188</v>
      </c>
      <c r="C98" t="s">
        <v>329</v>
      </c>
      <c r="H98" s="16">
        <v>0</v>
      </c>
      <c r="I98" s="16">
        <f t="shared" si="25"/>
        <v>0</v>
      </c>
      <c r="J98" s="16">
        <f t="shared" si="29"/>
        <v>0</v>
      </c>
      <c r="K98" s="16">
        <f t="shared" si="29"/>
        <v>0</v>
      </c>
      <c r="L98" s="16">
        <f t="shared" si="29"/>
        <v>0</v>
      </c>
      <c r="M98" s="16">
        <f t="shared" si="29"/>
        <v>0</v>
      </c>
      <c r="N98" s="16">
        <f t="shared" si="29"/>
        <v>0</v>
      </c>
      <c r="O98" s="120">
        <f t="shared" si="29"/>
        <v>0</v>
      </c>
      <c r="P98" s="16">
        <f t="shared" si="29"/>
        <v>0</v>
      </c>
      <c r="Q98" s="16">
        <f t="shared" si="29"/>
        <v>0</v>
      </c>
      <c r="R98" s="16">
        <f t="shared" si="29"/>
        <v>0</v>
      </c>
      <c r="S98" s="16">
        <f t="shared" si="29"/>
        <v>0</v>
      </c>
      <c r="T98" s="16">
        <f t="shared" si="29"/>
        <v>0</v>
      </c>
      <c r="U98" s="16">
        <f t="shared" si="29"/>
        <v>0</v>
      </c>
      <c r="V98" s="16">
        <f t="shared" si="29"/>
        <v>0</v>
      </c>
      <c r="W98" s="16">
        <f t="shared" si="29"/>
        <v>0</v>
      </c>
      <c r="X98" s="16">
        <f t="shared" si="29"/>
        <v>0</v>
      </c>
      <c r="Y98" s="16">
        <f t="shared" si="29"/>
        <v>0</v>
      </c>
      <c r="Z98" s="16">
        <f t="shared" si="29"/>
        <v>0</v>
      </c>
      <c r="AA98" s="16">
        <f t="shared" si="29"/>
        <v>0</v>
      </c>
      <c r="AB98" s="16">
        <f t="shared" si="29"/>
        <v>0</v>
      </c>
      <c r="AC98" s="16">
        <f t="shared" si="29"/>
        <v>0</v>
      </c>
      <c r="AD98" s="16">
        <f t="shared" si="29"/>
        <v>0</v>
      </c>
      <c r="AE98" s="16">
        <f t="shared" si="29"/>
        <v>0</v>
      </c>
      <c r="AF98" s="16">
        <f t="shared" si="29"/>
        <v>0</v>
      </c>
      <c r="AG98" s="16">
        <f t="shared" si="29"/>
        <v>0</v>
      </c>
      <c r="AH98" s="16">
        <f t="shared" si="29"/>
        <v>0</v>
      </c>
      <c r="AI98" s="16">
        <f t="shared" si="29"/>
        <v>0</v>
      </c>
      <c r="AJ98" s="16">
        <f t="shared" si="29"/>
        <v>0</v>
      </c>
      <c r="AK98" s="16">
        <f t="shared" si="29"/>
        <v>0</v>
      </c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t="s">
        <v>39</v>
      </c>
      <c r="BH98" s="21" t="s">
        <v>330</v>
      </c>
      <c r="BI98" t="s">
        <v>158</v>
      </c>
      <c r="BK98" t="s">
        <v>331</v>
      </c>
      <c r="BL98" t="s">
        <v>35</v>
      </c>
      <c r="BM98" t="s">
        <v>332</v>
      </c>
      <c r="BN98" t="s">
        <v>192</v>
      </c>
      <c r="BP98" s="14" t="s">
        <v>28</v>
      </c>
      <c r="BQ98" t="s">
        <v>28</v>
      </c>
      <c r="BR98" t="s">
        <v>28</v>
      </c>
      <c r="BS98" t="s">
        <v>28</v>
      </c>
      <c r="BT98" t="s">
        <v>28</v>
      </c>
    </row>
    <row r="99" spans="1:72">
      <c r="A99" t="s">
        <v>333</v>
      </c>
      <c r="B99" t="s">
        <v>188</v>
      </c>
      <c r="C99" t="s">
        <v>334</v>
      </c>
      <c r="H99" s="16">
        <v>0</v>
      </c>
      <c r="I99" s="16">
        <f t="shared" si="25"/>
        <v>0</v>
      </c>
      <c r="J99" s="16">
        <f t="shared" si="29"/>
        <v>0</v>
      </c>
      <c r="K99" s="16">
        <f t="shared" si="29"/>
        <v>0</v>
      </c>
      <c r="L99" s="16">
        <f t="shared" si="29"/>
        <v>0</v>
      </c>
      <c r="M99" s="16">
        <f t="shared" si="29"/>
        <v>0</v>
      </c>
      <c r="N99" s="16">
        <f t="shared" si="29"/>
        <v>0</v>
      </c>
      <c r="O99" s="120">
        <f t="shared" si="29"/>
        <v>0</v>
      </c>
      <c r="P99" s="16">
        <f t="shared" si="29"/>
        <v>0</v>
      </c>
      <c r="Q99" s="16">
        <f t="shared" si="29"/>
        <v>0</v>
      </c>
      <c r="R99" s="16">
        <f t="shared" si="29"/>
        <v>0</v>
      </c>
      <c r="S99" s="16">
        <f t="shared" si="29"/>
        <v>0</v>
      </c>
      <c r="T99" s="16">
        <f t="shared" si="29"/>
        <v>0</v>
      </c>
      <c r="U99" s="16">
        <f t="shared" si="29"/>
        <v>0</v>
      </c>
      <c r="V99" s="16">
        <f t="shared" si="29"/>
        <v>0</v>
      </c>
      <c r="W99" s="16">
        <f t="shared" si="29"/>
        <v>0</v>
      </c>
      <c r="X99" s="16">
        <f t="shared" si="29"/>
        <v>0</v>
      </c>
      <c r="Y99" s="16">
        <f t="shared" si="29"/>
        <v>0</v>
      </c>
      <c r="Z99" s="16">
        <f t="shared" si="29"/>
        <v>0</v>
      </c>
      <c r="AA99" s="16">
        <f t="shared" si="29"/>
        <v>0</v>
      </c>
      <c r="AB99" s="16">
        <f t="shared" si="29"/>
        <v>0</v>
      </c>
      <c r="AC99" s="16">
        <f t="shared" si="29"/>
        <v>0</v>
      </c>
      <c r="AD99" s="16">
        <f t="shared" si="29"/>
        <v>0</v>
      </c>
      <c r="AE99" s="16">
        <f t="shared" si="29"/>
        <v>0</v>
      </c>
      <c r="AF99" s="16">
        <f t="shared" si="29"/>
        <v>0</v>
      </c>
      <c r="AG99" s="16">
        <f t="shared" si="29"/>
        <v>0</v>
      </c>
      <c r="AH99" s="16">
        <f t="shared" si="29"/>
        <v>0</v>
      </c>
      <c r="AI99" s="16">
        <f t="shared" si="29"/>
        <v>0</v>
      </c>
      <c r="AJ99" s="16">
        <f t="shared" si="29"/>
        <v>0</v>
      </c>
      <c r="AK99" s="16">
        <f t="shared" si="29"/>
        <v>0</v>
      </c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t="s">
        <v>335</v>
      </c>
      <c r="BH99" s="21">
        <v>8.3000000000000007</v>
      </c>
      <c r="BI99" t="s">
        <v>158</v>
      </c>
      <c r="BK99" t="s">
        <v>331</v>
      </c>
      <c r="BL99" t="s">
        <v>35</v>
      </c>
      <c r="BM99" t="s">
        <v>336</v>
      </c>
      <c r="BN99" t="s">
        <v>192</v>
      </c>
      <c r="BP99" s="14" t="s">
        <v>28</v>
      </c>
      <c r="BQ99" t="s">
        <v>28</v>
      </c>
      <c r="BR99" t="s">
        <v>28</v>
      </c>
      <c r="BS99" t="s">
        <v>28</v>
      </c>
      <c r="BT99" t="s">
        <v>28</v>
      </c>
    </row>
    <row r="100" spans="1:72">
      <c r="A100" t="s">
        <v>337</v>
      </c>
      <c r="B100" t="s">
        <v>188</v>
      </c>
      <c r="C100" t="s">
        <v>338</v>
      </c>
      <c r="H100" s="16">
        <v>0</v>
      </c>
      <c r="I100" s="16">
        <f t="shared" si="25"/>
        <v>0</v>
      </c>
      <c r="J100" s="16">
        <f t="shared" si="29"/>
        <v>0</v>
      </c>
      <c r="K100" s="16">
        <f t="shared" si="29"/>
        <v>0</v>
      </c>
      <c r="L100" s="16">
        <f t="shared" si="29"/>
        <v>0</v>
      </c>
      <c r="M100" s="16">
        <f t="shared" si="29"/>
        <v>0</v>
      </c>
      <c r="N100" s="16">
        <f t="shared" si="29"/>
        <v>0</v>
      </c>
      <c r="O100" s="120">
        <f t="shared" si="29"/>
        <v>0</v>
      </c>
      <c r="P100" s="16">
        <f t="shared" si="29"/>
        <v>0</v>
      </c>
      <c r="Q100" s="16">
        <f t="shared" si="29"/>
        <v>0</v>
      </c>
      <c r="R100" s="16">
        <f t="shared" si="29"/>
        <v>0</v>
      </c>
      <c r="S100" s="16">
        <f t="shared" si="29"/>
        <v>0</v>
      </c>
      <c r="T100" s="16">
        <f t="shared" si="29"/>
        <v>0</v>
      </c>
      <c r="U100" s="16">
        <f t="shared" si="29"/>
        <v>0</v>
      </c>
      <c r="V100" s="16">
        <f t="shared" si="29"/>
        <v>0</v>
      </c>
      <c r="W100" s="16">
        <f t="shared" si="29"/>
        <v>0</v>
      </c>
      <c r="X100" s="16">
        <f t="shared" si="29"/>
        <v>0</v>
      </c>
      <c r="Y100" s="16">
        <f t="shared" si="29"/>
        <v>0</v>
      </c>
      <c r="Z100" s="16">
        <f t="shared" si="29"/>
        <v>0</v>
      </c>
      <c r="AA100" s="16">
        <f t="shared" si="29"/>
        <v>0</v>
      </c>
      <c r="AB100" s="16">
        <f t="shared" si="29"/>
        <v>0</v>
      </c>
      <c r="AC100" s="16">
        <f t="shared" si="29"/>
        <v>0</v>
      </c>
      <c r="AD100" s="16">
        <f t="shared" si="29"/>
        <v>0</v>
      </c>
      <c r="AE100" s="16">
        <f t="shared" si="29"/>
        <v>0</v>
      </c>
      <c r="AF100" s="16">
        <f t="shared" si="29"/>
        <v>0</v>
      </c>
      <c r="AG100" s="16">
        <f t="shared" si="29"/>
        <v>0</v>
      </c>
      <c r="AH100" s="16">
        <f t="shared" si="29"/>
        <v>0</v>
      </c>
      <c r="AI100" s="16">
        <f t="shared" si="29"/>
        <v>0</v>
      </c>
      <c r="AJ100" s="16">
        <f t="shared" si="29"/>
        <v>0</v>
      </c>
      <c r="AK100" s="16">
        <f t="shared" si="29"/>
        <v>0</v>
      </c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t="s">
        <v>335</v>
      </c>
      <c r="BH100" s="21">
        <v>8.3000000000000007</v>
      </c>
      <c r="BI100" t="s">
        <v>235</v>
      </c>
      <c r="BK100" t="s">
        <v>331</v>
      </c>
      <c r="BL100" t="s">
        <v>39</v>
      </c>
      <c r="BM100" t="s">
        <v>336</v>
      </c>
      <c r="BN100" t="s">
        <v>192</v>
      </c>
      <c r="BP100" s="14" t="s">
        <v>28</v>
      </c>
      <c r="BQ100" t="s">
        <v>28</v>
      </c>
      <c r="BR100" t="s">
        <v>28</v>
      </c>
      <c r="BS100" t="s">
        <v>28</v>
      </c>
      <c r="BT100" t="s">
        <v>28</v>
      </c>
    </row>
    <row r="101" spans="1:72">
      <c r="A101" t="s">
        <v>339</v>
      </c>
      <c r="B101" t="s">
        <v>188</v>
      </c>
      <c r="C101" t="s">
        <v>340</v>
      </c>
      <c r="H101" s="16">
        <v>0</v>
      </c>
      <c r="I101" s="16">
        <f t="shared" si="25"/>
        <v>0</v>
      </c>
      <c r="J101" s="16">
        <f t="shared" si="29"/>
        <v>0</v>
      </c>
      <c r="K101" s="16">
        <f t="shared" si="29"/>
        <v>0</v>
      </c>
      <c r="L101" s="16">
        <f t="shared" si="29"/>
        <v>0</v>
      </c>
      <c r="M101" s="16">
        <f t="shared" si="29"/>
        <v>0</v>
      </c>
      <c r="N101" s="16">
        <f t="shared" si="29"/>
        <v>0</v>
      </c>
      <c r="O101" s="120">
        <f t="shared" si="29"/>
        <v>0</v>
      </c>
      <c r="P101" s="16">
        <f t="shared" si="29"/>
        <v>0</v>
      </c>
      <c r="Q101" s="16">
        <f t="shared" si="29"/>
        <v>0</v>
      </c>
      <c r="R101" s="16">
        <f t="shared" si="29"/>
        <v>0</v>
      </c>
      <c r="S101" s="16">
        <f t="shared" si="29"/>
        <v>0</v>
      </c>
      <c r="T101" s="16">
        <f t="shared" si="29"/>
        <v>0</v>
      </c>
      <c r="U101" s="16">
        <f t="shared" si="29"/>
        <v>0</v>
      </c>
      <c r="V101" s="16">
        <f t="shared" si="29"/>
        <v>0</v>
      </c>
      <c r="W101" s="16">
        <f t="shared" si="29"/>
        <v>0</v>
      </c>
      <c r="X101" s="16">
        <f t="shared" si="29"/>
        <v>0</v>
      </c>
      <c r="Y101" s="16">
        <f t="shared" si="29"/>
        <v>0</v>
      </c>
      <c r="Z101" s="16">
        <f t="shared" si="29"/>
        <v>0</v>
      </c>
      <c r="AA101" s="16">
        <f t="shared" si="29"/>
        <v>0</v>
      </c>
      <c r="AB101" s="16">
        <f t="shared" si="29"/>
        <v>0</v>
      </c>
      <c r="AC101" s="16">
        <f t="shared" si="29"/>
        <v>0</v>
      </c>
      <c r="AD101" s="16">
        <f t="shared" si="29"/>
        <v>0</v>
      </c>
      <c r="AE101" s="16">
        <f t="shared" si="29"/>
        <v>0</v>
      </c>
      <c r="AF101" s="16">
        <f t="shared" si="29"/>
        <v>0</v>
      </c>
      <c r="AG101" s="16">
        <f t="shared" si="29"/>
        <v>0</v>
      </c>
      <c r="AH101" s="16">
        <f t="shared" si="29"/>
        <v>0</v>
      </c>
      <c r="AI101" s="16">
        <f t="shared" si="29"/>
        <v>0</v>
      </c>
      <c r="AJ101" s="16">
        <f t="shared" si="29"/>
        <v>0</v>
      </c>
      <c r="AK101" s="16">
        <f t="shared" si="29"/>
        <v>0</v>
      </c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t="s">
        <v>39</v>
      </c>
      <c r="BH101" s="21">
        <v>8.3000000000000007</v>
      </c>
      <c r="BI101" t="s">
        <v>158</v>
      </c>
      <c r="BK101" t="s">
        <v>331</v>
      </c>
      <c r="BL101" t="s">
        <v>35</v>
      </c>
      <c r="BM101" t="s">
        <v>341</v>
      </c>
      <c r="BN101" t="s">
        <v>192</v>
      </c>
      <c r="BP101" s="14" t="s">
        <v>28</v>
      </c>
      <c r="BQ101" t="s">
        <v>28</v>
      </c>
      <c r="BR101" t="s">
        <v>28</v>
      </c>
      <c r="BS101" t="s">
        <v>28</v>
      </c>
      <c r="BT101" t="s">
        <v>28</v>
      </c>
    </row>
    <row r="102" spans="1:72">
      <c r="A102" t="s">
        <v>342</v>
      </c>
      <c r="B102" t="s">
        <v>188</v>
      </c>
      <c r="C102" t="s">
        <v>343</v>
      </c>
      <c r="H102" s="16">
        <v>0</v>
      </c>
      <c r="I102" s="16">
        <f t="shared" si="25"/>
        <v>0</v>
      </c>
      <c r="J102" s="16">
        <f t="shared" si="29"/>
        <v>0</v>
      </c>
      <c r="K102" s="16">
        <f t="shared" si="29"/>
        <v>0</v>
      </c>
      <c r="L102" s="16">
        <f t="shared" si="29"/>
        <v>0</v>
      </c>
      <c r="M102" s="16">
        <f t="shared" si="29"/>
        <v>0</v>
      </c>
      <c r="N102" s="16">
        <f t="shared" si="29"/>
        <v>0</v>
      </c>
      <c r="O102" s="120">
        <f>'NER &amp; Loss Events Calculation'!P62</f>
        <v>74073</v>
      </c>
      <c r="P102" s="16">
        <f t="shared" si="29"/>
        <v>74073</v>
      </c>
      <c r="Q102" s="16">
        <f t="shared" si="29"/>
        <v>74073</v>
      </c>
      <c r="R102" s="16">
        <f t="shared" si="29"/>
        <v>74073</v>
      </c>
      <c r="S102" s="16">
        <f t="shared" si="29"/>
        <v>74073</v>
      </c>
      <c r="T102" s="16">
        <f t="shared" si="29"/>
        <v>74073</v>
      </c>
      <c r="U102" s="16">
        <f t="shared" si="29"/>
        <v>74073</v>
      </c>
      <c r="V102" s="16">
        <f t="shared" si="29"/>
        <v>74073</v>
      </c>
      <c r="W102" s="16">
        <f t="shared" si="29"/>
        <v>74073</v>
      </c>
      <c r="X102" s="16">
        <f t="shared" si="29"/>
        <v>74073</v>
      </c>
      <c r="Y102" s="16">
        <f t="shared" si="29"/>
        <v>74073</v>
      </c>
      <c r="Z102" s="16">
        <f t="shared" si="29"/>
        <v>74073</v>
      </c>
      <c r="AA102" s="16">
        <f t="shared" si="29"/>
        <v>74073</v>
      </c>
      <c r="AB102" s="16">
        <f t="shared" si="29"/>
        <v>74073</v>
      </c>
      <c r="AC102" s="16">
        <f t="shared" si="29"/>
        <v>74073</v>
      </c>
      <c r="AD102" s="16">
        <f t="shared" si="29"/>
        <v>74073</v>
      </c>
      <c r="AE102" s="16">
        <f t="shared" si="29"/>
        <v>74073</v>
      </c>
      <c r="AF102" s="16">
        <f t="shared" si="29"/>
        <v>74073</v>
      </c>
      <c r="AG102" s="16">
        <f t="shared" si="29"/>
        <v>74073</v>
      </c>
      <c r="AH102" s="16">
        <f t="shared" si="29"/>
        <v>74073</v>
      </c>
      <c r="AI102" s="16">
        <f t="shared" si="29"/>
        <v>74073</v>
      </c>
      <c r="AJ102" s="16">
        <f t="shared" si="29"/>
        <v>74073</v>
      </c>
      <c r="AK102" s="16">
        <f t="shared" si="29"/>
        <v>74073</v>
      </c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t="s">
        <v>344</v>
      </c>
      <c r="BH102" s="21">
        <v>8.3000000000000007</v>
      </c>
      <c r="BI102" t="s">
        <v>158</v>
      </c>
      <c r="BK102" t="s">
        <v>331</v>
      </c>
      <c r="BL102" t="s">
        <v>35</v>
      </c>
      <c r="BM102" t="s">
        <v>345</v>
      </c>
      <c r="BN102" t="s">
        <v>192</v>
      </c>
      <c r="BP102" s="14" t="s">
        <v>28</v>
      </c>
      <c r="BQ102" t="s">
        <v>28</v>
      </c>
      <c r="BR102" t="s">
        <v>28</v>
      </c>
      <c r="BS102" t="s">
        <v>28</v>
      </c>
      <c r="BT102" t="s">
        <v>28</v>
      </c>
    </row>
    <row r="103" spans="1:72">
      <c r="A103" t="s">
        <v>346</v>
      </c>
      <c r="B103" t="s">
        <v>188</v>
      </c>
      <c r="C103" t="s">
        <v>347</v>
      </c>
      <c r="H103" s="16">
        <v>0</v>
      </c>
      <c r="I103" s="16">
        <f t="shared" si="25"/>
        <v>0</v>
      </c>
      <c r="J103" s="16">
        <f t="shared" si="29"/>
        <v>0</v>
      </c>
      <c r="K103" s="16">
        <f t="shared" si="29"/>
        <v>0</v>
      </c>
      <c r="L103" s="16">
        <f t="shared" si="29"/>
        <v>0</v>
      </c>
      <c r="M103" s="16">
        <f t="shared" si="29"/>
        <v>0</v>
      </c>
      <c r="N103" s="16">
        <f t="shared" si="29"/>
        <v>0</v>
      </c>
      <c r="O103" s="120">
        <f t="shared" si="29"/>
        <v>0</v>
      </c>
      <c r="P103" s="16">
        <f t="shared" si="29"/>
        <v>0</v>
      </c>
      <c r="Q103" s="16">
        <f t="shared" si="29"/>
        <v>0</v>
      </c>
      <c r="R103" s="16">
        <f t="shared" si="29"/>
        <v>0</v>
      </c>
      <c r="S103" s="16">
        <f t="shared" si="29"/>
        <v>0</v>
      </c>
      <c r="T103" s="16">
        <f t="shared" si="29"/>
        <v>0</v>
      </c>
      <c r="U103" s="16">
        <f t="shared" si="29"/>
        <v>0</v>
      </c>
      <c r="V103" s="16">
        <f t="shared" si="29"/>
        <v>0</v>
      </c>
      <c r="W103" s="16">
        <f t="shared" si="29"/>
        <v>0</v>
      </c>
      <c r="X103" s="16">
        <f t="shared" si="29"/>
        <v>0</v>
      </c>
      <c r="Y103" s="16">
        <f t="shared" si="29"/>
        <v>0</v>
      </c>
      <c r="Z103" s="16">
        <f t="shared" si="29"/>
        <v>0</v>
      </c>
      <c r="AA103" s="16">
        <f t="shared" si="29"/>
        <v>0</v>
      </c>
      <c r="AB103" s="16">
        <f t="shared" si="29"/>
        <v>0</v>
      </c>
      <c r="AC103" s="16">
        <f t="shared" si="29"/>
        <v>0</v>
      </c>
      <c r="AD103" s="16">
        <f t="shared" si="29"/>
        <v>0</v>
      </c>
      <c r="AE103" s="16">
        <f t="shared" si="29"/>
        <v>0</v>
      </c>
      <c r="AF103" s="16">
        <f t="shared" si="29"/>
        <v>0</v>
      </c>
      <c r="AG103" s="16">
        <f t="shared" si="29"/>
        <v>0</v>
      </c>
      <c r="AH103" s="16">
        <f t="shared" ref="J103:AK112" si="30">AG103</f>
        <v>0</v>
      </c>
      <c r="AI103" s="16">
        <f t="shared" si="30"/>
        <v>0</v>
      </c>
      <c r="AJ103" s="16">
        <f t="shared" si="30"/>
        <v>0</v>
      </c>
      <c r="AK103" s="16">
        <f t="shared" si="30"/>
        <v>0</v>
      </c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t="s">
        <v>348</v>
      </c>
      <c r="BH103" s="21">
        <v>8.3000000000000007</v>
      </c>
      <c r="BI103" t="s">
        <v>158</v>
      </c>
      <c r="BK103" t="s">
        <v>39</v>
      </c>
      <c r="BL103" t="s">
        <v>35</v>
      </c>
      <c r="BM103" t="s">
        <v>349</v>
      </c>
      <c r="BN103" t="s">
        <v>192</v>
      </c>
      <c r="BP103" s="14" t="s">
        <v>28</v>
      </c>
      <c r="BQ103" t="s">
        <v>28</v>
      </c>
      <c r="BR103" t="s">
        <v>28</v>
      </c>
      <c r="BS103" t="s">
        <v>28</v>
      </c>
      <c r="BT103" t="s">
        <v>28</v>
      </c>
    </row>
    <row r="104" spans="1:72" s="112" customFormat="1">
      <c r="A104" s="112" t="s">
        <v>350</v>
      </c>
      <c r="B104" s="112" t="s">
        <v>188</v>
      </c>
      <c r="C104" s="112" t="s">
        <v>351</v>
      </c>
      <c r="D104" s="112" t="s">
        <v>15</v>
      </c>
      <c r="G104" s="112" t="s">
        <v>575</v>
      </c>
      <c r="H104" s="113">
        <v>0</v>
      </c>
      <c r="I104" s="113">
        <v>-4547533.3096780907</v>
      </c>
      <c r="J104" s="113">
        <f>-'NER &amp; Loss Events Calculation'!M22</f>
        <v>-813307.26814056782</v>
      </c>
      <c r="K104" s="113">
        <f>-'NER &amp; Loss Events Calculation'!M23</f>
        <v>-2014285.7609817775</v>
      </c>
      <c r="L104" s="113">
        <f>-'NER &amp; Loss Events Calculation'!M24</f>
        <v>-1248954.8983050203</v>
      </c>
      <c r="M104" s="113">
        <f>-'NER &amp; Loss Events Calculation'!M25</f>
        <v>-1778581.3758353712</v>
      </c>
      <c r="N104" s="113">
        <f>-'NER &amp; Loss Events Calculation'!M48</f>
        <v>-573111</v>
      </c>
      <c r="O104" s="122">
        <f>-'NER &amp; Loss Events Calculation'!M62</f>
        <v>-611279</v>
      </c>
      <c r="P104" s="113">
        <v>0</v>
      </c>
      <c r="Q104" s="113">
        <v>0</v>
      </c>
      <c r="R104" s="113">
        <v>0</v>
      </c>
      <c r="S104" s="113">
        <v>0</v>
      </c>
      <c r="T104" s="113">
        <v>0</v>
      </c>
      <c r="U104" s="113">
        <v>0</v>
      </c>
      <c r="V104" s="113">
        <v>0</v>
      </c>
      <c r="W104" s="113">
        <v>0</v>
      </c>
      <c r="X104" s="113">
        <v>0</v>
      </c>
      <c r="Y104" s="113">
        <v>0</v>
      </c>
      <c r="Z104" s="113">
        <v>0</v>
      </c>
      <c r="AA104" s="113">
        <v>0</v>
      </c>
      <c r="AB104" s="113">
        <v>0</v>
      </c>
      <c r="AC104" s="113">
        <v>0</v>
      </c>
      <c r="AD104" s="113">
        <v>0</v>
      </c>
      <c r="AE104" s="113">
        <v>0</v>
      </c>
      <c r="AF104" s="113">
        <v>0</v>
      </c>
      <c r="AG104" s="113">
        <v>0</v>
      </c>
      <c r="AH104" s="113">
        <v>0</v>
      </c>
      <c r="AI104" s="113">
        <v>0</v>
      </c>
      <c r="AJ104" s="113">
        <v>0</v>
      </c>
      <c r="AK104" s="113">
        <v>0</v>
      </c>
      <c r="BG104" s="112" t="s">
        <v>352</v>
      </c>
      <c r="BH104" s="114">
        <v>8.1999999999999993</v>
      </c>
      <c r="BI104" s="112" t="s">
        <v>158</v>
      </c>
      <c r="BK104" s="112" t="s">
        <v>353</v>
      </c>
      <c r="BL104" s="112" t="s">
        <v>35</v>
      </c>
      <c r="BM104" s="112" t="s">
        <v>354</v>
      </c>
      <c r="BN104" s="112" t="s">
        <v>192</v>
      </c>
      <c r="BP104" s="115" t="s">
        <v>28</v>
      </c>
      <c r="BQ104" s="112" t="s">
        <v>28</v>
      </c>
      <c r="BR104" s="112" t="s">
        <v>28</v>
      </c>
      <c r="BS104" s="112" t="s">
        <v>28</v>
      </c>
      <c r="BT104" s="112" t="s">
        <v>28</v>
      </c>
    </row>
    <row r="105" spans="1:72">
      <c r="A105" t="s">
        <v>355</v>
      </c>
      <c r="B105" t="s">
        <v>188</v>
      </c>
      <c r="C105" t="s">
        <v>356</v>
      </c>
      <c r="H105" s="16">
        <v>0</v>
      </c>
      <c r="I105" s="16">
        <f t="shared" si="25"/>
        <v>0</v>
      </c>
      <c r="J105" s="16">
        <f>I105</f>
        <v>0</v>
      </c>
      <c r="K105" s="16">
        <f t="shared" si="30"/>
        <v>0</v>
      </c>
      <c r="L105" s="16">
        <f t="shared" si="30"/>
        <v>0</v>
      </c>
      <c r="M105" s="16">
        <f t="shared" si="30"/>
        <v>0</v>
      </c>
      <c r="N105" s="16">
        <f t="shared" si="30"/>
        <v>0</v>
      </c>
      <c r="O105" s="120">
        <f t="shared" si="30"/>
        <v>0</v>
      </c>
      <c r="P105" s="16">
        <f t="shared" si="30"/>
        <v>0</v>
      </c>
      <c r="Q105" s="16">
        <f t="shared" si="30"/>
        <v>0</v>
      </c>
      <c r="R105" s="16">
        <f t="shared" si="30"/>
        <v>0</v>
      </c>
      <c r="S105" s="16">
        <f t="shared" si="30"/>
        <v>0</v>
      </c>
      <c r="T105" s="16">
        <f t="shared" si="30"/>
        <v>0</v>
      </c>
      <c r="U105" s="16">
        <f t="shared" si="30"/>
        <v>0</v>
      </c>
      <c r="V105" s="16">
        <f t="shared" si="30"/>
        <v>0</v>
      </c>
      <c r="W105" s="16">
        <f t="shared" si="30"/>
        <v>0</v>
      </c>
      <c r="X105" s="16">
        <f t="shared" si="30"/>
        <v>0</v>
      </c>
      <c r="Y105" s="16">
        <f t="shared" si="30"/>
        <v>0</v>
      </c>
      <c r="Z105" s="16">
        <f t="shared" si="30"/>
        <v>0</v>
      </c>
      <c r="AA105" s="16">
        <f t="shared" si="30"/>
        <v>0</v>
      </c>
      <c r="AB105" s="16">
        <f t="shared" si="30"/>
        <v>0</v>
      </c>
      <c r="AC105" s="16">
        <f t="shared" si="30"/>
        <v>0</v>
      </c>
      <c r="AD105" s="16">
        <f t="shared" si="30"/>
        <v>0</v>
      </c>
      <c r="AE105" s="16">
        <f t="shared" si="30"/>
        <v>0</v>
      </c>
      <c r="AF105" s="16">
        <f t="shared" si="30"/>
        <v>0</v>
      </c>
      <c r="AG105" s="16">
        <f t="shared" si="30"/>
        <v>0</v>
      </c>
      <c r="AH105" s="16">
        <f t="shared" si="30"/>
        <v>0</v>
      </c>
      <c r="AI105" s="16">
        <f t="shared" si="30"/>
        <v>0</v>
      </c>
      <c r="AJ105" s="16">
        <f t="shared" si="30"/>
        <v>0</v>
      </c>
      <c r="AK105" s="16">
        <f t="shared" si="30"/>
        <v>0</v>
      </c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t="s">
        <v>357</v>
      </c>
      <c r="BH105" s="21" t="s">
        <v>358</v>
      </c>
      <c r="BI105" t="s">
        <v>158</v>
      </c>
      <c r="BJ105" t="s">
        <v>39</v>
      </c>
      <c r="BK105" t="s">
        <v>39</v>
      </c>
      <c r="BL105" t="s">
        <v>35</v>
      </c>
      <c r="BM105" t="s">
        <v>359</v>
      </c>
      <c r="BN105" t="s">
        <v>192</v>
      </c>
      <c r="BO105" t="s">
        <v>321</v>
      </c>
      <c r="BP105" s="14" t="s">
        <v>28</v>
      </c>
      <c r="BQ105" t="s">
        <v>28</v>
      </c>
      <c r="BR105" t="s">
        <v>28</v>
      </c>
      <c r="BS105" t="s">
        <v>28</v>
      </c>
      <c r="BT105" t="s">
        <v>28</v>
      </c>
    </row>
    <row r="106" spans="1:72">
      <c r="A106" t="s">
        <v>360</v>
      </c>
      <c r="B106" t="s">
        <v>188</v>
      </c>
      <c r="C106" t="s">
        <v>361</v>
      </c>
      <c r="H106" s="16">
        <v>0</v>
      </c>
      <c r="I106" s="16">
        <f t="shared" si="25"/>
        <v>0</v>
      </c>
      <c r="J106" s="16">
        <f t="shared" si="30"/>
        <v>0</v>
      </c>
      <c r="K106" s="16">
        <f t="shared" si="30"/>
        <v>0</v>
      </c>
      <c r="L106" s="16">
        <f t="shared" si="30"/>
        <v>0</v>
      </c>
      <c r="M106" s="16">
        <f t="shared" si="30"/>
        <v>0</v>
      </c>
      <c r="N106" s="16">
        <f t="shared" si="30"/>
        <v>0</v>
      </c>
      <c r="O106" s="120">
        <f t="shared" si="30"/>
        <v>0</v>
      </c>
      <c r="P106" s="16">
        <f t="shared" si="30"/>
        <v>0</v>
      </c>
      <c r="Q106" s="16">
        <f t="shared" si="30"/>
        <v>0</v>
      </c>
      <c r="R106" s="16">
        <f t="shared" si="30"/>
        <v>0</v>
      </c>
      <c r="S106" s="16">
        <f t="shared" si="30"/>
        <v>0</v>
      </c>
      <c r="T106" s="16">
        <f t="shared" si="30"/>
        <v>0</v>
      </c>
      <c r="U106" s="16">
        <f t="shared" si="30"/>
        <v>0</v>
      </c>
      <c r="V106" s="16">
        <f t="shared" si="30"/>
        <v>0</v>
      </c>
      <c r="W106" s="16">
        <f t="shared" si="30"/>
        <v>0</v>
      </c>
      <c r="X106" s="16">
        <f t="shared" si="30"/>
        <v>0</v>
      </c>
      <c r="Y106" s="16">
        <f t="shared" si="30"/>
        <v>0</v>
      </c>
      <c r="Z106" s="16">
        <f t="shared" si="30"/>
        <v>0</v>
      </c>
      <c r="AA106" s="16">
        <f t="shared" si="30"/>
        <v>0</v>
      </c>
      <c r="AB106" s="16">
        <f t="shared" si="30"/>
        <v>0</v>
      </c>
      <c r="AC106" s="16">
        <f t="shared" si="30"/>
        <v>0</v>
      </c>
      <c r="AD106" s="16">
        <f t="shared" si="30"/>
        <v>0</v>
      </c>
      <c r="AE106" s="16">
        <f t="shared" si="30"/>
        <v>0</v>
      </c>
      <c r="AF106" s="16">
        <f t="shared" si="30"/>
        <v>0</v>
      </c>
      <c r="AG106" s="16">
        <f t="shared" si="30"/>
        <v>0</v>
      </c>
      <c r="AH106" s="16">
        <f t="shared" si="30"/>
        <v>0</v>
      </c>
      <c r="AI106" s="16">
        <f t="shared" si="30"/>
        <v>0</v>
      </c>
      <c r="AJ106" s="16">
        <f t="shared" si="30"/>
        <v>0</v>
      </c>
      <c r="AK106" s="16">
        <f t="shared" si="30"/>
        <v>0</v>
      </c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t="s">
        <v>39</v>
      </c>
      <c r="BH106" s="21" t="s">
        <v>362</v>
      </c>
      <c r="BI106" t="s">
        <v>158</v>
      </c>
      <c r="BK106" t="s">
        <v>39</v>
      </c>
      <c r="BL106" t="s">
        <v>35</v>
      </c>
      <c r="BM106" t="s">
        <v>363</v>
      </c>
      <c r="BN106" t="s">
        <v>192</v>
      </c>
      <c r="BP106" s="14" t="s">
        <v>28</v>
      </c>
      <c r="BQ106" t="s">
        <v>28</v>
      </c>
      <c r="BR106" t="s">
        <v>28</v>
      </c>
      <c r="BS106" t="s">
        <v>28</v>
      </c>
      <c r="BT106" t="s">
        <v>28</v>
      </c>
    </row>
    <row r="107" spans="1:72">
      <c r="A107" t="s">
        <v>364</v>
      </c>
      <c r="B107" t="s">
        <v>365</v>
      </c>
      <c r="C107" t="s">
        <v>366</v>
      </c>
      <c r="D107" t="s">
        <v>15</v>
      </c>
      <c r="H107" s="16">
        <v>0</v>
      </c>
      <c r="I107" s="16">
        <f t="shared" si="25"/>
        <v>0</v>
      </c>
      <c r="J107" s="16">
        <f t="shared" si="30"/>
        <v>0</v>
      </c>
      <c r="K107" s="16">
        <f t="shared" si="30"/>
        <v>0</v>
      </c>
      <c r="L107" s="16">
        <f t="shared" si="30"/>
        <v>0</v>
      </c>
      <c r="M107" s="16">
        <f t="shared" si="30"/>
        <v>0</v>
      </c>
      <c r="N107" s="16">
        <f t="shared" si="30"/>
        <v>0</v>
      </c>
      <c r="O107" s="120">
        <f t="shared" si="30"/>
        <v>0</v>
      </c>
      <c r="P107" s="16">
        <f t="shared" si="30"/>
        <v>0</v>
      </c>
      <c r="Q107" s="16">
        <f t="shared" si="30"/>
        <v>0</v>
      </c>
      <c r="R107" s="16">
        <f t="shared" si="30"/>
        <v>0</v>
      </c>
      <c r="S107" s="16">
        <f t="shared" si="30"/>
        <v>0</v>
      </c>
      <c r="T107" s="16">
        <f t="shared" si="30"/>
        <v>0</v>
      </c>
      <c r="U107" s="16">
        <f t="shared" si="30"/>
        <v>0</v>
      </c>
      <c r="V107" s="16">
        <f t="shared" si="30"/>
        <v>0</v>
      </c>
      <c r="W107" s="16">
        <f t="shared" si="30"/>
        <v>0</v>
      </c>
      <c r="X107" s="16">
        <f t="shared" si="30"/>
        <v>0</v>
      </c>
      <c r="Y107" s="16">
        <f t="shared" si="30"/>
        <v>0</v>
      </c>
      <c r="Z107" s="16">
        <f t="shared" si="30"/>
        <v>0</v>
      </c>
      <c r="AA107" s="16">
        <f t="shared" si="30"/>
        <v>0</v>
      </c>
      <c r="AB107" s="16">
        <f t="shared" si="30"/>
        <v>0</v>
      </c>
      <c r="AC107" s="16">
        <f t="shared" si="30"/>
        <v>0</v>
      </c>
      <c r="AD107" s="16">
        <f t="shared" si="30"/>
        <v>0</v>
      </c>
      <c r="AE107" s="16">
        <f t="shared" si="30"/>
        <v>0</v>
      </c>
      <c r="AF107" s="16">
        <f t="shared" si="30"/>
        <v>0</v>
      </c>
      <c r="AG107" s="16">
        <f t="shared" si="30"/>
        <v>0</v>
      </c>
      <c r="AH107" s="16">
        <f t="shared" si="30"/>
        <v>0</v>
      </c>
      <c r="AI107" s="16">
        <f t="shared" si="30"/>
        <v>0</v>
      </c>
      <c r="AJ107" s="16">
        <f t="shared" si="30"/>
        <v>0</v>
      </c>
      <c r="AK107" s="16">
        <f t="shared" si="30"/>
        <v>0</v>
      </c>
      <c r="BG107" t="s">
        <v>367</v>
      </c>
      <c r="BH107" s="21" t="s">
        <v>368</v>
      </c>
      <c r="BI107" t="s">
        <v>158</v>
      </c>
      <c r="BJ107" t="s">
        <v>369</v>
      </c>
      <c r="BK107" t="s">
        <v>331</v>
      </c>
      <c r="BL107" t="s">
        <v>35</v>
      </c>
      <c r="BM107" t="s">
        <v>370</v>
      </c>
      <c r="BN107" t="s">
        <v>371</v>
      </c>
      <c r="BP107" s="14" t="s">
        <v>28</v>
      </c>
      <c r="BQ107" t="s">
        <v>28</v>
      </c>
      <c r="BR107" t="s">
        <v>28</v>
      </c>
      <c r="BS107" t="s">
        <v>28</v>
      </c>
      <c r="BT107" t="s">
        <v>28</v>
      </c>
    </row>
    <row r="108" spans="1:72">
      <c r="A108" t="s">
        <v>372</v>
      </c>
      <c r="B108" t="s">
        <v>365</v>
      </c>
      <c r="C108" t="s">
        <v>373</v>
      </c>
      <c r="H108" s="16">
        <v>0</v>
      </c>
      <c r="I108" s="16">
        <f t="shared" si="25"/>
        <v>0</v>
      </c>
      <c r="J108" s="16">
        <f t="shared" si="30"/>
        <v>0</v>
      </c>
      <c r="K108" s="16">
        <f t="shared" si="30"/>
        <v>0</v>
      </c>
      <c r="L108" s="16">
        <f t="shared" si="30"/>
        <v>0</v>
      </c>
      <c r="M108" s="16">
        <f t="shared" si="30"/>
        <v>0</v>
      </c>
      <c r="N108" s="16">
        <f t="shared" si="30"/>
        <v>0</v>
      </c>
      <c r="O108" s="120">
        <f t="shared" si="30"/>
        <v>0</v>
      </c>
      <c r="P108" s="16">
        <f t="shared" si="30"/>
        <v>0</v>
      </c>
      <c r="Q108" s="16">
        <f t="shared" si="30"/>
        <v>0</v>
      </c>
      <c r="R108" s="16">
        <f t="shared" si="30"/>
        <v>0</v>
      </c>
      <c r="S108" s="16">
        <f t="shared" si="30"/>
        <v>0</v>
      </c>
      <c r="T108" s="16">
        <f t="shared" si="30"/>
        <v>0</v>
      </c>
      <c r="U108" s="16">
        <f t="shared" si="30"/>
        <v>0</v>
      </c>
      <c r="V108" s="16">
        <f t="shared" si="30"/>
        <v>0</v>
      </c>
      <c r="W108" s="16">
        <f t="shared" si="30"/>
        <v>0</v>
      </c>
      <c r="X108" s="16">
        <f t="shared" si="30"/>
        <v>0</v>
      </c>
      <c r="Y108" s="16">
        <f t="shared" si="30"/>
        <v>0</v>
      </c>
      <c r="Z108" s="16">
        <f t="shared" si="30"/>
        <v>0</v>
      </c>
      <c r="AA108" s="16">
        <f t="shared" si="30"/>
        <v>0</v>
      </c>
      <c r="AB108" s="16">
        <f t="shared" si="30"/>
        <v>0</v>
      </c>
      <c r="AC108" s="16">
        <f t="shared" si="30"/>
        <v>0</v>
      </c>
      <c r="AD108" s="16">
        <f t="shared" si="30"/>
        <v>0</v>
      </c>
      <c r="AE108" s="16">
        <f t="shared" si="30"/>
        <v>0</v>
      </c>
      <c r="AF108" s="16">
        <f t="shared" si="30"/>
        <v>0</v>
      </c>
      <c r="AG108" s="16">
        <f t="shared" si="30"/>
        <v>0</v>
      </c>
      <c r="AH108" s="16">
        <f t="shared" si="30"/>
        <v>0</v>
      </c>
      <c r="AI108" s="16">
        <f t="shared" si="30"/>
        <v>0</v>
      </c>
      <c r="AJ108" s="16">
        <f t="shared" si="30"/>
        <v>0</v>
      </c>
      <c r="AK108" s="16">
        <f t="shared" si="30"/>
        <v>0</v>
      </c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t="s">
        <v>367</v>
      </c>
      <c r="BH108" s="21" t="s">
        <v>368</v>
      </c>
      <c r="BI108" t="s">
        <v>165</v>
      </c>
      <c r="BK108" t="s">
        <v>39</v>
      </c>
      <c r="BL108" t="s">
        <v>374</v>
      </c>
      <c r="BN108" t="s">
        <v>371</v>
      </c>
      <c r="BP108" s="14" t="s">
        <v>28</v>
      </c>
      <c r="BQ108" t="s">
        <v>28</v>
      </c>
      <c r="BR108" t="s">
        <v>28</v>
      </c>
      <c r="BS108" t="s">
        <v>28</v>
      </c>
      <c r="BT108" t="s">
        <v>28</v>
      </c>
    </row>
    <row r="109" spans="1:72">
      <c r="A109" t="s">
        <v>375</v>
      </c>
      <c r="B109" t="s">
        <v>365</v>
      </c>
      <c r="C109" t="s">
        <v>376</v>
      </c>
      <c r="H109" s="16">
        <v>0</v>
      </c>
      <c r="I109" s="16">
        <f t="shared" si="25"/>
        <v>0</v>
      </c>
      <c r="J109" s="16">
        <f t="shared" si="30"/>
        <v>0</v>
      </c>
      <c r="K109" s="16">
        <f t="shared" si="30"/>
        <v>0</v>
      </c>
      <c r="L109" s="16">
        <f t="shared" si="30"/>
        <v>0</v>
      </c>
      <c r="M109" s="16">
        <f t="shared" si="30"/>
        <v>0</v>
      </c>
      <c r="N109" s="16">
        <f t="shared" si="30"/>
        <v>0</v>
      </c>
      <c r="O109" s="120">
        <f t="shared" si="30"/>
        <v>0</v>
      </c>
      <c r="P109" s="16">
        <f t="shared" si="30"/>
        <v>0</v>
      </c>
      <c r="Q109" s="16">
        <f t="shared" si="30"/>
        <v>0</v>
      </c>
      <c r="R109" s="16">
        <f t="shared" si="30"/>
        <v>0</v>
      </c>
      <c r="S109" s="16">
        <f t="shared" si="30"/>
        <v>0</v>
      </c>
      <c r="T109" s="16">
        <f t="shared" si="30"/>
        <v>0</v>
      </c>
      <c r="U109" s="16">
        <f t="shared" si="30"/>
        <v>0</v>
      </c>
      <c r="V109" s="16">
        <f t="shared" si="30"/>
        <v>0</v>
      </c>
      <c r="W109" s="16">
        <f t="shared" si="30"/>
        <v>0</v>
      </c>
      <c r="X109" s="16">
        <f t="shared" si="30"/>
        <v>0</v>
      </c>
      <c r="Y109" s="16">
        <f t="shared" si="30"/>
        <v>0</v>
      </c>
      <c r="Z109" s="16">
        <f t="shared" si="30"/>
        <v>0</v>
      </c>
      <c r="AA109" s="16">
        <f t="shared" si="30"/>
        <v>0</v>
      </c>
      <c r="AB109" s="16">
        <f t="shared" si="30"/>
        <v>0</v>
      </c>
      <c r="AC109" s="16">
        <f t="shared" si="30"/>
        <v>0</v>
      </c>
      <c r="AD109" s="16">
        <f t="shared" si="30"/>
        <v>0</v>
      </c>
      <c r="AE109" s="16">
        <f t="shared" si="30"/>
        <v>0</v>
      </c>
      <c r="AF109" s="16">
        <f t="shared" si="30"/>
        <v>0</v>
      </c>
      <c r="AG109" s="16">
        <f t="shared" si="30"/>
        <v>0</v>
      </c>
      <c r="AH109" s="16">
        <f t="shared" si="30"/>
        <v>0</v>
      </c>
      <c r="AI109" s="16">
        <f t="shared" si="30"/>
        <v>0</v>
      </c>
      <c r="AJ109" s="16">
        <f t="shared" si="30"/>
        <v>0</v>
      </c>
      <c r="AK109" s="16">
        <f t="shared" si="30"/>
        <v>0</v>
      </c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t="s">
        <v>377</v>
      </c>
      <c r="BH109" s="21" t="s">
        <v>378</v>
      </c>
      <c r="BI109" t="s">
        <v>158</v>
      </c>
      <c r="BK109" t="s">
        <v>39</v>
      </c>
      <c r="BL109" t="s">
        <v>35</v>
      </c>
      <c r="BM109" t="s">
        <v>379</v>
      </c>
      <c r="BN109" t="s">
        <v>371</v>
      </c>
      <c r="BP109" s="14" t="s">
        <v>28</v>
      </c>
      <c r="BQ109" t="s">
        <v>28</v>
      </c>
      <c r="BR109" t="s">
        <v>28</v>
      </c>
      <c r="BS109" t="s">
        <v>28</v>
      </c>
      <c r="BT109" t="s">
        <v>28</v>
      </c>
    </row>
    <row r="110" spans="1:72">
      <c r="A110" t="s">
        <v>380</v>
      </c>
      <c r="B110" t="s">
        <v>32</v>
      </c>
      <c r="C110" t="s">
        <v>381</v>
      </c>
      <c r="H110" s="16">
        <v>0</v>
      </c>
      <c r="I110" s="16">
        <f t="shared" si="25"/>
        <v>0</v>
      </c>
      <c r="J110" s="16">
        <f t="shared" si="30"/>
        <v>0</v>
      </c>
      <c r="K110" s="16">
        <f t="shared" si="30"/>
        <v>0</v>
      </c>
      <c r="L110" s="16">
        <f t="shared" si="30"/>
        <v>0</v>
      </c>
      <c r="M110" s="16">
        <f t="shared" si="30"/>
        <v>0</v>
      </c>
      <c r="N110" s="16">
        <f t="shared" si="30"/>
        <v>0</v>
      </c>
      <c r="O110" s="120">
        <f t="shared" si="30"/>
        <v>0</v>
      </c>
      <c r="P110" s="16">
        <f t="shared" si="30"/>
        <v>0</v>
      </c>
      <c r="Q110" s="16">
        <f t="shared" si="30"/>
        <v>0</v>
      </c>
      <c r="R110" s="16">
        <f t="shared" si="30"/>
        <v>0</v>
      </c>
      <c r="S110" s="16">
        <f t="shared" si="30"/>
        <v>0</v>
      </c>
      <c r="T110" s="16">
        <f t="shared" si="30"/>
        <v>0</v>
      </c>
      <c r="U110" s="16">
        <f t="shared" si="30"/>
        <v>0</v>
      </c>
      <c r="V110" s="16">
        <f t="shared" si="30"/>
        <v>0</v>
      </c>
      <c r="W110" s="16">
        <f t="shared" si="30"/>
        <v>0</v>
      </c>
      <c r="X110" s="16">
        <f t="shared" si="30"/>
        <v>0</v>
      </c>
      <c r="Y110" s="16">
        <f t="shared" si="30"/>
        <v>0</v>
      </c>
      <c r="Z110" s="16">
        <f t="shared" si="30"/>
        <v>0</v>
      </c>
      <c r="AA110" s="16">
        <f t="shared" si="30"/>
        <v>0</v>
      </c>
      <c r="AB110" s="16">
        <f t="shared" si="30"/>
        <v>0</v>
      </c>
      <c r="AC110" s="16">
        <f t="shared" si="30"/>
        <v>0</v>
      </c>
      <c r="AD110" s="16">
        <f t="shared" si="30"/>
        <v>0</v>
      </c>
      <c r="AE110" s="16">
        <f t="shared" si="30"/>
        <v>0</v>
      </c>
      <c r="AF110" s="16">
        <f t="shared" si="30"/>
        <v>0</v>
      </c>
      <c r="AG110" s="16">
        <f t="shared" si="30"/>
        <v>0</v>
      </c>
      <c r="AH110" s="16">
        <f t="shared" si="30"/>
        <v>0</v>
      </c>
      <c r="AI110" s="16">
        <f t="shared" si="30"/>
        <v>0</v>
      </c>
      <c r="AJ110" s="16">
        <f t="shared" si="30"/>
        <v>0</v>
      </c>
      <c r="AK110" s="16">
        <f t="shared" si="30"/>
        <v>0</v>
      </c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t="s">
        <v>57</v>
      </c>
      <c r="BH110" s="21" t="s">
        <v>39</v>
      </c>
      <c r="BI110" t="s">
        <v>235</v>
      </c>
      <c r="BJ110">
        <v>0</v>
      </c>
      <c r="BK110" t="s">
        <v>39</v>
      </c>
      <c r="BL110" t="s">
        <v>39</v>
      </c>
      <c r="BM110" t="s">
        <v>200</v>
      </c>
      <c r="BN110" t="s">
        <v>382</v>
      </c>
      <c r="BP110" s="14" t="s">
        <v>28</v>
      </c>
      <c r="BQ110" t="s">
        <v>28</v>
      </c>
      <c r="BR110" t="s">
        <v>28</v>
      </c>
      <c r="BS110" t="s">
        <v>28</v>
      </c>
      <c r="BT110" t="s">
        <v>28</v>
      </c>
    </row>
    <row r="111" spans="1:72">
      <c r="A111" t="s">
        <v>13</v>
      </c>
      <c r="B111" t="s">
        <v>32</v>
      </c>
      <c r="C111" t="s">
        <v>383</v>
      </c>
      <c r="H111" s="16">
        <v>0</v>
      </c>
      <c r="I111" s="16">
        <f t="shared" si="25"/>
        <v>0</v>
      </c>
      <c r="J111" s="16">
        <f t="shared" si="30"/>
        <v>0</v>
      </c>
      <c r="K111" s="16">
        <f t="shared" si="30"/>
        <v>0</v>
      </c>
      <c r="L111" s="16">
        <f t="shared" si="30"/>
        <v>0</v>
      </c>
      <c r="M111" s="16">
        <f t="shared" si="30"/>
        <v>0</v>
      </c>
      <c r="N111" s="16">
        <f t="shared" si="30"/>
        <v>0</v>
      </c>
      <c r="O111" s="120">
        <f t="shared" si="30"/>
        <v>0</v>
      </c>
      <c r="P111" s="16">
        <f t="shared" si="30"/>
        <v>0</v>
      </c>
      <c r="Q111" s="16">
        <f t="shared" si="30"/>
        <v>0</v>
      </c>
      <c r="R111" s="16">
        <f t="shared" si="30"/>
        <v>0</v>
      </c>
      <c r="S111" s="16">
        <f t="shared" si="30"/>
        <v>0</v>
      </c>
      <c r="T111" s="16">
        <f t="shared" si="30"/>
        <v>0</v>
      </c>
      <c r="U111" s="16">
        <f t="shared" si="30"/>
        <v>0</v>
      </c>
      <c r="V111" s="16">
        <f t="shared" si="30"/>
        <v>0</v>
      </c>
      <c r="W111" s="16">
        <f t="shared" si="30"/>
        <v>0</v>
      </c>
      <c r="X111" s="16">
        <f t="shared" si="30"/>
        <v>0</v>
      </c>
      <c r="Y111" s="16">
        <f t="shared" si="30"/>
        <v>0</v>
      </c>
      <c r="Z111" s="16">
        <f t="shared" si="30"/>
        <v>0</v>
      </c>
      <c r="AA111" s="16">
        <f t="shared" si="30"/>
        <v>0</v>
      </c>
      <c r="AB111" s="16">
        <f t="shared" si="30"/>
        <v>0</v>
      </c>
      <c r="AC111" s="16">
        <f t="shared" si="30"/>
        <v>0</v>
      </c>
      <c r="AD111" s="16">
        <f t="shared" si="30"/>
        <v>0</v>
      </c>
      <c r="AE111" s="16">
        <f t="shared" si="30"/>
        <v>0</v>
      </c>
      <c r="AF111" s="16">
        <f t="shared" si="30"/>
        <v>0</v>
      </c>
      <c r="AG111" s="16">
        <f t="shared" si="30"/>
        <v>0</v>
      </c>
      <c r="AH111" s="16">
        <f t="shared" si="30"/>
        <v>0</v>
      </c>
      <c r="AI111" s="16">
        <f t="shared" si="30"/>
        <v>0</v>
      </c>
      <c r="AJ111" s="16">
        <f t="shared" si="30"/>
        <v>0</v>
      </c>
      <c r="AK111" s="16">
        <f t="shared" si="30"/>
        <v>0</v>
      </c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t="s">
        <v>57</v>
      </c>
      <c r="BH111" s="21" t="s">
        <v>39</v>
      </c>
      <c r="BI111" t="s">
        <v>158</v>
      </c>
      <c r="BK111" t="s">
        <v>39</v>
      </c>
      <c r="BL111" t="s">
        <v>35</v>
      </c>
      <c r="BM111" t="s">
        <v>200</v>
      </c>
      <c r="BN111" t="s">
        <v>382</v>
      </c>
      <c r="BP111" s="14" t="s">
        <v>28</v>
      </c>
      <c r="BQ111" t="s">
        <v>28</v>
      </c>
      <c r="BR111" t="s">
        <v>28</v>
      </c>
      <c r="BS111" t="s">
        <v>28</v>
      </c>
      <c r="BT111" t="s">
        <v>28</v>
      </c>
    </row>
    <row r="112" spans="1:72">
      <c r="A112" t="s">
        <v>384</v>
      </c>
      <c r="B112" t="s">
        <v>32</v>
      </c>
      <c r="C112" t="s">
        <v>385</v>
      </c>
      <c r="H112" s="16">
        <v>0</v>
      </c>
      <c r="I112" s="16">
        <f t="shared" si="25"/>
        <v>0</v>
      </c>
      <c r="J112" s="16">
        <f t="shared" si="30"/>
        <v>0</v>
      </c>
      <c r="K112" s="16">
        <f t="shared" si="30"/>
        <v>0</v>
      </c>
      <c r="L112" s="16">
        <f t="shared" si="30"/>
        <v>0</v>
      </c>
      <c r="M112" s="16">
        <f t="shared" si="30"/>
        <v>0</v>
      </c>
      <c r="N112" s="16">
        <f t="shared" si="30"/>
        <v>0</v>
      </c>
      <c r="O112" s="120">
        <f t="shared" si="30"/>
        <v>0</v>
      </c>
      <c r="P112" s="16">
        <f t="shared" si="30"/>
        <v>0</v>
      </c>
      <c r="Q112" s="16">
        <f t="shared" si="30"/>
        <v>0</v>
      </c>
      <c r="R112" s="16">
        <f t="shared" si="30"/>
        <v>0</v>
      </c>
      <c r="S112" s="16">
        <f t="shared" si="30"/>
        <v>0</v>
      </c>
      <c r="T112" s="16">
        <f t="shared" si="30"/>
        <v>0</v>
      </c>
      <c r="U112" s="16">
        <f t="shared" si="30"/>
        <v>0</v>
      </c>
      <c r="V112" s="16">
        <f t="shared" si="30"/>
        <v>0</v>
      </c>
      <c r="W112" s="16">
        <f t="shared" si="30"/>
        <v>0</v>
      </c>
      <c r="X112" s="16">
        <f t="shared" si="30"/>
        <v>0</v>
      </c>
      <c r="Y112" s="16">
        <f t="shared" si="30"/>
        <v>0</v>
      </c>
      <c r="Z112" s="16">
        <f t="shared" si="30"/>
        <v>0</v>
      </c>
      <c r="AA112" s="16">
        <f t="shared" si="30"/>
        <v>0</v>
      </c>
      <c r="AB112" s="16">
        <f t="shared" si="30"/>
        <v>0</v>
      </c>
      <c r="AC112" s="16">
        <f t="shared" si="30"/>
        <v>0</v>
      </c>
      <c r="AD112" s="16">
        <f t="shared" si="30"/>
        <v>0</v>
      </c>
      <c r="AE112" s="16">
        <f t="shared" si="30"/>
        <v>0</v>
      </c>
      <c r="AF112" s="16">
        <f t="shared" si="30"/>
        <v>0</v>
      </c>
      <c r="AG112" s="16">
        <f t="shared" si="30"/>
        <v>0</v>
      </c>
      <c r="AH112" s="16">
        <f t="shared" si="30"/>
        <v>0</v>
      </c>
      <c r="AI112" s="16">
        <f t="shared" si="30"/>
        <v>0</v>
      </c>
      <c r="AJ112" s="16">
        <f t="shared" si="30"/>
        <v>0</v>
      </c>
      <c r="AK112" s="16">
        <f>AJ112</f>
        <v>0</v>
      </c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t="s">
        <v>57</v>
      </c>
      <c r="BH112" s="21" t="s">
        <v>39</v>
      </c>
      <c r="BI112" t="s">
        <v>235</v>
      </c>
      <c r="BJ112">
        <v>0</v>
      </c>
      <c r="BK112" t="s">
        <v>39</v>
      </c>
      <c r="BL112" t="s">
        <v>39</v>
      </c>
      <c r="BM112" t="s">
        <v>200</v>
      </c>
      <c r="BN112" t="s">
        <v>382</v>
      </c>
      <c r="BP112" s="14" t="s">
        <v>28</v>
      </c>
      <c r="BQ112" t="s">
        <v>28</v>
      </c>
      <c r="BR112" t="s">
        <v>28</v>
      </c>
      <c r="BS112" t="s">
        <v>28</v>
      </c>
      <c r="BT112" t="s">
        <v>28</v>
      </c>
    </row>
    <row r="113" spans="1:72" s="40" customFormat="1">
      <c r="A113" s="40" t="s">
        <v>386</v>
      </c>
      <c r="B113" s="40" t="s">
        <v>188</v>
      </c>
      <c r="C113" s="40" t="s">
        <v>387</v>
      </c>
      <c r="D113" s="40" t="s">
        <v>15</v>
      </c>
      <c r="G113" s="40" t="s">
        <v>572</v>
      </c>
      <c r="H113" s="40">
        <v>15.6151038126406</v>
      </c>
      <c r="I113" s="40">
        <f t="shared" si="25"/>
        <v>15.6151038126406</v>
      </c>
      <c r="J113" s="40">
        <f t="shared" ref="J113:AJ114" si="31">I113</f>
        <v>15.6151038126406</v>
      </c>
      <c r="K113" s="40">
        <f t="shared" si="31"/>
        <v>15.6151038126406</v>
      </c>
      <c r="L113" s="40">
        <f t="shared" si="31"/>
        <v>15.6151038126406</v>
      </c>
      <c r="M113" s="40">
        <f t="shared" si="31"/>
        <v>15.6151038126406</v>
      </c>
      <c r="N113" s="40">
        <f t="shared" si="31"/>
        <v>15.6151038126406</v>
      </c>
      <c r="O113" s="104">
        <f t="shared" si="31"/>
        <v>15.6151038126406</v>
      </c>
      <c r="P113" s="40">
        <f t="shared" si="31"/>
        <v>15.6151038126406</v>
      </c>
      <c r="Q113" s="40">
        <f t="shared" si="31"/>
        <v>15.6151038126406</v>
      </c>
      <c r="R113" s="40">
        <f t="shared" si="31"/>
        <v>15.6151038126406</v>
      </c>
      <c r="S113" s="40">
        <f t="shared" si="31"/>
        <v>15.6151038126406</v>
      </c>
      <c r="T113" s="40">
        <f t="shared" si="31"/>
        <v>15.6151038126406</v>
      </c>
      <c r="U113" s="40">
        <f t="shared" si="31"/>
        <v>15.6151038126406</v>
      </c>
      <c r="V113" s="40">
        <f t="shared" si="31"/>
        <v>15.6151038126406</v>
      </c>
      <c r="W113" s="40">
        <f t="shared" si="31"/>
        <v>15.6151038126406</v>
      </c>
      <c r="X113" s="40">
        <f t="shared" si="31"/>
        <v>15.6151038126406</v>
      </c>
      <c r="Y113" s="40">
        <f t="shared" si="31"/>
        <v>15.6151038126406</v>
      </c>
      <c r="Z113" s="40">
        <f t="shared" si="31"/>
        <v>15.6151038126406</v>
      </c>
      <c r="AA113" s="40">
        <f t="shared" si="31"/>
        <v>15.6151038126406</v>
      </c>
      <c r="AB113" s="40">
        <f t="shared" si="31"/>
        <v>15.6151038126406</v>
      </c>
      <c r="AC113" s="40">
        <f t="shared" si="31"/>
        <v>15.6151038126406</v>
      </c>
      <c r="AD113" s="40">
        <f t="shared" si="31"/>
        <v>15.6151038126406</v>
      </c>
      <c r="AE113" s="40">
        <f t="shared" si="31"/>
        <v>15.6151038126406</v>
      </c>
      <c r="AF113" s="40">
        <f t="shared" si="31"/>
        <v>15.6151038126406</v>
      </c>
      <c r="AG113" s="40">
        <f t="shared" si="31"/>
        <v>15.6151038126406</v>
      </c>
      <c r="AH113" s="40">
        <f t="shared" si="31"/>
        <v>15.6151038126406</v>
      </c>
      <c r="AI113" s="40">
        <f t="shared" si="31"/>
        <v>15.6151038126406</v>
      </c>
      <c r="AJ113" s="40">
        <f t="shared" si="31"/>
        <v>15.6151038126406</v>
      </c>
      <c r="AK113" s="40">
        <f>AJ113</f>
        <v>15.6151038126406</v>
      </c>
      <c r="BG113" s="40" t="s">
        <v>39</v>
      </c>
      <c r="BH113" s="41" t="s">
        <v>39</v>
      </c>
      <c r="BI113" s="40" t="s">
        <v>158</v>
      </c>
      <c r="BK113" s="40" t="s">
        <v>39</v>
      </c>
      <c r="BL113" s="40" t="s">
        <v>35</v>
      </c>
      <c r="BM113" s="40" t="s">
        <v>388</v>
      </c>
      <c r="BN113" s="40" t="s">
        <v>186</v>
      </c>
      <c r="BP113" s="42" t="s">
        <v>28</v>
      </c>
      <c r="BQ113" s="40" t="s">
        <v>28</v>
      </c>
      <c r="BR113" s="40" t="s">
        <v>28</v>
      </c>
      <c r="BS113" s="40" t="s">
        <v>28</v>
      </c>
      <c r="BT113" s="40" t="s">
        <v>28</v>
      </c>
    </row>
    <row r="114" spans="1:72" s="40" customFormat="1">
      <c r="A114" s="40" t="s">
        <v>389</v>
      </c>
      <c r="B114" s="40" t="s">
        <v>188</v>
      </c>
      <c r="C114" s="40" t="s">
        <v>390</v>
      </c>
      <c r="D114" s="40" t="s">
        <v>15</v>
      </c>
      <c r="G114" s="40" t="s">
        <v>576</v>
      </c>
      <c r="H114" s="40">
        <v>8.9288700000000002E-3</v>
      </c>
      <c r="I114" s="40">
        <f>H114</f>
        <v>8.9288700000000002E-3</v>
      </c>
      <c r="J114" s="40">
        <f t="shared" si="31"/>
        <v>8.9288700000000002E-3</v>
      </c>
      <c r="K114" s="40">
        <f t="shared" si="31"/>
        <v>8.9288700000000002E-3</v>
      </c>
      <c r="L114" s="40">
        <f t="shared" si="31"/>
        <v>8.9288700000000002E-3</v>
      </c>
      <c r="M114" s="40">
        <f t="shared" si="31"/>
        <v>8.9288700000000002E-3</v>
      </c>
      <c r="N114" s="40">
        <f>M114</f>
        <v>8.9288700000000002E-3</v>
      </c>
      <c r="O114" s="104">
        <f t="shared" si="31"/>
        <v>8.9288700000000002E-3</v>
      </c>
      <c r="P114" s="40">
        <f t="shared" si="31"/>
        <v>8.9288700000000002E-3</v>
      </c>
      <c r="Q114" s="40">
        <f t="shared" si="31"/>
        <v>8.9288700000000002E-3</v>
      </c>
      <c r="R114" s="40">
        <f t="shared" si="31"/>
        <v>8.9288700000000002E-3</v>
      </c>
      <c r="S114" s="40">
        <f t="shared" si="31"/>
        <v>8.9288700000000002E-3</v>
      </c>
      <c r="T114" s="40">
        <f t="shared" si="31"/>
        <v>8.9288700000000002E-3</v>
      </c>
      <c r="U114" s="40">
        <f t="shared" si="31"/>
        <v>8.9288700000000002E-3</v>
      </c>
      <c r="V114" s="40">
        <f t="shared" si="31"/>
        <v>8.9288700000000002E-3</v>
      </c>
      <c r="W114" s="40">
        <f t="shared" si="31"/>
        <v>8.9288700000000002E-3</v>
      </c>
      <c r="X114" s="40">
        <f t="shared" si="31"/>
        <v>8.9288700000000002E-3</v>
      </c>
      <c r="Y114" s="40">
        <f t="shared" si="31"/>
        <v>8.9288700000000002E-3</v>
      </c>
      <c r="Z114" s="40">
        <f t="shared" si="31"/>
        <v>8.9288700000000002E-3</v>
      </c>
      <c r="AA114" s="40">
        <f t="shared" si="31"/>
        <v>8.9288700000000002E-3</v>
      </c>
      <c r="AB114" s="40">
        <f t="shared" si="31"/>
        <v>8.9288700000000002E-3</v>
      </c>
      <c r="AC114" s="40">
        <f t="shared" si="31"/>
        <v>8.9288700000000002E-3</v>
      </c>
      <c r="AD114" s="40">
        <f t="shared" si="31"/>
        <v>8.9288700000000002E-3</v>
      </c>
      <c r="AE114" s="40">
        <f t="shared" si="31"/>
        <v>8.9288700000000002E-3</v>
      </c>
      <c r="AF114" s="40">
        <f t="shared" si="31"/>
        <v>8.9288700000000002E-3</v>
      </c>
      <c r="AG114" s="40">
        <f t="shared" si="31"/>
        <v>8.9288700000000002E-3</v>
      </c>
      <c r="AH114" s="40">
        <f t="shared" si="31"/>
        <v>8.9288700000000002E-3</v>
      </c>
      <c r="AI114" s="40">
        <f t="shared" si="31"/>
        <v>8.9288700000000002E-3</v>
      </c>
      <c r="AJ114" s="40">
        <f t="shared" si="31"/>
        <v>8.9288700000000002E-3</v>
      </c>
      <c r="AK114" s="40">
        <f t="shared" ref="AK114" si="32">AJ114</f>
        <v>8.9288700000000002E-3</v>
      </c>
      <c r="BG114" s="40" t="s">
        <v>39</v>
      </c>
      <c r="BH114" s="41" t="s">
        <v>39</v>
      </c>
      <c r="BI114" s="40" t="s">
        <v>158</v>
      </c>
      <c r="BK114" s="40" t="s">
        <v>39</v>
      </c>
      <c r="BL114" s="40" t="s">
        <v>35</v>
      </c>
      <c r="BM114" s="40" t="s">
        <v>391</v>
      </c>
      <c r="BN114" s="40" t="s">
        <v>186</v>
      </c>
      <c r="BP114" s="42" t="s">
        <v>28</v>
      </c>
      <c r="BQ114" s="40" t="s">
        <v>28</v>
      </c>
      <c r="BR114" s="40" t="s">
        <v>28</v>
      </c>
      <c r="BS114" s="40" t="s">
        <v>28</v>
      </c>
      <c r="BT114" s="40" t="s">
        <v>28</v>
      </c>
    </row>
    <row r="115" spans="1:72" s="40" customFormat="1">
      <c r="A115" s="40" t="s">
        <v>392</v>
      </c>
      <c r="B115" s="40" t="s">
        <v>188</v>
      </c>
      <c r="C115" s="40" t="s">
        <v>393</v>
      </c>
      <c r="D115" s="40" t="s">
        <v>15</v>
      </c>
      <c r="G115" s="40" t="s">
        <v>571</v>
      </c>
      <c r="H115" s="40">
        <v>32.113167227767299</v>
      </c>
      <c r="I115" s="40">
        <v>32.173675664456802</v>
      </c>
      <c r="J115" s="40">
        <v>28.935456522991544</v>
      </c>
      <c r="K115" s="40">
        <f t="shared" ref="K115:AJ115" si="33">J115</f>
        <v>28.935456522991544</v>
      </c>
      <c r="L115" s="40">
        <f t="shared" si="33"/>
        <v>28.935456522991544</v>
      </c>
      <c r="M115" s="40">
        <f t="shared" si="33"/>
        <v>28.935456522991544</v>
      </c>
      <c r="N115" s="40">
        <v>36.726272428450898</v>
      </c>
      <c r="O115" s="104">
        <v>35.548598324773444</v>
      </c>
      <c r="P115" s="40">
        <f t="shared" si="33"/>
        <v>35.548598324773444</v>
      </c>
      <c r="Q115" s="40">
        <f t="shared" si="33"/>
        <v>35.548598324773444</v>
      </c>
      <c r="R115" s="40">
        <f t="shared" si="33"/>
        <v>35.548598324773444</v>
      </c>
      <c r="S115" s="40">
        <f t="shared" si="33"/>
        <v>35.548598324773444</v>
      </c>
      <c r="T115" s="40">
        <f t="shared" si="33"/>
        <v>35.548598324773444</v>
      </c>
      <c r="U115" s="40">
        <f t="shared" si="33"/>
        <v>35.548598324773444</v>
      </c>
      <c r="V115" s="40">
        <f t="shared" si="33"/>
        <v>35.548598324773444</v>
      </c>
      <c r="W115" s="40">
        <f t="shared" si="33"/>
        <v>35.548598324773444</v>
      </c>
      <c r="X115" s="40">
        <f t="shared" si="33"/>
        <v>35.548598324773444</v>
      </c>
      <c r="Y115" s="40">
        <f t="shared" si="33"/>
        <v>35.548598324773444</v>
      </c>
      <c r="Z115" s="40">
        <f t="shared" si="33"/>
        <v>35.548598324773444</v>
      </c>
      <c r="AA115" s="40">
        <f t="shared" si="33"/>
        <v>35.548598324773444</v>
      </c>
      <c r="AB115" s="40">
        <f t="shared" si="33"/>
        <v>35.548598324773444</v>
      </c>
      <c r="AC115" s="40">
        <f t="shared" si="33"/>
        <v>35.548598324773444</v>
      </c>
      <c r="AD115" s="40">
        <f t="shared" si="33"/>
        <v>35.548598324773444</v>
      </c>
      <c r="AE115" s="40">
        <f t="shared" si="33"/>
        <v>35.548598324773444</v>
      </c>
      <c r="AF115" s="40">
        <f t="shared" si="33"/>
        <v>35.548598324773444</v>
      </c>
      <c r="AG115" s="40">
        <f t="shared" si="33"/>
        <v>35.548598324773444</v>
      </c>
      <c r="AH115" s="40">
        <f t="shared" si="33"/>
        <v>35.548598324773444</v>
      </c>
      <c r="AI115" s="40">
        <f t="shared" si="33"/>
        <v>35.548598324773444</v>
      </c>
      <c r="AJ115" s="40">
        <f t="shared" si="33"/>
        <v>35.548598324773444</v>
      </c>
      <c r="AK115" s="40">
        <f>AJ115</f>
        <v>35.548598324773444</v>
      </c>
      <c r="BG115" s="40" t="s">
        <v>39</v>
      </c>
      <c r="BH115" s="41" t="s">
        <v>39</v>
      </c>
      <c r="BI115" s="40" t="s">
        <v>158</v>
      </c>
      <c r="BK115" s="40" t="s">
        <v>39</v>
      </c>
      <c r="BL115" s="40" t="s">
        <v>35</v>
      </c>
      <c r="BM115" s="40" t="s">
        <v>388</v>
      </c>
      <c r="BN115" s="40" t="s">
        <v>186</v>
      </c>
      <c r="BP115" s="42" t="s">
        <v>28</v>
      </c>
      <c r="BQ115" s="40" t="s">
        <v>28</v>
      </c>
      <c r="BR115" s="40" t="s">
        <v>28</v>
      </c>
      <c r="BS115" s="40" t="s">
        <v>28</v>
      </c>
      <c r="BT115" s="40" t="s">
        <v>28</v>
      </c>
    </row>
    <row r="116" spans="1:72">
      <c r="A116" t="s">
        <v>394</v>
      </c>
      <c r="B116" t="s">
        <v>395</v>
      </c>
      <c r="C116" t="s">
        <v>132</v>
      </c>
      <c r="D116" t="s">
        <v>15</v>
      </c>
      <c r="H116">
        <v>0</v>
      </c>
      <c r="I116">
        <f t="shared" si="25"/>
        <v>0</v>
      </c>
      <c r="J116">
        <f t="shared" ref="J116:AK116" si="34">I116</f>
        <v>0</v>
      </c>
      <c r="K116">
        <f t="shared" si="34"/>
        <v>0</v>
      </c>
      <c r="L116">
        <f t="shared" si="34"/>
        <v>0</v>
      </c>
      <c r="M116">
        <f t="shared" si="34"/>
        <v>0</v>
      </c>
      <c r="N116">
        <f t="shared" si="34"/>
        <v>0</v>
      </c>
      <c r="O116" s="104">
        <f t="shared" si="34"/>
        <v>0</v>
      </c>
      <c r="P116">
        <f t="shared" si="34"/>
        <v>0</v>
      </c>
      <c r="Q116">
        <f t="shared" si="34"/>
        <v>0</v>
      </c>
      <c r="R116">
        <f t="shared" si="34"/>
        <v>0</v>
      </c>
      <c r="S116">
        <f t="shared" si="34"/>
        <v>0</v>
      </c>
      <c r="T116">
        <f t="shared" si="34"/>
        <v>0</v>
      </c>
      <c r="U116">
        <f t="shared" si="34"/>
        <v>0</v>
      </c>
      <c r="V116">
        <f t="shared" si="34"/>
        <v>0</v>
      </c>
      <c r="W116">
        <f t="shared" si="34"/>
        <v>0</v>
      </c>
      <c r="X116">
        <f t="shared" si="34"/>
        <v>0</v>
      </c>
      <c r="Y116">
        <f t="shared" si="34"/>
        <v>0</v>
      </c>
      <c r="Z116">
        <f t="shared" si="34"/>
        <v>0</v>
      </c>
      <c r="AA116">
        <f t="shared" si="34"/>
        <v>0</v>
      </c>
      <c r="AB116">
        <f t="shared" si="34"/>
        <v>0</v>
      </c>
      <c r="AC116">
        <f t="shared" si="34"/>
        <v>0</v>
      </c>
      <c r="AD116">
        <f t="shared" si="34"/>
        <v>0</v>
      </c>
      <c r="AE116">
        <f t="shared" si="34"/>
        <v>0</v>
      </c>
      <c r="AF116">
        <f t="shared" si="34"/>
        <v>0</v>
      </c>
      <c r="AG116">
        <f t="shared" si="34"/>
        <v>0</v>
      </c>
      <c r="AH116">
        <f t="shared" si="34"/>
        <v>0</v>
      </c>
      <c r="AI116">
        <f t="shared" si="34"/>
        <v>0</v>
      </c>
      <c r="AJ116">
        <f t="shared" si="34"/>
        <v>0</v>
      </c>
      <c r="AK116">
        <f t="shared" si="34"/>
        <v>0</v>
      </c>
      <c r="BG116" t="s">
        <v>133</v>
      </c>
      <c r="BH116" s="21" t="s">
        <v>39</v>
      </c>
      <c r="BI116" t="s">
        <v>158</v>
      </c>
      <c r="BJ116" t="s">
        <v>39</v>
      </c>
      <c r="BL116" t="s">
        <v>35</v>
      </c>
      <c r="BM116" t="s">
        <v>39</v>
      </c>
      <c r="BN116" t="s">
        <v>396</v>
      </c>
      <c r="BP116" s="14" t="s">
        <v>28</v>
      </c>
      <c r="BQ116" t="s">
        <v>28</v>
      </c>
      <c r="BR116" t="s">
        <v>28</v>
      </c>
      <c r="BS116" t="s">
        <v>28</v>
      </c>
      <c r="BT116" t="s">
        <v>28</v>
      </c>
    </row>
    <row r="118" spans="1:72" ht="15" customHeight="1"/>
    <row r="120" spans="1:72" s="38" customFormat="1" ht="15" customHeight="1">
      <c r="A120" s="43" t="s">
        <v>16</v>
      </c>
      <c r="B120" s="43"/>
      <c r="C120" s="38" t="s">
        <v>397</v>
      </c>
      <c r="D120" s="38" t="s">
        <v>15</v>
      </c>
      <c r="G120" s="38" t="s">
        <v>577</v>
      </c>
      <c r="H120" s="44">
        <v>0.25</v>
      </c>
      <c r="I120" s="44">
        <v>0.1</v>
      </c>
      <c r="J120" s="44">
        <f>I120</f>
        <v>0.1</v>
      </c>
      <c r="K120" s="44">
        <f t="shared" ref="K120:AK120" si="35">J120</f>
        <v>0.1</v>
      </c>
      <c r="L120" s="44">
        <f t="shared" si="35"/>
        <v>0.1</v>
      </c>
      <c r="M120" s="44">
        <f t="shared" si="35"/>
        <v>0.1</v>
      </c>
      <c r="N120" s="44">
        <f t="shared" si="35"/>
        <v>0.1</v>
      </c>
      <c r="O120" s="123">
        <v>0.16</v>
      </c>
      <c r="P120" s="44">
        <f t="shared" si="35"/>
        <v>0.16</v>
      </c>
      <c r="Q120" s="44">
        <f t="shared" si="35"/>
        <v>0.16</v>
      </c>
      <c r="R120" s="44">
        <f t="shared" si="35"/>
        <v>0.16</v>
      </c>
      <c r="S120" s="44">
        <f t="shared" si="35"/>
        <v>0.16</v>
      </c>
      <c r="T120" s="44">
        <f t="shared" si="35"/>
        <v>0.16</v>
      </c>
      <c r="U120" s="44">
        <f t="shared" si="35"/>
        <v>0.16</v>
      </c>
      <c r="V120" s="44">
        <f t="shared" si="35"/>
        <v>0.16</v>
      </c>
      <c r="W120" s="44">
        <f t="shared" si="35"/>
        <v>0.16</v>
      </c>
      <c r="X120" s="44">
        <f t="shared" si="35"/>
        <v>0.16</v>
      </c>
      <c r="Y120" s="44">
        <f t="shared" si="35"/>
        <v>0.16</v>
      </c>
      <c r="Z120" s="44">
        <f t="shared" si="35"/>
        <v>0.16</v>
      </c>
      <c r="AA120" s="44">
        <f t="shared" si="35"/>
        <v>0.16</v>
      </c>
      <c r="AB120" s="44">
        <f t="shared" si="35"/>
        <v>0.16</v>
      </c>
      <c r="AC120" s="44">
        <f t="shared" si="35"/>
        <v>0.16</v>
      </c>
      <c r="AD120" s="44">
        <f t="shared" si="35"/>
        <v>0.16</v>
      </c>
      <c r="AE120" s="44">
        <f t="shared" si="35"/>
        <v>0.16</v>
      </c>
      <c r="AF120" s="44">
        <f t="shared" si="35"/>
        <v>0.16</v>
      </c>
      <c r="AG120" s="44">
        <f t="shared" si="35"/>
        <v>0.16</v>
      </c>
      <c r="AH120" s="44">
        <f t="shared" si="35"/>
        <v>0.16</v>
      </c>
      <c r="AI120" s="44">
        <f t="shared" si="35"/>
        <v>0.16</v>
      </c>
      <c r="AJ120" s="44">
        <f t="shared" si="35"/>
        <v>0.16</v>
      </c>
      <c r="AK120" s="44">
        <f t="shared" si="35"/>
        <v>0.16</v>
      </c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H120" s="39"/>
      <c r="BP120" s="44"/>
    </row>
    <row r="121" spans="1:72">
      <c r="A121" t="s">
        <v>398</v>
      </c>
      <c r="C121" t="s">
        <v>399</v>
      </c>
      <c r="D121" t="s">
        <v>15</v>
      </c>
      <c r="G121" t="s">
        <v>400</v>
      </c>
      <c r="H121">
        <v>9.0510451639474021E-2</v>
      </c>
      <c r="I121">
        <f>H121</f>
        <v>9.0510451639474021E-2</v>
      </c>
      <c r="J121">
        <f t="shared" ref="J121:AK130" si="36">I121</f>
        <v>9.0510451639474021E-2</v>
      </c>
      <c r="K121">
        <f t="shared" si="36"/>
        <v>9.0510451639474021E-2</v>
      </c>
      <c r="L121">
        <f t="shared" si="36"/>
        <v>9.0510451639474021E-2</v>
      </c>
      <c r="M121">
        <f t="shared" si="36"/>
        <v>9.0510451639474021E-2</v>
      </c>
      <c r="N121">
        <f t="shared" si="36"/>
        <v>9.0510451639474021E-2</v>
      </c>
      <c r="O121" s="104">
        <f t="shared" si="36"/>
        <v>9.0510451639474021E-2</v>
      </c>
      <c r="P121">
        <f t="shared" si="36"/>
        <v>9.0510451639474021E-2</v>
      </c>
      <c r="Q121">
        <f t="shared" si="36"/>
        <v>9.0510451639474021E-2</v>
      </c>
      <c r="R121">
        <f t="shared" si="36"/>
        <v>9.0510451639474021E-2</v>
      </c>
      <c r="S121">
        <f t="shared" si="36"/>
        <v>9.0510451639474021E-2</v>
      </c>
      <c r="T121">
        <f t="shared" si="36"/>
        <v>9.0510451639474021E-2</v>
      </c>
      <c r="U121">
        <f t="shared" si="36"/>
        <v>9.0510451639474021E-2</v>
      </c>
      <c r="V121">
        <f t="shared" si="36"/>
        <v>9.0510451639474021E-2</v>
      </c>
      <c r="W121">
        <f t="shared" si="36"/>
        <v>9.0510451639474021E-2</v>
      </c>
      <c r="X121">
        <f t="shared" si="36"/>
        <v>9.0510451639474021E-2</v>
      </c>
      <c r="Y121">
        <f t="shared" si="36"/>
        <v>9.0510451639474021E-2</v>
      </c>
      <c r="Z121">
        <f t="shared" si="36"/>
        <v>9.0510451639474021E-2</v>
      </c>
      <c r="AA121">
        <f t="shared" si="36"/>
        <v>9.0510451639474021E-2</v>
      </c>
      <c r="AB121">
        <f t="shared" si="36"/>
        <v>9.0510451639474021E-2</v>
      </c>
      <c r="AC121">
        <f t="shared" si="36"/>
        <v>9.0510451639474021E-2</v>
      </c>
      <c r="AD121">
        <f t="shared" si="36"/>
        <v>9.0510451639474021E-2</v>
      </c>
      <c r="AE121">
        <f t="shared" si="36"/>
        <v>9.0510451639474021E-2</v>
      </c>
      <c r="AF121">
        <f t="shared" si="36"/>
        <v>9.0510451639474021E-2</v>
      </c>
      <c r="AG121">
        <f t="shared" si="36"/>
        <v>9.0510451639474021E-2</v>
      </c>
      <c r="AH121">
        <f t="shared" si="36"/>
        <v>9.0510451639474021E-2</v>
      </c>
      <c r="AI121">
        <f t="shared" si="36"/>
        <v>9.0510451639474021E-2</v>
      </c>
      <c r="AJ121">
        <f t="shared" si="36"/>
        <v>9.0510451639474021E-2</v>
      </c>
      <c r="AK121">
        <f t="shared" si="36"/>
        <v>9.0510451639474021E-2</v>
      </c>
    </row>
    <row r="122" spans="1:72">
      <c r="A122" t="s">
        <v>401</v>
      </c>
      <c r="C122" t="s">
        <v>402</v>
      </c>
      <c r="D122" t="s">
        <v>15</v>
      </c>
      <c r="G122" t="s">
        <v>403</v>
      </c>
      <c r="H122">
        <v>0.90948954836052598</v>
      </c>
      <c r="I122">
        <f t="shared" ref="I122:X130" si="37">H122</f>
        <v>0.90948954836052598</v>
      </c>
      <c r="J122">
        <f t="shared" si="37"/>
        <v>0.90948954836052598</v>
      </c>
      <c r="K122">
        <f t="shared" si="37"/>
        <v>0.90948954836052598</v>
      </c>
      <c r="L122">
        <f t="shared" si="37"/>
        <v>0.90948954836052598</v>
      </c>
      <c r="M122">
        <f t="shared" si="37"/>
        <v>0.90948954836052598</v>
      </c>
      <c r="N122">
        <f t="shared" si="37"/>
        <v>0.90948954836052598</v>
      </c>
      <c r="O122" s="104">
        <f t="shared" si="37"/>
        <v>0.90948954836052598</v>
      </c>
      <c r="P122">
        <f t="shared" si="37"/>
        <v>0.90948954836052598</v>
      </c>
      <c r="Q122">
        <f t="shared" si="37"/>
        <v>0.90948954836052598</v>
      </c>
      <c r="R122">
        <f t="shared" si="37"/>
        <v>0.90948954836052598</v>
      </c>
      <c r="S122">
        <f t="shared" si="37"/>
        <v>0.90948954836052598</v>
      </c>
      <c r="T122">
        <f t="shared" si="37"/>
        <v>0.90948954836052598</v>
      </c>
      <c r="U122">
        <f t="shared" si="37"/>
        <v>0.90948954836052598</v>
      </c>
      <c r="V122">
        <f t="shared" si="37"/>
        <v>0.90948954836052598</v>
      </c>
      <c r="W122">
        <f t="shared" si="37"/>
        <v>0.90948954836052598</v>
      </c>
      <c r="X122">
        <f t="shared" si="37"/>
        <v>0.90948954836052598</v>
      </c>
      <c r="Y122">
        <f t="shared" si="36"/>
        <v>0.90948954836052598</v>
      </c>
      <c r="Z122">
        <f t="shared" si="36"/>
        <v>0.90948954836052598</v>
      </c>
      <c r="AA122">
        <f t="shared" si="36"/>
        <v>0.90948954836052598</v>
      </c>
      <c r="AB122">
        <f t="shared" si="36"/>
        <v>0.90948954836052598</v>
      </c>
      <c r="AC122">
        <f t="shared" si="36"/>
        <v>0.90948954836052598</v>
      </c>
      <c r="AD122">
        <f t="shared" si="36"/>
        <v>0.90948954836052598</v>
      </c>
      <c r="AE122">
        <f t="shared" si="36"/>
        <v>0.90948954836052598</v>
      </c>
      <c r="AF122">
        <f t="shared" si="36"/>
        <v>0.90948954836052598</v>
      </c>
      <c r="AG122">
        <f t="shared" si="36"/>
        <v>0.90948954836052598</v>
      </c>
      <c r="AH122">
        <f t="shared" si="36"/>
        <v>0.90948954836052598</v>
      </c>
      <c r="AI122">
        <f t="shared" si="36"/>
        <v>0.90948954836052598</v>
      </c>
      <c r="AJ122">
        <f t="shared" si="36"/>
        <v>0.90948954836052598</v>
      </c>
      <c r="AK122">
        <f t="shared" si="36"/>
        <v>0.90948954836052598</v>
      </c>
    </row>
    <row r="123" spans="1:72">
      <c r="A123" t="s">
        <v>401</v>
      </c>
      <c r="C123" t="s">
        <v>404</v>
      </c>
      <c r="D123" t="s">
        <v>15</v>
      </c>
      <c r="H123">
        <v>0</v>
      </c>
      <c r="I123">
        <f t="shared" si="37"/>
        <v>0</v>
      </c>
      <c r="J123">
        <f t="shared" si="36"/>
        <v>0</v>
      </c>
      <c r="K123">
        <f t="shared" si="36"/>
        <v>0</v>
      </c>
      <c r="L123">
        <f t="shared" si="36"/>
        <v>0</v>
      </c>
      <c r="M123">
        <f t="shared" si="36"/>
        <v>0</v>
      </c>
      <c r="N123">
        <f t="shared" si="36"/>
        <v>0</v>
      </c>
      <c r="O123" s="104">
        <f t="shared" si="36"/>
        <v>0</v>
      </c>
      <c r="P123">
        <f t="shared" si="36"/>
        <v>0</v>
      </c>
      <c r="Q123">
        <f t="shared" si="36"/>
        <v>0</v>
      </c>
      <c r="R123">
        <f t="shared" si="36"/>
        <v>0</v>
      </c>
      <c r="S123">
        <f t="shared" si="36"/>
        <v>0</v>
      </c>
      <c r="T123">
        <f t="shared" si="36"/>
        <v>0</v>
      </c>
      <c r="U123">
        <f t="shared" si="36"/>
        <v>0</v>
      </c>
      <c r="V123">
        <f t="shared" si="36"/>
        <v>0</v>
      </c>
      <c r="W123">
        <f t="shared" si="36"/>
        <v>0</v>
      </c>
      <c r="X123">
        <f t="shared" si="36"/>
        <v>0</v>
      </c>
      <c r="Y123">
        <f t="shared" si="36"/>
        <v>0</v>
      </c>
      <c r="Z123">
        <f t="shared" si="36"/>
        <v>0</v>
      </c>
      <c r="AA123">
        <f t="shared" si="36"/>
        <v>0</v>
      </c>
      <c r="AB123">
        <f t="shared" si="36"/>
        <v>0</v>
      </c>
      <c r="AC123">
        <f t="shared" si="36"/>
        <v>0</v>
      </c>
      <c r="AD123">
        <f t="shared" si="36"/>
        <v>0</v>
      </c>
      <c r="AE123">
        <f t="shared" si="36"/>
        <v>0</v>
      </c>
      <c r="AF123">
        <f t="shared" si="36"/>
        <v>0</v>
      </c>
      <c r="AG123">
        <f t="shared" si="36"/>
        <v>0</v>
      </c>
      <c r="AH123">
        <f t="shared" si="36"/>
        <v>0</v>
      </c>
      <c r="AI123">
        <f t="shared" si="36"/>
        <v>0</v>
      </c>
      <c r="AJ123">
        <f t="shared" si="36"/>
        <v>0</v>
      </c>
      <c r="AK123">
        <f t="shared" si="36"/>
        <v>0</v>
      </c>
    </row>
    <row r="124" spans="1:72" ht="15" customHeight="1">
      <c r="A124" t="s">
        <v>401</v>
      </c>
      <c r="C124" t="s">
        <v>405</v>
      </c>
      <c r="D124" t="s">
        <v>15</v>
      </c>
      <c r="H124">
        <v>0</v>
      </c>
      <c r="I124">
        <f t="shared" si="37"/>
        <v>0</v>
      </c>
      <c r="J124">
        <f t="shared" si="36"/>
        <v>0</v>
      </c>
      <c r="K124">
        <f t="shared" si="36"/>
        <v>0</v>
      </c>
      <c r="L124">
        <f t="shared" si="36"/>
        <v>0</v>
      </c>
      <c r="M124">
        <f t="shared" si="36"/>
        <v>0</v>
      </c>
      <c r="N124">
        <f t="shared" si="36"/>
        <v>0</v>
      </c>
      <c r="O124" s="104">
        <f t="shared" si="36"/>
        <v>0</v>
      </c>
      <c r="P124">
        <f t="shared" si="36"/>
        <v>0</v>
      </c>
      <c r="Q124">
        <f t="shared" si="36"/>
        <v>0</v>
      </c>
      <c r="R124">
        <f t="shared" si="36"/>
        <v>0</v>
      </c>
      <c r="S124">
        <f t="shared" si="36"/>
        <v>0</v>
      </c>
      <c r="T124">
        <f t="shared" si="36"/>
        <v>0</v>
      </c>
      <c r="U124">
        <f t="shared" si="36"/>
        <v>0</v>
      </c>
      <c r="V124">
        <f t="shared" si="36"/>
        <v>0</v>
      </c>
      <c r="W124">
        <f t="shared" si="36"/>
        <v>0</v>
      </c>
      <c r="X124">
        <f t="shared" si="36"/>
        <v>0</v>
      </c>
      <c r="Y124">
        <f t="shared" si="36"/>
        <v>0</v>
      </c>
      <c r="Z124">
        <f t="shared" si="36"/>
        <v>0</v>
      </c>
      <c r="AA124">
        <f t="shared" si="36"/>
        <v>0</v>
      </c>
      <c r="AB124">
        <f t="shared" si="36"/>
        <v>0</v>
      </c>
      <c r="AC124">
        <f t="shared" si="36"/>
        <v>0</v>
      </c>
      <c r="AD124">
        <f t="shared" si="36"/>
        <v>0</v>
      </c>
      <c r="AE124">
        <f t="shared" si="36"/>
        <v>0</v>
      </c>
      <c r="AF124">
        <f t="shared" si="36"/>
        <v>0</v>
      </c>
      <c r="AG124">
        <f t="shared" si="36"/>
        <v>0</v>
      </c>
      <c r="AH124">
        <f t="shared" si="36"/>
        <v>0</v>
      </c>
      <c r="AI124">
        <f t="shared" si="36"/>
        <v>0</v>
      </c>
      <c r="AJ124">
        <f t="shared" si="36"/>
        <v>0</v>
      </c>
      <c r="AK124">
        <f t="shared" si="36"/>
        <v>0</v>
      </c>
    </row>
    <row r="125" spans="1:72">
      <c r="A125" t="s">
        <v>401</v>
      </c>
      <c r="C125" t="s">
        <v>406</v>
      </c>
      <c r="D125" t="s">
        <v>15</v>
      </c>
      <c r="H125">
        <v>0</v>
      </c>
      <c r="I125">
        <f t="shared" si="37"/>
        <v>0</v>
      </c>
      <c r="J125">
        <f t="shared" si="36"/>
        <v>0</v>
      </c>
      <c r="K125">
        <f t="shared" si="36"/>
        <v>0</v>
      </c>
      <c r="L125">
        <f t="shared" si="36"/>
        <v>0</v>
      </c>
      <c r="M125">
        <f t="shared" si="36"/>
        <v>0</v>
      </c>
      <c r="N125">
        <f t="shared" si="36"/>
        <v>0</v>
      </c>
      <c r="O125" s="104">
        <f t="shared" si="36"/>
        <v>0</v>
      </c>
      <c r="P125">
        <f t="shared" si="36"/>
        <v>0</v>
      </c>
      <c r="Q125">
        <f t="shared" si="36"/>
        <v>0</v>
      </c>
      <c r="R125">
        <f t="shared" si="36"/>
        <v>0</v>
      </c>
      <c r="S125">
        <f t="shared" si="36"/>
        <v>0</v>
      </c>
      <c r="T125">
        <f t="shared" si="36"/>
        <v>0</v>
      </c>
      <c r="U125">
        <f t="shared" si="36"/>
        <v>0</v>
      </c>
      <c r="V125">
        <f t="shared" si="36"/>
        <v>0</v>
      </c>
      <c r="W125">
        <f t="shared" si="36"/>
        <v>0</v>
      </c>
      <c r="X125">
        <f t="shared" si="36"/>
        <v>0</v>
      </c>
      <c r="Y125">
        <f t="shared" si="36"/>
        <v>0</v>
      </c>
      <c r="Z125">
        <f t="shared" si="36"/>
        <v>0</v>
      </c>
      <c r="AA125">
        <f t="shared" si="36"/>
        <v>0</v>
      </c>
      <c r="AB125">
        <f t="shared" si="36"/>
        <v>0</v>
      </c>
      <c r="AC125">
        <f t="shared" si="36"/>
        <v>0</v>
      </c>
      <c r="AD125">
        <f t="shared" si="36"/>
        <v>0</v>
      </c>
      <c r="AE125">
        <f t="shared" si="36"/>
        <v>0</v>
      </c>
      <c r="AF125">
        <f t="shared" si="36"/>
        <v>0</v>
      </c>
      <c r="AG125">
        <f t="shared" si="36"/>
        <v>0</v>
      </c>
      <c r="AH125">
        <f t="shared" si="36"/>
        <v>0</v>
      </c>
      <c r="AI125">
        <f t="shared" si="36"/>
        <v>0</v>
      </c>
      <c r="AJ125">
        <f t="shared" si="36"/>
        <v>0</v>
      </c>
      <c r="AK125">
        <f t="shared" si="36"/>
        <v>0</v>
      </c>
    </row>
    <row r="126" spans="1:72">
      <c r="A126" t="s">
        <v>407</v>
      </c>
      <c r="C126" t="s">
        <v>408</v>
      </c>
      <c r="D126" t="s">
        <v>15</v>
      </c>
      <c r="F126" t="s">
        <v>409</v>
      </c>
      <c r="H126">
        <v>0.24</v>
      </c>
      <c r="I126">
        <f t="shared" si="37"/>
        <v>0.24</v>
      </c>
      <c r="J126">
        <f t="shared" si="36"/>
        <v>0.24</v>
      </c>
      <c r="K126">
        <f t="shared" si="36"/>
        <v>0.24</v>
      </c>
      <c r="L126">
        <f t="shared" si="36"/>
        <v>0.24</v>
      </c>
      <c r="M126">
        <f t="shared" si="36"/>
        <v>0.24</v>
      </c>
      <c r="N126">
        <f t="shared" si="36"/>
        <v>0.24</v>
      </c>
      <c r="O126" s="104">
        <f t="shared" si="36"/>
        <v>0.24</v>
      </c>
      <c r="P126">
        <f t="shared" si="36"/>
        <v>0.24</v>
      </c>
      <c r="Q126">
        <f t="shared" si="36"/>
        <v>0.24</v>
      </c>
      <c r="R126">
        <f t="shared" si="36"/>
        <v>0.24</v>
      </c>
      <c r="S126">
        <f t="shared" si="36"/>
        <v>0.24</v>
      </c>
      <c r="T126">
        <f t="shared" si="36"/>
        <v>0.24</v>
      </c>
      <c r="U126">
        <f t="shared" si="36"/>
        <v>0.24</v>
      </c>
      <c r="V126">
        <f t="shared" si="36"/>
        <v>0.24</v>
      </c>
      <c r="W126">
        <f t="shared" si="36"/>
        <v>0.24</v>
      </c>
      <c r="X126">
        <f t="shared" si="36"/>
        <v>0.24</v>
      </c>
      <c r="Y126">
        <f t="shared" si="36"/>
        <v>0.24</v>
      </c>
      <c r="Z126">
        <f t="shared" si="36"/>
        <v>0.24</v>
      </c>
      <c r="AA126">
        <f t="shared" si="36"/>
        <v>0.24</v>
      </c>
      <c r="AB126">
        <f t="shared" si="36"/>
        <v>0.24</v>
      </c>
      <c r="AC126">
        <f t="shared" si="36"/>
        <v>0.24</v>
      </c>
      <c r="AD126">
        <f t="shared" si="36"/>
        <v>0.24</v>
      </c>
      <c r="AE126">
        <f t="shared" si="36"/>
        <v>0.24</v>
      </c>
      <c r="AF126">
        <f t="shared" si="36"/>
        <v>0.24</v>
      </c>
      <c r="AG126">
        <f t="shared" si="36"/>
        <v>0.24</v>
      </c>
      <c r="AH126">
        <f t="shared" si="36"/>
        <v>0.24</v>
      </c>
      <c r="AI126">
        <f t="shared" si="36"/>
        <v>0.24</v>
      </c>
      <c r="AJ126">
        <f t="shared" si="36"/>
        <v>0.24</v>
      </c>
      <c r="AK126">
        <f t="shared" si="36"/>
        <v>0.24</v>
      </c>
    </row>
    <row r="127" spans="1:72">
      <c r="A127" t="s">
        <v>410</v>
      </c>
      <c r="C127" t="s">
        <v>411</v>
      </c>
      <c r="D127" t="s">
        <v>15</v>
      </c>
      <c r="F127" t="s">
        <v>409</v>
      </c>
      <c r="H127">
        <v>0.02</v>
      </c>
      <c r="I127">
        <f t="shared" si="37"/>
        <v>0.02</v>
      </c>
      <c r="J127">
        <f t="shared" si="36"/>
        <v>0.02</v>
      </c>
      <c r="K127">
        <f t="shared" si="36"/>
        <v>0.02</v>
      </c>
      <c r="L127">
        <f t="shared" si="36"/>
        <v>0.02</v>
      </c>
      <c r="M127">
        <f t="shared" si="36"/>
        <v>0.02</v>
      </c>
      <c r="N127">
        <f t="shared" si="36"/>
        <v>0.02</v>
      </c>
      <c r="O127" s="104">
        <f t="shared" si="36"/>
        <v>0.02</v>
      </c>
      <c r="P127">
        <f t="shared" si="36"/>
        <v>0.02</v>
      </c>
      <c r="Q127">
        <f t="shared" si="36"/>
        <v>0.02</v>
      </c>
      <c r="R127">
        <f t="shared" si="36"/>
        <v>0.02</v>
      </c>
      <c r="S127">
        <f t="shared" si="36"/>
        <v>0.02</v>
      </c>
      <c r="T127">
        <f t="shared" si="36"/>
        <v>0.02</v>
      </c>
      <c r="U127">
        <f t="shared" si="36"/>
        <v>0.02</v>
      </c>
      <c r="V127">
        <f t="shared" si="36"/>
        <v>0.02</v>
      </c>
      <c r="W127">
        <f t="shared" si="36"/>
        <v>0.02</v>
      </c>
      <c r="X127">
        <f t="shared" si="36"/>
        <v>0.02</v>
      </c>
      <c r="Y127">
        <f t="shared" si="36"/>
        <v>0.02</v>
      </c>
      <c r="Z127">
        <f t="shared" si="36"/>
        <v>0.02</v>
      </c>
      <c r="AA127">
        <f t="shared" si="36"/>
        <v>0.02</v>
      </c>
      <c r="AB127">
        <f t="shared" si="36"/>
        <v>0.02</v>
      </c>
      <c r="AC127">
        <f t="shared" si="36"/>
        <v>0.02</v>
      </c>
      <c r="AD127">
        <f t="shared" si="36"/>
        <v>0.02</v>
      </c>
      <c r="AE127">
        <f t="shared" si="36"/>
        <v>0.02</v>
      </c>
      <c r="AF127">
        <f t="shared" si="36"/>
        <v>0.02</v>
      </c>
      <c r="AG127">
        <f t="shared" si="36"/>
        <v>0.02</v>
      </c>
      <c r="AH127">
        <f t="shared" si="36"/>
        <v>0.02</v>
      </c>
      <c r="AI127">
        <f t="shared" si="36"/>
        <v>0.02</v>
      </c>
      <c r="AJ127">
        <f t="shared" si="36"/>
        <v>0.02</v>
      </c>
      <c r="AK127">
        <f t="shared" si="36"/>
        <v>0.02</v>
      </c>
    </row>
    <row r="128" spans="1:72">
      <c r="A128" t="s">
        <v>410</v>
      </c>
      <c r="C128" t="s">
        <v>412</v>
      </c>
      <c r="D128" t="s">
        <v>15</v>
      </c>
      <c r="F128" t="s">
        <v>409</v>
      </c>
      <c r="H128">
        <v>0.04</v>
      </c>
      <c r="I128">
        <f t="shared" si="37"/>
        <v>0.04</v>
      </c>
      <c r="J128">
        <f t="shared" si="36"/>
        <v>0.04</v>
      </c>
      <c r="K128">
        <f t="shared" si="36"/>
        <v>0.04</v>
      </c>
      <c r="L128">
        <f t="shared" si="36"/>
        <v>0.04</v>
      </c>
      <c r="M128">
        <f t="shared" si="36"/>
        <v>0.04</v>
      </c>
      <c r="N128">
        <f t="shared" si="36"/>
        <v>0.04</v>
      </c>
      <c r="O128" s="104">
        <f t="shared" si="36"/>
        <v>0.04</v>
      </c>
      <c r="P128">
        <f t="shared" si="36"/>
        <v>0.04</v>
      </c>
      <c r="Q128">
        <f t="shared" si="36"/>
        <v>0.04</v>
      </c>
      <c r="R128">
        <f t="shared" si="36"/>
        <v>0.04</v>
      </c>
      <c r="S128">
        <f t="shared" si="36"/>
        <v>0.04</v>
      </c>
      <c r="T128">
        <f t="shared" si="36"/>
        <v>0.04</v>
      </c>
      <c r="U128">
        <f t="shared" si="36"/>
        <v>0.04</v>
      </c>
      <c r="V128">
        <f t="shared" si="36"/>
        <v>0.04</v>
      </c>
      <c r="W128">
        <f t="shared" si="36"/>
        <v>0.04</v>
      </c>
      <c r="X128">
        <f t="shared" si="36"/>
        <v>0.04</v>
      </c>
      <c r="Y128">
        <f t="shared" si="36"/>
        <v>0.04</v>
      </c>
      <c r="Z128">
        <f t="shared" si="36"/>
        <v>0.04</v>
      </c>
      <c r="AA128">
        <f t="shared" si="36"/>
        <v>0.04</v>
      </c>
      <c r="AB128">
        <f t="shared" si="36"/>
        <v>0.04</v>
      </c>
      <c r="AC128">
        <f t="shared" si="36"/>
        <v>0.04</v>
      </c>
      <c r="AD128">
        <f t="shared" si="36"/>
        <v>0.04</v>
      </c>
      <c r="AE128">
        <f t="shared" si="36"/>
        <v>0.04</v>
      </c>
      <c r="AF128">
        <f t="shared" si="36"/>
        <v>0.04</v>
      </c>
      <c r="AG128">
        <f t="shared" si="36"/>
        <v>0.04</v>
      </c>
      <c r="AH128">
        <f t="shared" si="36"/>
        <v>0.04</v>
      </c>
      <c r="AI128">
        <f t="shared" si="36"/>
        <v>0.04</v>
      </c>
      <c r="AJ128">
        <f t="shared" si="36"/>
        <v>0.04</v>
      </c>
      <c r="AK128">
        <f t="shared" si="36"/>
        <v>0.04</v>
      </c>
    </row>
    <row r="129" spans="1:37">
      <c r="A129" t="s">
        <v>410</v>
      </c>
      <c r="C129" t="s">
        <v>413</v>
      </c>
      <c r="D129" t="s">
        <v>15</v>
      </c>
      <c r="F129" t="s">
        <v>409</v>
      </c>
      <c r="H129">
        <v>0.08</v>
      </c>
      <c r="I129">
        <f t="shared" si="37"/>
        <v>0.08</v>
      </c>
      <c r="J129">
        <f t="shared" si="36"/>
        <v>0.08</v>
      </c>
      <c r="K129">
        <f t="shared" si="36"/>
        <v>0.08</v>
      </c>
      <c r="L129">
        <f t="shared" si="36"/>
        <v>0.08</v>
      </c>
      <c r="M129">
        <f t="shared" si="36"/>
        <v>0.08</v>
      </c>
      <c r="N129">
        <f t="shared" si="36"/>
        <v>0.08</v>
      </c>
      <c r="O129" s="104">
        <f t="shared" si="36"/>
        <v>0.08</v>
      </c>
      <c r="P129">
        <f t="shared" si="36"/>
        <v>0.08</v>
      </c>
      <c r="Q129">
        <f t="shared" si="36"/>
        <v>0.08</v>
      </c>
      <c r="R129">
        <f t="shared" si="36"/>
        <v>0.08</v>
      </c>
      <c r="S129">
        <f t="shared" si="36"/>
        <v>0.08</v>
      </c>
      <c r="T129">
        <f t="shared" si="36"/>
        <v>0.08</v>
      </c>
      <c r="U129">
        <f t="shared" si="36"/>
        <v>0.08</v>
      </c>
      <c r="V129">
        <f t="shared" si="36"/>
        <v>0.08</v>
      </c>
      <c r="W129">
        <f t="shared" si="36"/>
        <v>0.08</v>
      </c>
      <c r="X129">
        <f t="shared" si="36"/>
        <v>0.08</v>
      </c>
      <c r="Y129">
        <f t="shared" si="36"/>
        <v>0.08</v>
      </c>
      <c r="Z129">
        <f t="shared" si="36"/>
        <v>0.08</v>
      </c>
      <c r="AA129">
        <f t="shared" si="36"/>
        <v>0.08</v>
      </c>
      <c r="AB129">
        <f t="shared" si="36"/>
        <v>0.08</v>
      </c>
      <c r="AC129">
        <f t="shared" si="36"/>
        <v>0.08</v>
      </c>
      <c r="AD129">
        <f t="shared" si="36"/>
        <v>0.08</v>
      </c>
      <c r="AE129">
        <f t="shared" si="36"/>
        <v>0.08</v>
      </c>
      <c r="AF129">
        <f t="shared" si="36"/>
        <v>0.08</v>
      </c>
      <c r="AG129">
        <f t="shared" si="36"/>
        <v>0.08</v>
      </c>
      <c r="AH129">
        <f t="shared" si="36"/>
        <v>0.08</v>
      </c>
      <c r="AI129">
        <f t="shared" si="36"/>
        <v>0.08</v>
      </c>
      <c r="AJ129">
        <f t="shared" si="36"/>
        <v>0.08</v>
      </c>
      <c r="AK129">
        <f t="shared" si="36"/>
        <v>0.08</v>
      </c>
    </row>
    <row r="130" spans="1:37">
      <c r="A130" t="s">
        <v>410</v>
      </c>
      <c r="C130" t="s">
        <v>414</v>
      </c>
      <c r="D130" t="s">
        <v>15</v>
      </c>
      <c r="F130" t="s">
        <v>409</v>
      </c>
      <c r="H130">
        <v>0.1</v>
      </c>
      <c r="I130">
        <f t="shared" si="37"/>
        <v>0.1</v>
      </c>
      <c r="J130">
        <f t="shared" si="36"/>
        <v>0.1</v>
      </c>
      <c r="K130">
        <f t="shared" si="36"/>
        <v>0.1</v>
      </c>
      <c r="L130">
        <f t="shared" si="36"/>
        <v>0.1</v>
      </c>
      <c r="M130">
        <f t="shared" si="36"/>
        <v>0.1</v>
      </c>
      <c r="N130">
        <f t="shared" si="36"/>
        <v>0.1</v>
      </c>
      <c r="O130" s="104">
        <f t="shared" si="36"/>
        <v>0.1</v>
      </c>
      <c r="P130">
        <f t="shared" si="36"/>
        <v>0.1</v>
      </c>
      <c r="Q130">
        <f t="shared" si="36"/>
        <v>0.1</v>
      </c>
      <c r="R130">
        <f t="shared" si="36"/>
        <v>0.1</v>
      </c>
      <c r="S130">
        <f t="shared" si="36"/>
        <v>0.1</v>
      </c>
      <c r="T130">
        <f t="shared" si="36"/>
        <v>0.1</v>
      </c>
      <c r="U130">
        <f t="shared" si="36"/>
        <v>0.1</v>
      </c>
      <c r="V130">
        <f t="shared" si="36"/>
        <v>0.1</v>
      </c>
      <c r="W130">
        <f t="shared" si="36"/>
        <v>0.1</v>
      </c>
      <c r="X130">
        <f t="shared" si="36"/>
        <v>0.1</v>
      </c>
      <c r="Y130">
        <f t="shared" si="36"/>
        <v>0.1</v>
      </c>
      <c r="Z130">
        <f t="shared" si="36"/>
        <v>0.1</v>
      </c>
      <c r="AA130">
        <f t="shared" si="36"/>
        <v>0.1</v>
      </c>
      <c r="AB130">
        <f t="shared" ref="AB130:AK130" si="38">AA130</f>
        <v>0.1</v>
      </c>
      <c r="AC130">
        <f t="shared" si="38"/>
        <v>0.1</v>
      </c>
      <c r="AD130">
        <f t="shared" si="38"/>
        <v>0.1</v>
      </c>
      <c r="AE130">
        <f t="shared" si="38"/>
        <v>0.1</v>
      </c>
      <c r="AF130">
        <f t="shared" si="38"/>
        <v>0.1</v>
      </c>
      <c r="AG130">
        <f t="shared" si="38"/>
        <v>0.1</v>
      </c>
      <c r="AH130">
        <f t="shared" si="38"/>
        <v>0.1</v>
      </c>
      <c r="AI130">
        <f t="shared" si="38"/>
        <v>0.1</v>
      </c>
      <c r="AJ130">
        <f t="shared" si="38"/>
        <v>0.1</v>
      </c>
      <c r="AK130">
        <f t="shared" si="38"/>
        <v>0.1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/>
  </sheetPr>
  <dimension ref="A1:BC274"/>
  <sheetViews>
    <sheetView tabSelected="1" zoomScale="130" zoomScaleNormal="130" workbookViewId="0">
      <pane xSplit="3" ySplit="2" topLeftCell="K167" activePane="bottomRight" state="frozenSplit"/>
      <selection pane="topRight" activeCell="C1" sqref="C1"/>
      <selection pane="bottomLeft" activeCell="A2" sqref="A2"/>
      <selection pane="bottomRight" activeCell="I195" sqref="I195"/>
    </sheetView>
  </sheetViews>
  <sheetFormatPr defaultColWidth="8.85546875" defaultRowHeight="15" outlineLevelRow="2"/>
  <cols>
    <col min="1" max="1" width="22" style="2" bestFit="1" customWidth="1"/>
    <col min="2" max="2" width="19.140625" style="6" bestFit="1" customWidth="1"/>
    <col min="3" max="3" width="66.42578125" bestFit="1" customWidth="1"/>
    <col min="4" max="4" width="36.7109375" bestFit="1" customWidth="1"/>
    <col min="5" max="5" width="28.7109375" customWidth="1"/>
    <col min="6" max="6" width="13.140625" bestFit="1" customWidth="1"/>
    <col min="7" max="7" width="13.42578125" bestFit="1" customWidth="1"/>
    <col min="8" max="11" width="12.140625" bestFit="1" customWidth="1"/>
    <col min="12" max="12" width="12" style="104" bestFit="1" customWidth="1"/>
    <col min="13" max="28" width="12" bestFit="1" customWidth="1"/>
    <col min="29" max="29" width="13" bestFit="1" customWidth="1"/>
    <col min="30" max="30" width="11.7109375" bestFit="1" customWidth="1"/>
    <col min="31" max="31" width="13.140625" customWidth="1"/>
    <col min="32" max="35" width="10.85546875" bestFit="1" customWidth="1"/>
    <col min="36" max="54" width="9.28515625" bestFit="1" customWidth="1"/>
  </cols>
  <sheetData>
    <row r="1" spans="1:54">
      <c r="C1" t="s">
        <v>0</v>
      </c>
      <c r="D1">
        <v>0</v>
      </c>
      <c r="E1">
        <v>1</v>
      </c>
      <c r="F1">
        <v>2</v>
      </c>
      <c r="G1">
        <v>3</v>
      </c>
      <c r="H1">
        <v>3</v>
      </c>
      <c r="I1">
        <v>3</v>
      </c>
      <c r="J1">
        <v>3</v>
      </c>
      <c r="K1">
        <v>4</v>
      </c>
      <c r="L1" s="104">
        <v>5</v>
      </c>
      <c r="M1">
        <v>9</v>
      </c>
      <c r="N1">
        <v>10</v>
      </c>
      <c r="O1">
        <v>11</v>
      </c>
      <c r="P1">
        <v>12</v>
      </c>
      <c r="Q1">
        <v>13</v>
      </c>
      <c r="R1">
        <v>14</v>
      </c>
      <c r="S1">
        <v>15</v>
      </c>
      <c r="T1">
        <v>16</v>
      </c>
      <c r="U1">
        <v>17</v>
      </c>
      <c r="V1">
        <v>18</v>
      </c>
      <c r="W1">
        <v>19</v>
      </c>
      <c r="X1">
        <v>20</v>
      </c>
      <c r="Y1">
        <v>21</v>
      </c>
      <c r="Z1">
        <v>22</v>
      </c>
      <c r="AA1">
        <v>23</v>
      </c>
      <c r="AB1">
        <v>24</v>
      </c>
      <c r="AC1">
        <v>25</v>
      </c>
      <c r="AD1">
        <v>26</v>
      </c>
      <c r="AE1">
        <v>27</v>
      </c>
      <c r="AF1">
        <v>28</v>
      </c>
      <c r="AG1">
        <v>29</v>
      </c>
      <c r="AH1">
        <v>30</v>
      </c>
      <c r="AI1">
        <v>31</v>
      </c>
      <c r="AJ1">
        <v>32</v>
      </c>
      <c r="AK1">
        <v>33</v>
      </c>
      <c r="AL1">
        <v>34</v>
      </c>
      <c r="AM1">
        <v>35</v>
      </c>
      <c r="AN1">
        <v>36</v>
      </c>
      <c r="AO1">
        <v>37</v>
      </c>
      <c r="AP1">
        <v>38</v>
      </c>
      <c r="AQ1">
        <v>39</v>
      </c>
      <c r="AR1">
        <v>40</v>
      </c>
      <c r="AS1">
        <v>41</v>
      </c>
      <c r="AT1">
        <v>42</v>
      </c>
      <c r="AU1">
        <v>43</v>
      </c>
      <c r="AV1">
        <v>44</v>
      </c>
      <c r="AW1">
        <v>45</v>
      </c>
      <c r="AX1">
        <v>46</v>
      </c>
      <c r="AY1">
        <v>47</v>
      </c>
      <c r="AZ1">
        <v>48</v>
      </c>
      <c r="BA1">
        <v>49</v>
      </c>
      <c r="BB1">
        <v>50</v>
      </c>
    </row>
    <row r="2" spans="1:54" s="2" customFormat="1">
      <c r="A2" s="7" t="s">
        <v>415</v>
      </c>
      <c r="C2" s="2" t="s">
        <v>416</v>
      </c>
      <c r="D2" s="3">
        <f>Parameters!H4</f>
        <v>40616</v>
      </c>
      <c r="E2" s="3">
        <f>Parameters!H3</f>
        <v>41213</v>
      </c>
      <c r="F2" s="3">
        <f>Parameters!I3</f>
        <v>42736</v>
      </c>
      <c r="G2" s="3">
        <f>Parameters!J3</f>
        <v>43101</v>
      </c>
      <c r="H2" s="3">
        <f>Parameters!K3</f>
        <v>43466</v>
      </c>
      <c r="I2" s="3">
        <f>Parameters!L3</f>
        <v>43831</v>
      </c>
      <c r="J2" s="3">
        <f>Parameters!M3</f>
        <v>44197</v>
      </c>
      <c r="K2" s="3">
        <v>44562</v>
      </c>
      <c r="L2" s="105">
        <f>Parameters!O3</f>
        <v>44927</v>
      </c>
      <c r="M2" s="3">
        <f>Parameters!P3</f>
        <v>45292</v>
      </c>
      <c r="N2" s="3">
        <f>Parameters!Q3</f>
        <v>45658</v>
      </c>
      <c r="O2" s="3">
        <f>Parameters!R3</f>
        <v>46023</v>
      </c>
      <c r="P2" s="3">
        <f>Parameters!S3</f>
        <v>46388</v>
      </c>
      <c r="Q2" s="3">
        <f>Parameters!T3</f>
        <v>46753</v>
      </c>
      <c r="R2" s="3">
        <f>Parameters!U3</f>
        <v>47119</v>
      </c>
      <c r="S2" s="3">
        <f>Parameters!V3</f>
        <v>47484</v>
      </c>
      <c r="T2" s="3">
        <f>Parameters!W3</f>
        <v>47849</v>
      </c>
      <c r="U2" s="3">
        <f>Parameters!X3</f>
        <v>48214</v>
      </c>
      <c r="V2" s="3">
        <f>Parameters!Y3</f>
        <v>48580</v>
      </c>
      <c r="W2" s="3">
        <f>Parameters!Z3</f>
        <v>48945</v>
      </c>
      <c r="X2" s="3">
        <f>Parameters!AA3</f>
        <v>49310</v>
      </c>
      <c r="Y2" s="3">
        <f>Parameters!AB3</f>
        <v>49675</v>
      </c>
      <c r="Z2" s="3">
        <f>Parameters!AC3</f>
        <v>50041</v>
      </c>
      <c r="AA2" s="3">
        <f>Parameters!AD3</f>
        <v>50406</v>
      </c>
      <c r="AB2" s="3">
        <f>Parameters!AE3</f>
        <v>50771</v>
      </c>
      <c r="AC2" s="3">
        <f>Parameters!AF3</f>
        <v>51136</v>
      </c>
      <c r="AD2" s="3">
        <f>Parameters!AG3</f>
        <v>51502</v>
      </c>
      <c r="AE2" s="3">
        <f>Parameters!AH3</f>
        <v>51573</v>
      </c>
      <c r="AF2" s="3">
        <f>Parameters!AI3</f>
        <v>0</v>
      </c>
      <c r="AG2" s="3">
        <f>Parameters!AJ3</f>
        <v>0</v>
      </c>
      <c r="AH2" s="3">
        <f>Parameters!AK3</f>
        <v>0</v>
      </c>
      <c r="AI2" s="3">
        <f>Parameters!AL3</f>
        <v>0</v>
      </c>
      <c r="AJ2" s="3">
        <f>Parameters!AM3</f>
        <v>0</v>
      </c>
      <c r="AK2" s="3">
        <f>Parameters!AN3</f>
        <v>0</v>
      </c>
      <c r="AL2" s="3">
        <f>Parameters!AO3</f>
        <v>0</v>
      </c>
      <c r="AM2" s="3">
        <f>Parameters!AP3</f>
        <v>0</v>
      </c>
      <c r="AN2" s="3">
        <f>Parameters!AQ3</f>
        <v>0</v>
      </c>
      <c r="AO2" s="3">
        <f>Parameters!AR3</f>
        <v>0</v>
      </c>
      <c r="AP2" s="3">
        <f>Parameters!AS3</f>
        <v>0</v>
      </c>
      <c r="AQ2" s="3">
        <f>Parameters!AT3</f>
        <v>0</v>
      </c>
      <c r="AR2" s="3">
        <f>Parameters!AU3</f>
        <v>0</v>
      </c>
      <c r="AS2" s="3">
        <f>Parameters!AV3</f>
        <v>0</v>
      </c>
      <c r="AT2" s="3">
        <f>Parameters!AW3</f>
        <v>0</v>
      </c>
      <c r="AU2" s="3">
        <f>Parameters!AX3</f>
        <v>0</v>
      </c>
      <c r="AV2" s="3">
        <f>Parameters!AY3</f>
        <v>0</v>
      </c>
      <c r="AW2" s="3">
        <f>Parameters!AZ3</f>
        <v>0</v>
      </c>
      <c r="AX2" s="3">
        <f>Parameters!BA3</f>
        <v>0</v>
      </c>
      <c r="AY2" s="3">
        <f>Parameters!BB3</f>
        <v>0</v>
      </c>
      <c r="AZ2" s="3">
        <f>Parameters!BC3</f>
        <v>0</v>
      </c>
      <c r="BA2" s="3">
        <f>Parameters!BD3</f>
        <v>0</v>
      </c>
      <c r="BB2" s="3">
        <f>Parameters!BE3</f>
        <v>0</v>
      </c>
    </row>
    <row r="3" spans="1:54">
      <c r="C3" t="s">
        <v>417</v>
      </c>
      <c r="D3" s="1" t="b">
        <f>AND(D2&lt;=Parameters!$H$6,'NER Model'!D2&gt;=Parameters!$H$4)</f>
        <v>1</v>
      </c>
      <c r="E3" s="1" t="b">
        <f>AND(E2&lt;=Parameters!$H$6,'NER Model'!E2&gt;=Parameters!$H$4)</f>
        <v>1</v>
      </c>
      <c r="F3" s="1" t="b">
        <f>AND(F2&lt;=Parameters!$H$6,'NER Model'!F2&gt;=Parameters!$H$4)</f>
        <v>1</v>
      </c>
      <c r="G3" s="1" t="b">
        <f>AND(G2&lt;=Parameters!$H$6,'NER Model'!G2&gt;=Parameters!$H$4)</f>
        <v>1</v>
      </c>
      <c r="H3" s="1" t="b">
        <f>AND(H2&lt;=Parameters!$H$6,'NER Model'!H2&gt;=Parameters!$H$4)</f>
        <v>1</v>
      </c>
      <c r="I3" s="1" t="b">
        <f>AND(I2&lt;=Parameters!$H$6,'NER Model'!I2&gt;=Parameters!$H$4)</f>
        <v>1</v>
      </c>
      <c r="J3" s="1" t="b">
        <f>AND(J2&lt;=Parameters!$H$6,'NER Model'!J2&gt;=Parameters!$H$4)</f>
        <v>1</v>
      </c>
      <c r="K3" s="1" t="b">
        <v>1</v>
      </c>
      <c r="L3" s="106" t="b">
        <f>AND(L2&lt;=Parameters!$H$6,'NER Model'!L2&gt;=Parameters!$H$4)</f>
        <v>1</v>
      </c>
      <c r="M3" s="1" t="b">
        <f>AND(M2&lt;=Parameters!$H$6,'NER Model'!M2&gt;=Parameters!$H$4)</f>
        <v>1</v>
      </c>
      <c r="N3" s="1" t="b">
        <f>AND(N2&lt;=Parameters!$H$6,'NER Model'!N2&gt;=Parameters!$H$4)</f>
        <v>1</v>
      </c>
      <c r="O3" s="1" t="b">
        <f>AND(O2&lt;=Parameters!$H$6,'NER Model'!O2&gt;=Parameters!$H$4)</f>
        <v>1</v>
      </c>
      <c r="P3" s="1" t="b">
        <f>AND(P2&lt;=Parameters!$H$6,'NER Model'!P2&gt;=Parameters!$H$4)</f>
        <v>1</v>
      </c>
      <c r="Q3" s="1" t="b">
        <f>AND(Q2&lt;=Parameters!$H$6,'NER Model'!Q2&gt;=Parameters!$H$4)</f>
        <v>1</v>
      </c>
      <c r="R3" s="1" t="b">
        <f>AND(R2&lt;=Parameters!$H$6,'NER Model'!R2&gt;=Parameters!$H$4)</f>
        <v>1</v>
      </c>
      <c r="S3" s="1" t="b">
        <f>AND(S2&lt;=Parameters!$H$6,'NER Model'!S2&gt;=Parameters!$H$4)</f>
        <v>1</v>
      </c>
      <c r="T3" s="1" t="b">
        <f>AND(T2&lt;=Parameters!$H$6,'NER Model'!T2&gt;=Parameters!$H$4)</f>
        <v>1</v>
      </c>
      <c r="U3" s="1" t="b">
        <f>AND(U2&lt;=Parameters!$H$6,'NER Model'!U2&gt;=Parameters!$H$4)</f>
        <v>1</v>
      </c>
      <c r="V3" s="1" t="b">
        <f>AND(V2&lt;=Parameters!$H$6,'NER Model'!V2&gt;=Parameters!$H$4)</f>
        <v>1</v>
      </c>
      <c r="W3" s="1" t="b">
        <f>AND(W2&lt;=Parameters!$H$6,'NER Model'!W2&gt;=Parameters!$H$4)</f>
        <v>1</v>
      </c>
      <c r="X3" s="1" t="b">
        <f>AND(X2&lt;=Parameters!$H$6,'NER Model'!X2&gt;=Parameters!$H$4)</f>
        <v>1</v>
      </c>
      <c r="Y3" s="1" t="b">
        <f>AND(Y2&lt;=Parameters!$H$6,'NER Model'!Y2&gt;=Parameters!$H$4)</f>
        <v>1</v>
      </c>
      <c r="Z3" s="1" t="b">
        <f>AND(Z2&lt;=Parameters!$H$6,'NER Model'!Z2&gt;=Parameters!$H$4)</f>
        <v>1</v>
      </c>
      <c r="AA3" s="1" t="b">
        <f>AND(AA2&lt;=Parameters!$H$6,'NER Model'!AA2&gt;=Parameters!$H$4)</f>
        <v>1</v>
      </c>
      <c r="AB3" s="1" t="b">
        <f>AND(AB2&lt;=Parameters!$H$6,'NER Model'!AB2&gt;=Parameters!$H$4)</f>
        <v>1</v>
      </c>
      <c r="AC3" s="1" t="b">
        <f>AND(AC2&lt;=Parameters!$H$6,'NER Model'!AC2&gt;=Parameters!$H$4)</f>
        <v>1</v>
      </c>
      <c r="AD3" s="1" t="b">
        <f>AND(AD2&lt;=Parameters!$H$6,'NER Model'!AD2&gt;=Parameters!$H$4)</f>
        <v>1</v>
      </c>
      <c r="AE3" s="1" t="b">
        <f>AND(AE2&lt;=Parameters!$H$6,'NER Model'!AE2&gt;=Parameters!$H$4)</f>
        <v>1</v>
      </c>
      <c r="AF3" s="1" t="b">
        <f>AND(AF2&lt;=Parameters!$H$6,'NER Model'!AF2&gt;=Parameters!$H$4)</f>
        <v>0</v>
      </c>
      <c r="AG3" s="1" t="b">
        <f>AND(AG2&lt;=Parameters!$H$6,'NER Model'!AG2&gt;=Parameters!$H$4)</f>
        <v>0</v>
      </c>
      <c r="AH3" s="1" t="b">
        <f>AND(AH2&lt;=Parameters!$H$6,'NER Model'!AH2&gt;=Parameters!$H$4)</f>
        <v>0</v>
      </c>
      <c r="AI3" s="1" t="b">
        <f>AND(AI2&lt;=Parameters!$H$6,'NER Model'!AI2&gt;=Parameters!$H$4)</f>
        <v>0</v>
      </c>
      <c r="AJ3" s="1" t="b">
        <f>AND(AJ2&lt;=Parameters!$H$6,'NER Model'!AJ2&gt;=Parameters!$H$4)</f>
        <v>0</v>
      </c>
      <c r="AK3" s="1" t="b">
        <f>AND(AK2&lt;=Parameters!$H$6,'NER Model'!AK2&gt;=Parameters!$H$4)</f>
        <v>0</v>
      </c>
      <c r="AL3" s="1" t="b">
        <f>AND(AL2&lt;=Parameters!$H$6,'NER Model'!AL2&gt;=Parameters!$H$4)</f>
        <v>0</v>
      </c>
      <c r="AM3" s="1" t="b">
        <f>AND(AM2&lt;=Parameters!$H$6,'NER Model'!AM2&gt;=Parameters!$H$4)</f>
        <v>0</v>
      </c>
      <c r="AN3" s="1" t="b">
        <f>AND(AN2&lt;=Parameters!$H$6,'NER Model'!AN2&gt;=Parameters!$H$4)</f>
        <v>0</v>
      </c>
      <c r="AO3" s="1" t="b">
        <f>AND(AO2&lt;=Parameters!$H$6,'NER Model'!AO2&gt;=Parameters!$H$4)</f>
        <v>0</v>
      </c>
      <c r="AP3" s="1" t="b">
        <f>AND(AP2&lt;=Parameters!$H$6,'NER Model'!AP2&gt;=Parameters!$H$4)</f>
        <v>0</v>
      </c>
      <c r="AQ3" s="1" t="b">
        <f>AND(AQ2&lt;=Parameters!$H$6,'NER Model'!AQ2&gt;=Parameters!$H$4)</f>
        <v>0</v>
      </c>
      <c r="AR3" s="1" t="b">
        <f>AND(AR2&lt;=Parameters!$H$6,'NER Model'!AR2&gt;=Parameters!$H$4)</f>
        <v>0</v>
      </c>
      <c r="AS3" s="1" t="b">
        <f>AND(AS2&lt;=Parameters!$H$6,'NER Model'!AS2&gt;=Parameters!$H$4)</f>
        <v>0</v>
      </c>
      <c r="AT3" s="1" t="b">
        <f>AND(AT2&lt;=Parameters!$H$6,'NER Model'!AT2&gt;=Parameters!$H$4)</f>
        <v>0</v>
      </c>
      <c r="AU3" s="1" t="b">
        <f>AND(AU2&lt;=Parameters!$H$6,'NER Model'!AU2&gt;=Parameters!$H$4)</f>
        <v>0</v>
      </c>
      <c r="AV3" s="1" t="b">
        <f>AND(AV2&lt;=Parameters!$H$6,'NER Model'!AV2&gt;=Parameters!$H$4)</f>
        <v>0</v>
      </c>
      <c r="AW3" s="1" t="b">
        <f>AND(AW2&lt;=Parameters!$H$6,'NER Model'!AW2&gt;=Parameters!$H$4)</f>
        <v>0</v>
      </c>
      <c r="AX3" s="1" t="b">
        <f>AND(AX2&lt;=Parameters!$H$6,'NER Model'!AX2&gt;=Parameters!$H$4)</f>
        <v>0</v>
      </c>
      <c r="AY3" s="1" t="b">
        <f>AND(AY2&lt;=Parameters!$H$6,'NER Model'!AY2&gt;=Parameters!$H$4)</f>
        <v>0</v>
      </c>
      <c r="AZ3" s="1" t="b">
        <f>AND(AZ2&lt;=Parameters!$H$6,'NER Model'!AZ2&gt;=Parameters!$H$4)</f>
        <v>0</v>
      </c>
      <c r="BA3" s="1" t="b">
        <f>AND(BA2&lt;=Parameters!$H$6,'NER Model'!BA2&gt;=Parameters!$H$4)</f>
        <v>0</v>
      </c>
      <c r="BB3" s="1" t="b">
        <f>AND(BB2&lt;=Parameters!$H$6,'NER Model'!BB2&gt;=Parameters!$H$4)</f>
        <v>0</v>
      </c>
    </row>
    <row r="4" spans="1:54" s="5" customFormat="1">
      <c r="A4" s="4"/>
      <c r="B4" s="6"/>
      <c r="C4" s="5" t="s">
        <v>418</v>
      </c>
      <c r="D4" s="5">
        <f>DATEDIF('NER Model'!$D$2,'NER Model'!D2,"d")*D3</f>
        <v>0</v>
      </c>
      <c r="E4" s="5">
        <v>597</v>
      </c>
      <c r="F4" s="5">
        <v>2120</v>
      </c>
      <c r="G4" s="5">
        <v>2485</v>
      </c>
      <c r="H4" s="5">
        <v>2850</v>
      </c>
      <c r="I4" s="5">
        <v>3215</v>
      </c>
      <c r="J4" s="5">
        <v>3581</v>
      </c>
      <c r="K4" s="5">
        <v>3946</v>
      </c>
      <c r="L4" s="107">
        <f>IF(L3,DATEDIF(Parameters!O$4,'NER Model'!L2,"d"),0)</f>
        <v>4311</v>
      </c>
      <c r="M4" s="5">
        <f>IF(M3,DATEDIF(Parameters!P$4,'NER Model'!M2,"d"),0)</f>
        <v>4676</v>
      </c>
      <c r="N4" s="5">
        <f>IF(N3,DATEDIF(Parameters!Q$4,'NER Model'!N2,"d"),0)</f>
        <v>5042</v>
      </c>
      <c r="O4" s="5">
        <f>IF(O3,DATEDIF(Parameters!R$4,'NER Model'!O2,"d"),0)</f>
        <v>5407</v>
      </c>
      <c r="P4" s="5">
        <f>IF(P3,DATEDIF(Parameters!S$4,'NER Model'!P2,"d"),0)</f>
        <v>5772</v>
      </c>
      <c r="Q4" s="5">
        <f>IF(Q3,DATEDIF(Parameters!T$4,'NER Model'!Q2,"d"),0)</f>
        <v>6137</v>
      </c>
      <c r="R4" s="5">
        <f>IF(R3,DATEDIF(Parameters!U$4,'NER Model'!R2,"d"),0)</f>
        <v>6503</v>
      </c>
      <c r="S4" s="5">
        <f>IF(S3,DATEDIF(Parameters!V$4,'NER Model'!S2,"d"),0)</f>
        <v>6868</v>
      </c>
      <c r="T4" s="5">
        <f>IF(T3,DATEDIF(Parameters!W$4,'NER Model'!T2,"d"),0)</f>
        <v>7233</v>
      </c>
      <c r="U4" s="5">
        <f>IF(U3,DATEDIF(Parameters!X$4,'NER Model'!U2,"d"),0)</f>
        <v>7598</v>
      </c>
      <c r="V4" s="5">
        <f>IF(V3,DATEDIF(Parameters!Y$4,'NER Model'!V2,"d"),0)</f>
        <v>7964</v>
      </c>
      <c r="W4" s="5">
        <f>IF(W3,DATEDIF(Parameters!Z$4,'NER Model'!W2,"d"),0)</f>
        <v>8329</v>
      </c>
      <c r="X4" s="5">
        <f>IF(X3,DATEDIF(Parameters!AA$4,'NER Model'!X2,"d"),0)</f>
        <v>8694</v>
      </c>
      <c r="Y4" s="5">
        <f>IF(Y3,DATEDIF(Parameters!AB$4,'NER Model'!Y2,"d"),0)</f>
        <v>9059</v>
      </c>
      <c r="Z4" s="5">
        <f>IF(Z3,DATEDIF(Parameters!AC$4,'NER Model'!Z2,"d"),0)</f>
        <v>9425</v>
      </c>
      <c r="AA4" s="5">
        <f>IF(AA3,DATEDIF(Parameters!AD$4,'NER Model'!AA2,"d"),0)</f>
        <v>9790</v>
      </c>
      <c r="AB4" s="5">
        <f>IF(AB3,DATEDIF(Parameters!AE$4,'NER Model'!AB2,"d"),0)</f>
        <v>10155</v>
      </c>
      <c r="AC4" s="5">
        <f>IF(AC3,DATEDIF(Parameters!AF$4,'NER Model'!AC2,"d"),0)</f>
        <v>10520</v>
      </c>
      <c r="AD4" s="5">
        <f>IF(AD3,DATEDIF(Parameters!AG$4,'NER Model'!AD2,"d"),0)</f>
        <v>10886</v>
      </c>
      <c r="AE4" s="5">
        <f>IF(AE3,DATEDIF(Parameters!AH$4,'NER Model'!AE2,"d"),0)</f>
        <v>10957</v>
      </c>
      <c r="AF4" s="5">
        <f>IF(AF3,DATEDIF(Parameters!AI$4,'NER Model'!AF2,"d"),0)</f>
        <v>0</v>
      </c>
      <c r="AG4" s="5">
        <f>IF(AG3,DATEDIF(Parameters!AJ$4,'NER Model'!AG2,"d"),0)</f>
        <v>0</v>
      </c>
      <c r="AH4" s="5">
        <f>IF(AH3,DATEDIF(Parameters!AK$4,'NER Model'!AH2,"d"),0)</f>
        <v>0</v>
      </c>
      <c r="AI4" s="5">
        <f>IF(AI3,DATEDIF(Parameters!AL$4,'NER Model'!AI2,"d"),0)</f>
        <v>0</v>
      </c>
      <c r="AJ4" s="5">
        <f>IF(AJ3,DATEDIF(Parameters!AM$4,'NER Model'!AJ2,"d"),0)</f>
        <v>0</v>
      </c>
      <c r="AK4" s="5">
        <f>IF(AK3,DATEDIF(Parameters!AN$4,'NER Model'!AK2,"d"),0)</f>
        <v>0</v>
      </c>
      <c r="AL4" s="5">
        <f>IF(AL3,DATEDIF(Parameters!AO$4,'NER Model'!AL2,"d"),0)</f>
        <v>0</v>
      </c>
      <c r="AM4" s="5">
        <f>IF(AM3,DATEDIF(Parameters!AP$4,'NER Model'!AM2,"d"),0)</f>
        <v>0</v>
      </c>
      <c r="AN4" s="5">
        <f>IF(AN3,DATEDIF(Parameters!AQ$4,'NER Model'!AN2,"d"),0)</f>
        <v>0</v>
      </c>
      <c r="AO4" s="5">
        <f>IF(AO3,DATEDIF(Parameters!AR$4,'NER Model'!AO2,"d"),0)</f>
        <v>0</v>
      </c>
      <c r="AP4" s="5">
        <f>IF(AP3,DATEDIF(Parameters!AS$4,'NER Model'!AP2,"d"),0)</f>
        <v>0</v>
      </c>
      <c r="AQ4" s="5">
        <f>IF(AQ3,DATEDIF(Parameters!AT$4,'NER Model'!AQ2,"d"),0)</f>
        <v>0</v>
      </c>
      <c r="AR4" s="5">
        <f>IF(AR3,DATEDIF(Parameters!AU$4,'NER Model'!AR2,"d"),0)</f>
        <v>0</v>
      </c>
      <c r="AS4" s="5">
        <f>IF(AS3,DATEDIF(Parameters!AV$4,'NER Model'!AS2,"d"),0)</f>
        <v>0</v>
      </c>
      <c r="AT4" s="5">
        <f>IF(AT3,DATEDIF(Parameters!AW$4,'NER Model'!AT2,"d"),0)</f>
        <v>0</v>
      </c>
      <c r="AU4" s="5">
        <f>IF(AU3,DATEDIF(Parameters!AX$4,'NER Model'!AU2,"d"),0)</f>
        <v>0</v>
      </c>
      <c r="AV4" s="5">
        <f>IF(AV3,DATEDIF(Parameters!AY$4,'NER Model'!AV2,"d"),0)</f>
        <v>0</v>
      </c>
      <c r="AW4" s="5">
        <f>IF(AW3,DATEDIF(Parameters!AZ$4,'NER Model'!AW2,"d"),0)</f>
        <v>0</v>
      </c>
      <c r="AX4" s="5">
        <f>IF(AX3,DATEDIF(Parameters!BA$4,'NER Model'!AX2,"d"),0)</f>
        <v>0</v>
      </c>
      <c r="AY4" s="5">
        <f>IF(AY3,DATEDIF(Parameters!BB$4,'NER Model'!AY2,"d"),0)</f>
        <v>0</v>
      </c>
      <c r="AZ4" s="5">
        <f>IF(AZ3,DATEDIF(Parameters!BC$4,'NER Model'!AZ2,"d"),0)</f>
        <v>0</v>
      </c>
      <c r="BA4" s="5">
        <f>IF(BA3,DATEDIF(Parameters!BD$4,'NER Model'!BA2,"d"),0)</f>
        <v>0</v>
      </c>
      <c r="BB4" s="5">
        <f>IF(BB3,DATEDIF(Parameters!BE$4,'NER Model'!BB2,"d"),0)</f>
        <v>0</v>
      </c>
    </row>
    <row r="5" spans="1:54" s="4" customFormat="1" outlineLevel="1">
      <c r="A5" s="7" t="s">
        <v>419</v>
      </c>
      <c r="C5" s="4" t="s">
        <v>420</v>
      </c>
      <c r="D5" s="4">
        <v>0</v>
      </c>
      <c r="E5" s="143">
        <v>4930245.524705315</v>
      </c>
      <c r="F5" s="4">
        <v>26053940.650676653</v>
      </c>
      <c r="G5" s="4">
        <v>33152382.716390491</v>
      </c>
      <c r="H5" s="4">
        <v>41844912.209971808</v>
      </c>
      <c r="I5" s="4">
        <v>51489253.214035533</v>
      </c>
      <c r="J5" s="4">
        <v>62434590.36527501</v>
      </c>
      <c r="K5" s="4">
        <v>67129082.986371979</v>
      </c>
      <c r="L5" s="108">
        <f>IF(L3,BEMP1(Parameters!O75,Parameters!O65,Parameters!O25,'NER Model'!L4,Parameters!O10,Parameters!O12,Parameters!O116,Parameters!O35,Parameters!O39,Parameters!O45,Parameters!O19,DATEDIF(Parameters!O4,Parameters!O6,"d"),Parameters!N38,Parameters!N44),0)</f>
        <v>74832420.105738923</v>
      </c>
      <c r="M5" s="4">
        <f>IF(M3,BEMP1(Parameters!P75,Parameters!P65,Parameters!P25,'NER Model'!M4,Parameters!P10,Parameters!P12,Parameters!P116,Parameters!P35,Parameters!P39,Parameters!P45,Parameters!P19,DATEDIF(Parameters!P4,Parameters!P6,"d"),Parameters!O38,Parameters!O44),0)</f>
        <v>85280614.207727656</v>
      </c>
      <c r="N5" s="4">
        <f>IF(N3,BEMP1(Parameters!Q75,Parameters!Q65,Parameters!Q25,'NER Model'!N4,Parameters!Q10,Parameters!Q12,Parameters!Q116,Parameters!Q35,Parameters!Q39,Parameters!Q45,Parameters!Q19,DATEDIF(Parameters!Q4,Parameters!Q6,"d"),Parameters!P38,Parameters!P44),0)</f>
        <v>96275329.231974304</v>
      </c>
      <c r="O5" s="4">
        <f>IF(O3,BEMP1(Parameters!R75,Parameters!R65,Parameters!R25,'NER Model'!O4,Parameters!R10,Parameters!R12,Parameters!R116,Parameters!R35,Parameters!R39,Parameters!R45,Parameters!R19,DATEDIF(Parameters!R4,Parameters!R6,"d"),Parameters!Q38,Parameters!Q44),0)</f>
        <v>107225621.16521384</v>
      </c>
      <c r="P5" s="4">
        <f>IF(P3,BEMP1(Parameters!S75,Parameters!S65,Parameters!S25,'NER Model'!P4,Parameters!S10,Parameters!S12,Parameters!S116,Parameters!S35,Parameters!S39,Parameters!S45,Parameters!S19,DATEDIF(Parameters!S4,Parameters!S6,"d"),Parameters!R38,Parameters!R44),0)</f>
        <v>117252088.15981321</v>
      </c>
      <c r="Q5" s="4">
        <f>IF(Q3,BEMP1(Parameters!T75,Parameters!T65,Parameters!T25,'NER Model'!Q4,Parameters!T10,Parameters!T12,Parameters!T116,Parameters!T35,Parameters!T39,Parameters!T45,Parameters!T19,DATEDIF(Parameters!T4,Parameters!T6,"d"),Parameters!S38,Parameters!S44),0)</f>
        <v>126213989.86137822</v>
      </c>
      <c r="R5" s="4">
        <f>IF(R3,BEMP1(Parameters!U75,Parameters!U65,Parameters!U25,'NER Model'!R4,Parameters!U10,Parameters!U12,Parameters!U116,Parameters!U35,Parameters!U39,Parameters!U45,Parameters!U19,DATEDIF(Parameters!U4,Parameters!U6,"d"),Parameters!T38,Parameters!T44),0)</f>
        <v>135431945.89727363</v>
      </c>
      <c r="S5" s="4">
        <f>IF(S3,BEMP1(Parameters!V75,Parameters!V65,Parameters!V25,'NER Model'!S4,Parameters!V10,Parameters!V12,Parameters!V116,Parameters!V35,Parameters!V39,Parameters!V45,Parameters!V19,DATEDIF(Parameters!V4,Parameters!V6,"d"),Parameters!U38,Parameters!U44),0)</f>
        <v>142303073.23111695</v>
      </c>
      <c r="T5" s="4">
        <f>IF(T3,BEMP1(Parameters!W75,Parameters!W65,Parameters!W25,'NER Model'!T4,Parameters!W10,Parameters!W12,Parameters!W116,Parameters!W35,Parameters!W39,Parameters!W45,Parameters!W19,DATEDIF(Parameters!W4,Parameters!W6,"d"),Parameters!V38,Parameters!V44),0)</f>
        <v>149855634.6807133</v>
      </c>
      <c r="U5" s="4">
        <f>IF(U3,BEMP1(Parameters!X75,Parameters!X65,Parameters!X25,'NER Model'!U4,Parameters!X10,Parameters!X12,Parameters!X116,Parameters!X35,Parameters!X39,Parameters!X45,Parameters!X19,DATEDIF(Parameters!X4,Parameters!X6,"d"),Parameters!W38,Parameters!W44),0)</f>
        <v>155321021.02885425</v>
      </c>
      <c r="V5" s="4">
        <f>IF(V3,BEMP1(Parameters!Y75,Parameters!Y65,Parameters!Y25,'NER Model'!V4,Parameters!Y10,Parameters!Y12,Parameters!Y116,Parameters!Y35,Parameters!Y39,Parameters!Y45,Parameters!Y19,DATEDIF(Parameters!Y4,Parameters!Y6,"d"),Parameters!X38,Parameters!X44),0)</f>
        <v>161173337.38394326</v>
      </c>
      <c r="W5" s="4">
        <f>IF(W3,BEMP1(Parameters!Z75,Parameters!Z65,Parameters!Z25,'NER Model'!W4,Parameters!Z10,Parameters!Z12,Parameters!Z116,Parameters!Z35,Parameters!Z39,Parameters!Z45,Parameters!Z19,DATEDIF(Parameters!Z4,Parameters!Z6,"d"),Parameters!Y38,Parameters!Y44),0)</f>
        <v>164257666.27378741</v>
      </c>
      <c r="X5" s="4">
        <f>IF(X3,BEMP1(Parameters!AA75,Parameters!AA65,Parameters!AA25,'NER Model'!X4,Parameters!AA10,Parameters!AA12,Parameters!AA116,Parameters!AA35,Parameters!AA39,Parameters!AA45,Parameters!AA19,DATEDIF(Parameters!AA4,Parameters!AA6,"d"),Parameters!Z38,Parameters!Z44),0)</f>
        <v>167455181.54491031</v>
      </c>
      <c r="Y5" s="4">
        <f>IF(Y3,BEMP1(Parameters!AB75,Parameters!AB65,Parameters!AB25,'NER Model'!Y4,Parameters!AB10,Parameters!AB12,Parameters!AB116,Parameters!AB35,Parameters!AB39,Parameters!AB45,Parameters!AB19,DATEDIF(Parameters!AB4,Parameters!AB6,"d"),Parameters!AA38,Parameters!AA44),0)</f>
        <v>170772230.09719667</v>
      </c>
      <c r="Z5" s="4">
        <f>IF(Z3,BEMP1(Parameters!AC75,Parameters!AC65,Parameters!AC25,'NER Model'!Z4,Parameters!AC10,Parameters!AC12,Parameters!AC116,Parameters!AC35,Parameters!AC39,Parameters!AC45,Parameters!AC19,DATEDIF(Parameters!AC4,Parameters!AC6,"d"),Parameters!AB38,Parameters!AB44),0)</f>
        <v>174215642.40385583</v>
      </c>
      <c r="AA5" s="4">
        <f>IF(AA3,BEMP1(Parameters!AD75,Parameters!AD65,Parameters!AD25,'NER Model'!AA4,Parameters!AD10,Parameters!AD12,Parameters!AD116,Parameters!AD35,Parameters!AD39,Parameters!AD45,Parameters!AD19,DATEDIF(Parameters!AD4,Parameters!AD6,"d"),Parameters!AC38,Parameters!AC44),0)</f>
        <v>175987013.15776223</v>
      </c>
      <c r="AB5" s="4">
        <f>IF(AB3,BEMP1(Parameters!AE75,Parameters!AE65,Parameters!AE25,'NER Model'!AB4,Parameters!AE10,Parameters!AE12,Parameters!AE116,Parameters!AE35,Parameters!AE39,Parameters!AE45,Parameters!AE19,DATEDIF(Parameters!AE4,Parameters!AE6,"d"),Parameters!AD38,Parameters!AD44),0)</f>
        <v>177792779.46028817</v>
      </c>
      <c r="AC5" s="4">
        <f>IF(AC3,BEMP1(Parameters!AF75,Parameters!AF65,Parameters!AF25,'NER Model'!AC4,Parameters!AF10,Parameters!AF12,Parameters!AF116,Parameters!AF35,Parameters!AF39,Parameters!AF45,Parameters!AF19,DATEDIF(Parameters!AF4,Parameters!AF6,"d"),Parameters!AE38,Parameters!AE44),0)</f>
        <v>177792779.46028817</v>
      </c>
      <c r="AD5" s="4">
        <f>IF(AD3,BEMP1(Parameters!AG75,Parameters!AG65,Parameters!AG25,'NER Model'!AD4,Parameters!AG10,Parameters!AG12,Parameters!AG116,Parameters!AG35,Parameters!AG39,Parameters!AG45,Parameters!AG19,DATEDIF(Parameters!AG4,Parameters!AG6,"d"),Parameters!AF38,Parameters!AF44),0)</f>
        <v>179633952.9452166</v>
      </c>
      <c r="AE5" s="4">
        <f>IF(AE3,BEMP1(Parameters!AH75,Parameters!AH65,Parameters!AH25,'NER Model'!AE4,Parameters!AH10,Parameters!AH12,Parameters!AH116,Parameters!AH35,Parameters!AH39,Parameters!AH45,Parameters!AH19,DATEDIF(Parameters!AH4,Parameters!AH6,"d"),Parameters!AG38,Parameters!AG44),0)</f>
        <v>179633952.9452166</v>
      </c>
      <c r="AF5" s="4">
        <f>IF(AF3,BEMP1(Parameters!AI75,Parameters!AI65,Parameters!AI25,'NER Model'!AF4,Parameters!AI10,Parameters!AI12,Parameters!AI116,Parameters!AI35,Parameters!AI39,Parameters!AI45,Parameters!AI19,DATEDIF(Parameters!AI4,Parameters!AI6,"d"),Parameters!AH38,Parameters!AH44),0)</f>
        <v>0</v>
      </c>
      <c r="AG5" s="4">
        <f>IF(AG3,BEMP1(Parameters!AJ75,Parameters!AJ65,Parameters!AJ25,'NER Model'!AG4,Parameters!AJ10,Parameters!AJ12,Parameters!AJ116,Parameters!AJ35,Parameters!AJ39,Parameters!AJ45,Parameters!AJ19,DATEDIF(Parameters!AJ4,Parameters!AJ6,"d"),Parameters!AI38,Parameters!AI44),0)</f>
        <v>0</v>
      </c>
      <c r="AH5" s="4">
        <f>IF(AH3,BEMP1(Parameters!AK75,Parameters!AK65,Parameters!AK25,'NER Model'!AH4,Parameters!AK10,Parameters!AK12,Parameters!AK116,Parameters!AK35,Parameters!AK39,Parameters!AK45,Parameters!AK19,DATEDIF(Parameters!AK4,Parameters!AK6,"d"),Parameters!AJ38,Parameters!AJ44),0)</f>
        <v>0</v>
      </c>
      <c r="AI5" s="4">
        <f>IF(AI3,BEMP1(Parameters!AL75,Parameters!AL65,Parameters!AL25,'NER Model'!AI4,Parameters!AL10,Parameters!AL12,Parameters!AL116,Parameters!AL35,Parameters!AL39,Parameters!AL45,Parameters!AL19,DATEDIF(Parameters!AL4,Parameters!AL6,"d"),Parameters!AK38,Parameters!AK44),0)</f>
        <v>0</v>
      </c>
      <c r="AJ5" s="4">
        <f>IF(AJ3,BEMP1(Parameters!AM75,Parameters!AM65,Parameters!AM25,'NER Model'!AJ4,Parameters!AM10,Parameters!AM12,Parameters!AM116,Parameters!AM35,Parameters!AM39,Parameters!AM45,Parameters!AM19,DATEDIF(Parameters!AM4,Parameters!AM6,"d"),Parameters!AL38,Parameters!AL44),0)</f>
        <v>0</v>
      </c>
      <c r="AK5" s="4">
        <f>IF(AK3,BEMP1(Parameters!AN75,Parameters!AN65,Parameters!AN25,'NER Model'!AK4,Parameters!AN10,Parameters!AN12,Parameters!AN116,Parameters!AN35,Parameters!AN39,Parameters!AN45,Parameters!AN19,DATEDIF(Parameters!AN4,Parameters!AN6,"d"),Parameters!AM38,Parameters!AM44),0)</f>
        <v>0</v>
      </c>
      <c r="AL5" s="4">
        <f>IF(AL3,BEMP1(Parameters!AO75,Parameters!AO65,Parameters!AO25,'NER Model'!AL4,Parameters!AO10,Parameters!AO12,Parameters!AO116,Parameters!AO35,Parameters!AO39,Parameters!AO45,Parameters!AO19,DATEDIF(Parameters!AO4,Parameters!AO6,"d"),Parameters!AN38,Parameters!AN44),0)</f>
        <v>0</v>
      </c>
      <c r="AM5" s="4">
        <f>IF(AM3,BEMP1(Parameters!AP75,Parameters!AP65,Parameters!AP25,'NER Model'!AM4,Parameters!AP10,Parameters!AP12,Parameters!AP116,Parameters!AP35,Parameters!AP39,Parameters!AP45,Parameters!AP19,DATEDIF(Parameters!AP4,Parameters!AP6,"d"),Parameters!AO38,Parameters!AO44),0)</f>
        <v>0</v>
      </c>
      <c r="AN5" s="4">
        <f>IF(AN3,BEMP1(Parameters!AQ75,Parameters!AQ65,Parameters!AQ25,'NER Model'!AN4,Parameters!AQ10,Parameters!AQ12,Parameters!AQ116,Parameters!AQ35,Parameters!AQ39,Parameters!AQ45,Parameters!AQ19,DATEDIF(Parameters!AQ4,Parameters!AQ6,"d"),Parameters!AP38,Parameters!AP44),0)</f>
        <v>0</v>
      </c>
      <c r="AO5" s="4">
        <f>IF(AO3,BEMP1(Parameters!AR75,Parameters!AR65,Parameters!AR25,'NER Model'!AO4,Parameters!AR10,Parameters!AR12,Parameters!AR116,Parameters!AR35,Parameters!AR39,Parameters!AR45,Parameters!AR19,DATEDIF(Parameters!AR4,Parameters!AR6,"d"),Parameters!AQ38,Parameters!AQ44),0)</f>
        <v>0</v>
      </c>
      <c r="AP5" s="4">
        <f>IF(AP3,BEMP1(Parameters!AS75,Parameters!AS65,Parameters!AS25,'NER Model'!AP4,Parameters!AS10,Parameters!AS12,Parameters!AS116,Parameters!AS35,Parameters!AS39,Parameters!AS45,Parameters!AS19,DATEDIF(Parameters!AS4,Parameters!AS6,"d"),Parameters!AR38,Parameters!AR44),0)</f>
        <v>0</v>
      </c>
      <c r="AQ5" s="4">
        <f>IF(AQ3,BEMP1(Parameters!AT75,Parameters!AT65,Parameters!AT25,'NER Model'!AQ4,Parameters!AT10,Parameters!AT12,Parameters!AT116,Parameters!AT35,Parameters!AT39,Parameters!AT45,Parameters!AT19,DATEDIF(Parameters!AT4,Parameters!AT6,"d"),Parameters!AS38,Parameters!AS44),0)</f>
        <v>0</v>
      </c>
      <c r="AR5" s="4">
        <f>IF(AR3,BEMP1(Parameters!AU75,Parameters!AU65,Parameters!AU25,'NER Model'!AR4,Parameters!AU10,Parameters!AU12,Parameters!AU116,Parameters!AU35,Parameters!AU39,Parameters!AU45,Parameters!AU19,DATEDIF(Parameters!AU4,Parameters!AU6,"d"),Parameters!AT38,Parameters!AT44),0)</f>
        <v>0</v>
      </c>
      <c r="AS5" s="4">
        <f>IF(AS3,BEMP1(Parameters!AV75,Parameters!AV65,Parameters!AV25,'NER Model'!AS4,Parameters!AV10,Parameters!AV12,Parameters!AV116,Parameters!AV35,Parameters!AV39,Parameters!AV45,Parameters!AV19,DATEDIF(Parameters!AV4,Parameters!AV6,"d"),Parameters!AU38,Parameters!AU44),0)</f>
        <v>0</v>
      </c>
      <c r="AT5" s="4">
        <f>IF(AT3,BEMP1(Parameters!AW75,Parameters!AW65,Parameters!AW25,'NER Model'!AT4,Parameters!AW10,Parameters!AW12,Parameters!AW116,Parameters!AW35,Parameters!AW39,Parameters!AW45,Parameters!AW19,DATEDIF(Parameters!AW4,Parameters!AW6,"d"),Parameters!AV38,Parameters!AV44),0)</f>
        <v>0</v>
      </c>
      <c r="AU5" s="4">
        <f>IF(AU3,BEMP1(Parameters!AX75,Parameters!AX65,Parameters!AX25,'NER Model'!AU4,Parameters!AX10,Parameters!AX12,Parameters!AX116,Parameters!AX35,Parameters!AX39,Parameters!AX45,Parameters!AX19,DATEDIF(Parameters!AX4,Parameters!AX6,"d"),Parameters!AW38,Parameters!AW44),0)</f>
        <v>0</v>
      </c>
      <c r="AV5" s="4">
        <f>IF(AV3,BEMP1(Parameters!AY75,Parameters!AY65,Parameters!AY25,'NER Model'!AV4,Parameters!AY10,Parameters!AY12,Parameters!AY116,Parameters!AY35,Parameters!AY39,Parameters!AY45,Parameters!AY19,DATEDIF(Parameters!AY4,Parameters!AY6,"d"),Parameters!AX38,Parameters!AX44),0)</f>
        <v>0</v>
      </c>
      <c r="AW5" s="4">
        <f>IF(AW3,BEMP1(Parameters!AZ75,Parameters!AZ65,Parameters!AZ25,'NER Model'!AW4,Parameters!AZ10,Parameters!AZ12,Parameters!AZ116,Parameters!AZ35,Parameters!AZ39,Parameters!AZ45,Parameters!AZ19,DATEDIF(Parameters!AZ4,Parameters!AZ6,"d"),Parameters!AY38,Parameters!AY44),0)</f>
        <v>0</v>
      </c>
      <c r="AX5" s="4">
        <f>IF(AX3,BEMP1(Parameters!BA75,Parameters!BA65,Parameters!BA25,'NER Model'!AX4,Parameters!BA10,Parameters!BA12,Parameters!BA116,Parameters!BA35,Parameters!BA39,Parameters!BA45,Parameters!BA19,DATEDIF(Parameters!BA4,Parameters!BA6,"d"),Parameters!AZ38,Parameters!AZ44),0)</f>
        <v>0</v>
      </c>
      <c r="AY5" s="4">
        <f>IF(AY3,BEMP1(Parameters!BB75,Parameters!BB65,Parameters!BB25,'NER Model'!AY4,Parameters!BB10,Parameters!BB12,Parameters!BB116,Parameters!BB35,Parameters!BB39,Parameters!BB45,Parameters!BB19,DATEDIF(Parameters!BB4,Parameters!BB6,"d"),Parameters!BA38,Parameters!BA44),0)</f>
        <v>0</v>
      </c>
      <c r="AZ5" s="4">
        <f>IF(AZ3,BEMP1(Parameters!BC75,Parameters!BC65,Parameters!BC25,'NER Model'!AZ4,Parameters!BC10,Parameters!BC12,Parameters!BC116,Parameters!BC35,Parameters!BC39,Parameters!BC45,Parameters!BC19,DATEDIF(Parameters!BC4,Parameters!BC6,"d"),Parameters!BB38,Parameters!BB44),0)</f>
        <v>0</v>
      </c>
      <c r="BA5" s="4">
        <f>IF(BA3,BEMP1(Parameters!BD75,Parameters!BD65,Parameters!BD25,'NER Model'!BA4,Parameters!BD10,Parameters!BD12,Parameters!BD116,Parameters!BD35,Parameters!BD39,Parameters!BD45,Parameters!BD19,DATEDIF(Parameters!BD4,Parameters!BD6,"d"),Parameters!BC38,Parameters!BC44),0)</f>
        <v>0</v>
      </c>
      <c r="BB5" s="4">
        <f>IF(BB3,BEMP1(Parameters!BE75,Parameters!BE65,Parameters!BE25,'NER Model'!BB4,Parameters!BE10,Parameters!BE12,Parameters!BE116,Parameters!BE35,Parameters!BE39,Parameters!BE45,Parameters!BE19,DATEDIF(Parameters!BE4,Parameters!BE6,"d"),Parameters!BD38,Parameters!BD44),0)</f>
        <v>0</v>
      </c>
    </row>
    <row r="6" spans="1:54" s="5" customFormat="1" outlineLevel="2">
      <c r="A6" s="4" t="s">
        <v>421</v>
      </c>
      <c r="B6" s="6"/>
      <c r="C6" s="5" t="s">
        <v>422</v>
      </c>
      <c r="D6" s="5">
        <v>0</v>
      </c>
      <c r="E6" s="13">
        <v>1331526.1636065447</v>
      </c>
      <c r="F6" s="5">
        <v>7036465.7231754465</v>
      </c>
      <c r="G6" s="5">
        <v>8953563.2153755333</v>
      </c>
      <c r="H6" s="5">
        <v>11301180.669846401</v>
      </c>
      <c r="I6" s="5">
        <v>13905856.707440253</v>
      </c>
      <c r="J6" s="5">
        <v>16861896.667993978</v>
      </c>
      <c r="K6" s="5">
        <v>18129752.33938513</v>
      </c>
      <c r="L6" s="107">
        <f>L5*Parameters!O$31/(1+Parameters!O$31)</f>
        <v>20210215.64899518</v>
      </c>
      <c r="M6" s="5">
        <f>M5*Parameters!P$31/(1+Parameters!P$31)</f>
        <v>23031990.698437393</v>
      </c>
      <c r="N6" s="5">
        <f>N5*Parameters!Q$31/(1+Parameters!Q$31)</f>
        <v>26001366.288927365</v>
      </c>
      <c r="O6" s="5">
        <f>O5*Parameters!R$31/(1+Parameters!R$31)</f>
        <v>28958744.402284026</v>
      </c>
      <c r="P6" s="5">
        <f>P5*Parameters!S$31/(1+Parameters!S$31)</f>
        <v>31666622.349730574</v>
      </c>
      <c r="Q6" s="5">
        <f>Q5*Parameters!T$31/(1+Parameters!T$31)</f>
        <v>34086989.962561995</v>
      </c>
      <c r="R6" s="5">
        <f>R5*Parameters!U$31/(1+Parameters!U$31)</f>
        <v>36576510.935760029</v>
      </c>
      <c r="S6" s="5">
        <f>S5*Parameters!V$31/(1+Parameters!V$31)</f>
        <v>38432216.85803888</v>
      </c>
      <c r="T6" s="5">
        <f>T5*Parameters!W$31/(1+Parameters!W$31)</f>
        <v>40471959.731287524</v>
      </c>
      <c r="U6" s="5">
        <f>U5*Parameters!X$31/(1+Parameters!X$31)</f>
        <v>41948012.978595674</v>
      </c>
      <c r="V6" s="5">
        <f>V5*Parameters!Y$31/(1+Parameters!Y$31)</f>
        <v>43528565.570845984</v>
      </c>
      <c r="W6" s="5">
        <f>W5*Parameters!Z$31/(1+Parameters!Z$31)</f>
        <v>44361559.504599519</v>
      </c>
      <c r="X6" s="5">
        <f>X5*Parameters!AA$31/(1+Parameters!AA$31)</f>
        <v>45225122.023077965</v>
      </c>
      <c r="Y6" s="5">
        <f>Y5*Parameters!AB$31/(1+Parameters!AB$31)</f>
        <v>46120967.252527565</v>
      </c>
      <c r="Z6" s="5">
        <f>Z5*Parameters!AC$31/(1+Parameters!AC$31)</f>
        <v>47050939.919289522</v>
      </c>
      <c r="AA6" s="5">
        <f>AA5*Parameters!AD$31/(1+Parameters!AD$31)</f>
        <v>47529339.319979578</v>
      </c>
      <c r="AB6" s="5">
        <f>AB5*Parameters!AE$31/(1+Parameters!AE$31)</f>
        <v>48017028.02942089</v>
      </c>
      <c r="AC6" s="5">
        <f>AC5*Parameters!AF$31/(1+Parameters!AF$31)</f>
        <v>48017028.02942089</v>
      </c>
      <c r="AD6" s="5">
        <f>AD5*Parameters!AG$31/(1+Parameters!AG$31)</f>
        <v>48514279.262576737</v>
      </c>
      <c r="AE6" s="5">
        <f>AE5*Parameters!AH$31/(1+Parameters!AH$31)</f>
        <v>48514279.262576737</v>
      </c>
      <c r="AF6" s="5">
        <f>AF5*Parameters!AI$31/(1+Parameters!AI$31)</f>
        <v>0</v>
      </c>
      <c r="AG6" s="5">
        <f>AG5*Parameters!AJ$31/(1+Parameters!AJ$31)</f>
        <v>0</v>
      </c>
      <c r="AH6" s="5">
        <f>AH5*Parameters!AK$31/(1+Parameters!AK$31)</f>
        <v>0</v>
      </c>
      <c r="AI6" s="5">
        <f>AI5*Parameters!AL$31/(1+Parameters!AL$31)</f>
        <v>0</v>
      </c>
      <c r="AJ6" s="5">
        <f>AJ5*Parameters!AM$31/(1+Parameters!AM$31)</f>
        <v>0</v>
      </c>
      <c r="AK6" s="5">
        <f>AK5*Parameters!AN$31/(1+Parameters!AN$31)</f>
        <v>0</v>
      </c>
      <c r="AL6" s="5">
        <f>AL5*Parameters!AO$31/(1+Parameters!AO$31)</f>
        <v>0</v>
      </c>
      <c r="AM6" s="5">
        <f>AM5*Parameters!AP$31/(1+Parameters!AP$31)</f>
        <v>0</v>
      </c>
      <c r="AN6" s="5">
        <f>AN5*Parameters!AQ$31/(1+Parameters!AQ$31)</f>
        <v>0</v>
      </c>
      <c r="AO6" s="5">
        <f>AO5*Parameters!AR$31/(1+Parameters!AR$31)</f>
        <v>0</v>
      </c>
      <c r="AP6" s="5">
        <f>AP5*Parameters!AS$31/(1+Parameters!AS$31)</f>
        <v>0</v>
      </c>
      <c r="AQ6" s="5">
        <f>AQ5*Parameters!AT$31/(1+Parameters!AT$31)</f>
        <v>0</v>
      </c>
      <c r="AR6" s="5">
        <f>AR5*Parameters!AU$31/(1+Parameters!AU$31)</f>
        <v>0</v>
      </c>
      <c r="AS6" s="5">
        <f>AS5*Parameters!AV$31/(1+Parameters!AV$31)</f>
        <v>0</v>
      </c>
      <c r="AT6" s="5">
        <f>AT5*Parameters!AW$31/(1+Parameters!AW$31)</f>
        <v>0</v>
      </c>
      <c r="AU6" s="5">
        <f>AU5*Parameters!AX$31/(1+Parameters!AX$31)</f>
        <v>0</v>
      </c>
      <c r="AV6" s="5">
        <f>AV5*Parameters!AY$31/(1+Parameters!AY$31)</f>
        <v>0</v>
      </c>
      <c r="AW6" s="5">
        <f>AW5*Parameters!AZ$31/(1+Parameters!AZ$31)</f>
        <v>0</v>
      </c>
      <c r="AX6" s="5">
        <f>AX5*Parameters!BA$31/(1+Parameters!BA$31)</f>
        <v>0</v>
      </c>
      <c r="AY6" s="5">
        <f>AY5*Parameters!BB$31/(1+Parameters!BB$31)</f>
        <v>0</v>
      </c>
      <c r="AZ6" s="5">
        <f>AZ5*Parameters!BC$31/(1+Parameters!BC$31)</f>
        <v>0</v>
      </c>
      <c r="BA6" s="5">
        <f>BA5*Parameters!BD$31/(1+Parameters!BD$31)</f>
        <v>0</v>
      </c>
      <c r="BB6" s="5">
        <f>BB5*Parameters!BE$31/(1+Parameters!BE$31)</f>
        <v>0</v>
      </c>
    </row>
    <row r="7" spans="1:54" s="12" customFormat="1" outlineLevel="2">
      <c r="A7" s="10" t="s">
        <v>423</v>
      </c>
      <c r="B7" s="11"/>
      <c r="C7" s="12" t="s">
        <v>424</v>
      </c>
      <c r="D7" s="13">
        <v>0</v>
      </c>
      <c r="E7" s="13">
        <v>1331526.1636065447</v>
      </c>
      <c r="F7" s="13">
        <v>5704939.5595689015</v>
      </c>
      <c r="G7" s="13">
        <v>1917097.4922000868</v>
      </c>
      <c r="H7" s="13">
        <v>2347617.4544708673</v>
      </c>
      <c r="I7" s="13">
        <v>2604676.0375938527</v>
      </c>
      <c r="J7" s="13">
        <v>2956039.9605537243</v>
      </c>
      <c r="K7" s="13">
        <v>2775778.8586475812</v>
      </c>
      <c r="L7" s="109">
        <f>(L6-K6)*L3</f>
        <v>2080463.3096100502</v>
      </c>
      <c r="M7" s="13">
        <f t="shared" ref="M7:AJ7" si="0">(M6-L6)*M3</f>
        <v>2821775.049442213</v>
      </c>
      <c r="N7" s="13">
        <f t="shared" si="0"/>
        <v>2969375.5904899724</v>
      </c>
      <c r="O7" s="13">
        <f t="shared" si="0"/>
        <v>2957378.1133566611</v>
      </c>
      <c r="P7" s="13">
        <f t="shared" si="0"/>
        <v>2707877.9474465474</v>
      </c>
      <c r="Q7" s="13">
        <f t="shared" si="0"/>
        <v>2420367.6128314212</v>
      </c>
      <c r="R7" s="13">
        <f t="shared" si="0"/>
        <v>2489520.9731980339</v>
      </c>
      <c r="S7" s="13">
        <f t="shared" si="0"/>
        <v>1855705.9222788513</v>
      </c>
      <c r="T7" s="13">
        <f t="shared" si="0"/>
        <v>2039742.8732486442</v>
      </c>
      <c r="U7" s="13">
        <f t="shared" si="0"/>
        <v>1476053.2473081499</v>
      </c>
      <c r="V7" s="13">
        <f t="shared" si="0"/>
        <v>1580552.5922503099</v>
      </c>
      <c r="W7" s="13">
        <f t="shared" si="0"/>
        <v>832993.93375353515</v>
      </c>
      <c r="X7" s="13">
        <f t="shared" si="0"/>
        <v>863562.51847844571</v>
      </c>
      <c r="Y7" s="13">
        <f t="shared" si="0"/>
        <v>895845.22944959998</v>
      </c>
      <c r="Z7" s="13">
        <f t="shared" si="0"/>
        <v>929972.66676195711</v>
      </c>
      <c r="AA7" s="13">
        <f t="shared" si="0"/>
        <v>478399.40069005638</v>
      </c>
      <c r="AB7" s="13">
        <f t="shared" si="0"/>
        <v>487688.70944131166</v>
      </c>
      <c r="AC7" s="13">
        <f t="shared" si="0"/>
        <v>0</v>
      </c>
      <c r="AD7" s="13">
        <f t="shared" si="0"/>
        <v>497251.2331558466</v>
      </c>
      <c r="AE7" s="13">
        <f t="shared" si="0"/>
        <v>0</v>
      </c>
      <c r="AF7" s="13">
        <f t="shared" si="0"/>
        <v>0</v>
      </c>
      <c r="AG7" s="13">
        <f t="shared" si="0"/>
        <v>0</v>
      </c>
      <c r="AH7" s="13">
        <f t="shared" ref="AH7" si="1">(AH6-AG6)*AH3</f>
        <v>0</v>
      </c>
      <c r="AI7" s="13">
        <f t="shared" ref="AI7" si="2">(AI6-AH6)*AI3</f>
        <v>0</v>
      </c>
      <c r="AJ7" s="13">
        <f t="shared" si="0"/>
        <v>0</v>
      </c>
      <c r="AK7" s="13">
        <f t="shared" ref="AK7:BB7" si="3">(AK6-AJ6)*AK3</f>
        <v>0</v>
      </c>
      <c r="AL7" s="13">
        <f t="shared" si="3"/>
        <v>0</v>
      </c>
      <c r="AM7" s="13">
        <f t="shared" si="3"/>
        <v>0</v>
      </c>
      <c r="AN7" s="13">
        <f t="shared" si="3"/>
        <v>0</v>
      </c>
      <c r="AO7" s="13">
        <f t="shared" si="3"/>
        <v>0</v>
      </c>
      <c r="AP7" s="13">
        <f t="shared" si="3"/>
        <v>0</v>
      </c>
      <c r="AQ7" s="13">
        <f t="shared" si="3"/>
        <v>0</v>
      </c>
      <c r="AR7" s="13">
        <f t="shared" si="3"/>
        <v>0</v>
      </c>
      <c r="AS7" s="13">
        <f t="shared" si="3"/>
        <v>0</v>
      </c>
      <c r="AT7" s="13">
        <f t="shared" si="3"/>
        <v>0</v>
      </c>
      <c r="AU7" s="13">
        <f t="shared" si="3"/>
        <v>0</v>
      </c>
      <c r="AV7" s="13">
        <f t="shared" si="3"/>
        <v>0</v>
      </c>
      <c r="AW7" s="13">
        <f t="shared" si="3"/>
        <v>0</v>
      </c>
      <c r="AX7" s="13">
        <f t="shared" si="3"/>
        <v>0</v>
      </c>
      <c r="AY7" s="13">
        <f t="shared" si="3"/>
        <v>0</v>
      </c>
      <c r="AZ7" s="13">
        <f t="shared" si="3"/>
        <v>0</v>
      </c>
      <c r="BA7" s="13">
        <f t="shared" si="3"/>
        <v>0</v>
      </c>
      <c r="BB7" s="13">
        <f t="shared" si="3"/>
        <v>0</v>
      </c>
    </row>
    <row r="8" spans="1:54" outlineLevel="2">
      <c r="B8" s="6" t="s">
        <v>0</v>
      </c>
      <c r="C8" s="5" t="s">
        <v>418</v>
      </c>
      <c r="D8" s="5" t="s">
        <v>424</v>
      </c>
      <c r="G8" s="5"/>
      <c r="K8" s="5"/>
    </row>
    <row r="9" spans="1:54" outlineLevel="2">
      <c r="A9" s="2" t="s">
        <v>425</v>
      </c>
      <c r="B9" s="6">
        <v>1</v>
      </c>
      <c r="C9" s="5">
        <f>INDEX($4:$4,1,B9+3)</f>
        <v>0</v>
      </c>
      <c r="D9" s="5">
        <f t="shared" ref="D9:D39" si="4">INDEX($7:$7,1,B9+3)</f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107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</row>
    <row r="10" spans="1:54" outlineLevel="2">
      <c r="A10" s="2" t="s">
        <v>425</v>
      </c>
      <c r="B10" s="6">
        <v>2</v>
      </c>
      <c r="C10" s="5">
        <f t="shared" ref="C10:C39" si="5">INDEX($4:$4,1,B10+3)</f>
        <v>597</v>
      </c>
      <c r="D10" s="5">
        <f>INDEX($7:$7,1,B10+3)</f>
        <v>1331526.1636065447</v>
      </c>
      <c r="E10" s="5">
        <v>1222632.8595417354</v>
      </c>
      <c r="F10" s="5">
        <v>667039.88771358004</v>
      </c>
      <c r="G10" s="5">
        <v>533887.27135292557</v>
      </c>
      <c r="H10" s="5">
        <v>400734.65499227104</v>
      </c>
      <c r="I10" s="5">
        <v>267582.03863161657</v>
      </c>
      <c r="J10" s="5">
        <v>134064.6205823028</v>
      </c>
      <c r="K10" s="5">
        <v>0</v>
      </c>
      <c r="L10" s="107">
        <f>EXP(LN(4))</f>
        <v>4</v>
      </c>
      <c r="M10" s="5">
        <f t="shared" ref="M10:M40" si="6">LDEM($D10,$C9,$C10,M$4)*M$3*(M$4&gt;=$C10)</f>
        <v>0</v>
      </c>
      <c r="N10" s="5">
        <f t="shared" ref="N10:N40" si="7">LDEM($D10,$C9,$C10,N$4)*N$3*(N$4&gt;=$C10)</f>
        <v>0</v>
      </c>
      <c r="O10" s="5">
        <f t="shared" ref="O10:O40" si="8">LDEM($D10,$C9,$C10,O$4)*O$3*(O$4&gt;=$C10)</f>
        <v>0</v>
      </c>
      <c r="P10" s="5">
        <f t="shared" ref="P10:P40" si="9">LDEM($D10,$C9,$C10,P$4)*P$3*(P$4&gt;=$C10)</f>
        <v>0</v>
      </c>
      <c r="Q10" s="5">
        <f t="shared" ref="Q10:Q40" si="10">LDEM($D10,$C9,$C10,Q$4)*Q$3*(Q$4&gt;=$C10)</f>
        <v>0</v>
      </c>
      <c r="R10" s="5">
        <f t="shared" ref="R10:R40" si="11">LDEM($D10,$C9,$C10,R$4)*R$3*(R$4&gt;=$C10)</f>
        <v>0</v>
      </c>
      <c r="S10" s="5">
        <f t="shared" ref="S10:S40" si="12">LDEM($D10,$C9,$C10,S$4)*S$3*(S$4&gt;=$C10)</f>
        <v>0</v>
      </c>
      <c r="T10" s="5">
        <f t="shared" ref="T10:T40" si="13">LDEM($D10,$C9,$C10,T$4)*T$3*(T$4&gt;=$C10)</f>
        <v>0</v>
      </c>
      <c r="U10" s="5">
        <f t="shared" ref="U10:U40" si="14">LDEM($D10,$C9,$C10,U$4)*U$3*(U$4&gt;=$C10)</f>
        <v>0</v>
      </c>
      <c r="V10" s="5">
        <f t="shared" ref="V10:V40" si="15">LDEM($D10,$C9,$C10,V$4)*V$3*(V$4&gt;=$C10)</f>
        <v>0</v>
      </c>
      <c r="W10" s="5">
        <f t="shared" ref="W10:W40" si="16">LDEM($D10,$C9,$C10,W$4)*W$3*(W$4&gt;=$C10)</f>
        <v>0</v>
      </c>
      <c r="X10" s="5">
        <f t="shared" ref="X10:X40" si="17">LDEM($D10,$C9,$C10,X$4)*X$3*(X$4&gt;=$C10)</f>
        <v>0</v>
      </c>
      <c r="Y10" s="5">
        <f t="shared" ref="Y10:Y40" si="18">LDEM($D10,$C9,$C10,Y$4)*Y$3*(Y$4&gt;=$C10)</f>
        <v>0</v>
      </c>
      <c r="Z10" s="5">
        <f t="shared" ref="Z10:Z40" si="19">LDEM($D10,$C9,$C10,Z$4)*Z$3*(Z$4&gt;=$C10)</f>
        <v>0</v>
      </c>
      <c r="AA10" s="5">
        <f t="shared" ref="AA10:AA40" si="20">LDEM($D10,$C9,$C10,AA$4)*AA$3*(AA$4&gt;=$C10)</f>
        <v>0</v>
      </c>
      <c r="AB10" s="5">
        <f t="shared" ref="AB10:AB40" si="21">LDEM($D10,$C9,$C10,AB$4)*AB$3*(AB$4&gt;=$C10)</f>
        <v>0</v>
      </c>
      <c r="AC10" s="5">
        <f t="shared" ref="AC10:AC40" si="22">LDEM($D10,$C9,$C10,AC$4)*AC$3*(AC$4&gt;=$C10)</f>
        <v>0</v>
      </c>
      <c r="AD10" s="5">
        <f t="shared" ref="AD10:AD40" si="23">LDEM($D10,$C9,$C10,AD$4)*AD$3*(AD$4&gt;=$C10)</f>
        <v>0</v>
      </c>
      <c r="AE10" s="5">
        <f t="shared" ref="AE10:AE40" si="24">LDEM($D10,$C9,$C10,AE$4)*AE$3*(AE$4&gt;=$C10)</f>
        <v>0</v>
      </c>
      <c r="AF10" s="5">
        <f t="shared" ref="AF10:AF40" si="25">LDEM($D10,$C9,$C10,AF$4)*AF$3*(AF$4&gt;=$C10)</f>
        <v>0</v>
      </c>
      <c r="AG10" s="5">
        <f t="shared" ref="AG10:AG40" si="26">LDEM($D10,$C9,$C10,AG$4)*AG$3*(AG$4&gt;=$C10)</f>
        <v>0</v>
      </c>
      <c r="AH10" s="5">
        <f t="shared" ref="AH10:AH40" si="27">LDEM($D10,$C9,$C10,AH$4)*AH$3*(AH$4&gt;=$C10)</f>
        <v>0</v>
      </c>
      <c r="AI10" s="5">
        <f t="shared" ref="AI10:AI40" si="28">LDEM($D10,$C9,$C10,AI$4)*AI$3*(AI$4&gt;=$C10)</f>
        <v>0</v>
      </c>
      <c r="AJ10" s="5">
        <f t="shared" ref="AJ10:AJ40" si="29">LDEM($D10,$C9,$C10,AJ$4)*AJ$3*(AJ$4&gt;=$C10)</f>
        <v>0</v>
      </c>
      <c r="AK10" s="5">
        <f t="shared" ref="AK10:AK40" si="30">LDEM($D10,$C9,$C10,AK$4)*AK$3*(AK$4&gt;=$C10)</f>
        <v>0</v>
      </c>
      <c r="AL10" s="5">
        <f t="shared" ref="AL10:AL40" si="31">LDEM($D10,$C9,$C10,AL$4)*AL$3*(AL$4&gt;=$C10)</f>
        <v>0</v>
      </c>
      <c r="AM10" s="5">
        <f t="shared" ref="AM10:AM40" si="32">LDEM($D10,$C9,$C10,AM$4)*AM$3*(AM$4&gt;=$C10)</f>
        <v>0</v>
      </c>
      <c r="AN10" s="5">
        <f t="shared" ref="AN10:AN40" si="33">LDEM($D10,$C9,$C10,AN$4)*AN$3*(AN$4&gt;=$C10)</f>
        <v>0</v>
      </c>
      <c r="AO10" s="5">
        <f t="shared" ref="AO10:AO40" si="34">LDEM($D10,$C9,$C10,AO$4)*AO$3*(AO$4&gt;=$C10)</f>
        <v>0</v>
      </c>
      <c r="AP10" s="5">
        <f t="shared" ref="AP10:AP40" si="35">LDEM($D10,$C9,$C10,AP$4)*AP$3*(AP$4&gt;=$C10)</f>
        <v>0</v>
      </c>
      <c r="AQ10" s="5">
        <f t="shared" ref="AQ10:AQ40" si="36">LDEM($D10,$C9,$C10,AQ$4)*AQ$3*(AQ$4&gt;=$C10)</f>
        <v>0</v>
      </c>
      <c r="AR10" s="5">
        <f t="shared" ref="AR10:AR40" si="37">LDEM($D10,$C9,$C10,AR$4)*AR$3*(AR$4&gt;=$C10)</f>
        <v>0</v>
      </c>
      <c r="AS10" s="5">
        <f t="shared" ref="AS10:AS40" si="38">LDEM($D10,$C9,$C10,AS$4)*AS$3*(AS$4&gt;=$C10)</f>
        <v>0</v>
      </c>
      <c r="AT10" s="5">
        <f t="shared" ref="AT10:AT40" si="39">LDEM($D10,$C9,$C10,AT$4)*AT$3*(AT$4&gt;=$C10)</f>
        <v>0</v>
      </c>
      <c r="AU10" s="5">
        <f t="shared" ref="AU10:AU40" si="40">LDEM($D10,$C9,$C10,AU$4)*AU$3*(AU$4&gt;=$C10)</f>
        <v>0</v>
      </c>
      <c r="AV10" s="5">
        <f t="shared" ref="AV10:AV40" si="41">LDEM($D10,$C9,$C10,AV$4)*AV$3*(AV$4&gt;=$C10)</f>
        <v>0</v>
      </c>
      <c r="AW10" s="5">
        <f t="shared" ref="AW10:AW40" si="42">LDEM($D10,$C9,$C10,AW$4)*AW$3*(AW$4&gt;=$C10)</f>
        <v>0</v>
      </c>
      <c r="AX10" s="5">
        <f t="shared" ref="AX10:AX40" si="43">LDEM($D10,$C9,$C10,AX$4)*AX$3*(AX$4&gt;=$C10)</f>
        <v>0</v>
      </c>
      <c r="AY10" s="5">
        <f t="shared" ref="AY10:AY40" si="44">LDEM($D10,$C9,$C10,AY$4)*AY$3*(AY$4&gt;=$C10)</f>
        <v>0</v>
      </c>
      <c r="AZ10" s="5">
        <f t="shared" ref="AZ10:AZ40" si="45">LDEM($D10,$C9,$C10,AZ$4)*AZ$3*(AZ$4&gt;=$C10)</f>
        <v>0</v>
      </c>
      <c r="BA10" s="5">
        <f t="shared" ref="BA10:BA40" si="46">LDEM($D10,$C9,$C10,BA$4)*BA$3*(BA$4&gt;=$C10)</f>
        <v>0</v>
      </c>
      <c r="BB10" s="5">
        <f t="shared" ref="BB10:BB40" si="47">LDEM($D10,$C9,$C10,BB$4)*BB$3*(BB$4&gt;=$C10)</f>
        <v>0</v>
      </c>
    </row>
    <row r="11" spans="1:54" outlineLevel="2">
      <c r="A11" s="2" t="s">
        <v>425</v>
      </c>
      <c r="B11" s="6">
        <v>3</v>
      </c>
      <c r="C11" s="5">
        <f t="shared" si="5"/>
        <v>2120</v>
      </c>
      <c r="D11" s="5">
        <f t="shared" si="4"/>
        <v>5704939.5595689015</v>
      </c>
      <c r="E11" s="5">
        <v>0</v>
      </c>
      <c r="F11" s="5">
        <v>4514717.2377574714</v>
      </c>
      <c r="G11" s="5">
        <v>3944223.2818005816</v>
      </c>
      <c r="H11" s="5">
        <v>3373729.3258436914</v>
      </c>
      <c r="I11" s="5">
        <v>2803235.3698868011</v>
      </c>
      <c r="J11" s="5">
        <v>2231178.4167903033</v>
      </c>
      <c r="K11" s="5">
        <v>427881.85942325892</v>
      </c>
      <c r="L11" s="107">
        <f t="shared" ref="L11:L40" si="48">LDEM($D11,$C10,$C11,L$4)*L$3*(L$4&gt;=$C11)</f>
        <v>0</v>
      </c>
      <c r="M11" s="5">
        <f t="shared" si="6"/>
        <v>0</v>
      </c>
      <c r="N11" s="5">
        <f t="shared" si="7"/>
        <v>0</v>
      </c>
      <c r="O11" s="5">
        <f t="shared" si="8"/>
        <v>0</v>
      </c>
      <c r="P11" s="5">
        <f t="shared" si="9"/>
        <v>0</v>
      </c>
      <c r="Q11" s="5">
        <f t="shared" si="10"/>
        <v>0</v>
      </c>
      <c r="R11" s="5">
        <f t="shared" si="11"/>
        <v>0</v>
      </c>
      <c r="S11" s="5">
        <f t="shared" si="12"/>
        <v>0</v>
      </c>
      <c r="T11" s="5">
        <f t="shared" si="13"/>
        <v>0</v>
      </c>
      <c r="U11" s="5">
        <f t="shared" si="14"/>
        <v>0</v>
      </c>
      <c r="V11" s="5">
        <f t="shared" si="15"/>
        <v>0</v>
      </c>
      <c r="W11" s="5">
        <f t="shared" si="16"/>
        <v>0</v>
      </c>
      <c r="X11" s="5">
        <f t="shared" si="17"/>
        <v>0</v>
      </c>
      <c r="Y11" s="5">
        <f t="shared" si="18"/>
        <v>0</v>
      </c>
      <c r="Z11" s="5">
        <f t="shared" si="19"/>
        <v>0</v>
      </c>
      <c r="AA11" s="5">
        <f t="shared" si="20"/>
        <v>0</v>
      </c>
      <c r="AB11" s="5">
        <f t="shared" si="21"/>
        <v>0</v>
      </c>
      <c r="AC11" s="5">
        <f t="shared" si="22"/>
        <v>0</v>
      </c>
      <c r="AD11" s="5">
        <f t="shared" si="23"/>
        <v>0</v>
      </c>
      <c r="AE11" s="5">
        <f t="shared" si="24"/>
        <v>0</v>
      </c>
      <c r="AF11" s="5">
        <f t="shared" si="25"/>
        <v>0</v>
      </c>
      <c r="AG11" s="5">
        <f t="shared" si="26"/>
        <v>0</v>
      </c>
      <c r="AH11" s="5">
        <f t="shared" si="27"/>
        <v>0</v>
      </c>
      <c r="AI11" s="5">
        <f t="shared" si="28"/>
        <v>0</v>
      </c>
      <c r="AJ11" s="5">
        <f t="shared" si="29"/>
        <v>0</v>
      </c>
      <c r="AK11" s="5">
        <f t="shared" si="30"/>
        <v>0</v>
      </c>
      <c r="AL11" s="5">
        <f t="shared" si="31"/>
        <v>0</v>
      </c>
      <c r="AM11" s="5">
        <f t="shared" si="32"/>
        <v>0</v>
      </c>
      <c r="AN11" s="5">
        <f t="shared" si="33"/>
        <v>0</v>
      </c>
      <c r="AO11" s="5">
        <f t="shared" si="34"/>
        <v>0</v>
      </c>
      <c r="AP11" s="5">
        <f t="shared" si="35"/>
        <v>0</v>
      </c>
      <c r="AQ11" s="5">
        <f t="shared" si="36"/>
        <v>0</v>
      </c>
      <c r="AR11" s="5">
        <f t="shared" si="37"/>
        <v>0</v>
      </c>
      <c r="AS11" s="5">
        <f t="shared" si="38"/>
        <v>0</v>
      </c>
      <c r="AT11" s="5">
        <f t="shared" si="39"/>
        <v>0</v>
      </c>
      <c r="AU11" s="5">
        <f t="shared" si="40"/>
        <v>0</v>
      </c>
      <c r="AV11" s="5">
        <f t="shared" si="41"/>
        <v>0</v>
      </c>
      <c r="AW11" s="5">
        <f t="shared" si="42"/>
        <v>0</v>
      </c>
      <c r="AX11" s="5">
        <f t="shared" si="43"/>
        <v>0</v>
      </c>
      <c r="AY11" s="5">
        <f t="shared" si="44"/>
        <v>0</v>
      </c>
      <c r="AZ11" s="5">
        <f t="shared" si="45"/>
        <v>0</v>
      </c>
      <c r="BA11" s="5">
        <f t="shared" si="46"/>
        <v>0</v>
      </c>
      <c r="BB11" s="5">
        <f t="shared" si="47"/>
        <v>0</v>
      </c>
    </row>
    <row r="12" spans="1:54" outlineLevel="2">
      <c r="A12" s="2" t="s">
        <v>425</v>
      </c>
      <c r="B12" s="6">
        <v>4</v>
      </c>
      <c r="C12" s="5">
        <f t="shared" si="5"/>
        <v>2485</v>
      </c>
      <c r="D12" s="5">
        <f t="shared" si="4"/>
        <v>1917097.4922000868</v>
      </c>
      <c r="E12" s="5">
        <v>0</v>
      </c>
      <c r="F12" s="5">
        <v>0</v>
      </c>
      <c r="G12" s="5">
        <v>1821242.6175900826</v>
      </c>
      <c r="H12" s="5">
        <v>1629532.8683700738</v>
      </c>
      <c r="I12" s="5">
        <v>1437823.1191500651</v>
      </c>
      <c r="J12" s="5">
        <v>1245588.1377404127</v>
      </c>
      <c r="K12" s="5">
        <v>921371.02258581913</v>
      </c>
      <c r="L12" s="107">
        <f t="shared" si="48"/>
        <v>766313.7646903909</v>
      </c>
      <c r="M12" s="5">
        <f t="shared" si="6"/>
        <v>574604.01547038218</v>
      </c>
      <c r="N12" s="5">
        <f t="shared" si="7"/>
        <v>382369.03406072967</v>
      </c>
      <c r="O12" s="5">
        <f t="shared" si="8"/>
        <v>190659.284840721</v>
      </c>
      <c r="P12" s="5">
        <f t="shared" si="9"/>
        <v>0</v>
      </c>
      <c r="Q12" s="5">
        <f t="shared" si="10"/>
        <v>0</v>
      </c>
      <c r="R12" s="5">
        <f t="shared" si="11"/>
        <v>0</v>
      </c>
      <c r="S12" s="5">
        <f t="shared" si="12"/>
        <v>0</v>
      </c>
      <c r="T12" s="5">
        <f t="shared" si="13"/>
        <v>0</v>
      </c>
      <c r="U12" s="5">
        <f t="shared" si="14"/>
        <v>0</v>
      </c>
      <c r="V12" s="5">
        <f t="shared" si="15"/>
        <v>0</v>
      </c>
      <c r="W12" s="5">
        <f t="shared" si="16"/>
        <v>0</v>
      </c>
      <c r="X12" s="5">
        <f t="shared" si="17"/>
        <v>0</v>
      </c>
      <c r="Y12" s="5">
        <f t="shared" si="18"/>
        <v>0</v>
      </c>
      <c r="Z12" s="5">
        <f t="shared" si="19"/>
        <v>0</v>
      </c>
      <c r="AA12" s="5">
        <f t="shared" si="20"/>
        <v>0</v>
      </c>
      <c r="AB12" s="5">
        <f t="shared" si="21"/>
        <v>0</v>
      </c>
      <c r="AC12" s="5">
        <f t="shared" si="22"/>
        <v>0</v>
      </c>
      <c r="AD12" s="5">
        <f t="shared" si="23"/>
        <v>0</v>
      </c>
      <c r="AE12" s="5">
        <f t="shared" si="24"/>
        <v>0</v>
      </c>
      <c r="AF12" s="5">
        <f t="shared" si="25"/>
        <v>0</v>
      </c>
      <c r="AG12" s="5">
        <f t="shared" si="26"/>
        <v>0</v>
      </c>
      <c r="AH12" s="5">
        <f t="shared" si="27"/>
        <v>0</v>
      </c>
      <c r="AI12" s="5">
        <f t="shared" si="28"/>
        <v>0</v>
      </c>
      <c r="AJ12" s="5">
        <f t="shared" si="29"/>
        <v>0</v>
      </c>
      <c r="AK12" s="5">
        <f t="shared" si="30"/>
        <v>0</v>
      </c>
      <c r="AL12" s="5">
        <f t="shared" si="31"/>
        <v>0</v>
      </c>
      <c r="AM12" s="5">
        <f t="shared" si="32"/>
        <v>0</v>
      </c>
      <c r="AN12" s="5">
        <f t="shared" si="33"/>
        <v>0</v>
      </c>
      <c r="AO12" s="5">
        <f t="shared" si="34"/>
        <v>0</v>
      </c>
      <c r="AP12" s="5">
        <f t="shared" si="35"/>
        <v>0</v>
      </c>
      <c r="AQ12" s="5">
        <f t="shared" si="36"/>
        <v>0</v>
      </c>
      <c r="AR12" s="5">
        <f t="shared" si="37"/>
        <v>0</v>
      </c>
      <c r="AS12" s="5">
        <f t="shared" si="38"/>
        <v>0</v>
      </c>
      <c r="AT12" s="5">
        <f t="shared" si="39"/>
        <v>0</v>
      </c>
      <c r="AU12" s="5">
        <f t="shared" si="40"/>
        <v>0</v>
      </c>
      <c r="AV12" s="5">
        <f t="shared" si="41"/>
        <v>0</v>
      </c>
      <c r="AW12" s="5">
        <f t="shared" si="42"/>
        <v>0</v>
      </c>
      <c r="AX12" s="5">
        <f t="shared" si="43"/>
        <v>0</v>
      </c>
      <c r="AY12" s="5">
        <f t="shared" si="44"/>
        <v>0</v>
      </c>
      <c r="AZ12" s="5">
        <f t="shared" si="45"/>
        <v>0</v>
      </c>
      <c r="BA12" s="5">
        <f t="shared" si="46"/>
        <v>0</v>
      </c>
      <c r="BB12" s="5">
        <f t="shared" si="47"/>
        <v>0</v>
      </c>
    </row>
    <row r="13" spans="1:54" outlineLevel="2">
      <c r="A13" s="2" t="s">
        <v>425</v>
      </c>
      <c r="B13" s="6">
        <v>5</v>
      </c>
      <c r="C13" s="5">
        <f t="shared" si="5"/>
        <v>2850</v>
      </c>
      <c r="D13" s="5">
        <f t="shared" si="4"/>
        <v>2347617.4544708673</v>
      </c>
      <c r="E13" s="5">
        <v>0</v>
      </c>
      <c r="F13" s="5">
        <v>0</v>
      </c>
      <c r="G13" s="5">
        <v>0</v>
      </c>
      <c r="H13" s="5">
        <v>2230236.5817473237</v>
      </c>
      <c r="I13" s="5">
        <v>1995474.8363002371</v>
      </c>
      <c r="J13" s="5">
        <v>1760069.907988912</v>
      </c>
      <c r="K13" s="5">
        <v>1265523.943095082</v>
      </c>
      <c r="L13" s="107">
        <f t="shared" si="48"/>
        <v>1173165.5443711949</v>
      </c>
      <c r="M13" s="5">
        <f t="shared" si="6"/>
        <v>938403.79892410827</v>
      </c>
      <c r="N13" s="5">
        <f t="shared" si="7"/>
        <v>702998.87061278301</v>
      </c>
      <c r="O13" s="5">
        <f t="shared" si="8"/>
        <v>468237.12516569626</v>
      </c>
      <c r="P13" s="5">
        <f t="shared" si="9"/>
        <v>233475.37971860959</v>
      </c>
      <c r="Q13" s="5">
        <f t="shared" si="10"/>
        <v>0</v>
      </c>
      <c r="R13" s="5">
        <f t="shared" si="11"/>
        <v>0</v>
      </c>
      <c r="S13" s="5">
        <f t="shared" si="12"/>
        <v>0</v>
      </c>
      <c r="T13" s="5">
        <f t="shared" si="13"/>
        <v>0</v>
      </c>
      <c r="U13" s="5">
        <f t="shared" si="14"/>
        <v>0</v>
      </c>
      <c r="V13" s="5">
        <f t="shared" si="15"/>
        <v>0</v>
      </c>
      <c r="W13" s="5">
        <f t="shared" si="16"/>
        <v>0</v>
      </c>
      <c r="X13" s="5">
        <f t="shared" si="17"/>
        <v>0</v>
      </c>
      <c r="Y13" s="5">
        <f t="shared" si="18"/>
        <v>0</v>
      </c>
      <c r="Z13" s="5">
        <f t="shared" si="19"/>
        <v>0</v>
      </c>
      <c r="AA13" s="5">
        <f t="shared" si="20"/>
        <v>0</v>
      </c>
      <c r="AB13" s="5">
        <f t="shared" si="21"/>
        <v>0</v>
      </c>
      <c r="AC13" s="5">
        <f t="shared" si="22"/>
        <v>0</v>
      </c>
      <c r="AD13" s="5">
        <f t="shared" si="23"/>
        <v>0</v>
      </c>
      <c r="AE13" s="5">
        <f t="shared" si="24"/>
        <v>0</v>
      </c>
      <c r="AF13" s="5">
        <f t="shared" si="25"/>
        <v>0</v>
      </c>
      <c r="AG13" s="5">
        <f t="shared" si="26"/>
        <v>0</v>
      </c>
      <c r="AH13" s="5">
        <f t="shared" si="27"/>
        <v>0</v>
      </c>
      <c r="AI13" s="5">
        <f t="shared" si="28"/>
        <v>0</v>
      </c>
      <c r="AJ13" s="5">
        <f t="shared" si="29"/>
        <v>0</v>
      </c>
      <c r="AK13" s="5">
        <f t="shared" si="30"/>
        <v>0</v>
      </c>
      <c r="AL13" s="5">
        <f t="shared" si="31"/>
        <v>0</v>
      </c>
      <c r="AM13" s="5">
        <f t="shared" si="32"/>
        <v>0</v>
      </c>
      <c r="AN13" s="5">
        <f t="shared" si="33"/>
        <v>0</v>
      </c>
      <c r="AO13" s="5">
        <f t="shared" si="34"/>
        <v>0</v>
      </c>
      <c r="AP13" s="5">
        <f t="shared" si="35"/>
        <v>0</v>
      </c>
      <c r="AQ13" s="5">
        <f t="shared" si="36"/>
        <v>0</v>
      </c>
      <c r="AR13" s="5">
        <f t="shared" si="37"/>
        <v>0</v>
      </c>
      <c r="AS13" s="5">
        <f t="shared" si="38"/>
        <v>0</v>
      </c>
      <c r="AT13" s="5">
        <f t="shared" si="39"/>
        <v>0</v>
      </c>
      <c r="AU13" s="5">
        <f t="shared" si="40"/>
        <v>0</v>
      </c>
      <c r="AV13" s="5">
        <f t="shared" si="41"/>
        <v>0</v>
      </c>
      <c r="AW13" s="5">
        <f t="shared" si="42"/>
        <v>0</v>
      </c>
      <c r="AX13" s="5">
        <f t="shared" si="43"/>
        <v>0</v>
      </c>
      <c r="AY13" s="5">
        <f t="shared" si="44"/>
        <v>0</v>
      </c>
      <c r="AZ13" s="5">
        <f t="shared" si="45"/>
        <v>0</v>
      </c>
      <c r="BA13" s="5">
        <f t="shared" si="46"/>
        <v>0</v>
      </c>
      <c r="BB13" s="5">
        <f t="shared" si="47"/>
        <v>0</v>
      </c>
    </row>
    <row r="14" spans="1:54" outlineLevel="2">
      <c r="A14" s="2" t="s">
        <v>425</v>
      </c>
      <c r="B14" s="6">
        <v>6</v>
      </c>
      <c r="C14" s="5">
        <f t="shared" si="5"/>
        <v>3215</v>
      </c>
      <c r="D14" s="5">
        <f t="shared" si="4"/>
        <v>2604676.0375938527</v>
      </c>
      <c r="E14" s="5">
        <v>0</v>
      </c>
      <c r="F14" s="5">
        <v>0</v>
      </c>
      <c r="G14" s="5">
        <v>0</v>
      </c>
      <c r="H14" s="5">
        <v>0</v>
      </c>
      <c r="I14" s="5">
        <v>2474442.2357141599</v>
      </c>
      <c r="J14" s="5">
        <v>2213261.0220814613</v>
      </c>
      <c r="K14" s="5">
        <v>1661734.2274093488</v>
      </c>
      <c r="L14" s="107">
        <f t="shared" si="48"/>
        <v>1562092.0126829981</v>
      </c>
      <c r="M14" s="5">
        <f t="shared" si="6"/>
        <v>1301624.4089236129</v>
      </c>
      <c r="N14" s="5">
        <f t="shared" si="7"/>
        <v>1040443.1952909143</v>
      </c>
      <c r="O14" s="5">
        <f t="shared" si="8"/>
        <v>779975.59153152897</v>
      </c>
      <c r="P14" s="5">
        <f t="shared" si="9"/>
        <v>519507.9877721438</v>
      </c>
      <c r="Q14" s="5">
        <f t="shared" si="10"/>
        <v>259040.38401275856</v>
      </c>
      <c r="R14" s="5">
        <f t="shared" si="11"/>
        <v>0</v>
      </c>
      <c r="S14" s="5">
        <f t="shared" si="12"/>
        <v>0</v>
      </c>
      <c r="T14" s="5">
        <f t="shared" si="13"/>
        <v>0</v>
      </c>
      <c r="U14" s="5">
        <f t="shared" si="14"/>
        <v>0</v>
      </c>
      <c r="V14" s="5">
        <f t="shared" si="15"/>
        <v>0</v>
      </c>
      <c r="W14" s="5">
        <f t="shared" si="16"/>
        <v>0</v>
      </c>
      <c r="X14" s="5">
        <f t="shared" si="17"/>
        <v>0</v>
      </c>
      <c r="Y14" s="5">
        <f t="shared" si="18"/>
        <v>0</v>
      </c>
      <c r="Z14" s="5">
        <f t="shared" si="19"/>
        <v>0</v>
      </c>
      <c r="AA14" s="5">
        <f t="shared" si="20"/>
        <v>0</v>
      </c>
      <c r="AB14" s="5">
        <f t="shared" si="21"/>
        <v>0</v>
      </c>
      <c r="AC14" s="5">
        <f t="shared" si="22"/>
        <v>0</v>
      </c>
      <c r="AD14" s="5">
        <f t="shared" si="23"/>
        <v>0</v>
      </c>
      <c r="AE14" s="5">
        <f t="shared" si="24"/>
        <v>0</v>
      </c>
      <c r="AF14" s="5">
        <f t="shared" si="25"/>
        <v>0</v>
      </c>
      <c r="AG14" s="5">
        <f t="shared" si="26"/>
        <v>0</v>
      </c>
      <c r="AH14" s="5">
        <f t="shared" si="27"/>
        <v>0</v>
      </c>
      <c r="AI14" s="5">
        <f t="shared" si="28"/>
        <v>0</v>
      </c>
      <c r="AJ14" s="5">
        <f t="shared" si="29"/>
        <v>0</v>
      </c>
      <c r="AK14" s="5">
        <f t="shared" si="30"/>
        <v>0</v>
      </c>
      <c r="AL14" s="5">
        <f t="shared" si="31"/>
        <v>0</v>
      </c>
      <c r="AM14" s="5">
        <f t="shared" si="32"/>
        <v>0</v>
      </c>
      <c r="AN14" s="5">
        <f t="shared" si="33"/>
        <v>0</v>
      </c>
      <c r="AO14" s="5">
        <f t="shared" si="34"/>
        <v>0</v>
      </c>
      <c r="AP14" s="5">
        <f t="shared" si="35"/>
        <v>0</v>
      </c>
      <c r="AQ14" s="5">
        <f t="shared" si="36"/>
        <v>0</v>
      </c>
      <c r="AR14" s="5">
        <f t="shared" si="37"/>
        <v>0</v>
      </c>
      <c r="AS14" s="5">
        <f t="shared" si="38"/>
        <v>0</v>
      </c>
      <c r="AT14" s="5">
        <f t="shared" si="39"/>
        <v>0</v>
      </c>
      <c r="AU14" s="5">
        <f t="shared" si="40"/>
        <v>0</v>
      </c>
      <c r="AV14" s="5">
        <f t="shared" si="41"/>
        <v>0</v>
      </c>
      <c r="AW14" s="5">
        <f t="shared" si="42"/>
        <v>0</v>
      </c>
      <c r="AX14" s="5">
        <f t="shared" si="43"/>
        <v>0</v>
      </c>
      <c r="AY14" s="5">
        <f t="shared" si="44"/>
        <v>0</v>
      </c>
      <c r="AZ14" s="5">
        <f t="shared" si="45"/>
        <v>0</v>
      </c>
      <c r="BA14" s="5">
        <f t="shared" si="46"/>
        <v>0</v>
      </c>
      <c r="BB14" s="5">
        <f t="shared" si="47"/>
        <v>0</v>
      </c>
    </row>
    <row r="15" spans="1:54" outlineLevel="2">
      <c r="A15" s="2" t="s">
        <v>425</v>
      </c>
      <c r="B15" s="6">
        <v>7</v>
      </c>
      <c r="C15" s="5">
        <f t="shared" si="5"/>
        <v>3581</v>
      </c>
      <c r="D15" s="5">
        <f t="shared" si="4"/>
        <v>2956039.9605537243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2807833.0255451403</v>
      </c>
      <c r="K15" s="5">
        <v>2135833.902288069</v>
      </c>
      <c r="L15" s="107">
        <f t="shared" si="48"/>
        <v>2068418.0984258116</v>
      </c>
      <c r="M15" s="5">
        <f t="shared" si="6"/>
        <v>1772814.1023704389</v>
      </c>
      <c r="N15" s="5">
        <f t="shared" si="7"/>
        <v>1476400.2323532712</v>
      </c>
      <c r="O15" s="5">
        <f t="shared" si="8"/>
        <v>1180796.2362978985</v>
      </c>
      <c r="P15" s="5">
        <f t="shared" si="9"/>
        <v>885192.24024252617</v>
      </c>
      <c r="Q15" s="5">
        <f t="shared" si="10"/>
        <v>589588.24418715376</v>
      </c>
      <c r="R15" s="5">
        <f t="shared" si="11"/>
        <v>293174.37416998576</v>
      </c>
      <c r="S15" s="5">
        <f t="shared" si="12"/>
        <v>0</v>
      </c>
      <c r="T15" s="5">
        <f t="shared" si="13"/>
        <v>0</v>
      </c>
      <c r="U15" s="5">
        <f t="shared" si="14"/>
        <v>0</v>
      </c>
      <c r="V15" s="5">
        <f t="shared" si="15"/>
        <v>0</v>
      </c>
      <c r="W15" s="5">
        <f t="shared" si="16"/>
        <v>0</v>
      </c>
      <c r="X15" s="5">
        <f t="shared" si="17"/>
        <v>0</v>
      </c>
      <c r="Y15" s="5">
        <f t="shared" si="18"/>
        <v>0</v>
      </c>
      <c r="Z15" s="5">
        <f t="shared" si="19"/>
        <v>0</v>
      </c>
      <c r="AA15" s="5">
        <f t="shared" si="20"/>
        <v>0</v>
      </c>
      <c r="AB15" s="5">
        <f t="shared" si="21"/>
        <v>0</v>
      </c>
      <c r="AC15" s="5">
        <f t="shared" si="22"/>
        <v>0</v>
      </c>
      <c r="AD15" s="5">
        <f t="shared" si="23"/>
        <v>0</v>
      </c>
      <c r="AE15" s="5">
        <f t="shared" si="24"/>
        <v>0</v>
      </c>
      <c r="AF15" s="5">
        <f t="shared" si="25"/>
        <v>0</v>
      </c>
      <c r="AG15" s="5">
        <f t="shared" si="26"/>
        <v>0</v>
      </c>
      <c r="AH15" s="5">
        <f t="shared" si="27"/>
        <v>0</v>
      </c>
      <c r="AI15" s="5">
        <f t="shared" si="28"/>
        <v>0</v>
      </c>
      <c r="AJ15" s="5">
        <f t="shared" si="29"/>
        <v>0</v>
      </c>
      <c r="AK15" s="5">
        <f t="shared" si="30"/>
        <v>0</v>
      </c>
      <c r="AL15" s="5">
        <f t="shared" si="31"/>
        <v>0</v>
      </c>
      <c r="AM15" s="5">
        <f t="shared" si="32"/>
        <v>0</v>
      </c>
      <c r="AN15" s="5">
        <f t="shared" si="33"/>
        <v>0</v>
      </c>
      <c r="AO15" s="5">
        <f t="shared" si="34"/>
        <v>0</v>
      </c>
      <c r="AP15" s="5">
        <f t="shared" si="35"/>
        <v>0</v>
      </c>
      <c r="AQ15" s="5">
        <f t="shared" si="36"/>
        <v>0</v>
      </c>
      <c r="AR15" s="5">
        <f t="shared" si="37"/>
        <v>0</v>
      </c>
      <c r="AS15" s="5">
        <f t="shared" si="38"/>
        <v>0</v>
      </c>
      <c r="AT15" s="5">
        <f t="shared" si="39"/>
        <v>0</v>
      </c>
      <c r="AU15" s="5">
        <f t="shared" si="40"/>
        <v>0</v>
      </c>
      <c r="AV15" s="5">
        <f t="shared" si="41"/>
        <v>0</v>
      </c>
      <c r="AW15" s="5">
        <f t="shared" si="42"/>
        <v>0</v>
      </c>
      <c r="AX15" s="5">
        <f t="shared" si="43"/>
        <v>0</v>
      </c>
      <c r="AY15" s="5">
        <f t="shared" si="44"/>
        <v>0</v>
      </c>
      <c r="AZ15" s="5">
        <f t="shared" si="45"/>
        <v>0</v>
      </c>
      <c r="BA15" s="5">
        <f t="shared" si="46"/>
        <v>0</v>
      </c>
      <c r="BB15" s="5">
        <f t="shared" si="47"/>
        <v>0</v>
      </c>
    </row>
    <row r="16" spans="1:54" outlineLevel="2">
      <c r="A16" s="2" t="s">
        <v>425</v>
      </c>
      <c r="B16" s="6">
        <v>8</v>
      </c>
      <c r="C16" s="5">
        <f t="shared" si="5"/>
        <v>3946</v>
      </c>
      <c r="D16" s="5">
        <f t="shared" si="4"/>
        <v>2775778.8586475812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2498200.9727828233</v>
      </c>
      <c r="L16" s="107">
        <f t="shared" si="48"/>
        <v>2220623.0869180649</v>
      </c>
      <c r="M16" s="5">
        <f t="shared" si="6"/>
        <v>1943045.2010533067</v>
      </c>
      <c r="N16" s="5">
        <f t="shared" si="7"/>
        <v>1664706.827830015</v>
      </c>
      <c r="O16" s="5">
        <f t="shared" si="8"/>
        <v>1387128.9419652568</v>
      </c>
      <c r="P16" s="5">
        <f t="shared" si="9"/>
        <v>1109551.0561004989</v>
      </c>
      <c r="Q16" s="5">
        <f t="shared" si="10"/>
        <v>831973.17023574084</v>
      </c>
      <c r="R16" s="5">
        <f t="shared" si="11"/>
        <v>553634.79701244913</v>
      </c>
      <c r="S16" s="5">
        <f t="shared" si="12"/>
        <v>276056.91114769102</v>
      </c>
      <c r="T16" s="5">
        <f t="shared" si="13"/>
        <v>0</v>
      </c>
      <c r="U16" s="5">
        <f t="shared" si="14"/>
        <v>0</v>
      </c>
      <c r="V16" s="5">
        <f t="shared" si="15"/>
        <v>0</v>
      </c>
      <c r="W16" s="5">
        <f t="shared" si="16"/>
        <v>0</v>
      </c>
      <c r="X16" s="5">
        <f t="shared" si="17"/>
        <v>0</v>
      </c>
      <c r="Y16" s="5">
        <f t="shared" si="18"/>
        <v>0</v>
      </c>
      <c r="Z16" s="5">
        <f t="shared" si="19"/>
        <v>0</v>
      </c>
      <c r="AA16" s="5">
        <f t="shared" si="20"/>
        <v>0</v>
      </c>
      <c r="AB16" s="5">
        <f t="shared" si="21"/>
        <v>0</v>
      </c>
      <c r="AC16" s="5">
        <f t="shared" si="22"/>
        <v>0</v>
      </c>
      <c r="AD16" s="5">
        <f t="shared" si="23"/>
        <v>0</v>
      </c>
      <c r="AE16" s="5">
        <f t="shared" si="24"/>
        <v>0</v>
      </c>
      <c r="AF16" s="5">
        <f t="shared" si="25"/>
        <v>0</v>
      </c>
      <c r="AG16" s="5">
        <f t="shared" si="26"/>
        <v>0</v>
      </c>
      <c r="AH16" s="5">
        <f t="shared" si="27"/>
        <v>0</v>
      </c>
      <c r="AI16" s="5">
        <f t="shared" si="28"/>
        <v>0</v>
      </c>
      <c r="AJ16" s="5">
        <f t="shared" si="29"/>
        <v>0</v>
      </c>
      <c r="AK16" s="5">
        <f t="shared" si="30"/>
        <v>0</v>
      </c>
      <c r="AL16" s="5">
        <f t="shared" si="31"/>
        <v>0</v>
      </c>
      <c r="AM16" s="5">
        <f t="shared" si="32"/>
        <v>0</v>
      </c>
      <c r="AN16" s="5">
        <f t="shared" si="33"/>
        <v>0</v>
      </c>
      <c r="AO16" s="5">
        <f t="shared" si="34"/>
        <v>0</v>
      </c>
      <c r="AP16" s="5">
        <f t="shared" si="35"/>
        <v>0</v>
      </c>
      <c r="AQ16" s="5">
        <f t="shared" si="36"/>
        <v>0</v>
      </c>
      <c r="AR16" s="5">
        <f t="shared" si="37"/>
        <v>0</v>
      </c>
      <c r="AS16" s="5">
        <f t="shared" si="38"/>
        <v>0</v>
      </c>
      <c r="AT16" s="5">
        <f t="shared" si="39"/>
        <v>0</v>
      </c>
      <c r="AU16" s="5">
        <f t="shared" si="40"/>
        <v>0</v>
      </c>
      <c r="AV16" s="5">
        <f t="shared" si="41"/>
        <v>0</v>
      </c>
      <c r="AW16" s="5">
        <f t="shared" si="42"/>
        <v>0</v>
      </c>
      <c r="AX16" s="5">
        <f t="shared" si="43"/>
        <v>0</v>
      </c>
      <c r="AY16" s="5">
        <f t="shared" si="44"/>
        <v>0</v>
      </c>
      <c r="AZ16" s="5">
        <f t="shared" si="45"/>
        <v>0</v>
      </c>
      <c r="BA16" s="5">
        <f t="shared" si="46"/>
        <v>0</v>
      </c>
      <c r="BB16" s="5">
        <f t="shared" si="47"/>
        <v>0</v>
      </c>
    </row>
    <row r="17" spans="1:54" outlineLevel="2">
      <c r="A17" s="2" t="s">
        <v>425</v>
      </c>
      <c r="B17" s="6">
        <v>9</v>
      </c>
      <c r="C17" s="5">
        <f t="shared" si="5"/>
        <v>4311</v>
      </c>
      <c r="D17" s="5">
        <f t="shared" si="4"/>
        <v>2080463.3096100502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107">
        <f t="shared" si="48"/>
        <v>1872416.9786490451</v>
      </c>
      <c r="M17" s="5">
        <f t="shared" si="6"/>
        <v>1664370.6476880403</v>
      </c>
      <c r="N17" s="5">
        <f t="shared" si="7"/>
        <v>1455754.3267791967</v>
      </c>
      <c r="O17" s="5">
        <f t="shared" si="8"/>
        <v>1247707.9958181917</v>
      </c>
      <c r="P17" s="5">
        <f t="shared" si="9"/>
        <v>1039661.6648571866</v>
      </c>
      <c r="Q17" s="5">
        <f t="shared" si="10"/>
        <v>831615.33389618166</v>
      </c>
      <c r="R17" s="5">
        <f t="shared" si="11"/>
        <v>622999.01298733824</v>
      </c>
      <c r="S17" s="5">
        <f t="shared" si="12"/>
        <v>414952.68202633329</v>
      </c>
      <c r="T17" s="5">
        <f t="shared" si="13"/>
        <v>206906.35106532832</v>
      </c>
      <c r="U17" s="5">
        <f t="shared" si="14"/>
        <v>0</v>
      </c>
      <c r="V17" s="5">
        <f t="shared" si="15"/>
        <v>0</v>
      </c>
      <c r="W17" s="5">
        <f t="shared" si="16"/>
        <v>0</v>
      </c>
      <c r="X17" s="5">
        <f t="shared" si="17"/>
        <v>0</v>
      </c>
      <c r="Y17" s="5">
        <f t="shared" si="18"/>
        <v>0</v>
      </c>
      <c r="Z17" s="5">
        <f t="shared" si="19"/>
        <v>0</v>
      </c>
      <c r="AA17" s="5">
        <f t="shared" si="20"/>
        <v>0</v>
      </c>
      <c r="AB17" s="5">
        <f t="shared" si="21"/>
        <v>0</v>
      </c>
      <c r="AC17" s="5">
        <f t="shared" si="22"/>
        <v>0</v>
      </c>
      <c r="AD17" s="5">
        <f t="shared" si="23"/>
        <v>0</v>
      </c>
      <c r="AE17" s="5">
        <f t="shared" si="24"/>
        <v>0</v>
      </c>
      <c r="AF17" s="5">
        <f t="shared" si="25"/>
        <v>0</v>
      </c>
      <c r="AG17" s="5">
        <f t="shared" si="26"/>
        <v>0</v>
      </c>
      <c r="AH17" s="5">
        <f t="shared" si="27"/>
        <v>0</v>
      </c>
      <c r="AI17" s="5">
        <f t="shared" si="28"/>
        <v>0</v>
      </c>
      <c r="AJ17" s="5">
        <f t="shared" si="29"/>
        <v>0</v>
      </c>
      <c r="AK17" s="5">
        <f t="shared" si="30"/>
        <v>0</v>
      </c>
      <c r="AL17" s="5">
        <f t="shared" si="31"/>
        <v>0</v>
      </c>
      <c r="AM17" s="5">
        <f t="shared" si="32"/>
        <v>0</v>
      </c>
      <c r="AN17" s="5">
        <f t="shared" si="33"/>
        <v>0</v>
      </c>
      <c r="AO17" s="5">
        <f t="shared" si="34"/>
        <v>0</v>
      </c>
      <c r="AP17" s="5">
        <f t="shared" si="35"/>
        <v>0</v>
      </c>
      <c r="AQ17" s="5">
        <f t="shared" si="36"/>
        <v>0</v>
      </c>
      <c r="AR17" s="5">
        <f t="shared" si="37"/>
        <v>0</v>
      </c>
      <c r="AS17" s="5">
        <f t="shared" si="38"/>
        <v>0</v>
      </c>
      <c r="AT17" s="5">
        <f t="shared" si="39"/>
        <v>0</v>
      </c>
      <c r="AU17" s="5">
        <f t="shared" si="40"/>
        <v>0</v>
      </c>
      <c r="AV17" s="5">
        <f t="shared" si="41"/>
        <v>0</v>
      </c>
      <c r="AW17" s="5">
        <f t="shared" si="42"/>
        <v>0</v>
      </c>
      <c r="AX17" s="5">
        <f t="shared" si="43"/>
        <v>0</v>
      </c>
      <c r="AY17" s="5">
        <f t="shared" si="44"/>
        <v>0</v>
      </c>
      <c r="AZ17" s="5">
        <f t="shared" si="45"/>
        <v>0</v>
      </c>
      <c r="BA17" s="5">
        <f t="shared" si="46"/>
        <v>0</v>
      </c>
      <c r="BB17" s="5">
        <f t="shared" si="47"/>
        <v>0</v>
      </c>
    </row>
    <row r="18" spans="1:54" outlineLevel="2">
      <c r="A18" s="2" t="s">
        <v>425</v>
      </c>
      <c r="B18" s="6">
        <v>10</v>
      </c>
      <c r="C18" s="5">
        <f t="shared" si="5"/>
        <v>4676</v>
      </c>
      <c r="D18" s="5">
        <f t="shared" si="4"/>
        <v>2821775.049442213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107">
        <f t="shared" si="48"/>
        <v>0</v>
      </c>
      <c r="M18" s="5">
        <f t="shared" si="6"/>
        <v>2539597.5444979919</v>
      </c>
      <c r="N18" s="5">
        <f t="shared" si="7"/>
        <v>2256646.9504991286</v>
      </c>
      <c r="O18" s="5">
        <f t="shared" si="8"/>
        <v>1974469.4455549074</v>
      </c>
      <c r="P18" s="5">
        <f t="shared" si="9"/>
        <v>1692291.9406106859</v>
      </c>
      <c r="Q18" s="5">
        <f t="shared" si="10"/>
        <v>1410114.4356664647</v>
      </c>
      <c r="R18" s="5">
        <f t="shared" si="11"/>
        <v>1127163.8416676016</v>
      </c>
      <c r="S18" s="5">
        <f t="shared" si="12"/>
        <v>844986.33672338049</v>
      </c>
      <c r="T18" s="5">
        <f t="shared" si="13"/>
        <v>562808.83177915926</v>
      </c>
      <c r="U18" s="5">
        <f t="shared" si="14"/>
        <v>280631.32683493797</v>
      </c>
      <c r="V18" s="5">
        <f t="shared" si="15"/>
        <v>0</v>
      </c>
      <c r="W18" s="5">
        <f t="shared" si="16"/>
        <v>0</v>
      </c>
      <c r="X18" s="5">
        <f t="shared" si="17"/>
        <v>0</v>
      </c>
      <c r="Y18" s="5">
        <f t="shared" si="18"/>
        <v>0</v>
      </c>
      <c r="Z18" s="5">
        <f t="shared" si="19"/>
        <v>0</v>
      </c>
      <c r="AA18" s="5">
        <f t="shared" si="20"/>
        <v>0</v>
      </c>
      <c r="AB18" s="5">
        <f t="shared" si="21"/>
        <v>0</v>
      </c>
      <c r="AC18" s="5">
        <f t="shared" si="22"/>
        <v>0</v>
      </c>
      <c r="AD18" s="5">
        <f t="shared" si="23"/>
        <v>0</v>
      </c>
      <c r="AE18" s="5">
        <f t="shared" si="24"/>
        <v>0</v>
      </c>
      <c r="AF18" s="5">
        <f t="shared" si="25"/>
        <v>0</v>
      </c>
      <c r="AG18" s="5">
        <f t="shared" si="26"/>
        <v>0</v>
      </c>
      <c r="AH18" s="5">
        <f t="shared" si="27"/>
        <v>0</v>
      </c>
      <c r="AI18" s="5">
        <f t="shared" si="28"/>
        <v>0</v>
      </c>
      <c r="AJ18" s="5">
        <f t="shared" si="29"/>
        <v>0</v>
      </c>
      <c r="AK18" s="5">
        <f t="shared" si="30"/>
        <v>0</v>
      </c>
      <c r="AL18" s="5">
        <f t="shared" si="31"/>
        <v>0</v>
      </c>
      <c r="AM18" s="5">
        <f t="shared" si="32"/>
        <v>0</v>
      </c>
      <c r="AN18" s="5">
        <f t="shared" si="33"/>
        <v>0</v>
      </c>
      <c r="AO18" s="5">
        <f t="shared" si="34"/>
        <v>0</v>
      </c>
      <c r="AP18" s="5">
        <f t="shared" si="35"/>
        <v>0</v>
      </c>
      <c r="AQ18" s="5">
        <f t="shared" si="36"/>
        <v>0</v>
      </c>
      <c r="AR18" s="5">
        <f t="shared" si="37"/>
        <v>0</v>
      </c>
      <c r="AS18" s="5">
        <f t="shared" si="38"/>
        <v>0</v>
      </c>
      <c r="AT18" s="5">
        <f t="shared" si="39"/>
        <v>0</v>
      </c>
      <c r="AU18" s="5">
        <f t="shared" si="40"/>
        <v>0</v>
      </c>
      <c r="AV18" s="5">
        <f t="shared" si="41"/>
        <v>0</v>
      </c>
      <c r="AW18" s="5">
        <f t="shared" si="42"/>
        <v>0</v>
      </c>
      <c r="AX18" s="5">
        <f t="shared" si="43"/>
        <v>0</v>
      </c>
      <c r="AY18" s="5">
        <f t="shared" si="44"/>
        <v>0</v>
      </c>
      <c r="AZ18" s="5">
        <f t="shared" si="45"/>
        <v>0</v>
      </c>
      <c r="BA18" s="5">
        <f t="shared" si="46"/>
        <v>0</v>
      </c>
      <c r="BB18" s="5">
        <f t="shared" si="47"/>
        <v>0</v>
      </c>
    </row>
    <row r="19" spans="1:54" outlineLevel="2">
      <c r="A19" s="2" t="s">
        <v>425</v>
      </c>
      <c r="B19" s="6">
        <v>11</v>
      </c>
      <c r="C19" s="5">
        <f t="shared" si="5"/>
        <v>5042</v>
      </c>
      <c r="D19" s="5">
        <f t="shared" si="4"/>
        <v>2969375.5904899724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107">
        <f t="shared" si="48"/>
        <v>0</v>
      </c>
      <c r="M19" s="5">
        <f t="shared" si="6"/>
        <v>0</v>
      </c>
      <c r="N19" s="5">
        <f t="shared" si="7"/>
        <v>2671624.5038819369</v>
      </c>
      <c r="O19" s="5">
        <f t="shared" si="8"/>
        <v>2374686.9448329397</v>
      </c>
      <c r="P19" s="5">
        <f t="shared" si="9"/>
        <v>2077749.3857839424</v>
      </c>
      <c r="Q19" s="5">
        <f t="shared" si="10"/>
        <v>1780811.8267349449</v>
      </c>
      <c r="R19" s="5">
        <f t="shared" si="11"/>
        <v>1483060.7401269097</v>
      </c>
      <c r="S19" s="5">
        <f t="shared" si="12"/>
        <v>1186123.1810779122</v>
      </c>
      <c r="T19" s="5">
        <f t="shared" si="13"/>
        <v>889185.62202891498</v>
      </c>
      <c r="U19" s="5">
        <f t="shared" si="14"/>
        <v>592248.06297991774</v>
      </c>
      <c r="V19" s="5">
        <f t="shared" si="15"/>
        <v>294496.97637188219</v>
      </c>
      <c r="W19" s="5">
        <f t="shared" si="16"/>
        <v>0</v>
      </c>
      <c r="X19" s="5">
        <f t="shared" si="17"/>
        <v>0</v>
      </c>
      <c r="Y19" s="5">
        <f t="shared" si="18"/>
        <v>0</v>
      </c>
      <c r="Z19" s="5">
        <f t="shared" si="19"/>
        <v>0</v>
      </c>
      <c r="AA19" s="5">
        <f t="shared" si="20"/>
        <v>0</v>
      </c>
      <c r="AB19" s="5">
        <f t="shared" si="21"/>
        <v>0</v>
      </c>
      <c r="AC19" s="5">
        <f t="shared" si="22"/>
        <v>0</v>
      </c>
      <c r="AD19" s="5">
        <f t="shared" si="23"/>
        <v>0</v>
      </c>
      <c r="AE19" s="5">
        <f t="shared" si="24"/>
        <v>0</v>
      </c>
      <c r="AF19" s="5">
        <f t="shared" si="25"/>
        <v>0</v>
      </c>
      <c r="AG19" s="5">
        <f t="shared" si="26"/>
        <v>0</v>
      </c>
      <c r="AH19" s="5">
        <f t="shared" si="27"/>
        <v>0</v>
      </c>
      <c r="AI19" s="5">
        <f t="shared" si="28"/>
        <v>0</v>
      </c>
      <c r="AJ19" s="5">
        <f t="shared" si="29"/>
        <v>0</v>
      </c>
      <c r="AK19" s="5">
        <f t="shared" si="30"/>
        <v>0</v>
      </c>
      <c r="AL19" s="5">
        <f t="shared" si="31"/>
        <v>0</v>
      </c>
      <c r="AM19" s="5">
        <f t="shared" si="32"/>
        <v>0</v>
      </c>
      <c r="AN19" s="5">
        <f t="shared" si="33"/>
        <v>0</v>
      </c>
      <c r="AO19" s="5">
        <f t="shared" si="34"/>
        <v>0</v>
      </c>
      <c r="AP19" s="5">
        <f t="shared" si="35"/>
        <v>0</v>
      </c>
      <c r="AQ19" s="5">
        <f t="shared" si="36"/>
        <v>0</v>
      </c>
      <c r="AR19" s="5">
        <f t="shared" si="37"/>
        <v>0</v>
      </c>
      <c r="AS19" s="5">
        <f t="shared" si="38"/>
        <v>0</v>
      </c>
      <c r="AT19" s="5">
        <f t="shared" si="39"/>
        <v>0</v>
      </c>
      <c r="AU19" s="5">
        <f t="shared" si="40"/>
        <v>0</v>
      </c>
      <c r="AV19" s="5">
        <f t="shared" si="41"/>
        <v>0</v>
      </c>
      <c r="AW19" s="5">
        <f t="shared" si="42"/>
        <v>0</v>
      </c>
      <c r="AX19" s="5">
        <f t="shared" si="43"/>
        <v>0</v>
      </c>
      <c r="AY19" s="5">
        <f t="shared" si="44"/>
        <v>0</v>
      </c>
      <c r="AZ19" s="5">
        <f t="shared" si="45"/>
        <v>0</v>
      </c>
      <c r="BA19" s="5">
        <f t="shared" si="46"/>
        <v>0</v>
      </c>
      <c r="BB19" s="5">
        <f t="shared" si="47"/>
        <v>0</v>
      </c>
    </row>
    <row r="20" spans="1:54" outlineLevel="2">
      <c r="A20" s="2" t="s">
        <v>425</v>
      </c>
      <c r="B20" s="6">
        <v>12</v>
      </c>
      <c r="C20" s="5">
        <f t="shared" si="5"/>
        <v>5407</v>
      </c>
      <c r="D20" s="5">
        <f t="shared" si="4"/>
        <v>2957378.1133566611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107">
        <f t="shared" si="48"/>
        <v>0</v>
      </c>
      <c r="M20" s="5">
        <f t="shared" si="6"/>
        <v>0</v>
      </c>
      <c r="N20" s="5">
        <f t="shared" si="7"/>
        <v>0</v>
      </c>
      <c r="O20" s="5">
        <f t="shared" si="8"/>
        <v>2661640.3020209949</v>
      </c>
      <c r="P20" s="5">
        <f t="shared" si="9"/>
        <v>2365902.4906853288</v>
      </c>
      <c r="Q20" s="5">
        <f t="shared" si="10"/>
        <v>2070164.6793496625</v>
      </c>
      <c r="R20" s="5">
        <f t="shared" si="11"/>
        <v>1773616.6274349946</v>
      </c>
      <c r="S20" s="5">
        <f t="shared" si="12"/>
        <v>1477878.8160993287</v>
      </c>
      <c r="T20" s="5">
        <f t="shared" si="13"/>
        <v>1182141.0047636626</v>
      </c>
      <c r="U20" s="5">
        <f t="shared" si="14"/>
        <v>886403.19342799648</v>
      </c>
      <c r="V20" s="5">
        <f t="shared" si="15"/>
        <v>589855.14151332853</v>
      </c>
      <c r="W20" s="5">
        <f t="shared" si="16"/>
        <v>294117.33017766254</v>
      </c>
      <c r="X20" s="5">
        <f t="shared" si="17"/>
        <v>0</v>
      </c>
      <c r="Y20" s="5">
        <f t="shared" si="18"/>
        <v>0</v>
      </c>
      <c r="Z20" s="5">
        <f t="shared" si="19"/>
        <v>0</v>
      </c>
      <c r="AA20" s="5">
        <f t="shared" si="20"/>
        <v>0</v>
      </c>
      <c r="AB20" s="5">
        <f t="shared" si="21"/>
        <v>0</v>
      </c>
      <c r="AC20" s="5">
        <f t="shared" si="22"/>
        <v>0</v>
      </c>
      <c r="AD20" s="5">
        <f t="shared" si="23"/>
        <v>0</v>
      </c>
      <c r="AE20" s="5">
        <f t="shared" si="24"/>
        <v>0</v>
      </c>
      <c r="AF20" s="5">
        <f t="shared" si="25"/>
        <v>0</v>
      </c>
      <c r="AG20" s="5">
        <f t="shared" si="26"/>
        <v>0</v>
      </c>
      <c r="AH20" s="5">
        <f t="shared" si="27"/>
        <v>0</v>
      </c>
      <c r="AI20" s="5">
        <f t="shared" si="28"/>
        <v>0</v>
      </c>
      <c r="AJ20" s="5">
        <f t="shared" si="29"/>
        <v>0</v>
      </c>
      <c r="AK20" s="5">
        <f t="shared" si="30"/>
        <v>0</v>
      </c>
      <c r="AL20" s="5">
        <f t="shared" si="31"/>
        <v>0</v>
      </c>
      <c r="AM20" s="5">
        <f t="shared" si="32"/>
        <v>0</v>
      </c>
      <c r="AN20" s="5">
        <f t="shared" si="33"/>
        <v>0</v>
      </c>
      <c r="AO20" s="5">
        <f t="shared" si="34"/>
        <v>0</v>
      </c>
      <c r="AP20" s="5">
        <f t="shared" si="35"/>
        <v>0</v>
      </c>
      <c r="AQ20" s="5">
        <f t="shared" si="36"/>
        <v>0</v>
      </c>
      <c r="AR20" s="5">
        <f t="shared" si="37"/>
        <v>0</v>
      </c>
      <c r="AS20" s="5">
        <f t="shared" si="38"/>
        <v>0</v>
      </c>
      <c r="AT20" s="5">
        <f t="shared" si="39"/>
        <v>0</v>
      </c>
      <c r="AU20" s="5">
        <f t="shared" si="40"/>
        <v>0</v>
      </c>
      <c r="AV20" s="5">
        <f t="shared" si="41"/>
        <v>0</v>
      </c>
      <c r="AW20" s="5">
        <f t="shared" si="42"/>
        <v>0</v>
      </c>
      <c r="AX20" s="5">
        <f t="shared" si="43"/>
        <v>0</v>
      </c>
      <c r="AY20" s="5">
        <f t="shared" si="44"/>
        <v>0</v>
      </c>
      <c r="AZ20" s="5">
        <f t="shared" si="45"/>
        <v>0</v>
      </c>
      <c r="BA20" s="5">
        <f t="shared" si="46"/>
        <v>0</v>
      </c>
      <c r="BB20" s="5">
        <f t="shared" si="47"/>
        <v>0</v>
      </c>
    </row>
    <row r="21" spans="1:54" outlineLevel="2">
      <c r="A21" s="2" t="s">
        <v>425</v>
      </c>
      <c r="B21" s="6">
        <v>13</v>
      </c>
      <c r="C21" s="5">
        <f t="shared" si="5"/>
        <v>5772</v>
      </c>
      <c r="D21" s="5">
        <f t="shared" si="4"/>
        <v>2707877.9474465474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107">
        <f t="shared" si="48"/>
        <v>0</v>
      </c>
      <c r="M21" s="5">
        <f t="shared" si="6"/>
        <v>0</v>
      </c>
      <c r="N21" s="5">
        <f t="shared" si="7"/>
        <v>0</v>
      </c>
      <c r="O21" s="5">
        <f t="shared" si="8"/>
        <v>0</v>
      </c>
      <c r="P21" s="5">
        <f t="shared" si="9"/>
        <v>2437090.1527018929</v>
      </c>
      <c r="Q21" s="5">
        <f t="shared" si="10"/>
        <v>2166302.3579572379</v>
      </c>
      <c r="R21" s="5">
        <f t="shared" si="11"/>
        <v>1894772.6788434198</v>
      </c>
      <c r="S21" s="5">
        <f t="shared" si="12"/>
        <v>1623984.884098765</v>
      </c>
      <c r="T21" s="5">
        <f t="shared" si="13"/>
        <v>1353197.0893541102</v>
      </c>
      <c r="U21" s="5">
        <f t="shared" si="14"/>
        <v>1082409.2946094556</v>
      </c>
      <c r="V21" s="5">
        <f t="shared" si="15"/>
        <v>810879.61549563729</v>
      </c>
      <c r="W21" s="5">
        <f t="shared" si="16"/>
        <v>540091.82075098262</v>
      </c>
      <c r="X21" s="5">
        <f t="shared" si="17"/>
        <v>269304.02600632794</v>
      </c>
      <c r="Y21" s="5">
        <f t="shared" si="18"/>
        <v>0</v>
      </c>
      <c r="Z21" s="5">
        <f t="shared" si="19"/>
        <v>0</v>
      </c>
      <c r="AA21" s="5">
        <f t="shared" si="20"/>
        <v>0</v>
      </c>
      <c r="AB21" s="5">
        <f t="shared" si="21"/>
        <v>0</v>
      </c>
      <c r="AC21" s="5">
        <f t="shared" si="22"/>
        <v>0</v>
      </c>
      <c r="AD21" s="5">
        <f t="shared" si="23"/>
        <v>0</v>
      </c>
      <c r="AE21" s="5">
        <f t="shared" si="24"/>
        <v>0</v>
      </c>
      <c r="AF21" s="5">
        <f t="shared" si="25"/>
        <v>0</v>
      </c>
      <c r="AG21" s="5">
        <f t="shared" si="26"/>
        <v>0</v>
      </c>
      <c r="AH21" s="5">
        <f t="shared" si="27"/>
        <v>0</v>
      </c>
      <c r="AI21" s="5">
        <f t="shared" si="28"/>
        <v>0</v>
      </c>
      <c r="AJ21" s="5">
        <f t="shared" si="29"/>
        <v>0</v>
      </c>
      <c r="AK21" s="5">
        <f t="shared" si="30"/>
        <v>0</v>
      </c>
      <c r="AL21" s="5">
        <f t="shared" si="31"/>
        <v>0</v>
      </c>
      <c r="AM21" s="5">
        <f t="shared" si="32"/>
        <v>0</v>
      </c>
      <c r="AN21" s="5">
        <f t="shared" si="33"/>
        <v>0</v>
      </c>
      <c r="AO21" s="5">
        <f t="shared" si="34"/>
        <v>0</v>
      </c>
      <c r="AP21" s="5">
        <f t="shared" si="35"/>
        <v>0</v>
      </c>
      <c r="AQ21" s="5">
        <f t="shared" si="36"/>
        <v>0</v>
      </c>
      <c r="AR21" s="5">
        <f t="shared" si="37"/>
        <v>0</v>
      </c>
      <c r="AS21" s="5">
        <f t="shared" si="38"/>
        <v>0</v>
      </c>
      <c r="AT21" s="5">
        <f t="shared" si="39"/>
        <v>0</v>
      </c>
      <c r="AU21" s="5">
        <f t="shared" si="40"/>
        <v>0</v>
      </c>
      <c r="AV21" s="5">
        <f t="shared" si="41"/>
        <v>0</v>
      </c>
      <c r="AW21" s="5">
        <f t="shared" si="42"/>
        <v>0</v>
      </c>
      <c r="AX21" s="5">
        <f t="shared" si="43"/>
        <v>0</v>
      </c>
      <c r="AY21" s="5">
        <f t="shared" si="44"/>
        <v>0</v>
      </c>
      <c r="AZ21" s="5">
        <f t="shared" si="45"/>
        <v>0</v>
      </c>
      <c r="BA21" s="5">
        <f t="shared" si="46"/>
        <v>0</v>
      </c>
      <c r="BB21" s="5">
        <f t="shared" si="47"/>
        <v>0</v>
      </c>
    </row>
    <row r="22" spans="1:54" outlineLevel="2">
      <c r="A22" s="2" t="s">
        <v>425</v>
      </c>
      <c r="B22" s="6">
        <v>14</v>
      </c>
      <c r="C22" s="5">
        <f t="shared" si="5"/>
        <v>6137</v>
      </c>
      <c r="D22" s="5">
        <f t="shared" si="4"/>
        <v>2420367.6128314212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107">
        <f t="shared" si="48"/>
        <v>0</v>
      </c>
      <c r="M22" s="5">
        <f t="shared" si="6"/>
        <v>0</v>
      </c>
      <c r="N22" s="5">
        <f t="shared" si="7"/>
        <v>0</v>
      </c>
      <c r="O22" s="5">
        <f t="shared" si="8"/>
        <v>0</v>
      </c>
      <c r="P22" s="5">
        <f t="shared" si="9"/>
        <v>0</v>
      </c>
      <c r="Q22" s="5">
        <f t="shared" si="10"/>
        <v>2178330.8515482792</v>
      </c>
      <c r="R22" s="5">
        <f t="shared" si="11"/>
        <v>1935630.9758506627</v>
      </c>
      <c r="S22" s="5">
        <f t="shared" si="12"/>
        <v>1693594.2145675207</v>
      </c>
      <c r="T22" s="5">
        <f t="shared" si="13"/>
        <v>1451557.4532843782</v>
      </c>
      <c r="U22" s="5">
        <f t="shared" si="14"/>
        <v>1209520.6920012361</v>
      </c>
      <c r="V22" s="5">
        <f t="shared" si="15"/>
        <v>966820.81630361965</v>
      </c>
      <c r="W22" s="5">
        <f t="shared" si="16"/>
        <v>724784.05502047762</v>
      </c>
      <c r="X22" s="5">
        <f t="shared" si="17"/>
        <v>482747.29373733554</v>
      </c>
      <c r="Y22" s="5">
        <f t="shared" si="18"/>
        <v>240710.53245419345</v>
      </c>
      <c r="Z22" s="5">
        <f t="shared" si="19"/>
        <v>0</v>
      </c>
      <c r="AA22" s="5">
        <f t="shared" si="20"/>
        <v>0</v>
      </c>
      <c r="AB22" s="5">
        <f t="shared" si="21"/>
        <v>0</v>
      </c>
      <c r="AC22" s="5">
        <f t="shared" si="22"/>
        <v>0</v>
      </c>
      <c r="AD22" s="5">
        <f t="shared" si="23"/>
        <v>0</v>
      </c>
      <c r="AE22" s="5">
        <f t="shared" si="24"/>
        <v>0</v>
      </c>
      <c r="AF22" s="5">
        <f t="shared" si="25"/>
        <v>0</v>
      </c>
      <c r="AG22" s="5">
        <f t="shared" si="26"/>
        <v>0</v>
      </c>
      <c r="AH22" s="5">
        <f t="shared" si="27"/>
        <v>0</v>
      </c>
      <c r="AI22" s="5">
        <f t="shared" si="28"/>
        <v>0</v>
      </c>
      <c r="AJ22" s="5">
        <f t="shared" si="29"/>
        <v>0</v>
      </c>
      <c r="AK22" s="5">
        <f t="shared" si="30"/>
        <v>0</v>
      </c>
      <c r="AL22" s="5">
        <f t="shared" si="31"/>
        <v>0</v>
      </c>
      <c r="AM22" s="5">
        <f t="shared" si="32"/>
        <v>0</v>
      </c>
      <c r="AN22" s="5">
        <f t="shared" si="33"/>
        <v>0</v>
      </c>
      <c r="AO22" s="5">
        <f t="shared" si="34"/>
        <v>0</v>
      </c>
      <c r="AP22" s="5">
        <f t="shared" si="35"/>
        <v>0</v>
      </c>
      <c r="AQ22" s="5">
        <f t="shared" si="36"/>
        <v>0</v>
      </c>
      <c r="AR22" s="5">
        <f t="shared" si="37"/>
        <v>0</v>
      </c>
      <c r="AS22" s="5">
        <f t="shared" si="38"/>
        <v>0</v>
      </c>
      <c r="AT22" s="5">
        <f t="shared" si="39"/>
        <v>0</v>
      </c>
      <c r="AU22" s="5">
        <f t="shared" si="40"/>
        <v>0</v>
      </c>
      <c r="AV22" s="5">
        <f t="shared" si="41"/>
        <v>0</v>
      </c>
      <c r="AW22" s="5">
        <f t="shared" si="42"/>
        <v>0</v>
      </c>
      <c r="AX22" s="5">
        <f t="shared" si="43"/>
        <v>0</v>
      </c>
      <c r="AY22" s="5">
        <f t="shared" si="44"/>
        <v>0</v>
      </c>
      <c r="AZ22" s="5">
        <f t="shared" si="45"/>
        <v>0</v>
      </c>
      <c r="BA22" s="5">
        <f t="shared" si="46"/>
        <v>0</v>
      </c>
      <c r="BB22" s="5">
        <f t="shared" si="47"/>
        <v>0</v>
      </c>
    </row>
    <row r="23" spans="1:54" outlineLevel="2">
      <c r="A23" s="2" t="s">
        <v>425</v>
      </c>
      <c r="B23" s="6">
        <v>15</v>
      </c>
      <c r="C23" s="5">
        <f t="shared" si="5"/>
        <v>6503</v>
      </c>
      <c r="D23" s="5">
        <f t="shared" si="4"/>
        <v>2489520.9731980339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107">
        <f t="shared" si="48"/>
        <v>0</v>
      </c>
      <c r="M23" s="5">
        <f t="shared" si="6"/>
        <v>0</v>
      </c>
      <c r="N23" s="5">
        <f t="shared" si="7"/>
        <v>0</v>
      </c>
      <c r="O23" s="5">
        <f t="shared" si="8"/>
        <v>0</v>
      </c>
      <c r="P23" s="5">
        <f t="shared" si="9"/>
        <v>0</v>
      </c>
      <c r="Q23" s="5">
        <f t="shared" si="10"/>
        <v>0</v>
      </c>
      <c r="R23" s="5">
        <f t="shared" si="11"/>
        <v>2239886.8153376281</v>
      </c>
      <c r="S23" s="5">
        <f t="shared" si="12"/>
        <v>1990934.7180178249</v>
      </c>
      <c r="T23" s="5">
        <f t="shared" si="13"/>
        <v>1741982.6206980215</v>
      </c>
      <c r="U23" s="5">
        <f t="shared" si="14"/>
        <v>1493030.5233782181</v>
      </c>
      <c r="V23" s="5">
        <f t="shared" si="15"/>
        <v>1243396.3655178125</v>
      </c>
      <c r="W23" s="5">
        <f t="shared" si="16"/>
        <v>994444.268198009</v>
      </c>
      <c r="X23" s="5">
        <f t="shared" si="17"/>
        <v>745492.17087820568</v>
      </c>
      <c r="Y23" s="5">
        <f t="shared" si="18"/>
        <v>496540.07355840236</v>
      </c>
      <c r="Z23" s="5">
        <f t="shared" si="19"/>
        <v>246905.91569799677</v>
      </c>
      <c r="AA23" s="5">
        <f t="shared" si="20"/>
        <v>0</v>
      </c>
      <c r="AB23" s="5">
        <f t="shared" si="21"/>
        <v>0</v>
      </c>
      <c r="AC23" s="5">
        <f t="shared" si="22"/>
        <v>0</v>
      </c>
      <c r="AD23" s="5">
        <f t="shared" si="23"/>
        <v>0</v>
      </c>
      <c r="AE23" s="5">
        <f t="shared" si="24"/>
        <v>0</v>
      </c>
      <c r="AF23" s="5">
        <f t="shared" si="25"/>
        <v>0</v>
      </c>
      <c r="AG23" s="5">
        <f t="shared" si="26"/>
        <v>0</v>
      </c>
      <c r="AH23" s="5">
        <f t="shared" si="27"/>
        <v>0</v>
      </c>
      <c r="AI23" s="5">
        <f t="shared" si="28"/>
        <v>0</v>
      </c>
      <c r="AJ23" s="5">
        <f t="shared" si="29"/>
        <v>0</v>
      </c>
      <c r="AK23" s="5">
        <f t="shared" si="30"/>
        <v>0</v>
      </c>
      <c r="AL23" s="5">
        <f t="shared" si="31"/>
        <v>0</v>
      </c>
      <c r="AM23" s="5">
        <f t="shared" si="32"/>
        <v>0</v>
      </c>
      <c r="AN23" s="5">
        <f t="shared" si="33"/>
        <v>0</v>
      </c>
      <c r="AO23" s="5">
        <f t="shared" si="34"/>
        <v>0</v>
      </c>
      <c r="AP23" s="5">
        <f t="shared" si="35"/>
        <v>0</v>
      </c>
      <c r="AQ23" s="5">
        <f t="shared" si="36"/>
        <v>0</v>
      </c>
      <c r="AR23" s="5">
        <f t="shared" si="37"/>
        <v>0</v>
      </c>
      <c r="AS23" s="5">
        <f t="shared" si="38"/>
        <v>0</v>
      </c>
      <c r="AT23" s="5">
        <f t="shared" si="39"/>
        <v>0</v>
      </c>
      <c r="AU23" s="5">
        <f t="shared" si="40"/>
        <v>0</v>
      </c>
      <c r="AV23" s="5">
        <f t="shared" si="41"/>
        <v>0</v>
      </c>
      <c r="AW23" s="5">
        <f t="shared" si="42"/>
        <v>0</v>
      </c>
      <c r="AX23" s="5">
        <f t="shared" si="43"/>
        <v>0</v>
      </c>
      <c r="AY23" s="5">
        <f t="shared" si="44"/>
        <v>0</v>
      </c>
      <c r="AZ23" s="5">
        <f t="shared" si="45"/>
        <v>0</v>
      </c>
      <c r="BA23" s="5">
        <f t="shared" si="46"/>
        <v>0</v>
      </c>
      <c r="BB23" s="5">
        <f t="shared" si="47"/>
        <v>0</v>
      </c>
    </row>
    <row r="24" spans="1:54" outlineLevel="2">
      <c r="A24" s="2" t="s">
        <v>425</v>
      </c>
      <c r="B24" s="6">
        <v>16</v>
      </c>
      <c r="C24" s="5">
        <f t="shared" si="5"/>
        <v>6868</v>
      </c>
      <c r="D24" s="5">
        <f t="shared" si="4"/>
        <v>1855705.9222788513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107">
        <f t="shared" si="48"/>
        <v>0</v>
      </c>
      <c r="M24" s="5">
        <f t="shared" si="6"/>
        <v>0</v>
      </c>
      <c r="N24" s="5">
        <f t="shared" si="7"/>
        <v>0</v>
      </c>
      <c r="O24" s="5">
        <f t="shared" si="8"/>
        <v>0</v>
      </c>
      <c r="P24" s="5">
        <f t="shared" si="9"/>
        <v>0</v>
      </c>
      <c r="Q24" s="5">
        <f t="shared" si="10"/>
        <v>0</v>
      </c>
      <c r="R24" s="5">
        <f t="shared" si="11"/>
        <v>0</v>
      </c>
      <c r="S24" s="5">
        <f t="shared" si="12"/>
        <v>1670135.3300509662</v>
      </c>
      <c r="T24" s="5">
        <f t="shared" si="13"/>
        <v>1484564.7378230812</v>
      </c>
      <c r="U24" s="5">
        <f t="shared" si="14"/>
        <v>1298994.1455951957</v>
      </c>
      <c r="V24" s="5">
        <f t="shared" si="15"/>
        <v>1112915.1407858643</v>
      </c>
      <c r="W24" s="5">
        <f t="shared" si="16"/>
        <v>927344.54855797929</v>
      </c>
      <c r="X24" s="5">
        <f t="shared" si="17"/>
        <v>741773.95633009425</v>
      </c>
      <c r="Y24" s="5">
        <f t="shared" si="18"/>
        <v>556203.3641022091</v>
      </c>
      <c r="Z24" s="5">
        <f t="shared" si="19"/>
        <v>370124.35929287772</v>
      </c>
      <c r="AA24" s="5">
        <f t="shared" si="20"/>
        <v>184553.76706499266</v>
      </c>
      <c r="AB24" s="5">
        <f t="shared" si="21"/>
        <v>0</v>
      </c>
      <c r="AC24" s="5">
        <f t="shared" si="22"/>
        <v>0</v>
      </c>
      <c r="AD24" s="5">
        <f t="shared" si="23"/>
        <v>0</v>
      </c>
      <c r="AE24" s="5">
        <f t="shared" si="24"/>
        <v>0</v>
      </c>
      <c r="AF24" s="5">
        <f t="shared" si="25"/>
        <v>0</v>
      </c>
      <c r="AG24" s="5">
        <f t="shared" si="26"/>
        <v>0</v>
      </c>
      <c r="AH24" s="5">
        <f t="shared" si="27"/>
        <v>0</v>
      </c>
      <c r="AI24" s="5">
        <f t="shared" si="28"/>
        <v>0</v>
      </c>
      <c r="AJ24" s="5">
        <f t="shared" si="29"/>
        <v>0</v>
      </c>
      <c r="AK24" s="5">
        <f t="shared" si="30"/>
        <v>0</v>
      </c>
      <c r="AL24" s="5">
        <f t="shared" si="31"/>
        <v>0</v>
      </c>
      <c r="AM24" s="5">
        <f t="shared" si="32"/>
        <v>0</v>
      </c>
      <c r="AN24" s="5">
        <f t="shared" si="33"/>
        <v>0</v>
      </c>
      <c r="AO24" s="5">
        <f t="shared" si="34"/>
        <v>0</v>
      </c>
      <c r="AP24" s="5">
        <f t="shared" si="35"/>
        <v>0</v>
      </c>
      <c r="AQ24" s="5">
        <f t="shared" si="36"/>
        <v>0</v>
      </c>
      <c r="AR24" s="5">
        <f t="shared" si="37"/>
        <v>0</v>
      </c>
      <c r="AS24" s="5">
        <f t="shared" si="38"/>
        <v>0</v>
      </c>
      <c r="AT24" s="5">
        <f t="shared" si="39"/>
        <v>0</v>
      </c>
      <c r="AU24" s="5">
        <f t="shared" si="40"/>
        <v>0</v>
      </c>
      <c r="AV24" s="5">
        <f t="shared" si="41"/>
        <v>0</v>
      </c>
      <c r="AW24" s="5">
        <f t="shared" si="42"/>
        <v>0</v>
      </c>
      <c r="AX24" s="5">
        <f t="shared" si="43"/>
        <v>0</v>
      </c>
      <c r="AY24" s="5">
        <f t="shared" si="44"/>
        <v>0</v>
      </c>
      <c r="AZ24" s="5">
        <f t="shared" si="45"/>
        <v>0</v>
      </c>
      <c r="BA24" s="5">
        <f t="shared" si="46"/>
        <v>0</v>
      </c>
      <c r="BB24" s="5">
        <f t="shared" si="47"/>
        <v>0</v>
      </c>
    </row>
    <row r="25" spans="1:54" outlineLevel="2">
      <c r="A25" s="2" t="s">
        <v>425</v>
      </c>
      <c r="B25" s="6">
        <v>17</v>
      </c>
      <c r="C25" s="5">
        <f t="shared" si="5"/>
        <v>7233</v>
      </c>
      <c r="D25" s="5">
        <f t="shared" si="4"/>
        <v>2039742.8732486442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107">
        <f t="shared" si="48"/>
        <v>0</v>
      </c>
      <c r="M25" s="5">
        <f t="shared" si="6"/>
        <v>0</v>
      </c>
      <c r="N25" s="5">
        <f t="shared" si="7"/>
        <v>0</v>
      </c>
      <c r="O25" s="5">
        <f t="shared" si="8"/>
        <v>0</v>
      </c>
      <c r="P25" s="5">
        <f t="shared" si="9"/>
        <v>0</v>
      </c>
      <c r="Q25" s="5">
        <f t="shared" si="10"/>
        <v>0</v>
      </c>
      <c r="R25" s="5">
        <f t="shared" si="11"/>
        <v>0</v>
      </c>
      <c r="S25" s="5">
        <f t="shared" si="12"/>
        <v>0</v>
      </c>
      <c r="T25" s="5">
        <f t="shared" si="13"/>
        <v>1835768.5859237798</v>
      </c>
      <c r="U25" s="5">
        <f t="shared" si="14"/>
        <v>1631794.2985989153</v>
      </c>
      <c r="V25" s="5">
        <f t="shared" si="15"/>
        <v>1427261.1776101473</v>
      </c>
      <c r="W25" s="5">
        <f t="shared" si="16"/>
        <v>1223286.8902852826</v>
      </c>
      <c r="X25" s="5">
        <f t="shared" si="17"/>
        <v>1019312.6029604183</v>
      </c>
      <c r="Y25" s="5">
        <f t="shared" si="18"/>
        <v>815338.31563555391</v>
      </c>
      <c r="Z25" s="5">
        <f t="shared" si="19"/>
        <v>610805.19464678573</v>
      </c>
      <c r="AA25" s="5">
        <f t="shared" si="20"/>
        <v>406830.90732192138</v>
      </c>
      <c r="AB25" s="5">
        <f t="shared" si="21"/>
        <v>202856.61999705699</v>
      </c>
      <c r="AC25" s="5">
        <f t="shared" si="22"/>
        <v>0</v>
      </c>
      <c r="AD25" s="5">
        <f t="shared" si="23"/>
        <v>0</v>
      </c>
      <c r="AE25" s="5">
        <f t="shared" si="24"/>
        <v>0</v>
      </c>
      <c r="AF25" s="5">
        <f t="shared" si="25"/>
        <v>0</v>
      </c>
      <c r="AG25" s="5">
        <f t="shared" si="26"/>
        <v>0</v>
      </c>
      <c r="AH25" s="5">
        <f t="shared" si="27"/>
        <v>0</v>
      </c>
      <c r="AI25" s="5">
        <f t="shared" si="28"/>
        <v>0</v>
      </c>
      <c r="AJ25" s="5">
        <f t="shared" si="29"/>
        <v>0</v>
      </c>
      <c r="AK25" s="5">
        <f t="shared" si="30"/>
        <v>0</v>
      </c>
      <c r="AL25" s="5">
        <f t="shared" si="31"/>
        <v>0</v>
      </c>
      <c r="AM25" s="5">
        <f t="shared" si="32"/>
        <v>0</v>
      </c>
      <c r="AN25" s="5">
        <f t="shared" si="33"/>
        <v>0</v>
      </c>
      <c r="AO25" s="5">
        <f t="shared" si="34"/>
        <v>0</v>
      </c>
      <c r="AP25" s="5">
        <f t="shared" si="35"/>
        <v>0</v>
      </c>
      <c r="AQ25" s="5">
        <f t="shared" si="36"/>
        <v>0</v>
      </c>
      <c r="AR25" s="5">
        <f t="shared" si="37"/>
        <v>0</v>
      </c>
      <c r="AS25" s="5">
        <f t="shared" si="38"/>
        <v>0</v>
      </c>
      <c r="AT25" s="5">
        <f t="shared" si="39"/>
        <v>0</v>
      </c>
      <c r="AU25" s="5">
        <f t="shared" si="40"/>
        <v>0</v>
      </c>
      <c r="AV25" s="5">
        <f t="shared" si="41"/>
        <v>0</v>
      </c>
      <c r="AW25" s="5">
        <f t="shared" si="42"/>
        <v>0</v>
      </c>
      <c r="AX25" s="5">
        <f t="shared" si="43"/>
        <v>0</v>
      </c>
      <c r="AY25" s="5">
        <f t="shared" si="44"/>
        <v>0</v>
      </c>
      <c r="AZ25" s="5">
        <f t="shared" si="45"/>
        <v>0</v>
      </c>
      <c r="BA25" s="5">
        <f t="shared" si="46"/>
        <v>0</v>
      </c>
      <c r="BB25" s="5">
        <f t="shared" si="47"/>
        <v>0</v>
      </c>
    </row>
    <row r="26" spans="1:54" outlineLevel="2">
      <c r="A26" s="2" t="s">
        <v>425</v>
      </c>
      <c r="B26" s="6">
        <v>18</v>
      </c>
      <c r="C26" s="5">
        <f t="shared" si="5"/>
        <v>7598</v>
      </c>
      <c r="D26" s="5">
        <f t="shared" si="4"/>
        <v>1476053.2473081499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107">
        <f t="shared" si="48"/>
        <v>0</v>
      </c>
      <c r="M26" s="5">
        <f t="shared" si="6"/>
        <v>0</v>
      </c>
      <c r="N26" s="5">
        <f t="shared" si="7"/>
        <v>0</v>
      </c>
      <c r="O26" s="5">
        <f t="shared" si="8"/>
        <v>0</v>
      </c>
      <c r="P26" s="5">
        <f t="shared" si="9"/>
        <v>0</v>
      </c>
      <c r="Q26" s="5">
        <f t="shared" si="10"/>
        <v>0</v>
      </c>
      <c r="R26" s="5">
        <f t="shared" si="11"/>
        <v>0</v>
      </c>
      <c r="S26" s="5">
        <f t="shared" si="12"/>
        <v>0</v>
      </c>
      <c r="T26" s="5">
        <f t="shared" si="13"/>
        <v>0</v>
      </c>
      <c r="U26" s="5">
        <f t="shared" si="14"/>
        <v>1328447.922577335</v>
      </c>
      <c r="V26" s="5">
        <f t="shared" si="15"/>
        <v>1180438.1996965725</v>
      </c>
      <c r="W26" s="5">
        <f t="shared" si="16"/>
        <v>1032832.8749657576</v>
      </c>
      <c r="X26" s="5">
        <f t="shared" si="17"/>
        <v>885227.55023494246</v>
      </c>
      <c r="Y26" s="5">
        <f t="shared" si="18"/>
        <v>737622.22550412745</v>
      </c>
      <c r="Z26" s="5">
        <f t="shared" si="19"/>
        <v>589612.50262336503</v>
      </c>
      <c r="AA26" s="5">
        <f t="shared" si="20"/>
        <v>442007.17789255007</v>
      </c>
      <c r="AB26" s="5">
        <f t="shared" si="21"/>
        <v>294401.85316173511</v>
      </c>
      <c r="AC26" s="5">
        <f t="shared" si="22"/>
        <v>146796.52843092015</v>
      </c>
      <c r="AD26" s="5">
        <f t="shared" si="23"/>
        <v>0</v>
      </c>
      <c r="AE26" s="5">
        <f t="shared" si="24"/>
        <v>0</v>
      </c>
      <c r="AF26" s="5">
        <f t="shared" si="25"/>
        <v>0</v>
      </c>
      <c r="AG26" s="5">
        <f t="shared" si="26"/>
        <v>0</v>
      </c>
      <c r="AH26" s="5">
        <f t="shared" si="27"/>
        <v>0</v>
      </c>
      <c r="AI26" s="5">
        <f t="shared" si="28"/>
        <v>0</v>
      </c>
      <c r="AJ26" s="5">
        <f t="shared" si="29"/>
        <v>0</v>
      </c>
      <c r="AK26" s="5">
        <f t="shared" si="30"/>
        <v>0</v>
      </c>
      <c r="AL26" s="5">
        <f t="shared" si="31"/>
        <v>0</v>
      </c>
      <c r="AM26" s="5">
        <f t="shared" si="32"/>
        <v>0</v>
      </c>
      <c r="AN26" s="5">
        <f t="shared" si="33"/>
        <v>0</v>
      </c>
      <c r="AO26" s="5">
        <f t="shared" si="34"/>
        <v>0</v>
      </c>
      <c r="AP26" s="5">
        <f t="shared" si="35"/>
        <v>0</v>
      </c>
      <c r="AQ26" s="5">
        <f t="shared" si="36"/>
        <v>0</v>
      </c>
      <c r="AR26" s="5">
        <f t="shared" si="37"/>
        <v>0</v>
      </c>
      <c r="AS26" s="5">
        <f t="shared" si="38"/>
        <v>0</v>
      </c>
      <c r="AT26" s="5">
        <f t="shared" si="39"/>
        <v>0</v>
      </c>
      <c r="AU26" s="5">
        <f t="shared" si="40"/>
        <v>0</v>
      </c>
      <c r="AV26" s="5">
        <f t="shared" si="41"/>
        <v>0</v>
      </c>
      <c r="AW26" s="5">
        <f t="shared" si="42"/>
        <v>0</v>
      </c>
      <c r="AX26" s="5">
        <f t="shared" si="43"/>
        <v>0</v>
      </c>
      <c r="AY26" s="5">
        <f t="shared" si="44"/>
        <v>0</v>
      </c>
      <c r="AZ26" s="5">
        <f t="shared" si="45"/>
        <v>0</v>
      </c>
      <c r="BA26" s="5">
        <f t="shared" si="46"/>
        <v>0</v>
      </c>
      <c r="BB26" s="5">
        <f t="shared" si="47"/>
        <v>0</v>
      </c>
    </row>
    <row r="27" spans="1:54" outlineLevel="2">
      <c r="A27" s="2" t="s">
        <v>425</v>
      </c>
      <c r="B27" s="6">
        <v>19</v>
      </c>
      <c r="C27" s="5">
        <f t="shared" si="5"/>
        <v>7964</v>
      </c>
      <c r="D27" s="5">
        <f t="shared" si="4"/>
        <v>1580552.5922503099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107">
        <f t="shared" si="48"/>
        <v>0</v>
      </c>
      <c r="M27" s="5">
        <f t="shared" si="6"/>
        <v>0</v>
      </c>
      <c r="N27" s="5">
        <f t="shared" si="7"/>
        <v>0</v>
      </c>
      <c r="O27" s="5">
        <f t="shared" si="8"/>
        <v>0</v>
      </c>
      <c r="P27" s="5">
        <f t="shared" si="9"/>
        <v>0</v>
      </c>
      <c r="Q27" s="5">
        <f t="shared" si="10"/>
        <v>0</v>
      </c>
      <c r="R27" s="5">
        <f t="shared" si="11"/>
        <v>0</v>
      </c>
      <c r="S27" s="5">
        <f t="shared" si="12"/>
        <v>0</v>
      </c>
      <c r="T27" s="5">
        <f t="shared" si="13"/>
        <v>0</v>
      </c>
      <c r="U27" s="5">
        <f t="shared" si="14"/>
        <v>0</v>
      </c>
      <c r="V27" s="5">
        <f t="shared" si="15"/>
        <v>1422064.304917813</v>
      </c>
      <c r="W27" s="5">
        <f t="shared" si="16"/>
        <v>1264009.0456927822</v>
      </c>
      <c r="X27" s="5">
        <f t="shared" si="17"/>
        <v>1105953.786467751</v>
      </c>
      <c r="Y27" s="5">
        <f t="shared" si="18"/>
        <v>947898.52724272001</v>
      </c>
      <c r="Z27" s="5">
        <f t="shared" si="19"/>
        <v>789410.23991022329</v>
      </c>
      <c r="AA27" s="5">
        <f t="shared" si="20"/>
        <v>631354.98068519216</v>
      </c>
      <c r="AB27" s="5">
        <f t="shared" si="21"/>
        <v>473299.72146016126</v>
      </c>
      <c r="AC27" s="5">
        <f t="shared" si="22"/>
        <v>315244.46223513031</v>
      </c>
      <c r="AD27" s="5">
        <f t="shared" si="23"/>
        <v>156756.17490263347</v>
      </c>
      <c r="AE27" s="5">
        <f t="shared" si="24"/>
        <v>126011.17927255902</v>
      </c>
      <c r="AF27" s="5">
        <f t="shared" si="25"/>
        <v>0</v>
      </c>
      <c r="AG27" s="5">
        <f t="shared" si="26"/>
        <v>0</v>
      </c>
      <c r="AH27" s="5">
        <f t="shared" si="27"/>
        <v>0</v>
      </c>
      <c r="AI27" s="5">
        <f t="shared" si="28"/>
        <v>0</v>
      </c>
      <c r="AJ27" s="5">
        <f t="shared" si="29"/>
        <v>0</v>
      </c>
      <c r="AK27" s="5">
        <f t="shared" si="30"/>
        <v>0</v>
      </c>
      <c r="AL27" s="5">
        <f t="shared" si="31"/>
        <v>0</v>
      </c>
      <c r="AM27" s="5">
        <f t="shared" si="32"/>
        <v>0</v>
      </c>
      <c r="AN27" s="5">
        <f t="shared" si="33"/>
        <v>0</v>
      </c>
      <c r="AO27" s="5">
        <f t="shared" si="34"/>
        <v>0</v>
      </c>
      <c r="AP27" s="5">
        <f t="shared" si="35"/>
        <v>0</v>
      </c>
      <c r="AQ27" s="5">
        <f t="shared" si="36"/>
        <v>0</v>
      </c>
      <c r="AR27" s="5">
        <f t="shared" si="37"/>
        <v>0</v>
      </c>
      <c r="AS27" s="5">
        <f t="shared" si="38"/>
        <v>0</v>
      </c>
      <c r="AT27" s="5">
        <f t="shared" si="39"/>
        <v>0</v>
      </c>
      <c r="AU27" s="5">
        <f t="shared" si="40"/>
        <v>0</v>
      </c>
      <c r="AV27" s="5">
        <f t="shared" si="41"/>
        <v>0</v>
      </c>
      <c r="AW27" s="5">
        <f t="shared" si="42"/>
        <v>0</v>
      </c>
      <c r="AX27" s="5">
        <f t="shared" si="43"/>
        <v>0</v>
      </c>
      <c r="AY27" s="5">
        <f t="shared" si="44"/>
        <v>0</v>
      </c>
      <c r="AZ27" s="5">
        <f t="shared" si="45"/>
        <v>0</v>
      </c>
      <c r="BA27" s="5">
        <f t="shared" si="46"/>
        <v>0</v>
      </c>
      <c r="BB27" s="5">
        <f t="shared" si="47"/>
        <v>0</v>
      </c>
    </row>
    <row r="28" spans="1:54" outlineLevel="2">
      <c r="A28" s="2" t="s">
        <v>425</v>
      </c>
      <c r="B28" s="6">
        <v>20</v>
      </c>
      <c r="C28" s="5">
        <f t="shared" si="5"/>
        <v>8329</v>
      </c>
      <c r="D28" s="5">
        <f t="shared" si="4"/>
        <v>832993.93375353515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107">
        <f t="shared" si="48"/>
        <v>0</v>
      </c>
      <c r="M28" s="5">
        <f t="shared" si="6"/>
        <v>0</v>
      </c>
      <c r="N28" s="5">
        <f t="shared" si="7"/>
        <v>0</v>
      </c>
      <c r="O28" s="5">
        <f t="shared" si="8"/>
        <v>0</v>
      </c>
      <c r="P28" s="5">
        <f t="shared" si="9"/>
        <v>0</v>
      </c>
      <c r="Q28" s="5">
        <f t="shared" si="10"/>
        <v>0</v>
      </c>
      <c r="R28" s="5">
        <f t="shared" si="11"/>
        <v>0</v>
      </c>
      <c r="S28" s="5">
        <f t="shared" si="12"/>
        <v>0</v>
      </c>
      <c r="T28" s="5">
        <f t="shared" si="13"/>
        <v>0</v>
      </c>
      <c r="U28" s="5">
        <f t="shared" si="14"/>
        <v>0</v>
      </c>
      <c r="V28" s="5">
        <f t="shared" si="15"/>
        <v>0</v>
      </c>
      <c r="W28" s="5">
        <f t="shared" si="16"/>
        <v>749694.54037818161</v>
      </c>
      <c r="X28" s="5">
        <f t="shared" si="17"/>
        <v>666395.14700282819</v>
      </c>
      <c r="Y28" s="5">
        <f t="shared" si="18"/>
        <v>583095.75362747454</v>
      </c>
      <c r="Z28" s="5">
        <f t="shared" si="19"/>
        <v>499568.14273602417</v>
      </c>
      <c r="AA28" s="5">
        <f t="shared" si="20"/>
        <v>416268.74936067068</v>
      </c>
      <c r="AB28" s="5">
        <f t="shared" si="21"/>
        <v>332969.3559853172</v>
      </c>
      <c r="AC28" s="5">
        <f t="shared" si="22"/>
        <v>249669.9626099637</v>
      </c>
      <c r="AD28" s="5">
        <f t="shared" si="23"/>
        <v>166142.35171851332</v>
      </c>
      <c r="AE28" s="5">
        <f t="shared" si="24"/>
        <v>149938.90807563637</v>
      </c>
      <c r="AF28" s="5">
        <f t="shared" si="25"/>
        <v>0</v>
      </c>
      <c r="AG28" s="5">
        <f t="shared" si="26"/>
        <v>0</v>
      </c>
      <c r="AH28" s="5">
        <f t="shared" si="27"/>
        <v>0</v>
      </c>
      <c r="AI28" s="5">
        <f t="shared" si="28"/>
        <v>0</v>
      </c>
      <c r="AJ28" s="5">
        <f t="shared" si="29"/>
        <v>0</v>
      </c>
      <c r="AK28" s="5">
        <f t="shared" si="30"/>
        <v>0</v>
      </c>
      <c r="AL28" s="5">
        <f t="shared" si="31"/>
        <v>0</v>
      </c>
      <c r="AM28" s="5">
        <f t="shared" si="32"/>
        <v>0</v>
      </c>
      <c r="AN28" s="5">
        <f t="shared" si="33"/>
        <v>0</v>
      </c>
      <c r="AO28" s="5">
        <f t="shared" si="34"/>
        <v>0</v>
      </c>
      <c r="AP28" s="5">
        <f t="shared" si="35"/>
        <v>0</v>
      </c>
      <c r="AQ28" s="5">
        <f t="shared" si="36"/>
        <v>0</v>
      </c>
      <c r="AR28" s="5">
        <f t="shared" si="37"/>
        <v>0</v>
      </c>
      <c r="AS28" s="5">
        <f t="shared" si="38"/>
        <v>0</v>
      </c>
      <c r="AT28" s="5">
        <f t="shared" si="39"/>
        <v>0</v>
      </c>
      <c r="AU28" s="5">
        <f t="shared" si="40"/>
        <v>0</v>
      </c>
      <c r="AV28" s="5">
        <f t="shared" si="41"/>
        <v>0</v>
      </c>
      <c r="AW28" s="5">
        <f t="shared" si="42"/>
        <v>0</v>
      </c>
      <c r="AX28" s="5">
        <f t="shared" si="43"/>
        <v>0</v>
      </c>
      <c r="AY28" s="5">
        <f t="shared" si="44"/>
        <v>0</v>
      </c>
      <c r="AZ28" s="5">
        <f t="shared" si="45"/>
        <v>0</v>
      </c>
      <c r="BA28" s="5">
        <f t="shared" si="46"/>
        <v>0</v>
      </c>
      <c r="BB28" s="5">
        <f t="shared" si="47"/>
        <v>0</v>
      </c>
    </row>
    <row r="29" spans="1:54" outlineLevel="2">
      <c r="A29" s="2" t="s">
        <v>425</v>
      </c>
      <c r="B29" s="6">
        <v>21</v>
      </c>
      <c r="C29" s="5">
        <f t="shared" si="5"/>
        <v>8694</v>
      </c>
      <c r="D29" s="5">
        <f t="shared" si="4"/>
        <v>863562.51847844571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107">
        <f t="shared" si="48"/>
        <v>0</v>
      </c>
      <c r="M29" s="5">
        <f t="shared" si="6"/>
        <v>0</v>
      </c>
      <c r="N29" s="5">
        <f t="shared" si="7"/>
        <v>0</v>
      </c>
      <c r="O29" s="5">
        <f t="shared" si="8"/>
        <v>0</v>
      </c>
      <c r="P29" s="5">
        <f t="shared" si="9"/>
        <v>0</v>
      </c>
      <c r="Q29" s="5">
        <f t="shared" si="10"/>
        <v>0</v>
      </c>
      <c r="R29" s="5">
        <f t="shared" si="11"/>
        <v>0</v>
      </c>
      <c r="S29" s="5">
        <f t="shared" si="12"/>
        <v>0</v>
      </c>
      <c r="T29" s="5">
        <f t="shared" si="13"/>
        <v>0</v>
      </c>
      <c r="U29" s="5">
        <f t="shared" si="14"/>
        <v>0</v>
      </c>
      <c r="V29" s="5">
        <f t="shared" si="15"/>
        <v>0</v>
      </c>
      <c r="W29" s="5">
        <f t="shared" si="16"/>
        <v>0</v>
      </c>
      <c r="X29" s="5">
        <f t="shared" si="17"/>
        <v>777206.26663060114</v>
      </c>
      <c r="Y29" s="5">
        <f t="shared" si="18"/>
        <v>690850.01478275657</v>
      </c>
      <c r="Z29" s="5">
        <f t="shared" si="19"/>
        <v>604257.17046409601</v>
      </c>
      <c r="AA29" s="5">
        <f t="shared" si="20"/>
        <v>517900.91861625138</v>
      </c>
      <c r="AB29" s="5">
        <f t="shared" si="21"/>
        <v>431544.66676840681</v>
      </c>
      <c r="AC29" s="5">
        <f t="shared" si="22"/>
        <v>345188.41492056224</v>
      </c>
      <c r="AD29" s="5">
        <f t="shared" si="23"/>
        <v>258595.57060190168</v>
      </c>
      <c r="AE29" s="5">
        <f t="shared" si="24"/>
        <v>241797.50517396483</v>
      </c>
      <c r="AF29" s="5">
        <f t="shared" si="25"/>
        <v>0</v>
      </c>
      <c r="AG29" s="5">
        <f t="shared" si="26"/>
        <v>0</v>
      </c>
      <c r="AH29" s="5">
        <f t="shared" si="27"/>
        <v>0</v>
      </c>
      <c r="AI29" s="5">
        <f t="shared" si="28"/>
        <v>0</v>
      </c>
      <c r="AJ29" s="5">
        <f t="shared" si="29"/>
        <v>0</v>
      </c>
      <c r="AK29" s="5">
        <f t="shared" si="30"/>
        <v>0</v>
      </c>
      <c r="AL29" s="5">
        <f t="shared" si="31"/>
        <v>0</v>
      </c>
      <c r="AM29" s="5">
        <f t="shared" si="32"/>
        <v>0</v>
      </c>
      <c r="AN29" s="5">
        <f t="shared" si="33"/>
        <v>0</v>
      </c>
      <c r="AO29" s="5">
        <f t="shared" si="34"/>
        <v>0</v>
      </c>
      <c r="AP29" s="5">
        <f t="shared" si="35"/>
        <v>0</v>
      </c>
      <c r="AQ29" s="5">
        <f t="shared" si="36"/>
        <v>0</v>
      </c>
      <c r="AR29" s="5">
        <f t="shared" si="37"/>
        <v>0</v>
      </c>
      <c r="AS29" s="5">
        <f t="shared" si="38"/>
        <v>0</v>
      </c>
      <c r="AT29" s="5">
        <f t="shared" si="39"/>
        <v>0</v>
      </c>
      <c r="AU29" s="5">
        <f t="shared" si="40"/>
        <v>0</v>
      </c>
      <c r="AV29" s="5">
        <f t="shared" si="41"/>
        <v>0</v>
      </c>
      <c r="AW29" s="5">
        <f t="shared" si="42"/>
        <v>0</v>
      </c>
      <c r="AX29" s="5">
        <f t="shared" si="43"/>
        <v>0</v>
      </c>
      <c r="AY29" s="5">
        <f t="shared" si="44"/>
        <v>0</v>
      </c>
      <c r="AZ29" s="5">
        <f t="shared" si="45"/>
        <v>0</v>
      </c>
      <c r="BA29" s="5">
        <f t="shared" si="46"/>
        <v>0</v>
      </c>
      <c r="BB29" s="5">
        <f t="shared" si="47"/>
        <v>0</v>
      </c>
    </row>
    <row r="30" spans="1:54" outlineLevel="2">
      <c r="A30" s="2" t="s">
        <v>425</v>
      </c>
      <c r="B30" s="6">
        <v>22</v>
      </c>
      <c r="C30" s="5">
        <f t="shared" si="5"/>
        <v>9059</v>
      </c>
      <c r="D30" s="5">
        <f t="shared" si="4"/>
        <v>895845.22944959998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107">
        <f t="shared" si="48"/>
        <v>0</v>
      </c>
      <c r="M30" s="5">
        <f t="shared" si="6"/>
        <v>0</v>
      </c>
      <c r="N30" s="5">
        <f t="shared" si="7"/>
        <v>0</v>
      </c>
      <c r="O30" s="5">
        <f t="shared" si="8"/>
        <v>0</v>
      </c>
      <c r="P30" s="5">
        <f t="shared" si="9"/>
        <v>0</v>
      </c>
      <c r="Q30" s="5">
        <f t="shared" si="10"/>
        <v>0</v>
      </c>
      <c r="R30" s="5">
        <f t="shared" si="11"/>
        <v>0</v>
      </c>
      <c r="S30" s="5">
        <f t="shared" si="12"/>
        <v>0</v>
      </c>
      <c r="T30" s="5">
        <f t="shared" si="13"/>
        <v>0</v>
      </c>
      <c r="U30" s="5">
        <f t="shared" si="14"/>
        <v>0</v>
      </c>
      <c r="V30" s="5">
        <f t="shared" si="15"/>
        <v>0</v>
      </c>
      <c r="W30" s="5">
        <f t="shared" si="16"/>
        <v>0</v>
      </c>
      <c r="X30" s="5">
        <f t="shared" si="17"/>
        <v>0</v>
      </c>
      <c r="Y30" s="5">
        <f t="shared" si="18"/>
        <v>806260.70650464005</v>
      </c>
      <c r="Z30" s="5">
        <f t="shared" si="19"/>
        <v>716430.74651051569</v>
      </c>
      <c r="AA30" s="5">
        <f t="shared" si="20"/>
        <v>626846.22356555576</v>
      </c>
      <c r="AB30" s="5">
        <f t="shared" si="21"/>
        <v>537261.70062059572</v>
      </c>
      <c r="AC30" s="5">
        <f t="shared" si="22"/>
        <v>447677.17767563567</v>
      </c>
      <c r="AD30" s="5">
        <f t="shared" si="23"/>
        <v>357847.21768151142</v>
      </c>
      <c r="AE30" s="5">
        <f t="shared" si="24"/>
        <v>340421.187190848</v>
      </c>
      <c r="AF30" s="5">
        <f t="shared" si="25"/>
        <v>0</v>
      </c>
      <c r="AG30" s="5">
        <f t="shared" si="26"/>
        <v>0</v>
      </c>
      <c r="AH30" s="5">
        <f t="shared" si="27"/>
        <v>0</v>
      </c>
      <c r="AI30" s="5">
        <f t="shared" si="28"/>
        <v>0</v>
      </c>
      <c r="AJ30" s="5">
        <f t="shared" si="29"/>
        <v>0</v>
      </c>
      <c r="AK30" s="5">
        <f t="shared" si="30"/>
        <v>0</v>
      </c>
      <c r="AL30" s="5">
        <f t="shared" si="31"/>
        <v>0</v>
      </c>
      <c r="AM30" s="5">
        <f t="shared" si="32"/>
        <v>0</v>
      </c>
      <c r="AN30" s="5">
        <f t="shared" si="33"/>
        <v>0</v>
      </c>
      <c r="AO30" s="5">
        <f t="shared" si="34"/>
        <v>0</v>
      </c>
      <c r="AP30" s="5">
        <f t="shared" si="35"/>
        <v>0</v>
      </c>
      <c r="AQ30" s="5">
        <f t="shared" si="36"/>
        <v>0</v>
      </c>
      <c r="AR30" s="5">
        <f t="shared" si="37"/>
        <v>0</v>
      </c>
      <c r="AS30" s="5">
        <f t="shared" si="38"/>
        <v>0</v>
      </c>
      <c r="AT30" s="5">
        <f t="shared" si="39"/>
        <v>0</v>
      </c>
      <c r="AU30" s="5">
        <f t="shared" si="40"/>
        <v>0</v>
      </c>
      <c r="AV30" s="5">
        <f t="shared" si="41"/>
        <v>0</v>
      </c>
      <c r="AW30" s="5">
        <f t="shared" si="42"/>
        <v>0</v>
      </c>
      <c r="AX30" s="5">
        <f t="shared" si="43"/>
        <v>0</v>
      </c>
      <c r="AY30" s="5">
        <f t="shared" si="44"/>
        <v>0</v>
      </c>
      <c r="AZ30" s="5">
        <f t="shared" si="45"/>
        <v>0</v>
      </c>
      <c r="BA30" s="5">
        <f t="shared" si="46"/>
        <v>0</v>
      </c>
      <c r="BB30" s="5">
        <f t="shared" si="47"/>
        <v>0</v>
      </c>
    </row>
    <row r="31" spans="1:54" outlineLevel="2">
      <c r="A31" s="2" t="s">
        <v>425</v>
      </c>
      <c r="B31" s="6">
        <v>23</v>
      </c>
      <c r="C31" s="5">
        <f t="shared" si="5"/>
        <v>9425</v>
      </c>
      <c r="D31" s="5">
        <f t="shared" si="4"/>
        <v>929972.66676195711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107">
        <f t="shared" si="48"/>
        <v>0</v>
      </c>
      <c r="M31" s="5">
        <f t="shared" si="6"/>
        <v>0</v>
      </c>
      <c r="N31" s="5">
        <f t="shared" si="7"/>
        <v>0</v>
      </c>
      <c r="O31" s="5">
        <f t="shared" si="8"/>
        <v>0</v>
      </c>
      <c r="P31" s="5">
        <f t="shared" si="9"/>
        <v>0</v>
      </c>
      <c r="Q31" s="5">
        <f t="shared" si="10"/>
        <v>0</v>
      </c>
      <c r="R31" s="5">
        <f t="shared" si="11"/>
        <v>0</v>
      </c>
      <c r="S31" s="5">
        <f t="shared" si="12"/>
        <v>0</v>
      </c>
      <c r="T31" s="5">
        <f t="shared" si="13"/>
        <v>0</v>
      </c>
      <c r="U31" s="5">
        <f t="shared" si="14"/>
        <v>0</v>
      </c>
      <c r="V31" s="5">
        <f t="shared" si="15"/>
        <v>0</v>
      </c>
      <c r="W31" s="5">
        <f t="shared" si="16"/>
        <v>0</v>
      </c>
      <c r="X31" s="5">
        <f t="shared" si="17"/>
        <v>0</v>
      </c>
      <c r="Y31" s="5">
        <f t="shared" si="18"/>
        <v>0</v>
      </c>
      <c r="Z31" s="5">
        <f t="shared" si="19"/>
        <v>836720.61305377178</v>
      </c>
      <c r="AA31" s="5">
        <f t="shared" si="20"/>
        <v>743723.34637757612</v>
      </c>
      <c r="AB31" s="5">
        <f t="shared" si="21"/>
        <v>650726.07970138045</v>
      </c>
      <c r="AC31" s="5">
        <f t="shared" si="22"/>
        <v>557728.81302518467</v>
      </c>
      <c r="AD31" s="5">
        <f t="shared" si="23"/>
        <v>464476.75931699947</v>
      </c>
      <c r="AE31" s="5">
        <f t="shared" si="24"/>
        <v>446386.88004573941</v>
      </c>
      <c r="AF31" s="5">
        <f t="shared" si="25"/>
        <v>0</v>
      </c>
      <c r="AG31" s="5">
        <f t="shared" si="26"/>
        <v>0</v>
      </c>
      <c r="AH31" s="5">
        <f t="shared" si="27"/>
        <v>0</v>
      </c>
      <c r="AI31" s="5">
        <f t="shared" si="28"/>
        <v>0</v>
      </c>
      <c r="AJ31" s="5">
        <f t="shared" si="29"/>
        <v>0</v>
      </c>
      <c r="AK31" s="5">
        <f t="shared" si="30"/>
        <v>0</v>
      </c>
      <c r="AL31" s="5">
        <f t="shared" si="31"/>
        <v>0</v>
      </c>
      <c r="AM31" s="5">
        <f t="shared" si="32"/>
        <v>0</v>
      </c>
      <c r="AN31" s="5">
        <f t="shared" si="33"/>
        <v>0</v>
      </c>
      <c r="AO31" s="5">
        <f t="shared" si="34"/>
        <v>0</v>
      </c>
      <c r="AP31" s="5">
        <f t="shared" si="35"/>
        <v>0</v>
      </c>
      <c r="AQ31" s="5">
        <f t="shared" si="36"/>
        <v>0</v>
      </c>
      <c r="AR31" s="5">
        <f t="shared" si="37"/>
        <v>0</v>
      </c>
      <c r="AS31" s="5">
        <f t="shared" si="38"/>
        <v>0</v>
      </c>
      <c r="AT31" s="5">
        <f t="shared" si="39"/>
        <v>0</v>
      </c>
      <c r="AU31" s="5">
        <f t="shared" si="40"/>
        <v>0</v>
      </c>
      <c r="AV31" s="5">
        <f t="shared" si="41"/>
        <v>0</v>
      </c>
      <c r="AW31" s="5">
        <f t="shared" si="42"/>
        <v>0</v>
      </c>
      <c r="AX31" s="5">
        <f t="shared" si="43"/>
        <v>0</v>
      </c>
      <c r="AY31" s="5">
        <f t="shared" si="44"/>
        <v>0</v>
      </c>
      <c r="AZ31" s="5">
        <f t="shared" si="45"/>
        <v>0</v>
      </c>
      <c r="BA31" s="5">
        <f t="shared" si="46"/>
        <v>0</v>
      </c>
      <c r="BB31" s="5">
        <f t="shared" si="47"/>
        <v>0</v>
      </c>
    </row>
    <row r="32" spans="1:54" outlineLevel="2">
      <c r="A32" s="2" t="s">
        <v>425</v>
      </c>
      <c r="B32" s="6">
        <v>24</v>
      </c>
      <c r="C32" s="5">
        <f t="shared" si="5"/>
        <v>9790</v>
      </c>
      <c r="D32" s="5">
        <f t="shared" si="4"/>
        <v>478399.40069005638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107">
        <f t="shared" si="48"/>
        <v>0</v>
      </c>
      <c r="M32" s="5">
        <f t="shared" si="6"/>
        <v>0</v>
      </c>
      <c r="N32" s="5">
        <f t="shared" si="7"/>
        <v>0</v>
      </c>
      <c r="O32" s="5">
        <f t="shared" si="8"/>
        <v>0</v>
      </c>
      <c r="P32" s="5">
        <f t="shared" si="9"/>
        <v>0</v>
      </c>
      <c r="Q32" s="5">
        <f t="shared" si="10"/>
        <v>0</v>
      </c>
      <c r="R32" s="5">
        <f t="shared" si="11"/>
        <v>0</v>
      </c>
      <c r="S32" s="5">
        <f t="shared" si="12"/>
        <v>0</v>
      </c>
      <c r="T32" s="5">
        <f t="shared" si="13"/>
        <v>0</v>
      </c>
      <c r="U32" s="5">
        <f t="shared" si="14"/>
        <v>0</v>
      </c>
      <c r="V32" s="5">
        <f t="shared" si="15"/>
        <v>0</v>
      </c>
      <c r="W32" s="5">
        <f t="shared" si="16"/>
        <v>0</v>
      </c>
      <c r="X32" s="5">
        <f t="shared" si="17"/>
        <v>0</v>
      </c>
      <c r="Y32" s="5">
        <f t="shared" si="18"/>
        <v>0</v>
      </c>
      <c r="Z32" s="5">
        <f t="shared" si="19"/>
        <v>0</v>
      </c>
      <c r="AA32" s="5">
        <f t="shared" si="20"/>
        <v>430559.46062105073</v>
      </c>
      <c r="AB32" s="5">
        <f t="shared" si="21"/>
        <v>382719.52055204514</v>
      </c>
      <c r="AC32" s="5">
        <f t="shared" si="22"/>
        <v>334879.58048303943</v>
      </c>
      <c r="AD32" s="5">
        <f t="shared" si="23"/>
        <v>286908.57208507764</v>
      </c>
      <c r="AE32" s="5">
        <f t="shared" si="24"/>
        <v>277602.72072918888</v>
      </c>
      <c r="AF32" s="5">
        <f t="shared" si="25"/>
        <v>0</v>
      </c>
      <c r="AG32" s="5">
        <f t="shared" si="26"/>
        <v>0</v>
      </c>
      <c r="AH32" s="5">
        <f t="shared" si="27"/>
        <v>0</v>
      </c>
      <c r="AI32" s="5">
        <f t="shared" si="28"/>
        <v>0</v>
      </c>
      <c r="AJ32" s="5">
        <f t="shared" si="29"/>
        <v>0</v>
      </c>
      <c r="AK32" s="5">
        <f t="shared" si="30"/>
        <v>0</v>
      </c>
      <c r="AL32" s="5">
        <f t="shared" si="31"/>
        <v>0</v>
      </c>
      <c r="AM32" s="5">
        <f t="shared" si="32"/>
        <v>0</v>
      </c>
      <c r="AN32" s="5">
        <f t="shared" si="33"/>
        <v>0</v>
      </c>
      <c r="AO32" s="5">
        <f t="shared" si="34"/>
        <v>0</v>
      </c>
      <c r="AP32" s="5">
        <f t="shared" si="35"/>
        <v>0</v>
      </c>
      <c r="AQ32" s="5">
        <f t="shared" si="36"/>
        <v>0</v>
      </c>
      <c r="AR32" s="5">
        <f t="shared" si="37"/>
        <v>0</v>
      </c>
      <c r="AS32" s="5">
        <f t="shared" si="38"/>
        <v>0</v>
      </c>
      <c r="AT32" s="5">
        <f t="shared" si="39"/>
        <v>0</v>
      </c>
      <c r="AU32" s="5">
        <f t="shared" si="40"/>
        <v>0</v>
      </c>
      <c r="AV32" s="5">
        <f t="shared" si="41"/>
        <v>0</v>
      </c>
      <c r="AW32" s="5">
        <f t="shared" si="42"/>
        <v>0</v>
      </c>
      <c r="AX32" s="5">
        <f t="shared" si="43"/>
        <v>0</v>
      </c>
      <c r="AY32" s="5">
        <f t="shared" si="44"/>
        <v>0</v>
      </c>
      <c r="AZ32" s="5">
        <f t="shared" si="45"/>
        <v>0</v>
      </c>
      <c r="BA32" s="5">
        <f t="shared" si="46"/>
        <v>0</v>
      </c>
      <c r="BB32" s="5">
        <f t="shared" si="47"/>
        <v>0</v>
      </c>
    </row>
    <row r="33" spans="1:54" outlineLevel="2">
      <c r="A33" s="2" t="s">
        <v>425</v>
      </c>
      <c r="B33" s="6">
        <v>25</v>
      </c>
      <c r="C33" s="5">
        <f t="shared" si="5"/>
        <v>10155</v>
      </c>
      <c r="D33" s="5">
        <f t="shared" si="4"/>
        <v>487688.70944131166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107">
        <f t="shared" si="48"/>
        <v>0</v>
      </c>
      <c r="M33" s="5">
        <f t="shared" si="6"/>
        <v>0</v>
      </c>
      <c r="N33" s="5">
        <f t="shared" si="7"/>
        <v>0</v>
      </c>
      <c r="O33" s="5">
        <f t="shared" si="8"/>
        <v>0</v>
      </c>
      <c r="P33" s="5">
        <f t="shared" si="9"/>
        <v>0</v>
      </c>
      <c r="Q33" s="5">
        <f t="shared" si="10"/>
        <v>0</v>
      </c>
      <c r="R33" s="5">
        <f t="shared" si="11"/>
        <v>0</v>
      </c>
      <c r="S33" s="5">
        <f t="shared" si="12"/>
        <v>0</v>
      </c>
      <c r="T33" s="5">
        <f t="shared" si="13"/>
        <v>0</v>
      </c>
      <c r="U33" s="5">
        <f t="shared" si="14"/>
        <v>0</v>
      </c>
      <c r="V33" s="5">
        <f t="shared" si="15"/>
        <v>0</v>
      </c>
      <c r="W33" s="5">
        <f t="shared" si="16"/>
        <v>0</v>
      </c>
      <c r="X33" s="5">
        <f t="shared" si="17"/>
        <v>0</v>
      </c>
      <c r="Y33" s="5">
        <f t="shared" si="18"/>
        <v>0</v>
      </c>
      <c r="Z33" s="5">
        <f t="shared" si="19"/>
        <v>0</v>
      </c>
      <c r="AA33" s="5">
        <f t="shared" si="20"/>
        <v>0</v>
      </c>
      <c r="AB33" s="5">
        <f t="shared" si="21"/>
        <v>438919.83849718049</v>
      </c>
      <c r="AC33" s="5">
        <f t="shared" si="22"/>
        <v>390150.96755304933</v>
      </c>
      <c r="AD33" s="5">
        <f t="shared" si="23"/>
        <v>341248.48326386575</v>
      </c>
      <c r="AE33" s="5">
        <f t="shared" si="24"/>
        <v>331761.93576514436</v>
      </c>
      <c r="AF33" s="5">
        <f t="shared" si="25"/>
        <v>0</v>
      </c>
      <c r="AG33" s="5">
        <f t="shared" si="26"/>
        <v>0</v>
      </c>
      <c r="AH33" s="5">
        <f t="shared" si="27"/>
        <v>0</v>
      </c>
      <c r="AI33" s="5">
        <f t="shared" si="28"/>
        <v>0</v>
      </c>
      <c r="AJ33" s="5">
        <f t="shared" si="29"/>
        <v>0</v>
      </c>
      <c r="AK33" s="5">
        <f t="shared" si="30"/>
        <v>0</v>
      </c>
      <c r="AL33" s="5">
        <f t="shared" si="31"/>
        <v>0</v>
      </c>
      <c r="AM33" s="5">
        <f t="shared" si="32"/>
        <v>0</v>
      </c>
      <c r="AN33" s="5">
        <f t="shared" si="33"/>
        <v>0</v>
      </c>
      <c r="AO33" s="5">
        <f t="shared" si="34"/>
        <v>0</v>
      </c>
      <c r="AP33" s="5">
        <f t="shared" si="35"/>
        <v>0</v>
      </c>
      <c r="AQ33" s="5">
        <f t="shared" si="36"/>
        <v>0</v>
      </c>
      <c r="AR33" s="5">
        <f t="shared" si="37"/>
        <v>0</v>
      </c>
      <c r="AS33" s="5">
        <f t="shared" si="38"/>
        <v>0</v>
      </c>
      <c r="AT33" s="5">
        <f t="shared" si="39"/>
        <v>0</v>
      </c>
      <c r="AU33" s="5">
        <f t="shared" si="40"/>
        <v>0</v>
      </c>
      <c r="AV33" s="5">
        <f t="shared" si="41"/>
        <v>0</v>
      </c>
      <c r="AW33" s="5">
        <f t="shared" si="42"/>
        <v>0</v>
      </c>
      <c r="AX33" s="5">
        <f t="shared" si="43"/>
        <v>0</v>
      </c>
      <c r="AY33" s="5">
        <f t="shared" si="44"/>
        <v>0</v>
      </c>
      <c r="AZ33" s="5">
        <f t="shared" si="45"/>
        <v>0</v>
      </c>
      <c r="BA33" s="5">
        <f t="shared" si="46"/>
        <v>0</v>
      </c>
      <c r="BB33" s="5">
        <f t="shared" si="47"/>
        <v>0</v>
      </c>
    </row>
    <row r="34" spans="1:54" outlineLevel="2">
      <c r="A34" s="2" t="s">
        <v>425</v>
      </c>
      <c r="B34" s="6">
        <v>26</v>
      </c>
      <c r="C34" s="5">
        <f t="shared" si="5"/>
        <v>10520</v>
      </c>
      <c r="D34" s="5">
        <f t="shared" si="4"/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107">
        <f t="shared" si="48"/>
        <v>0</v>
      </c>
      <c r="M34" s="5">
        <f t="shared" si="6"/>
        <v>0</v>
      </c>
      <c r="N34" s="5">
        <f t="shared" si="7"/>
        <v>0</v>
      </c>
      <c r="O34" s="5">
        <f t="shared" si="8"/>
        <v>0</v>
      </c>
      <c r="P34" s="5">
        <f t="shared" si="9"/>
        <v>0</v>
      </c>
      <c r="Q34" s="5">
        <f t="shared" si="10"/>
        <v>0</v>
      </c>
      <c r="R34" s="5">
        <f t="shared" si="11"/>
        <v>0</v>
      </c>
      <c r="S34" s="5">
        <f t="shared" si="12"/>
        <v>0</v>
      </c>
      <c r="T34" s="5">
        <f t="shared" si="13"/>
        <v>0</v>
      </c>
      <c r="U34" s="5">
        <f t="shared" si="14"/>
        <v>0</v>
      </c>
      <c r="V34" s="5">
        <f t="shared" si="15"/>
        <v>0</v>
      </c>
      <c r="W34" s="5">
        <f t="shared" si="16"/>
        <v>0</v>
      </c>
      <c r="X34" s="5">
        <f t="shared" si="17"/>
        <v>0</v>
      </c>
      <c r="Y34" s="5">
        <f t="shared" si="18"/>
        <v>0</v>
      </c>
      <c r="Z34" s="5">
        <f t="shared" si="19"/>
        <v>0</v>
      </c>
      <c r="AA34" s="5">
        <f t="shared" si="20"/>
        <v>0</v>
      </c>
      <c r="AB34" s="5">
        <f t="shared" si="21"/>
        <v>0</v>
      </c>
      <c r="AC34" s="5">
        <f t="shared" si="22"/>
        <v>0</v>
      </c>
      <c r="AD34" s="5">
        <f t="shared" si="23"/>
        <v>0</v>
      </c>
      <c r="AE34" s="5">
        <f t="shared" si="24"/>
        <v>0</v>
      </c>
      <c r="AF34" s="5">
        <f t="shared" si="25"/>
        <v>0</v>
      </c>
      <c r="AG34" s="5">
        <f t="shared" si="26"/>
        <v>0</v>
      </c>
      <c r="AH34" s="5">
        <f t="shared" si="27"/>
        <v>0</v>
      </c>
      <c r="AI34" s="5">
        <f t="shared" si="28"/>
        <v>0</v>
      </c>
      <c r="AJ34" s="5">
        <f t="shared" si="29"/>
        <v>0</v>
      </c>
      <c r="AK34" s="5">
        <f t="shared" si="30"/>
        <v>0</v>
      </c>
      <c r="AL34" s="5">
        <f t="shared" si="31"/>
        <v>0</v>
      </c>
      <c r="AM34" s="5">
        <f t="shared" si="32"/>
        <v>0</v>
      </c>
      <c r="AN34" s="5">
        <f t="shared" si="33"/>
        <v>0</v>
      </c>
      <c r="AO34" s="5">
        <f t="shared" si="34"/>
        <v>0</v>
      </c>
      <c r="AP34" s="5">
        <f t="shared" si="35"/>
        <v>0</v>
      </c>
      <c r="AQ34" s="5">
        <f t="shared" si="36"/>
        <v>0</v>
      </c>
      <c r="AR34" s="5">
        <f t="shared" si="37"/>
        <v>0</v>
      </c>
      <c r="AS34" s="5">
        <f t="shared" si="38"/>
        <v>0</v>
      </c>
      <c r="AT34" s="5">
        <f t="shared" si="39"/>
        <v>0</v>
      </c>
      <c r="AU34" s="5">
        <f t="shared" si="40"/>
        <v>0</v>
      </c>
      <c r="AV34" s="5">
        <f t="shared" si="41"/>
        <v>0</v>
      </c>
      <c r="AW34" s="5">
        <f t="shared" si="42"/>
        <v>0</v>
      </c>
      <c r="AX34" s="5">
        <f t="shared" si="43"/>
        <v>0</v>
      </c>
      <c r="AY34" s="5">
        <f t="shared" si="44"/>
        <v>0</v>
      </c>
      <c r="AZ34" s="5">
        <f t="shared" si="45"/>
        <v>0</v>
      </c>
      <c r="BA34" s="5">
        <f t="shared" si="46"/>
        <v>0</v>
      </c>
      <c r="BB34" s="5">
        <f t="shared" si="47"/>
        <v>0</v>
      </c>
    </row>
    <row r="35" spans="1:54" outlineLevel="2">
      <c r="A35" s="2" t="s">
        <v>425</v>
      </c>
      <c r="B35" s="6">
        <v>27</v>
      </c>
      <c r="C35" s="5">
        <f t="shared" si="5"/>
        <v>10886</v>
      </c>
      <c r="D35" s="5">
        <f t="shared" si="4"/>
        <v>497251.2331558466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107">
        <f t="shared" si="48"/>
        <v>0</v>
      </c>
      <c r="M35" s="5">
        <f t="shared" si="6"/>
        <v>0</v>
      </c>
      <c r="N35" s="5">
        <f t="shared" si="7"/>
        <v>0</v>
      </c>
      <c r="O35" s="5">
        <f t="shared" si="8"/>
        <v>0</v>
      </c>
      <c r="P35" s="5">
        <f t="shared" si="9"/>
        <v>0</v>
      </c>
      <c r="Q35" s="5">
        <f t="shared" si="10"/>
        <v>0</v>
      </c>
      <c r="R35" s="5">
        <f t="shared" si="11"/>
        <v>0</v>
      </c>
      <c r="S35" s="5">
        <f t="shared" si="12"/>
        <v>0</v>
      </c>
      <c r="T35" s="5">
        <f t="shared" si="13"/>
        <v>0</v>
      </c>
      <c r="U35" s="5">
        <f t="shared" si="14"/>
        <v>0</v>
      </c>
      <c r="V35" s="5">
        <f t="shared" si="15"/>
        <v>0</v>
      </c>
      <c r="W35" s="5">
        <f t="shared" si="16"/>
        <v>0</v>
      </c>
      <c r="X35" s="5">
        <f t="shared" si="17"/>
        <v>0</v>
      </c>
      <c r="Y35" s="5">
        <f t="shared" si="18"/>
        <v>0</v>
      </c>
      <c r="Z35" s="5">
        <f t="shared" si="19"/>
        <v>0</v>
      </c>
      <c r="AA35" s="5">
        <f t="shared" si="20"/>
        <v>0</v>
      </c>
      <c r="AB35" s="5">
        <f t="shared" si="21"/>
        <v>0</v>
      </c>
      <c r="AC35" s="5">
        <f t="shared" si="22"/>
        <v>0</v>
      </c>
      <c r="AD35" s="5">
        <f t="shared" si="23"/>
        <v>447389.8766256987</v>
      </c>
      <c r="AE35" s="5">
        <f t="shared" si="24"/>
        <v>437717.31839170825</v>
      </c>
      <c r="AF35" s="5">
        <f t="shared" si="25"/>
        <v>0</v>
      </c>
      <c r="AG35" s="5">
        <f t="shared" si="26"/>
        <v>0</v>
      </c>
      <c r="AH35" s="5">
        <f t="shared" si="27"/>
        <v>0</v>
      </c>
      <c r="AI35" s="5">
        <f t="shared" si="28"/>
        <v>0</v>
      </c>
      <c r="AJ35" s="5">
        <f t="shared" si="29"/>
        <v>0</v>
      </c>
      <c r="AK35" s="5">
        <f t="shared" si="30"/>
        <v>0</v>
      </c>
      <c r="AL35" s="5">
        <f t="shared" si="31"/>
        <v>0</v>
      </c>
      <c r="AM35" s="5">
        <f t="shared" si="32"/>
        <v>0</v>
      </c>
      <c r="AN35" s="5">
        <f t="shared" si="33"/>
        <v>0</v>
      </c>
      <c r="AO35" s="5">
        <f t="shared" si="34"/>
        <v>0</v>
      </c>
      <c r="AP35" s="5">
        <f t="shared" si="35"/>
        <v>0</v>
      </c>
      <c r="AQ35" s="5">
        <f t="shared" si="36"/>
        <v>0</v>
      </c>
      <c r="AR35" s="5">
        <f t="shared" si="37"/>
        <v>0</v>
      </c>
      <c r="AS35" s="5">
        <f t="shared" si="38"/>
        <v>0</v>
      </c>
      <c r="AT35" s="5">
        <f t="shared" si="39"/>
        <v>0</v>
      </c>
      <c r="AU35" s="5">
        <f t="shared" si="40"/>
        <v>0</v>
      </c>
      <c r="AV35" s="5">
        <f t="shared" si="41"/>
        <v>0</v>
      </c>
      <c r="AW35" s="5">
        <f t="shared" si="42"/>
        <v>0</v>
      </c>
      <c r="AX35" s="5">
        <f t="shared" si="43"/>
        <v>0</v>
      </c>
      <c r="AY35" s="5">
        <f t="shared" si="44"/>
        <v>0</v>
      </c>
      <c r="AZ35" s="5">
        <f t="shared" si="45"/>
        <v>0</v>
      </c>
      <c r="BA35" s="5">
        <f t="shared" si="46"/>
        <v>0</v>
      </c>
      <c r="BB35" s="5">
        <f t="shared" si="47"/>
        <v>0</v>
      </c>
    </row>
    <row r="36" spans="1:54" outlineLevel="2">
      <c r="A36" s="2" t="s">
        <v>425</v>
      </c>
      <c r="B36" s="6">
        <v>28</v>
      </c>
      <c r="C36" s="5">
        <f t="shared" si="5"/>
        <v>10957</v>
      </c>
      <c r="D36" s="5">
        <f t="shared" si="4"/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107">
        <f t="shared" si="48"/>
        <v>0</v>
      </c>
      <c r="M36" s="5">
        <f t="shared" si="6"/>
        <v>0</v>
      </c>
      <c r="N36" s="5">
        <f t="shared" si="7"/>
        <v>0</v>
      </c>
      <c r="O36" s="5">
        <f t="shared" si="8"/>
        <v>0</v>
      </c>
      <c r="P36" s="5">
        <f t="shared" si="9"/>
        <v>0</v>
      </c>
      <c r="Q36" s="5">
        <f t="shared" si="10"/>
        <v>0</v>
      </c>
      <c r="R36" s="5">
        <f t="shared" si="11"/>
        <v>0</v>
      </c>
      <c r="S36" s="5">
        <f t="shared" si="12"/>
        <v>0</v>
      </c>
      <c r="T36" s="5">
        <f t="shared" si="13"/>
        <v>0</v>
      </c>
      <c r="U36" s="5">
        <f t="shared" si="14"/>
        <v>0</v>
      </c>
      <c r="V36" s="5">
        <f t="shared" si="15"/>
        <v>0</v>
      </c>
      <c r="W36" s="5">
        <f t="shared" si="16"/>
        <v>0</v>
      </c>
      <c r="X36" s="5">
        <f t="shared" si="17"/>
        <v>0</v>
      </c>
      <c r="Y36" s="5">
        <f t="shared" si="18"/>
        <v>0</v>
      </c>
      <c r="Z36" s="5">
        <f t="shared" si="19"/>
        <v>0</v>
      </c>
      <c r="AA36" s="5">
        <f t="shared" si="20"/>
        <v>0</v>
      </c>
      <c r="AB36" s="5">
        <f t="shared" si="21"/>
        <v>0</v>
      </c>
      <c r="AC36" s="5">
        <f t="shared" si="22"/>
        <v>0</v>
      </c>
      <c r="AD36" s="5">
        <f t="shared" si="23"/>
        <v>0</v>
      </c>
      <c r="AE36" s="5">
        <f t="shared" si="24"/>
        <v>0</v>
      </c>
      <c r="AF36" s="5">
        <f t="shared" si="25"/>
        <v>0</v>
      </c>
      <c r="AG36" s="5">
        <f t="shared" si="26"/>
        <v>0</v>
      </c>
      <c r="AH36" s="5">
        <f t="shared" si="27"/>
        <v>0</v>
      </c>
      <c r="AI36" s="5">
        <f t="shared" si="28"/>
        <v>0</v>
      </c>
      <c r="AJ36" s="5">
        <f t="shared" si="29"/>
        <v>0</v>
      </c>
      <c r="AK36" s="5">
        <f t="shared" si="30"/>
        <v>0</v>
      </c>
      <c r="AL36" s="5">
        <f t="shared" si="31"/>
        <v>0</v>
      </c>
      <c r="AM36" s="5">
        <f t="shared" si="32"/>
        <v>0</v>
      </c>
      <c r="AN36" s="5">
        <f t="shared" si="33"/>
        <v>0</v>
      </c>
      <c r="AO36" s="5">
        <f t="shared" si="34"/>
        <v>0</v>
      </c>
      <c r="AP36" s="5">
        <f t="shared" si="35"/>
        <v>0</v>
      </c>
      <c r="AQ36" s="5">
        <f t="shared" si="36"/>
        <v>0</v>
      </c>
      <c r="AR36" s="5">
        <f t="shared" si="37"/>
        <v>0</v>
      </c>
      <c r="AS36" s="5">
        <f t="shared" si="38"/>
        <v>0</v>
      </c>
      <c r="AT36" s="5">
        <f t="shared" si="39"/>
        <v>0</v>
      </c>
      <c r="AU36" s="5">
        <f t="shared" si="40"/>
        <v>0</v>
      </c>
      <c r="AV36" s="5">
        <f t="shared" si="41"/>
        <v>0</v>
      </c>
      <c r="AW36" s="5">
        <f t="shared" si="42"/>
        <v>0</v>
      </c>
      <c r="AX36" s="5">
        <f t="shared" si="43"/>
        <v>0</v>
      </c>
      <c r="AY36" s="5">
        <f t="shared" si="44"/>
        <v>0</v>
      </c>
      <c r="AZ36" s="5">
        <f t="shared" si="45"/>
        <v>0</v>
      </c>
      <c r="BA36" s="5">
        <f t="shared" si="46"/>
        <v>0</v>
      </c>
      <c r="BB36" s="5">
        <f t="shared" si="47"/>
        <v>0</v>
      </c>
    </row>
    <row r="37" spans="1:54" outlineLevel="2">
      <c r="A37" s="2" t="s">
        <v>425</v>
      </c>
      <c r="B37" s="6">
        <v>29</v>
      </c>
      <c r="C37" s="5">
        <f t="shared" si="5"/>
        <v>0</v>
      </c>
      <c r="D37" s="5">
        <f t="shared" si="4"/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107">
        <f t="shared" si="48"/>
        <v>0</v>
      </c>
      <c r="M37" s="5">
        <f t="shared" si="6"/>
        <v>0</v>
      </c>
      <c r="N37" s="5">
        <f t="shared" si="7"/>
        <v>0</v>
      </c>
      <c r="O37" s="5">
        <f t="shared" si="8"/>
        <v>0</v>
      </c>
      <c r="P37" s="5">
        <f t="shared" si="9"/>
        <v>0</v>
      </c>
      <c r="Q37" s="5">
        <f t="shared" si="10"/>
        <v>0</v>
      </c>
      <c r="R37" s="5">
        <f t="shared" si="11"/>
        <v>0</v>
      </c>
      <c r="S37" s="5">
        <f t="shared" si="12"/>
        <v>0</v>
      </c>
      <c r="T37" s="5">
        <f t="shared" si="13"/>
        <v>0</v>
      </c>
      <c r="U37" s="5">
        <f t="shared" si="14"/>
        <v>0</v>
      </c>
      <c r="V37" s="5">
        <f t="shared" si="15"/>
        <v>0</v>
      </c>
      <c r="W37" s="5">
        <f t="shared" si="16"/>
        <v>0</v>
      </c>
      <c r="X37" s="5">
        <f t="shared" si="17"/>
        <v>0</v>
      </c>
      <c r="Y37" s="5">
        <f t="shared" si="18"/>
        <v>0</v>
      </c>
      <c r="Z37" s="5">
        <f t="shared" si="19"/>
        <v>0</v>
      </c>
      <c r="AA37" s="5">
        <f t="shared" si="20"/>
        <v>0</v>
      </c>
      <c r="AB37" s="5">
        <f t="shared" si="21"/>
        <v>0</v>
      </c>
      <c r="AC37" s="5">
        <f t="shared" si="22"/>
        <v>0</v>
      </c>
      <c r="AD37" s="5">
        <f t="shared" si="23"/>
        <v>0</v>
      </c>
      <c r="AE37" s="5">
        <f t="shared" si="24"/>
        <v>0</v>
      </c>
      <c r="AF37" s="5">
        <f t="shared" si="25"/>
        <v>0</v>
      </c>
      <c r="AG37" s="5">
        <f t="shared" si="26"/>
        <v>0</v>
      </c>
      <c r="AH37" s="5">
        <f t="shared" si="27"/>
        <v>0</v>
      </c>
      <c r="AI37" s="5">
        <f t="shared" si="28"/>
        <v>0</v>
      </c>
      <c r="AJ37" s="5">
        <f t="shared" si="29"/>
        <v>0</v>
      </c>
      <c r="AK37" s="5">
        <f t="shared" si="30"/>
        <v>0</v>
      </c>
      <c r="AL37" s="5">
        <f t="shared" si="31"/>
        <v>0</v>
      </c>
      <c r="AM37" s="5">
        <f t="shared" si="32"/>
        <v>0</v>
      </c>
      <c r="AN37" s="5">
        <f t="shared" si="33"/>
        <v>0</v>
      </c>
      <c r="AO37" s="5">
        <f t="shared" si="34"/>
        <v>0</v>
      </c>
      <c r="AP37" s="5">
        <f t="shared" si="35"/>
        <v>0</v>
      </c>
      <c r="AQ37" s="5">
        <f t="shared" si="36"/>
        <v>0</v>
      </c>
      <c r="AR37" s="5">
        <f t="shared" si="37"/>
        <v>0</v>
      </c>
      <c r="AS37" s="5">
        <f t="shared" si="38"/>
        <v>0</v>
      </c>
      <c r="AT37" s="5">
        <f t="shared" si="39"/>
        <v>0</v>
      </c>
      <c r="AU37" s="5">
        <f t="shared" si="40"/>
        <v>0</v>
      </c>
      <c r="AV37" s="5">
        <f t="shared" si="41"/>
        <v>0</v>
      </c>
      <c r="AW37" s="5">
        <f t="shared" si="42"/>
        <v>0</v>
      </c>
      <c r="AX37" s="5">
        <f t="shared" si="43"/>
        <v>0</v>
      </c>
      <c r="AY37" s="5">
        <f t="shared" si="44"/>
        <v>0</v>
      </c>
      <c r="AZ37" s="5">
        <f t="shared" si="45"/>
        <v>0</v>
      </c>
      <c r="BA37" s="5">
        <f t="shared" si="46"/>
        <v>0</v>
      </c>
      <c r="BB37" s="5">
        <f t="shared" si="47"/>
        <v>0</v>
      </c>
    </row>
    <row r="38" spans="1:54" outlineLevel="2">
      <c r="A38" s="2" t="s">
        <v>425</v>
      </c>
      <c r="B38" s="6">
        <v>30</v>
      </c>
      <c r="C38" s="5">
        <f t="shared" si="5"/>
        <v>0</v>
      </c>
      <c r="D38" s="5">
        <f t="shared" si="4"/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107">
        <f t="shared" si="48"/>
        <v>0</v>
      </c>
      <c r="M38" s="5">
        <f t="shared" si="6"/>
        <v>0</v>
      </c>
      <c r="N38" s="5">
        <f t="shared" si="7"/>
        <v>0</v>
      </c>
      <c r="O38" s="5">
        <f t="shared" si="8"/>
        <v>0</v>
      </c>
      <c r="P38" s="5">
        <f t="shared" si="9"/>
        <v>0</v>
      </c>
      <c r="Q38" s="5">
        <f t="shared" si="10"/>
        <v>0</v>
      </c>
      <c r="R38" s="5">
        <f t="shared" si="11"/>
        <v>0</v>
      </c>
      <c r="S38" s="5">
        <f t="shared" si="12"/>
        <v>0</v>
      </c>
      <c r="T38" s="5">
        <f t="shared" si="13"/>
        <v>0</v>
      </c>
      <c r="U38" s="5">
        <f t="shared" si="14"/>
        <v>0</v>
      </c>
      <c r="V38" s="5">
        <f t="shared" si="15"/>
        <v>0</v>
      </c>
      <c r="W38" s="5">
        <f t="shared" si="16"/>
        <v>0</v>
      </c>
      <c r="X38" s="5">
        <f t="shared" si="17"/>
        <v>0</v>
      </c>
      <c r="Y38" s="5">
        <f t="shared" si="18"/>
        <v>0</v>
      </c>
      <c r="Z38" s="5">
        <f t="shared" si="19"/>
        <v>0</v>
      </c>
      <c r="AA38" s="5">
        <f t="shared" si="20"/>
        <v>0</v>
      </c>
      <c r="AB38" s="5">
        <f t="shared" si="21"/>
        <v>0</v>
      </c>
      <c r="AC38" s="5">
        <f t="shared" si="22"/>
        <v>0</v>
      </c>
      <c r="AD38" s="5">
        <f t="shared" si="23"/>
        <v>0</v>
      </c>
      <c r="AE38" s="5">
        <f t="shared" si="24"/>
        <v>0</v>
      </c>
      <c r="AF38" s="5">
        <f t="shared" si="25"/>
        <v>0</v>
      </c>
      <c r="AG38" s="5">
        <f t="shared" si="26"/>
        <v>0</v>
      </c>
      <c r="AH38" s="5">
        <f t="shared" si="27"/>
        <v>0</v>
      </c>
      <c r="AI38" s="5">
        <f t="shared" si="28"/>
        <v>0</v>
      </c>
      <c r="AJ38" s="5">
        <f t="shared" si="29"/>
        <v>0</v>
      </c>
      <c r="AK38" s="5">
        <f t="shared" si="30"/>
        <v>0</v>
      </c>
      <c r="AL38" s="5">
        <f t="shared" si="31"/>
        <v>0</v>
      </c>
      <c r="AM38" s="5">
        <f t="shared" si="32"/>
        <v>0</v>
      </c>
      <c r="AN38" s="5">
        <f t="shared" si="33"/>
        <v>0</v>
      </c>
      <c r="AO38" s="5">
        <f t="shared" si="34"/>
        <v>0</v>
      </c>
      <c r="AP38" s="5">
        <f t="shared" si="35"/>
        <v>0</v>
      </c>
      <c r="AQ38" s="5">
        <f t="shared" si="36"/>
        <v>0</v>
      </c>
      <c r="AR38" s="5">
        <f t="shared" si="37"/>
        <v>0</v>
      </c>
      <c r="AS38" s="5">
        <f t="shared" si="38"/>
        <v>0</v>
      </c>
      <c r="AT38" s="5">
        <f t="shared" si="39"/>
        <v>0</v>
      </c>
      <c r="AU38" s="5">
        <f t="shared" si="40"/>
        <v>0</v>
      </c>
      <c r="AV38" s="5">
        <f t="shared" si="41"/>
        <v>0</v>
      </c>
      <c r="AW38" s="5">
        <f t="shared" si="42"/>
        <v>0</v>
      </c>
      <c r="AX38" s="5">
        <f t="shared" si="43"/>
        <v>0</v>
      </c>
      <c r="AY38" s="5">
        <f t="shared" si="44"/>
        <v>0</v>
      </c>
      <c r="AZ38" s="5">
        <f t="shared" si="45"/>
        <v>0</v>
      </c>
      <c r="BA38" s="5">
        <f t="shared" si="46"/>
        <v>0</v>
      </c>
      <c r="BB38" s="5">
        <f t="shared" si="47"/>
        <v>0</v>
      </c>
    </row>
    <row r="39" spans="1:54" outlineLevel="2">
      <c r="A39" s="2" t="s">
        <v>425</v>
      </c>
      <c r="B39" s="6">
        <v>31</v>
      </c>
      <c r="C39" s="5">
        <f t="shared" si="5"/>
        <v>0</v>
      </c>
      <c r="D39" s="5">
        <f t="shared" si="4"/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107">
        <f t="shared" si="48"/>
        <v>0</v>
      </c>
      <c r="M39" s="5">
        <f t="shared" si="6"/>
        <v>0</v>
      </c>
      <c r="N39" s="5">
        <f t="shared" si="7"/>
        <v>0</v>
      </c>
      <c r="O39" s="5">
        <f t="shared" si="8"/>
        <v>0</v>
      </c>
      <c r="P39" s="5">
        <f t="shared" si="9"/>
        <v>0</v>
      </c>
      <c r="Q39" s="5">
        <f t="shared" si="10"/>
        <v>0</v>
      </c>
      <c r="R39" s="5">
        <f t="shared" si="11"/>
        <v>0</v>
      </c>
      <c r="S39" s="5">
        <f t="shared" si="12"/>
        <v>0</v>
      </c>
      <c r="T39" s="5">
        <f t="shared" si="13"/>
        <v>0</v>
      </c>
      <c r="U39" s="5">
        <f t="shared" si="14"/>
        <v>0</v>
      </c>
      <c r="V39" s="5">
        <f t="shared" si="15"/>
        <v>0</v>
      </c>
      <c r="W39" s="5">
        <f t="shared" si="16"/>
        <v>0</v>
      </c>
      <c r="X39" s="5">
        <f t="shared" si="17"/>
        <v>0</v>
      </c>
      <c r="Y39" s="5">
        <f t="shared" si="18"/>
        <v>0</v>
      </c>
      <c r="Z39" s="5">
        <f t="shared" si="19"/>
        <v>0</v>
      </c>
      <c r="AA39" s="5">
        <f t="shared" si="20"/>
        <v>0</v>
      </c>
      <c r="AB39" s="5">
        <f t="shared" si="21"/>
        <v>0</v>
      </c>
      <c r="AC39" s="5">
        <f t="shared" si="22"/>
        <v>0</v>
      </c>
      <c r="AD39" s="5">
        <f t="shared" si="23"/>
        <v>0</v>
      </c>
      <c r="AE39" s="5">
        <f t="shared" si="24"/>
        <v>0</v>
      </c>
      <c r="AF39" s="5">
        <f t="shared" si="25"/>
        <v>0</v>
      </c>
      <c r="AG39" s="5">
        <f t="shared" si="26"/>
        <v>0</v>
      </c>
      <c r="AH39" s="5">
        <f t="shared" si="27"/>
        <v>0</v>
      </c>
      <c r="AI39" s="5">
        <f t="shared" si="28"/>
        <v>0</v>
      </c>
      <c r="AJ39" s="5">
        <f t="shared" si="29"/>
        <v>0</v>
      </c>
      <c r="AK39" s="5">
        <f t="shared" si="30"/>
        <v>0</v>
      </c>
      <c r="AL39" s="5">
        <f t="shared" si="31"/>
        <v>0</v>
      </c>
      <c r="AM39" s="5">
        <f t="shared" si="32"/>
        <v>0</v>
      </c>
      <c r="AN39" s="5">
        <f t="shared" si="33"/>
        <v>0</v>
      </c>
      <c r="AO39" s="5">
        <f t="shared" si="34"/>
        <v>0</v>
      </c>
      <c r="AP39" s="5">
        <f t="shared" si="35"/>
        <v>0</v>
      </c>
      <c r="AQ39" s="5">
        <f t="shared" si="36"/>
        <v>0</v>
      </c>
      <c r="AR39" s="5">
        <f t="shared" si="37"/>
        <v>0</v>
      </c>
      <c r="AS39" s="5">
        <f t="shared" si="38"/>
        <v>0</v>
      </c>
      <c r="AT39" s="5">
        <f t="shared" si="39"/>
        <v>0</v>
      </c>
      <c r="AU39" s="5">
        <f t="shared" si="40"/>
        <v>0</v>
      </c>
      <c r="AV39" s="5">
        <f t="shared" si="41"/>
        <v>0</v>
      </c>
      <c r="AW39" s="5">
        <f t="shared" si="42"/>
        <v>0</v>
      </c>
      <c r="AX39" s="5">
        <f t="shared" si="43"/>
        <v>0</v>
      </c>
      <c r="AY39" s="5">
        <f t="shared" si="44"/>
        <v>0</v>
      </c>
      <c r="AZ39" s="5">
        <f t="shared" si="45"/>
        <v>0</v>
      </c>
      <c r="BA39" s="5">
        <f t="shared" si="46"/>
        <v>0</v>
      </c>
      <c r="BB39" s="5">
        <f t="shared" si="47"/>
        <v>0</v>
      </c>
    </row>
    <row r="40" spans="1:54" outlineLevel="2">
      <c r="A40" s="2" t="s">
        <v>425</v>
      </c>
      <c r="B40" s="6">
        <v>32</v>
      </c>
      <c r="C40" s="5">
        <f t="shared" ref="C40:C58" si="49">INDEX($4:$4,1,B40+3)</f>
        <v>0</v>
      </c>
      <c r="D40" s="5">
        <f t="shared" ref="D40:D58" si="50">INDEX($7:$7,1,B40+3)</f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107">
        <f t="shared" si="48"/>
        <v>0</v>
      </c>
      <c r="M40" s="5">
        <f t="shared" si="6"/>
        <v>0</v>
      </c>
      <c r="N40" s="5">
        <f t="shared" si="7"/>
        <v>0</v>
      </c>
      <c r="O40" s="5">
        <f t="shared" si="8"/>
        <v>0</v>
      </c>
      <c r="P40" s="5">
        <f t="shared" si="9"/>
        <v>0</v>
      </c>
      <c r="Q40" s="5">
        <f t="shared" si="10"/>
        <v>0</v>
      </c>
      <c r="R40" s="5">
        <f t="shared" si="11"/>
        <v>0</v>
      </c>
      <c r="S40" s="5">
        <f t="shared" si="12"/>
        <v>0</v>
      </c>
      <c r="T40" s="5">
        <f t="shared" si="13"/>
        <v>0</v>
      </c>
      <c r="U40" s="5">
        <f t="shared" si="14"/>
        <v>0</v>
      </c>
      <c r="V40" s="5">
        <f t="shared" si="15"/>
        <v>0</v>
      </c>
      <c r="W40" s="5">
        <f t="shared" si="16"/>
        <v>0</v>
      </c>
      <c r="X40" s="5">
        <f t="shared" si="17"/>
        <v>0</v>
      </c>
      <c r="Y40" s="5">
        <f t="shared" si="18"/>
        <v>0</v>
      </c>
      <c r="Z40" s="5">
        <f t="shared" si="19"/>
        <v>0</v>
      </c>
      <c r="AA40" s="5">
        <f t="shared" si="20"/>
        <v>0</v>
      </c>
      <c r="AB40" s="5">
        <f t="shared" si="21"/>
        <v>0</v>
      </c>
      <c r="AC40" s="5">
        <f t="shared" si="22"/>
        <v>0</v>
      </c>
      <c r="AD40" s="5">
        <f t="shared" si="23"/>
        <v>0</v>
      </c>
      <c r="AE40" s="5">
        <f t="shared" si="24"/>
        <v>0</v>
      </c>
      <c r="AF40" s="5">
        <f t="shared" si="25"/>
        <v>0</v>
      </c>
      <c r="AG40" s="5">
        <f t="shared" si="26"/>
        <v>0</v>
      </c>
      <c r="AH40" s="5">
        <f t="shared" si="27"/>
        <v>0</v>
      </c>
      <c r="AI40" s="5">
        <f t="shared" si="28"/>
        <v>0</v>
      </c>
      <c r="AJ40" s="5">
        <f t="shared" si="29"/>
        <v>0</v>
      </c>
      <c r="AK40" s="5">
        <f t="shared" si="30"/>
        <v>0</v>
      </c>
      <c r="AL40" s="5">
        <f t="shared" si="31"/>
        <v>0</v>
      </c>
      <c r="AM40" s="5">
        <f t="shared" si="32"/>
        <v>0</v>
      </c>
      <c r="AN40" s="5">
        <f t="shared" si="33"/>
        <v>0</v>
      </c>
      <c r="AO40" s="5">
        <f t="shared" si="34"/>
        <v>0</v>
      </c>
      <c r="AP40" s="5">
        <f t="shared" si="35"/>
        <v>0</v>
      </c>
      <c r="AQ40" s="5">
        <f t="shared" si="36"/>
        <v>0</v>
      </c>
      <c r="AR40" s="5">
        <f t="shared" si="37"/>
        <v>0</v>
      </c>
      <c r="AS40" s="5">
        <f t="shared" si="38"/>
        <v>0</v>
      </c>
      <c r="AT40" s="5">
        <f t="shared" si="39"/>
        <v>0</v>
      </c>
      <c r="AU40" s="5">
        <f t="shared" si="40"/>
        <v>0</v>
      </c>
      <c r="AV40" s="5">
        <f t="shared" si="41"/>
        <v>0</v>
      </c>
      <c r="AW40" s="5">
        <f t="shared" si="42"/>
        <v>0</v>
      </c>
      <c r="AX40" s="5">
        <f t="shared" si="43"/>
        <v>0</v>
      </c>
      <c r="AY40" s="5">
        <f t="shared" si="44"/>
        <v>0</v>
      </c>
      <c r="AZ40" s="5">
        <f t="shared" si="45"/>
        <v>0</v>
      </c>
      <c r="BA40" s="5">
        <f t="shared" si="46"/>
        <v>0</v>
      </c>
      <c r="BB40" s="5">
        <f t="shared" si="47"/>
        <v>0</v>
      </c>
    </row>
    <row r="41" spans="1:54" outlineLevel="2">
      <c r="A41" s="2" t="s">
        <v>425</v>
      </c>
      <c r="B41" s="6">
        <v>33</v>
      </c>
      <c r="C41" s="5">
        <f t="shared" si="49"/>
        <v>0</v>
      </c>
      <c r="D41" s="5">
        <f t="shared" si="50"/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107">
        <f t="shared" ref="L41:L58" si="51">LDEM($D41,$C40,$C41,L$4)*L$3*(L$4&gt;=$C41)</f>
        <v>0</v>
      </c>
      <c r="M41" s="5">
        <f t="shared" ref="M41:M58" si="52">LDEM($D41,$C40,$C41,M$4)*M$3*(M$4&gt;=$C41)</f>
        <v>0</v>
      </c>
      <c r="N41" s="5">
        <f t="shared" ref="N41:N58" si="53">LDEM($D41,$C40,$C41,N$4)*N$3*(N$4&gt;=$C41)</f>
        <v>0</v>
      </c>
      <c r="O41" s="5">
        <f t="shared" ref="O41:O58" si="54">LDEM($D41,$C40,$C41,O$4)*O$3*(O$4&gt;=$C41)</f>
        <v>0</v>
      </c>
      <c r="P41" s="5">
        <f t="shared" ref="P41:P58" si="55">LDEM($D41,$C40,$C41,P$4)*P$3*(P$4&gt;=$C41)</f>
        <v>0</v>
      </c>
      <c r="Q41" s="5">
        <f t="shared" ref="Q41:Q58" si="56">LDEM($D41,$C40,$C41,Q$4)*Q$3*(Q$4&gt;=$C41)</f>
        <v>0</v>
      </c>
      <c r="R41" s="5">
        <f t="shared" ref="R41:R58" si="57">LDEM($D41,$C40,$C41,R$4)*R$3*(R$4&gt;=$C41)</f>
        <v>0</v>
      </c>
      <c r="S41" s="5">
        <f t="shared" ref="S41:S58" si="58">LDEM($D41,$C40,$C41,S$4)*S$3*(S$4&gt;=$C41)</f>
        <v>0</v>
      </c>
      <c r="T41" s="5">
        <f t="shared" ref="T41:T58" si="59">LDEM($D41,$C40,$C41,T$4)*T$3*(T$4&gt;=$C41)</f>
        <v>0</v>
      </c>
      <c r="U41" s="5">
        <f t="shared" ref="U41:U58" si="60">LDEM($D41,$C40,$C41,U$4)*U$3*(U$4&gt;=$C41)</f>
        <v>0</v>
      </c>
      <c r="V41" s="5">
        <f t="shared" ref="V41:V58" si="61">LDEM($D41,$C40,$C41,V$4)*V$3*(V$4&gt;=$C41)</f>
        <v>0</v>
      </c>
      <c r="W41" s="5">
        <f t="shared" ref="W41:W58" si="62">LDEM($D41,$C40,$C41,W$4)*W$3*(W$4&gt;=$C41)</f>
        <v>0</v>
      </c>
      <c r="X41" s="5">
        <f t="shared" ref="X41:X58" si="63">LDEM($D41,$C40,$C41,X$4)*X$3*(X$4&gt;=$C41)</f>
        <v>0</v>
      </c>
      <c r="Y41" s="5">
        <f t="shared" ref="Y41:Y58" si="64">LDEM($D41,$C40,$C41,Y$4)*Y$3*(Y$4&gt;=$C41)</f>
        <v>0</v>
      </c>
      <c r="Z41" s="5">
        <f t="shared" ref="Z41:Z58" si="65">LDEM($D41,$C40,$C41,Z$4)*Z$3*(Z$4&gt;=$C41)</f>
        <v>0</v>
      </c>
      <c r="AA41" s="5">
        <f t="shared" ref="AA41:AA58" si="66">LDEM($D41,$C40,$C41,AA$4)*AA$3*(AA$4&gt;=$C41)</f>
        <v>0</v>
      </c>
      <c r="AB41" s="5">
        <f t="shared" ref="AB41:AB58" si="67">LDEM($D41,$C40,$C41,AB$4)*AB$3*(AB$4&gt;=$C41)</f>
        <v>0</v>
      </c>
      <c r="AC41" s="5">
        <f t="shared" ref="AC41:AC58" si="68">LDEM($D41,$C40,$C41,AC$4)*AC$3*(AC$4&gt;=$C41)</f>
        <v>0</v>
      </c>
      <c r="AD41" s="5">
        <f t="shared" ref="AD41:AD58" si="69">LDEM($D41,$C40,$C41,AD$4)*AD$3*(AD$4&gt;=$C41)</f>
        <v>0</v>
      </c>
      <c r="AE41" s="5">
        <f t="shared" ref="AE41:AE58" si="70">LDEM($D41,$C40,$C41,AE$4)*AE$3*(AE$4&gt;=$C41)</f>
        <v>0</v>
      </c>
      <c r="AF41" s="5">
        <f t="shared" ref="AF41:AF58" si="71">LDEM($D41,$C40,$C41,AF$4)*AF$3*(AF$4&gt;=$C41)</f>
        <v>0</v>
      </c>
      <c r="AG41" s="5">
        <f t="shared" ref="AG41:AG58" si="72">LDEM($D41,$C40,$C41,AG$4)*AG$3*(AG$4&gt;=$C41)</f>
        <v>0</v>
      </c>
      <c r="AH41" s="5">
        <f t="shared" ref="AH41:AH58" si="73">LDEM($D41,$C40,$C41,AH$4)*AH$3*(AH$4&gt;=$C41)</f>
        <v>0</v>
      </c>
      <c r="AI41" s="5">
        <f t="shared" ref="AI41:AI58" si="74">LDEM($D41,$C40,$C41,AI$4)*AI$3*(AI$4&gt;=$C41)</f>
        <v>0</v>
      </c>
      <c r="AJ41" s="5">
        <f t="shared" ref="AJ41:AJ58" si="75">LDEM($D41,$C40,$C41,AJ$4)*AJ$3*(AJ$4&gt;=$C41)</f>
        <v>0</v>
      </c>
      <c r="AK41" s="5">
        <f t="shared" ref="AK41:AK58" si="76">LDEM($D41,$C40,$C41,AK$4)*AK$3*(AK$4&gt;=$C41)</f>
        <v>0</v>
      </c>
      <c r="AL41" s="5">
        <f t="shared" ref="AL41:AL58" si="77">LDEM($D41,$C40,$C41,AL$4)*AL$3*(AL$4&gt;=$C41)</f>
        <v>0</v>
      </c>
      <c r="AM41" s="5">
        <f t="shared" ref="AM41:AM58" si="78">LDEM($D41,$C40,$C41,AM$4)*AM$3*(AM$4&gt;=$C41)</f>
        <v>0</v>
      </c>
      <c r="AN41" s="5">
        <f t="shared" ref="AN41:AN58" si="79">LDEM($D41,$C40,$C41,AN$4)*AN$3*(AN$4&gt;=$C41)</f>
        <v>0</v>
      </c>
      <c r="AO41" s="5">
        <f t="shared" ref="AO41:AO58" si="80">LDEM($D41,$C40,$C41,AO$4)*AO$3*(AO$4&gt;=$C41)</f>
        <v>0</v>
      </c>
      <c r="AP41" s="5">
        <f t="shared" ref="AP41:AP58" si="81">LDEM($D41,$C40,$C41,AP$4)*AP$3*(AP$4&gt;=$C41)</f>
        <v>0</v>
      </c>
      <c r="AQ41" s="5">
        <f t="shared" ref="AQ41:AQ58" si="82">LDEM($D41,$C40,$C41,AQ$4)*AQ$3*(AQ$4&gt;=$C41)</f>
        <v>0</v>
      </c>
      <c r="AR41" s="5">
        <f t="shared" ref="AR41:AR58" si="83">LDEM($D41,$C40,$C41,AR$4)*AR$3*(AR$4&gt;=$C41)</f>
        <v>0</v>
      </c>
      <c r="AS41" s="5">
        <f t="shared" ref="AS41:AS58" si="84">LDEM($D41,$C40,$C41,AS$4)*AS$3*(AS$4&gt;=$C41)</f>
        <v>0</v>
      </c>
      <c r="AT41" s="5">
        <f t="shared" ref="AT41:AT58" si="85">LDEM($D41,$C40,$C41,AT$4)*AT$3*(AT$4&gt;=$C41)</f>
        <v>0</v>
      </c>
      <c r="AU41" s="5">
        <f t="shared" ref="AU41:AU58" si="86">LDEM($D41,$C40,$C41,AU$4)*AU$3*(AU$4&gt;=$C41)</f>
        <v>0</v>
      </c>
      <c r="AV41" s="5">
        <f t="shared" ref="AV41:AV58" si="87">LDEM($D41,$C40,$C41,AV$4)*AV$3*(AV$4&gt;=$C41)</f>
        <v>0</v>
      </c>
      <c r="AW41" s="5">
        <f t="shared" ref="AW41:AW58" si="88">LDEM($D41,$C40,$C41,AW$4)*AW$3*(AW$4&gt;=$C41)</f>
        <v>0</v>
      </c>
      <c r="AX41" s="5">
        <f t="shared" ref="AX41:AX58" si="89">LDEM($D41,$C40,$C41,AX$4)*AX$3*(AX$4&gt;=$C41)</f>
        <v>0</v>
      </c>
      <c r="AY41" s="5">
        <f t="shared" ref="AY41:AY58" si="90">LDEM($D41,$C40,$C41,AY$4)*AY$3*(AY$4&gt;=$C41)</f>
        <v>0</v>
      </c>
      <c r="AZ41" s="5">
        <f t="shared" ref="AZ41:AZ58" si="91">LDEM($D41,$C40,$C41,AZ$4)*AZ$3*(AZ$4&gt;=$C41)</f>
        <v>0</v>
      </c>
      <c r="BA41" s="5">
        <f t="shared" ref="BA41:BA58" si="92">LDEM($D41,$C40,$C41,BA$4)*BA$3*(BA$4&gt;=$C41)</f>
        <v>0</v>
      </c>
      <c r="BB41" s="5">
        <f t="shared" ref="BB41:BB58" si="93">LDEM($D41,$C40,$C41,BB$4)*BB$3*(BB$4&gt;=$C41)</f>
        <v>0</v>
      </c>
    </row>
    <row r="42" spans="1:54" outlineLevel="2">
      <c r="A42" s="2" t="s">
        <v>425</v>
      </c>
      <c r="B42" s="6">
        <v>34</v>
      </c>
      <c r="C42" s="5">
        <f t="shared" si="49"/>
        <v>0</v>
      </c>
      <c r="D42" s="5">
        <f t="shared" si="50"/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107">
        <f t="shared" si="51"/>
        <v>0</v>
      </c>
      <c r="M42" s="5">
        <f t="shared" si="52"/>
        <v>0</v>
      </c>
      <c r="N42" s="5">
        <f t="shared" si="53"/>
        <v>0</v>
      </c>
      <c r="O42" s="5">
        <f t="shared" si="54"/>
        <v>0</v>
      </c>
      <c r="P42" s="5">
        <f t="shared" si="55"/>
        <v>0</v>
      </c>
      <c r="Q42" s="5">
        <f t="shared" si="56"/>
        <v>0</v>
      </c>
      <c r="R42" s="5">
        <f t="shared" si="57"/>
        <v>0</v>
      </c>
      <c r="S42" s="5">
        <f t="shared" si="58"/>
        <v>0</v>
      </c>
      <c r="T42" s="5">
        <f t="shared" si="59"/>
        <v>0</v>
      </c>
      <c r="U42" s="5">
        <f t="shared" si="60"/>
        <v>0</v>
      </c>
      <c r="V42" s="5">
        <f t="shared" si="61"/>
        <v>0</v>
      </c>
      <c r="W42" s="5">
        <f t="shared" si="62"/>
        <v>0</v>
      </c>
      <c r="X42" s="5">
        <f t="shared" si="63"/>
        <v>0</v>
      </c>
      <c r="Y42" s="5">
        <f t="shared" si="64"/>
        <v>0</v>
      </c>
      <c r="Z42" s="5">
        <f t="shared" si="65"/>
        <v>0</v>
      </c>
      <c r="AA42" s="5">
        <f t="shared" si="66"/>
        <v>0</v>
      </c>
      <c r="AB42" s="5">
        <f t="shared" si="67"/>
        <v>0</v>
      </c>
      <c r="AC42" s="5">
        <f t="shared" si="68"/>
        <v>0</v>
      </c>
      <c r="AD42" s="5">
        <f t="shared" si="69"/>
        <v>0</v>
      </c>
      <c r="AE42" s="5">
        <f t="shared" si="70"/>
        <v>0</v>
      </c>
      <c r="AF42" s="5">
        <f t="shared" si="71"/>
        <v>0</v>
      </c>
      <c r="AG42" s="5">
        <f t="shared" si="72"/>
        <v>0</v>
      </c>
      <c r="AH42" s="5">
        <f t="shared" si="73"/>
        <v>0</v>
      </c>
      <c r="AI42" s="5">
        <f t="shared" si="74"/>
        <v>0</v>
      </c>
      <c r="AJ42" s="5">
        <f t="shared" si="75"/>
        <v>0</v>
      </c>
      <c r="AK42" s="5">
        <f t="shared" si="76"/>
        <v>0</v>
      </c>
      <c r="AL42" s="5">
        <f t="shared" si="77"/>
        <v>0</v>
      </c>
      <c r="AM42" s="5">
        <f t="shared" si="78"/>
        <v>0</v>
      </c>
      <c r="AN42" s="5">
        <f t="shared" si="79"/>
        <v>0</v>
      </c>
      <c r="AO42" s="5">
        <f t="shared" si="80"/>
        <v>0</v>
      </c>
      <c r="AP42" s="5">
        <f t="shared" si="81"/>
        <v>0</v>
      </c>
      <c r="AQ42" s="5">
        <f t="shared" si="82"/>
        <v>0</v>
      </c>
      <c r="AR42" s="5">
        <f t="shared" si="83"/>
        <v>0</v>
      </c>
      <c r="AS42" s="5">
        <f t="shared" si="84"/>
        <v>0</v>
      </c>
      <c r="AT42" s="5">
        <f t="shared" si="85"/>
        <v>0</v>
      </c>
      <c r="AU42" s="5">
        <f t="shared" si="86"/>
        <v>0</v>
      </c>
      <c r="AV42" s="5">
        <f t="shared" si="87"/>
        <v>0</v>
      </c>
      <c r="AW42" s="5">
        <f t="shared" si="88"/>
        <v>0</v>
      </c>
      <c r="AX42" s="5">
        <f t="shared" si="89"/>
        <v>0</v>
      </c>
      <c r="AY42" s="5">
        <f t="shared" si="90"/>
        <v>0</v>
      </c>
      <c r="AZ42" s="5">
        <f t="shared" si="91"/>
        <v>0</v>
      </c>
      <c r="BA42" s="5">
        <f t="shared" si="92"/>
        <v>0</v>
      </c>
      <c r="BB42" s="5">
        <f t="shared" si="93"/>
        <v>0</v>
      </c>
    </row>
    <row r="43" spans="1:54" outlineLevel="2">
      <c r="A43" s="2" t="s">
        <v>425</v>
      </c>
      <c r="B43" s="6">
        <v>35</v>
      </c>
      <c r="C43" s="5">
        <f t="shared" si="49"/>
        <v>0</v>
      </c>
      <c r="D43" s="5">
        <f t="shared" si="50"/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107">
        <f t="shared" si="51"/>
        <v>0</v>
      </c>
      <c r="M43" s="5">
        <f t="shared" si="52"/>
        <v>0</v>
      </c>
      <c r="N43" s="5">
        <f t="shared" si="53"/>
        <v>0</v>
      </c>
      <c r="O43" s="5">
        <f t="shared" si="54"/>
        <v>0</v>
      </c>
      <c r="P43" s="5">
        <f t="shared" si="55"/>
        <v>0</v>
      </c>
      <c r="Q43" s="5">
        <f t="shared" si="56"/>
        <v>0</v>
      </c>
      <c r="R43" s="5">
        <f t="shared" si="57"/>
        <v>0</v>
      </c>
      <c r="S43" s="5">
        <f t="shared" si="58"/>
        <v>0</v>
      </c>
      <c r="T43" s="5">
        <f t="shared" si="59"/>
        <v>0</v>
      </c>
      <c r="U43" s="5">
        <f t="shared" si="60"/>
        <v>0</v>
      </c>
      <c r="V43" s="5">
        <f t="shared" si="61"/>
        <v>0</v>
      </c>
      <c r="W43" s="5">
        <f t="shared" si="62"/>
        <v>0</v>
      </c>
      <c r="X43" s="5">
        <f t="shared" si="63"/>
        <v>0</v>
      </c>
      <c r="Y43" s="5">
        <f t="shared" si="64"/>
        <v>0</v>
      </c>
      <c r="Z43" s="5">
        <f t="shared" si="65"/>
        <v>0</v>
      </c>
      <c r="AA43" s="5">
        <f t="shared" si="66"/>
        <v>0</v>
      </c>
      <c r="AB43" s="5">
        <f t="shared" si="67"/>
        <v>0</v>
      </c>
      <c r="AC43" s="5">
        <f t="shared" si="68"/>
        <v>0</v>
      </c>
      <c r="AD43" s="5">
        <f t="shared" si="69"/>
        <v>0</v>
      </c>
      <c r="AE43" s="5">
        <f t="shared" si="70"/>
        <v>0</v>
      </c>
      <c r="AF43" s="5">
        <f t="shared" si="71"/>
        <v>0</v>
      </c>
      <c r="AG43" s="5">
        <f t="shared" si="72"/>
        <v>0</v>
      </c>
      <c r="AH43" s="5">
        <f t="shared" si="73"/>
        <v>0</v>
      </c>
      <c r="AI43" s="5">
        <f t="shared" si="74"/>
        <v>0</v>
      </c>
      <c r="AJ43" s="5">
        <f t="shared" si="75"/>
        <v>0</v>
      </c>
      <c r="AK43" s="5">
        <f t="shared" si="76"/>
        <v>0</v>
      </c>
      <c r="AL43" s="5">
        <f t="shared" si="77"/>
        <v>0</v>
      </c>
      <c r="AM43" s="5">
        <f t="shared" si="78"/>
        <v>0</v>
      </c>
      <c r="AN43" s="5">
        <f t="shared" si="79"/>
        <v>0</v>
      </c>
      <c r="AO43" s="5">
        <f t="shared" si="80"/>
        <v>0</v>
      </c>
      <c r="AP43" s="5">
        <f t="shared" si="81"/>
        <v>0</v>
      </c>
      <c r="AQ43" s="5">
        <f t="shared" si="82"/>
        <v>0</v>
      </c>
      <c r="AR43" s="5">
        <f t="shared" si="83"/>
        <v>0</v>
      </c>
      <c r="AS43" s="5">
        <f t="shared" si="84"/>
        <v>0</v>
      </c>
      <c r="AT43" s="5">
        <f t="shared" si="85"/>
        <v>0</v>
      </c>
      <c r="AU43" s="5">
        <f t="shared" si="86"/>
        <v>0</v>
      </c>
      <c r="AV43" s="5">
        <f t="shared" si="87"/>
        <v>0</v>
      </c>
      <c r="AW43" s="5">
        <f t="shared" si="88"/>
        <v>0</v>
      </c>
      <c r="AX43" s="5">
        <f t="shared" si="89"/>
        <v>0</v>
      </c>
      <c r="AY43" s="5">
        <f t="shared" si="90"/>
        <v>0</v>
      </c>
      <c r="AZ43" s="5">
        <f t="shared" si="91"/>
        <v>0</v>
      </c>
      <c r="BA43" s="5">
        <f t="shared" si="92"/>
        <v>0</v>
      </c>
      <c r="BB43" s="5">
        <f t="shared" si="93"/>
        <v>0</v>
      </c>
    </row>
    <row r="44" spans="1:54" outlineLevel="2">
      <c r="A44" s="2" t="s">
        <v>425</v>
      </c>
      <c r="B44" s="6">
        <v>36</v>
      </c>
      <c r="C44" s="5">
        <f t="shared" si="49"/>
        <v>0</v>
      </c>
      <c r="D44" s="5">
        <f t="shared" si="50"/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107">
        <f t="shared" si="51"/>
        <v>0</v>
      </c>
      <c r="M44" s="5">
        <f t="shared" si="52"/>
        <v>0</v>
      </c>
      <c r="N44" s="5">
        <f t="shared" si="53"/>
        <v>0</v>
      </c>
      <c r="O44" s="5">
        <f t="shared" si="54"/>
        <v>0</v>
      </c>
      <c r="P44" s="5">
        <f t="shared" si="55"/>
        <v>0</v>
      </c>
      <c r="Q44" s="5">
        <f t="shared" si="56"/>
        <v>0</v>
      </c>
      <c r="R44" s="5">
        <f t="shared" si="57"/>
        <v>0</v>
      </c>
      <c r="S44" s="5">
        <f t="shared" si="58"/>
        <v>0</v>
      </c>
      <c r="T44" s="5">
        <f t="shared" si="59"/>
        <v>0</v>
      </c>
      <c r="U44" s="5">
        <f t="shared" si="60"/>
        <v>0</v>
      </c>
      <c r="V44" s="5">
        <f t="shared" si="61"/>
        <v>0</v>
      </c>
      <c r="W44" s="5">
        <f t="shared" si="62"/>
        <v>0</v>
      </c>
      <c r="X44" s="5">
        <f t="shared" si="63"/>
        <v>0</v>
      </c>
      <c r="Y44" s="5">
        <f t="shared" si="64"/>
        <v>0</v>
      </c>
      <c r="Z44" s="5">
        <f t="shared" si="65"/>
        <v>0</v>
      </c>
      <c r="AA44" s="5">
        <f t="shared" si="66"/>
        <v>0</v>
      </c>
      <c r="AB44" s="5">
        <f t="shared" si="67"/>
        <v>0</v>
      </c>
      <c r="AC44" s="5">
        <f t="shared" si="68"/>
        <v>0</v>
      </c>
      <c r="AD44" s="5">
        <f t="shared" si="69"/>
        <v>0</v>
      </c>
      <c r="AE44" s="5">
        <f t="shared" si="70"/>
        <v>0</v>
      </c>
      <c r="AF44" s="5">
        <f t="shared" si="71"/>
        <v>0</v>
      </c>
      <c r="AG44" s="5">
        <f t="shared" si="72"/>
        <v>0</v>
      </c>
      <c r="AH44" s="5">
        <f t="shared" si="73"/>
        <v>0</v>
      </c>
      <c r="AI44" s="5">
        <f t="shared" si="74"/>
        <v>0</v>
      </c>
      <c r="AJ44" s="5">
        <f t="shared" si="75"/>
        <v>0</v>
      </c>
      <c r="AK44" s="5">
        <f t="shared" si="76"/>
        <v>0</v>
      </c>
      <c r="AL44" s="5">
        <f t="shared" si="77"/>
        <v>0</v>
      </c>
      <c r="AM44" s="5">
        <f t="shared" si="78"/>
        <v>0</v>
      </c>
      <c r="AN44" s="5">
        <f t="shared" si="79"/>
        <v>0</v>
      </c>
      <c r="AO44" s="5">
        <f t="shared" si="80"/>
        <v>0</v>
      </c>
      <c r="AP44" s="5">
        <f t="shared" si="81"/>
        <v>0</v>
      </c>
      <c r="AQ44" s="5">
        <f t="shared" si="82"/>
        <v>0</v>
      </c>
      <c r="AR44" s="5">
        <f t="shared" si="83"/>
        <v>0</v>
      </c>
      <c r="AS44" s="5">
        <f t="shared" si="84"/>
        <v>0</v>
      </c>
      <c r="AT44" s="5">
        <f t="shared" si="85"/>
        <v>0</v>
      </c>
      <c r="AU44" s="5">
        <f t="shared" si="86"/>
        <v>0</v>
      </c>
      <c r="AV44" s="5">
        <f t="shared" si="87"/>
        <v>0</v>
      </c>
      <c r="AW44" s="5">
        <f t="shared" si="88"/>
        <v>0</v>
      </c>
      <c r="AX44" s="5">
        <f t="shared" si="89"/>
        <v>0</v>
      </c>
      <c r="AY44" s="5">
        <f t="shared" si="90"/>
        <v>0</v>
      </c>
      <c r="AZ44" s="5">
        <f t="shared" si="91"/>
        <v>0</v>
      </c>
      <c r="BA44" s="5">
        <f t="shared" si="92"/>
        <v>0</v>
      </c>
      <c r="BB44" s="5">
        <f t="shared" si="93"/>
        <v>0</v>
      </c>
    </row>
    <row r="45" spans="1:54" outlineLevel="2">
      <c r="A45" s="2" t="s">
        <v>425</v>
      </c>
      <c r="B45" s="6">
        <v>37</v>
      </c>
      <c r="C45" s="5">
        <f t="shared" si="49"/>
        <v>0</v>
      </c>
      <c r="D45" s="5">
        <f t="shared" si="50"/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107">
        <f t="shared" si="51"/>
        <v>0</v>
      </c>
      <c r="M45" s="5">
        <f t="shared" si="52"/>
        <v>0</v>
      </c>
      <c r="N45" s="5">
        <f t="shared" si="53"/>
        <v>0</v>
      </c>
      <c r="O45" s="5">
        <f t="shared" si="54"/>
        <v>0</v>
      </c>
      <c r="P45" s="5">
        <f t="shared" si="55"/>
        <v>0</v>
      </c>
      <c r="Q45" s="5">
        <f t="shared" si="56"/>
        <v>0</v>
      </c>
      <c r="R45" s="5">
        <f t="shared" si="57"/>
        <v>0</v>
      </c>
      <c r="S45" s="5">
        <f t="shared" si="58"/>
        <v>0</v>
      </c>
      <c r="T45" s="5">
        <f t="shared" si="59"/>
        <v>0</v>
      </c>
      <c r="U45" s="5">
        <f t="shared" si="60"/>
        <v>0</v>
      </c>
      <c r="V45" s="5">
        <f t="shared" si="61"/>
        <v>0</v>
      </c>
      <c r="W45" s="5">
        <f t="shared" si="62"/>
        <v>0</v>
      </c>
      <c r="X45" s="5">
        <f t="shared" si="63"/>
        <v>0</v>
      </c>
      <c r="Y45" s="5">
        <f t="shared" si="64"/>
        <v>0</v>
      </c>
      <c r="Z45" s="5">
        <f t="shared" si="65"/>
        <v>0</v>
      </c>
      <c r="AA45" s="5">
        <f t="shared" si="66"/>
        <v>0</v>
      </c>
      <c r="AB45" s="5">
        <f t="shared" si="67"/>
        <v>0</v>
      </c>
      <c r="AC45" s="5">
        <f t="shared" si="68"/>
        <v>0</v>
      </c>
      <c r="AD45" s="5">
        <f t="shared" si="69"/>
        <v>0</v>
      </c>
      <c r="AE45" s="5">
        <f t="shared" si="70"/>
        <v>0</v>
      </c>
      <c r="AF45" s="5">
        <f t="shared" si="71"/>
        <v>0</v>
      </c>
      <c r="AG45" s="5">
        <f t="shared" si="72"/>
        <v>0</v>
      </c>
      <c r="AH45" s="5">
        <f t="shared" si="73"/>
        <v>0</v>
      </c>
      <c r="AI45" s="5">
        <f t="shared" si="74"/>
        <v>0</v>
      </c>
      <c r="AJ45" s="5">
        <f t="shared" si="75"/>
        <v>0</v>
      </c>
      <c r="AK45" s="5">
        <f t="shared" si="76"/>
        <v>0</v>
      </c>
      <c r="AL45" s="5">
        <f t="shared" si="77"/>
        <v>0</v>
      </c>
      <c r="AM45" s="5">
        <f t="shared" si="78"/>
        <v>0</v>
      </c>
      <c r="AN45" s="5">
        <f t="shared" si="79"/>
        <v>0</v>
      </c>
      <c r="AO45" s="5">
        <f t="shared" si="80"/>
        <v>0</v>
      </c>
      <c r="AP45" s="5">
        <f t="shared" si="81"/>
        <v>0</v>
      </c>
      <c r="AQ45" s="5">
        <f t="shared" si="82"/>
        <v>0</v>
      </c>
      <c r="AR45" s="5">
        <f t="shared" si="83"/>
        <v>0</v>
      </c>
      <c r="AS45" s="5">
        <f t="shared" si="84"/>
        <v>0</v>
      </c>
      <c r="AT45" s="5">
        <f t="shared" si="85"/>
        <v>0</v>
      </c>
      <c r="AU45" s="5">
        <f t="shared" si="86"/>
        <v>0</v>
      </c>
      <c r="AV45" s="5">
        <f t="shared" si="87"/>
        <v>0</v>
      </c>
      <c r="AW45" s="5">
        <f t="shared" si="88"/>
        <v>0</v>
      </c>
      <c r="AX45" s="5">
        <f t="shared" si="89"/>
        <v>0</v>
      </c>
      <c r="AY45" s="5">
        <f t="shared" si="90"/>
        <v>0</v>
      </c>
      <c r="AZ45" s="5">
        <f t="shared" si="91"/>
        <v>0</v>
      </c>
      <c r="BA45" s="5">
        <f t="shared" si="92"/>
        <v>0</v>
      </c>
      <c r="BB45" s="5">
        <f t="shared" si="93"/>
        <v>0</v>
      </c>
    </row>
    <row r="46" spans="1:54" outlineLevel="2">
      <c r="A46" s="2" t="s">
        <v>425</v>
      </c>
      <c r="B46" s="6">
        <v>38</v>
      </c>
      <c r="C46" s="5">
        <f t="shared" si="49"/>
        <v>0</v>
      </c>
      <c r="D46" s="5">
        <f t="shared" si="50"/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107">
        <f t="shared" si="51"/>
        <v>0</v>
      </c>
      <c r="M46" s="5">
        <f t="shared" si="52"/>
        <v>0</v>
      </c>
      <c r="N46" s="5">
        <f t="shared" si="53"/>
        <v>0</v>
      </c>
      <c r="O46" s="5">
        <f t="shared" si="54"/>
        <v>0</v>
      </c>
      <c r="P46" s="5">
        <f t="shared" si="55"/>
        <v>0</v>
      </c>
      <c r="Q46" s="5">
        <f t="shared" si="56"/>
        <v>0</v>
      </c>
      <c r="R46" s="5">
        <f t="shared" si="57"/>
        <v>0</v>
      </c>
      <c r="S46" s="5">
        <f t="shared" si="58"/>
        <v>0</v>
      </c>
      <c r="T46" s="5">
        <f t="shared" si="59"/>
        <v>0</v>
      </c>
      <c r="U46" s="5">
        <f t="shared" si="60"/>
        <v>0</v>
      </c>
      <c r="V46" s="5">
        <f t="shared" si="61"/>
        <v>0</v>
      </c>
      <c r="W46" s="5">
        <f t="shared" si="62"/>
        <v>0</v>
      </c>
      <c r="X46" s="5">
        <f t="shared" si="63"/>
        <v>0</v>
      </c>
      <c r="Y46" s="5">
        <f t="shared" si="64"/>
        <v>0</v>
      </c>
      <c r="Z46" s="5">
        <f t="shared" si="65"/>
        <v>0</v>
      </c>
      <c r="AA46" s="5">
        <f t="shared" si="66"/>
        <v>0</v>
      </c>
      <c r="AB46" s="5">
        <f t="shared" si="67"/>
        <v>0</v>
      </c>
      <c r="AC46" s="5">
        <f t="shared" si="68"/>
        <v>0</v>
      </c>
      <c r="AD46" s="5">
        <f t="shared" si="69"/>
        <v>0</v>
      </c>
      <c r="AE46" s="5">
        <f t="shared" si="70"/>
        <v>0</v>
      </c>
      <c r="AF46" s="5">
        <f t="shared" si="71"/>
        <v>0</v>
      </c>
      <c r="AG46" s="5">
        <f t="shared" si="72"/>
        <v>0</v>
      </c>
      <c r="AH46" s="5">
        <f t="shared" si="73"/>
        <v>0</v>
      </c>
      <c r="AI46" s="5">
        <f t="shared" si="74"/>
        <v>0</v>
      </c>
      <c r="AJ46" s="5">
        <f t="shared" si="75"/>
        <v>0</v>
      </c>
      <c r="AK46" s="5">
        <f t="shared" si="76"/>
        <v>0</v>
      </c>
      <c r="AL46" s="5">
        <f t="shared" si="77"/>
        <v>0</v>
      </c>
      <c r="AM46" s="5">
        <f t="shared" si="78"/>
        <v>0</v>
      </c>
      <c r="AN46" s="5">
        <f t="shared" si="79"/>
        <v>0</v>
      </c>
      <c r="AO46" s="5">
        <f t="shared" si="80"/>
        <v>0</v>
      </c>
      <c r="AP46" s="5">
        <f t="shared" si="81"/>
        <v>0</v>
      </c>
      <c r="AQ46" s="5">
        <f t="shared" si="82"/>
        <v>0</v>
      </c>
      <c r="AR46" s="5">
        <f t="shared" si="83"/>
        <v>0</v>
      </c>
      <c r="AS46" s="5">
        <f t="shared" si="84"/>
        <v>0</v>
      </c>
      <c r="AT46" s="5">
        <f t="shared" si="85"/>
        <v>0</v>
      </c>
      <c r="AU46" s="5">
        <f t="shared" si="86"/>
        <v>0</v>
      </c>
      <c r="AV46" s="5">
        <f t="shared" si="87"/>
        <v>0</v>
      </c>
      <c r="AW46" s="5">
        <f t="shared" si="88"/>
        <v>0</v>
      </c>
      <c r="AX46" s="5">
        <f t="shared" si="89"/>
        <v>0</v>
      </c>
      <c r="AY46" s="5">
        <f t="shared" si="90"/>
        <v>0</v>
      </c>
      <c r="AZ46" s="5">
        <f t="shared" si="91"/>
        <v>0</v>
      </c>
      <c r="BA46" s="5">
        <f t="shared" si="92"/>
        <v>0</v>
      </c>
      <c r="BB46" s="5">
        <f t="shared" si="93"/>
        <v>0</v>
      </c>
    </row>
    <row r="47" spans="1:54" outlineLevel="2">
      <c r="A47" s="2" t="s">
        <v>425</v>
      </c>
      <c r="B47" s="6">
        <v>39</v>
      </c>
      <c r="C47" s="5">
        <f t="shared" si="49"/>
        <v>0</v>
      </c>
      <c r="D47" s="5">
        <f t="shared" si="50"/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107">
        <f t="shared" si="51"/>
        <v>0</v>
      </c>
      <c r="M47" s="5">
        <f t="shared" si="52"/>
        <v>0</v>
      </c>
      <c r="N47" s="5">
        <f t="shared" si="53"/>
        <v>0</v>
      </c>
      <c r="O47" s="5">
        <f t="shared" si="54"/>
        <v>0</v>
      </c>
      <c r="P47" s="5">
        <f t="shared" si="55"/>
        <v>0</v>
      </c>
      <c r="Q47" s="5">
        <f t="shared" si="56"/>
        <v>0</v>
      </c>
      <c r="R47" s="5">
        <f t="shared" si="57"/>
        <v>0</v>
      </c>
      <c r="S47" s="5">
        <f t="shared" si="58"/>
        <v>0</v>
      </c>
      <c r="T47" s="5">
        <f t="shared" si="59"/>
        <v>0</v>
      </c>
      <c r="U47" s="5">
        <f t="shared" si="60"/>
        <v>0</v>
      </c>
      <c r="V47" s="5">
        <f t="shared" si="61"/>
        <v>0</v>
      </c>
      <c r="W47" s="5">
        <f t="shared" si="62"/>
        <v>0</v>
      </c>
      <c r="X47" s="5">
        <f t="shared" si="63"/>
        <v>0</v>
      </c>
      <c r="Y47" s="5">
        <f t="shared" si="64"/>
        <v>0</v>
      </c>
      <c r="Z47" s="5">
        <f t="shared" si="65"/>
        <v>0</v>
      </c>
      <c r="AA47" s="5">
        <f t="shared" si="66"/>
        <v>0</v>
      </c>
      <c r="AB47" s="5">
        <f t="shared" si="67"/>
        <v>0</v>
      </c>
      <c r="AC47" s="5">
        <f t="shared" si="68"/>
        <v>0</v>
      </c>
      <c r="AD47" s="5">
        <f t="shared" si="69"/>
        <v>0</v>
      </c>
      <c r="AE47" s="5">
        <f t="shared" si="70"/>
        <v>0</v>
      </c>
      <c r="AF47" s="5">
        <f t="shared" si="71"/>
        <v>0</v>
      </c>
      <c r="AG47" s="5">
        <f t="shared" si="72"/>
        <v>0</v>
      </c>
      <c r="AH47" s="5">
        <f t="shared" si="73"/>
        <v>0</v>
      </c>
      <c r="AI47" s="5">
        <f t="shared" si="74"/>
        <v>0</v>
      </c>
      <c r="AJ47" s="5">
        <f t="shared" si="75"/>
        <v>0</v>
      </c>
      <c r="AK47" s="5">
        <f t="shared" si="76"/>
        <v>0</v>
      </c>
      <c r="AL47" s="5">
        <f t="shared" si="77"/>
        <v>0</v>
      </c>
      <c r="AM47" s="5">
        <f t="shared" si="78"/>
        <v>0</v>
      </c>
      <c r="AN47" s="5">
        <f t="shared" si="79"/>
        <v>0</v>
      </c>
      <c r="AO47" s="5">
        <f t="shared" si="80"/>
        <v>0</v>
      </c>
      <c r="AP47" s="5">
        <f t="shared" si="81"/>
        <v>0</v>
      </c>
      <c r="AQ47" s="5">
        <f t="shared" si="82"/>
        <v>0</v>
      </c>
      <c r="AR47" s="5">
        <f t="shared" si="83"/>
        <v>0</v>
      </c>
      <c r="AS47" s="5">
        <f t="shared" si="84"/>
        <v>0</v>
      </c>
      <c r="AT47" s="5">
        <f t="shared" si="85"/>
        <v>0</v>
      </c>
      <c r="AU47" s="5">
        <f t="shared" si="86"/>
        <v>0</v>
      </c>
      <c r="AV47" s="5">
        <f t="shared" si="87"/>
        <v>0</v>
      </c>
      <c r="AW47" s="5">
        <f t="shared" si="88"/>
        <v>0</v>
      </c>
      <c r="AX47" s="5">
        <f t="shared" si="89"/>
        <v>0</v>
      </c>
      <c r="AY47" s="5">
        <f t="shared" si="90"/>
        <v>0</v>
      </c>
      <c r="AZ47" s="5">
        <f t="shared" si="91"/>
        <v>0</v>
      </c>
      <c r="BA47" s="5">
        <f t="shared" si="92"/>
        <v>0</v>
      </c>
      <c r="BB47" s="5">
        <f t="shared" si="93"/>
        <v>0</v>
      </c>
    </row>
    <row r="48" spans="1:54" outlineLevel="2">
      <c r="A48" s="2" t="s">
        <v>425</v>
      </c>
      <c r="B48" s="6">
        <v>40</v>
      </c>
      <c r="C48" s="5">
        <f t="shared" si="49"/>
        <v>0</v>
      </c>
      <c r="D48" s="5">
        <f t="shared" si="50"/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107">
        <f t="shared" si="51"/>
        <v>0</v>
      </c>
      <c r="M48" s="5">
        <f t="shared" si="52"/>
        <v>0</v>
      </c>
      <c r="N48" s="5">
        <f t="shared" si="53"/>
        <v>0</v>
      </c>
      <c r="O48" s="5">
        <f t="shared" si="54"/>
        <v>0</v>
      </c>
      <c r="P48" s="5">
        <f t="shared" si="55"/>
        <v>0</v>
      </c>
      <c r="Q48" s="5">
        <f t="shared" si="56"/>
        <v>0</v>
      </c>
      <c r="R48" s="5">
        <f t="shared" si="57"/>
        <v>0</v>
      </c>
      <c r="S48" s="5">
        <f t="shared" si="58"/>
        <v>0</v>
      </c>
      <c r="T48" s="5">
        <f t="shared" si="59"/>
        <v>0</v>
      </c>
      <c r="U48" s="5">
        <f t="shared" si="60"/>
        <v>0</v>
      </c>
      <c r="V48" s="5">
        <f t="shared" si="61"/>
        <v>0</v>
      </c>
      <c r="W48" s="5">
        <f t="shared" si="62"/>
        <v>0</v>
      </c>
      <c r="X48" s="5">
        <f t="shared" si="63"/>
        <v>0</v>
      </c>
      <c r="Y48" s="5">
        <f t="shared" si="64"/>
        <v>0</v>
      </c>
      <c r="Z48" s="5">
        <f t="shared" si="65"/>
        <v>0</v>
      </c>
      <c r="AA48" s="5">
        <f t="shared" si="66"/>
        <v>0</v>
      </c>
      <c r="AB48" s="5">
        <f t="shared" si="67"/>
        <v>0</v>
      </c>
      <c r="AC48" s="5">
        <f t="shared" si="68"/>
        <v>0</v>
      </c>
      <c r="AD48" s="5">
        <f t="shared" si="69"/>
        <v>0</v>
      </c>
      <c r="AE48" s="5">
        <f t="shared" si="70"/>
        <v>0</v>
      </c>
      <c r="AF48" s="5">
        <f t="shared" si="71"/>
        <v>0</v>
      </c>
      <c r="AG48" s="5">
        <f t="shared" si="72"/>
        <v>0</v>
      </c>
      <c r="AH48" s="5">
        <f t="shared" si="73"/>
        <v>0</v>
      </c>
      <c r="AI48" s="5">
        <f t="shared" si="74"/>
        <v>0</v>
      </c>
      <c r="AJ48" s="5">
        <f t="shared" si="75"/>
        <v>0</v>
      </c>
      <c r="AK48" s="5">
        <f t="shared" si="76"/>
        <v>0</v>
      </c>
      <c r="AL48" s="5">
        <f t="shared" si="77"/>
        <v>0</v>
      </c>
      <c r="AM48" s="5">
        <f t="shared" si="78"/>
        <v>0</v>
      </c>
      <c r="AN48" s="5">
        <f t="shared" si="79"/>
        <v>0</v>
      </c>
      <c r="AO48" s="5">
        <f t="shared" si="80"/>
        <v>0</v>
      </c>
      <c r="AP48" s="5">
        <f t="shared" si="81"/>
        <v>0</v>
      </c>
      <c r="AQ48" s="5">
        <f t="shared" si="82"/>
        <v>0</v>
      </c>
      <c r="AR48" s="5">
        <f t="shared" si="83"/>
        <v>0</v>
      </c>
      <c r="AS48" s="5">
        <f t="shared" si="84"/>
        <v>0</v>
      </c>
      <c r="AT48" s="5">
        <f t="shared" si="85"/>
        <v>0</v>
      </c>
      <c r="AU48" s="5">
        <f t="shared" si="86"/>
        <v>0</v>
      </c>
      <c r="AV48" s="5">
        <f t="shared" si="87"/>
        <v>0</v>
      </c>
      <c r="AW48" s="5">
        <f t="shared" si="88"/>
        <v>0</v>
      </c>
      <c r="AX48" s="5">
        <f t="shared" si="89"/>
        <v>0</v>
      </c>
      <c r="AY48" s="5">
        <f t="shared" si="90"/>
        <v>0</v>
      </c>
      <c r="AZ48" s="5">
        <f t="shared" si="91"/>
        <v>0</v>
      </c>
      <c r="BA48" s="5">
        <f t="shared" si="92"/>
        <v>0</v>
      </c>
      <c r="BB48" s="5">
        <f t="shared" si="93"/>
        <v>0</v>
      </c>
    </row>
    <row r="49" spans="1:54" outlineLevel="2">
      <c r="A49" s="2" t="s">
        <v>425</v>
      </c>
      <c r="B49" s="6">
        <v>41</v>
      </c>
      <c r="C49" s="5">
        <f t="shared" si="49"/>
        <v>0</v>
      </c>
      <c r="D49" s="5">
        <f t="shared" si="50"/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107">
        <f t="shared" si="51"/>
        <v>0</v>
      </c>
      <c r="M49" s="5">
        <f t="shared" si="52"/>
        <v>0</v>
      </c>
      <c r="N49" s="5">
        <f t="shared" si="53"/>
        <v>0</v>
      </c>
      <c r="O49" s="5">
        <f t="shared" si="54"/>
        <v>0</v>
      </c>
      <c r="P49" s="5">
        <f t="shared" si="55"/>
        <v>0</v>
      </c>
      <c r="Q49" s="5">
        <f t="shared" si="56"/>
        <v>0</v>
      </c>
      <c r="R49" s="5">
        <f t="shared" si="57"/>
        <v>0</v>
      </c>
      <c r="S49" s="5">
        <f t="shared" si="58"/>
        <v>0</v>
      </c>
      <c r="T49" s="5">
        <f t="shared" si="59"/>
        <v>0</v>
      </c>
      <c r="U49" s="5">
        <f t="shared" si="60"/>
        <v>0</v>
      </c>
      <c r="V49" s="5">
        <f t="shared" si="61"/>
        <v>0</v>
      </c>
      <c r="W49" s="5">
        <f t="shared" si="62"/>
        <v>0</v>
      </c>
      <c r="X49" s="5">
        <f t="shared" si="63"/>
        <v>0</v>
      </c>
      <c r="Y49" s="5">
        <f t="shared" si="64"/>
        <v>0</v>
      </c>
      <c r="Z49" s="5">
        <f t="shared" si="65"/>
        <v>0</v>
      </c>
      <c r="AA49" s="5">
        <f t="shared" si="66"/>
        <v>0</v>
      </c>
      <c r="AB49" s="5">
        <f t="shared" si="67"/>
        <v>0</v>
      </c>
      <c r="AC49" s="5">
        <f t="shared" si="68"/>
        <v>0</v>
      </c>
      <c r="AD49" s="5">
        <f t="shared" si="69"/>
        <v>0</v>
      </c>
      <c r="AE49" s="5">
        <f t="shared" si="70"/>
        <v>0</v>
      </c>
      <c r="AF49" s="5">
        <f t="shared" si="71"/>
        <v>0</v>
      </c>
      <c r="AG49" s="5">
        <f t="shared" si="72"/>
        <v>0</v>
      </c>
      <c r="AH49" s="5">
        <f t="shared" si="73"/>
        <v>0</v>
      </c>
      <c r="AI49" s="5">
        <f t="shared" si="74"/>
        <v>0</v>
      </c>
      <c r="AJ49" s="5">
        <f t="shared" si="75"/>
        <v>0</v>
      </c>
      <c r="AK49" s="5">
        <f t="shared" si="76"/>
        <v>0</v>
      </c>
      <c r="AL49" s="5">
        <f t="shared" si="77"/>
        <v>0</v>
      </c>
      <c r="AM49" s="5">
        <f t="shared" si="78"/>
        <v>0</v>
      </c>
      <c r="AN49" s="5">
        <f t="shared" si="79"/>
        <v>0</v>
      </c>
      <c r="AO49" s="5">
        <f t="shared" si="80"/>
        <v>0</v>
      </c>
      <c r="AP49" s="5">
        <f t="shared" si="81"/>
        <v>0</v>
      </c>
      <c r="AQ49" s="5">
        <f t="shared" si="82"/>
        <v>0</v>
      </c>
      <c r="AR49" s="5">
        <f t="shared" si="83"/>
        <v>0</v>
      </c>
      <c r="AS49" s="5">
        <f t="shared" si="84"/>
        <v>0</v>
      </c>
      <c r="AT49" s="5">
        <f t="shared" si="85"/>
        <v>0</v>
      </c>
      <c r="AU49" s="5">
        <f t="shared" si="86"/>
        <v>0</v>
      </c>
      <c r="AV49" s="5">
        <f t="shared" si="87"/>
        <v>0</v>
      </c>
      <c r="AW49" s="5">
        <f t="shared" si="88"/>
        <v>0</v>
      </c>
      <c r="AX49" s="5">
        <f t="shared" si="89"/>
        <v>0</v>
      </c>
      <c r="AY49" s="5">
        <f t="shared" si="90"/>
        <v>0</v>
      </c>
      <c r="AZ49" s="5">
        <f t="shared" si="91"/>
        <v>0</v>
      </c>
      <c r="BA49" s="5">
        <f t="shared" si="92"/>
        <v>0</v>
      </c>
      <c r="BB49" s="5">
        <f t="shared" si="93"/>
        <v>0</v>
      </c>
    </row>
    <row r="50" spans="1:54" outlineLevel="2">
      <c r="A50" s="2" t="s">
        <v>425</v>
      </c>
      <c r="B50" s="6">
        <v>42</v>
      </c>
      <c r="C50" s="5">
        <f t="shared" si="49"/>
        <v>0</v>
      </c>
      <c r="D50" s="5">
        <f t="shared" si="50"/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107">
        <f t="shared" si="51"/>
        <v>0</v>
      </c>
      <c r="M50" s="5">
        <f t="shared" si="52"/>
        <v>0</v>
      </c>
      <c r="N50" s="5">
        <f t="shared" si="53"/>
        <v>0</v>
      </c>
      <c r="O50" s="5">
        <f t="shared" si="54"/>
        <v>0</v>
      </c>
      <c r="P50" s="5">
        <f t="shared" si="55"/>
        <v>0</v>
      </c>
      <c r="Q50" s="5">
        <f t="shared" si="56"/>
        <v>0</v>
      </c>
      <c r="R50" s="5">
        <f t="shared" si="57"/>
        <v>0</v>
      </c>
      <c r="S50" s="5">
        <f t="shared" si="58"/>
        <v>0</v>
      </c>
      <c r="T50" s="5">
        <f t="shared" si="59"/>
        <v>0</v>
      </c>
      <c r="U50" s="5">
        <f t="shared" si="60"/>
        <v>0</v>
      </c>
      <c r="V50" s="5">
        <f t="shared" si="61"/>
        <v>0</v>
      </c>
      <c r="W50" s="5">
        <f t="shared" si="62"/>
        <v>0</v>
      </c>
      <c r="X50" s="5">
        <f t="shared" si="63"/>
        <v>0</v>
      </c>
      <c r="Y50" s="5">
        <f t="shared" si="64"/>
        <v>0</v>
      </c>
      <c r="Z50" s="5">
        <f t="shared" si="65"/>
        <v>0</v>
      </c>
      <c r="AA50" s="5">
        <f t="shared" si="66"/>
        <v>0</v>
      </c>
      <c r="AB50" s="5">
        <f t="shared" si="67"/>
        <v>0</v>
      </c>
      <c r="AC50" s="5">
        <f t="shared" si="68"/>
        <v>0</v>
      </c>
      <c r="AD50" s="5">
        <f t="shared" si="69"/>
        <v>0</v>
      </c>
      <c r="AE50" s="5">
        <f t="shared" si="70"/>
        <v>0</v>
      </c>
      <c r="AF50" s="5">
        <f t="shared" si="71"/>
        <v>0</v>
      </c>
      <c r="AG50" s="5">
        <f t="shared" si="72"/>
        <v>0</v>
      </c>
      <c r="AH50" s="5">
        <f t="shared" si="73"/>
        <v>0</v>
      </c>
      <c r="AI50" s="5">
        <f t="shared" si="74"/>
        <v>0</v>
      </c>
      <c r="AJ50" s="5">
        <f t="shared" si="75"/>
        <v>0</v>
      </c>
      <c r="AK50" s="5">
        <f t="shared" si="76"/>
        <v>0</v>
      </c>
      <c r="AL50" s="5">
        <f t="shared" si="77"/>
        <v>0</v>
      </c>
      <c r="AM50" s="5">
        <f t="shared" si="78"/>
        <v>0</v>
      </c>
      <c r="AN50" s="5">
        <f t="shared" si="79"/>
        <v>0</v>
      </c>
      <c r="AO50" s="5">
        <f t="shared" si="80"/>
        <v>0</v>
      </c>
      <c r="AP50" s="5">
        <f t="shared" si="81"/>
        <v>0</v>
      </c>
      <c r="AQ50" s="5">
        <f t="shared" si="82"/>
        <v>0</v>
      </c>
      <c r="AR50" s="5">
        <f t="shared" si="83"/>
        <v>0</v>
      </c>
      <c r="AS50" s="5">
        <f t="shared" si="84"/>
        <v>0</v>
      </c>
      <c r="AT50" s="5">
        <f t="shared" si="85"/>
        <v>0</v>
      </c>
      <c r="AU50" s="5">
        <f t="shared" si="86"/>
        <v>0</v>
      </c>
      <c r="AV50" s="5">
        <f t="shared" si="87"/>
        <v>0</v>
      </c>
      <c r="AW50" s="5">
        <f t="shared" si="88"/>
        <v>0</v>
      </c>
      <c r="AX50" s="5">
        <f t="shared" si="89"/>
        <v>0</v>
      </c>
      <c r="AY50" s="5">
        <f t="shared" si="90"/>
        <v>0</v>
      </c>
      <c r="AZ50" s="5">
        <f t="shared" si="91"/>
        <v>0</v>
      </c>
      <c r="BA50" s="5">
        <f t="shared" si="92"/>
        <v>0</v>
      </c>
      <c r="BB50" s="5">
        <f t="shared" si="93"/>
        <v>0</v>
      </c>
    </row>
    <row r="51" spans="1:54" outlineLevel="2">
      <c r="A51" s="2" t="s">
        <v>425</v>
      </c>
      <c r="B51" s="6">
        <v>43</v>
      </c>
      <c r="C51" s="5">
        <f t="shared" si="49"/>
        <v>0</v>
      </c>
      <c r="D51" s="5">
        <f t="shared" si="50"/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107">
        <f t="shared" si="51"/>
        <v>0</v>
      </c>
      <c r="M51" s="5">
        <f t="shared" si="52"/>
        <v>0</v>
      </c>
      <c r="N51" s="5">
        <f t="shared" si="53"/>
        <v>0</v>
      </c>
      <c r="O51" s="5">
        <f t="shared" si="54"/>
        <v>0</v>
      </c>
      <c r="P51" s="5">
        <f t="shared" si="55"/>
        <v>0</v>
      </c>
      <c r="Q51" s="5">
        <f t="shared" si="56"/>
        <v>0</v>
      </c>
      <c r="R51" s="5">
        <f t="shared" si="57"/>
        <v>0</v>
      </c>
      <c r="S51" s="5">
        <f t="shared" si="58"/>
        <v>0</v>
      </c>
      <c r="T51" s="5">
        <f t="shared" si="59"/>
        <v>0</v>
      </c>
      <c r="U51" s="5">
        <f t="shared" si="60"/>
        <v>0</v>
      </c>
      <c r="V51" s="5">
        <f t="shared" si="61"/>
        <v>0</v>
      </c>
      <c r="W51" s="5">
        <f t="shared" si="62"/>
        <v>0</v>
      </c>
      <c r="X51" s="5">
        <f t="shared" si="63"/>
        <v>0</v>
      </c>
      <c r="Y51" s="5">
        <f t="shared" si="64"/>
        <v>0</v>
      </c>
      <c r="Z51" s="5">
        <f t="shared" si="65"/>
        <v>0</v>
      </c>
      <c r="AA51" s="5">
        <f t="shared" si="66"/>
        <v>0</v>
      </c>
      <c r="AB51" s="5">
        <f t="shared" si="67"/>
        <v>0</v>
      </c>
      <c r="AC51" s="5">
        <f t="shared" si="68"/>
        <v>0</v>
      </c>
      <c r="AD51" s="5">
        <f t="shared" si="69"/>
        <v>0</v>
      </c>
      <c r="AE51" s="5">
        <f t="shared" si="70"/>
        <v>0</v>
      </c>
      <c r="AF51" s="5">
        <f t="shared" si="71"/>
        <v>0</v>
      </c>
      <c r="AG51" s="5">
        <f t="shared" si="72"/>
        <v>0</v>
      </c>
      <c r="AH51" s="5">
        <f t="shared" si="73"/>
        <v>0</v>
      </c>
      <c r="AI51" s="5">
        <f t="shared" si="74"/>
        <v>0</v>
      </c>
      <c r="AJ51" s="5">
        <f t="shared" si="75"/>
        <v>0</v>
      </c>
      <c r="AK51" s="5">
        <f t="shared" si="76"/>
        <v>0</v>
      </c>
      <c r="AL51" s="5">
        <f t="shared" si="77"/>
        <v>0</v>
      </c>
      <c r="AM51" s="5">
        <f t="shared" si="78"/>
        <v>0</v>
      </c>
      <c r="AN51" s="5">
        <f t="shared" si="79"/>
        <v>0</v>
      </c>
      <c r="AO51" s="5">
        <f t="shared" si="80"/>
        <v>0</v>
      </c>
      <c r="AP51" s="5">
        <f t="shared" si="81"/>
        <v>0</v>
      </c>
      <c r="AQ51" s="5">
        <f t="shared" si="82"/>
        <v>0</v>
      </c>
      <c r="AR51" s="5">
        <f t="shared" si="83"/>
        <v>0</v>
      </c>
      <c r="AS51" s="5">
        <f t="shared" si="84"/>
        <v>0</v>
      </c>
      <c r="AT51" s="5">
        <f t="shared" si="85"/>
        <v>0</v>
      </c>
      <c r="AU51" s="5">
        <f t="shared" si="86"/>
        <v>0</v>
      </c>
      <c r="AV51" s="5">
        <f t="shared" si="87"/>
        <v>0</v>
      </c>
      <c r="AW51" s="5">
        <f t="shared" si="88"/>
        <v>0</v>
      </c>
      <c r="AX51" s="5">
        <f t="shared" si="89"/>
        <v>0</v>
      </c>
      <c r="AY51" s="5">
        <f t="shared" si="90"/>
        <v>0</v>
      </c>
      <c r="AZ51" s="5">
        <f t="shared" si="91"/>
        <v>0</v>
      </c>
      <c r="BA51" s="5">
        <f t="shared" si="92"/>
        <v>0</v>
      </c>
      <c r="BB51" s="5">
        <f t="shared" si="93"/>
        <v>0</v>
      </c>
    </row>
    <row r="52" spans="1:54" outlineLevel="2">
      <c r="A52" s="2" t="s">
        <v>425</v>
      </c>
      <c r="B52" s="6">
        <v>44</v>
      </c>
      <c r="C52" s="5">
        <f t="shared" si="49"/>
        <v>0</v>
      </c>
      <c r="D52" s="5">
        <f t="shared" si="50"/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107">
        <f t="shared" si="51"/>
        <v>0</v>
      </c>
      <c r="M52" s="5">
        <f t="shared" si="52"/>
        <v>0</v>
      </c>
      <c r="N52" s="5">
        <f t="shared" si="53"/>
        <v>0</v>
      </c>
      <c r="O52" s="5">
        <f t="shared" si="54"/>
        <v>0</v>
      </c>
      <c r="P52" s="5">
        <f t="shared" si="55"/>
        <v>0</v>
      </c>
      <c r="Q52" s="5">
        <f t="shared" si="56"/>
        <v>0</v>
      </c>
      <c r="R52" s="5">
        <f t="shared" si="57"/>
        <v>0</v>
      </c>
      <c r="S52" s="5">
        <f t="shared" si="58"/>
        <v>0</v>
      </c>
      <c r="T52" s="5">
        <f t="shared" si="59"/>
        <v>0</v>
      </c>
      <c r="U52" s="5">
        <f t="shared" si="60"/>
        <v>0</v>
      </c>
      <c r="V52" s="5">
        <f t="shared" si="61"/>
        <v>0</v>
      </c>
      <c r="W52" s="5">
        <f t="shared" si="62"/>
        <v>0</v>
      </c>
      <c r="X52" s="5">
        <f t="shared" si="63"/>
        <v>0</v>
      </c>
      <c r="Y52" s="5">
        <f t="shared" si="64"/>
        <v>0</v>
      </c>
      <c r="Z52" s="5">
        <f t="shared" si="65"/>
        <v>0</v>
      </c>
      <c r="AA52" s="5">
        <f t="shared" si="66"/>
        <v>0</v>
      </c>
      <c r="AB52" s="5">
        <f t="shared" si="67"/>
        <v>0</v>
      </c>
      <c r="AC52" s="5">
        <f t="shared" si="68"/>
        <v>0</v>
      </c>
      <c r="AD52" s="5">
        <f t="shared" si="69"/>
        <v>0</v>
      </c>
      <c r="AE52" s="5">
        <f t="shared" si="70"/>
        <v>0</v>
      </c>
      <c r="AF52" s="5">
        <f t="shared" si="71"/>
        <v>0</v>
      </c>
      <c r="AG52" s="5">
        <f t="shared" si="72"/>
        <v>0</v>
      </c>
      <c r="AH52" s="5">
        <f t="shared" si="73"/>
        <v>0</v>
      </c>
      <c r="AI52" s="5">
        <f t="shared" si="74"/>
        <v>0</v>
      </c>
      <c r="AJ52" s="5">
        <f t="shared" si="75"/>
        <v>0</v>
      </c>
      <c r="AK52" s="5">
        <f t="shared" si="76"/>
        <v>0</v>
      </c>
      <c r="AL52" s="5">
        <f t="shared" si="77"/>
        <v>0</v>
      </c>
      <c r="AM52" s="5">
        <f t="shared" si="78"/>
        <v>0</v>
      </c>
      <c r="AN52" s="5">
        <f t="shared" si="79"/>
        <v>0</v>
      </c>
      <c r="AO52" s="5">
        <f t="shared" si="80"/>
        <v>0</v>
      </c>
      <c r="AP52" s="5">
        <f t="shared" si="81"/>
        <v>0</v>
      </c>
      <c r="AQ52" s="5">
        <f t="shared" si="82"/>
        <v>0</v>
      </c>
      <c r="AR52" s="5">
        <f t="shared" si="83"/>
        <v>0</v>
      </c>
      <c r="AS52" s="5">
        <f t="shared" si="84"/>
        <v>0</v>
      </c>
      <c r="AT52" s="5">
        <f t="shared" si="85"/>
        <v>0</v>
      </c>
      <c r="AU52" s="5">
        <f t="shared" si="86"/>
        <v>0</v>
      </c>
      <c r="AV52" s="5">
        <f t="shared" si="87"/>
        <v>0</v>
      </c>
      <c r="AW52" s="5">
        <f t="shared" si="88"/>
        <v>0</v>
      </c>
      <c r="AX52" s="5">
        <f t="shared" si="89"/>
        <v>0</v>
      </c>
      <c r="AY52" s="5">
        <f t="shared" si="90"/>
        <v>0</v>
      </c>
      <c r="AZ52" s="5">
        <f t="shared" si="91"/>
        <v>0</v>
      </c>
      <c r="BA52" s="5">
        <f t="shared" si="92"/>
        <v>0</v>
      </c>
      <c r="BB52" s="5">
        <f t="shared" si="93"/>
        <v>0</v>
      </c>
    </row>
    <row r="53" spans="1:54" outlineLevel="2">
      <c r="A53" s="2" t="s">
        <v>425</v>
      </c>
      <c r="B53" s="6">
        <v>45</v>
      </c>
      <c r="C53" s="5">
        <f t="shared" si="49"/>
        <v>0</v>
      </c>
      <c r="D53" s="5">
        <f t="shared" si="50"/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107">
        <f t="shared" si="51"/>
        <v>0</v>
      </c>
      <c r="M53" s="5">
        <f t="shared" si="52"/>
        <v>0</v>
      </c>
      <c r="N53" s="5">
        <f t="shared" si="53"/>
        <v>0</v>
      </c>
      <c r="O53" s="5">
        <f t="shared" si="54"/>
        <v>0</v>
      </c>
      <c r="P53" s="5">
        <f t="shared" si="55"/>
        <v>0</v>
      </c>
      <c r="Q53" s="5">
        <f t="shared" si="56"/>
        <v>0</v>
      </c>
      <c r="R53" s="5">
        <f t="shared" si="57"/>
        <v>0</v>
      </c>
      <c r="S53" s="5">
        <f t="shared" si="58"/>
        <v>0</v>
      </c>
      <c r="T53" s="5">
        <f t="shared" si="59"/>
        <v>0</v>
      </c>
      <c r="U53" s="5">
        <f t="shared" si="60"/>
        <v>0</v>
      </c>
      <c r="V53" s="5">
        <f t="shared" si="61"/>
        <v>0</v>
      </c>
      <c r="W53" s="5">
        <f t="shared" si="62"/>
        <v>0</v>
      </c>
      <c r="X53" s="5">
        <f t="shared" si="63"/>
        <v>0</v>
      </c>
      <c r="Y53" s="5">
        <f t="shared" si="64"/>
        <v>0</v>
      </c>
      <c r="Z53" s="5">
        <f t="shared" si="65"/>
        <v>0</v>
      </c>
      <c r="AA53" s="5">
        <f t="shared" si="66"/>
        <v>0</v>
      </c>
      <c r="AB53" s="5">
        <f t="shared" si="67"/>
        <v>0</v>
      </c>
      <c r="AC53" s="5">
        <f t="shared" si="68"/>
        <v>0</v>
      </c>
      <c r="AD53" s="5">
        <f t="shared" si="69"/>
        <v>0</v>
      </c>
      <c r="AE53" s="5">
        <f t="shared" si="70"/>
        <v>0</v>
      </c>
      <c r="AF53" s="5">
        <f t="shared" si="71"/>
        <v>0</v>
      </c>
      <c r="AG53" s="5">
        <f t="shared" si="72"/>
        <v>0</v>
      </c>
      <c r="AH53" s="5">
        <f t="shared" si="73"/>
        <v>0</v>
      </c>
      <c r="AI53" s="5">
        <f t="shared" si="74"/>
        <v>0</v>
      </c>
      <c r="AJ53" s="5">
        <f t="shared" si="75"/>
        <v>0</v>
      </c>
      <c r="AK53" s="5">
        <f t="shared" si="76"/>
        <v>0</v>
      </c>
      <c r="AL53" s="5">
        <f t="shared" si="77"/>
        <v>0</v>
      </c>
      <c r="AM53" s="5">
        <f t="shared" si="78"/>
        <v>0</v>
      </c>
      <c r="AN53" s="5">
        <f t="shared" si="79"/>
        <v>0</v>
      </c>
      <c r="AO53" s="5">
        <f t="shared" si="80"/>
        <v>0</v>
      </c>
      <c r="AP53" s="5">
        <f t="shared" si="81"/>
        <v>0</v>
      </c>
      <c r="AQ53" s="5">
        <f t="shared" si="82"/>
        <v>0</v>
      </c>
      <c r="AR53" s="5">
        <f t="shared" si="83"/>
        <v>0</v>
      </c>
      <c r="AS53" s="5">
        <f t="shared" si="84"/>
        <v>0</v>
      </c>
      <c r="AT53" s="5">
        <f t="shared" si="85"/>
        <v>0</v>
      </c>
      <c r="AU53" s="5">
        <f t="shared" si="86"/>
        <v>0</v>
      </c>
      <c r="AV53" s="5">
        <f t="shared" si="87"/>
        <v>0</v>
      </c>
      <c r="AW53" s="5">
        <f t="shared" si="88"/>
        <v>0</v>
      </c>
      <c r="AX53" s="5">
        <f t="shared" si="89"/>
        <v>0</v>
      </c>
      <c r="AY53" s="5">
        <f t="shared" si="90"/>
        <v>0</v>
      </c>
      <c r="AZ53" s="5">
        <f t="shared" si="91"/>
        <v>0</v>
      </c>
      <c r="BA53" s="5">
        <f t="shared" si="92"/>
        <v>0</v>
      </c>
      <c r="BB53" s="5">
        <f t="shared" si="93"/>
        <v>0</v>
      </c>
    </row>
    <row r="54" spans="1:54" outlineLevel="2">
      <c r="A54" s="2" t="s">
        <v>425</v>
      </c>
      <c r="B54" s="6">
        <v>46</v>
      </c>
      <c r="C54" s="5">
        <f t="shared" si="49"/>
        <v>0</v>
      </c>
      <c r="D54" s="5">
        <f t="shared" si="50"/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107">
        <f t="shared" si="51"/>
        <v>0</v>
      </c>
      <c r="M54" s="5">
        <f t="shared" si="52"/>
        <v>0</v>
      </c>
      <c r="N54" s="5">
        <f t="shared" si="53"/>
        <v>0</v>
      </c>
      <c r="O54" s="5">
        <f t="shared" si="54"/>
        <v>0</v>
      </c>
      <c r="P54" s="5">
        <f t="shared" si="55"/>
        <v>0</v>
      </c>
      <c r="Q54" s="5">
        <f t="shared" si="56"/>
        <v>0</v>
      </c>
      <c r="R54" s="5">
        <f t="shared" si="57"/>
        <v>0</v>
      </c>
      <c r="S54" s="5">
        <f t="shared" si="58"/>
        <v>0</v>
      </c>
      <c r="T54" s="5">
        <f t="shared" si="59"/>
        <v>0</v>
      </c>
      <c r="U54" s="5">
        <f t="shared" si="60"/>
        <v>0</v>
      </c>
      <c r="V54" s="5">
        <f t="shared" si="61"/>
        <v>0</v>
      </c>
      <c r="W54" s="5">
        <f t="shared" si="62"/>
        <v>0</v>
      </c>
      <c r="X54" s="5">
        <f t="shared" si="63"/>
        <v>0</v>
      </c>
      <c r="Y54" s="5">
        <f t="shared" si="64"/>
        <v>0</v>
      </c>
      <c r="Z54" s="5">
        <f t="shared" si="65"/>
        <v>0</v>
      </c>
      <c r="AA54" s="5">
        <f t="shared" si="66"/>
        <v>0</v>
      </c>
      <c r="AB54" s="5">
        <f t="shared" si="67"/>
        <v>0</v>
      </c>
      <c r="AC54" s="5">
        <f t="shared" si="68"/>
        <v>0</v>
      </c>
      <c r="AD54" s="5">
        <f t="shared" si="69"/>
        <v>0</v>
      </c>
      <c r="AE54" s="5">
        <f t="shared" si="70"/>
        <v>0</v>
      </c>
      <c r="AF54" s="5">
        <f t="shared" si="71"/>
        <v>0</v>
      </c>
      <c r="AG54" s="5">
        <f t="shared" si="72"/>
        <v>0</v>
      </c>
      <c r="AH54" s="5">
        <f t="shared" si="73"/>
        <v>0</v>
      </c>
      <c r="AI54" s="5">
        <f t="shared" si="74"/>
        <v>0</v>
      </c>
      <c r="AJ54" s="5">
        <f t="shared" si="75"/>
        <v>0</v>
      </c>
      <c r="AK54" s="5">
        <f t="shared" si="76"/>
        <v>0</v>
      </c>
      <c r="AL54" s="5">
        <f t="shared" si="77"/>
        <v>0</v>
      </c>
      <c r="AM54" s="5">
        <f t="shared" si="78"/>
        <v>0</v>
      </c>
      <c r="AN54" s="5">
        <f t="shared" si="79"/>
        <v>0</v>
      </c>
      <c r="AO54" s="5">
        <f t="shared" si="80"/>
        <v>0</v>
      </c>
      <c r="AP54" s="5">
        <f t="shared" si="81"/>
        <v>0</v>
      </c>
      <c r="AQ54" s="5">
        <f t="shared" si="82"/>
        <v>0</v>
      </c>
      <c r="AR54" s="5">
        <f t="shared" si="83"/>
        <v>0</v>
      </c>
      <c r="AS54" s="5">
        <f t="shared" si="84"/>
        <v>0</v>
      </c>
      <c r="AT54" s="5">
        <f t="shared" si="85"/>
        <v>0</v>
      </c>
      <c r="AU54" s="5">
        <f t="shared" si="86"/>
        <v>0</v>
      </c>
      <c r="AV54" s="5">
        <f t="shared" si="87"/>
        <v>0</v>
      </c>
      <c r="AW54" s="5">
        <f t="shared" si="88"/>
        <v>0</v>
      </c>
      <c r="AX54" s="5">
        <f t="shared" si="89"/>
        <v>0</v>
      </c>
      <c r="AY54" s="5">
        <f t="shared" si="90"/>
        <v>0</v>
      </c>
      <c r="AZ54" s="5">
        <f t="shared" si="91"/>
        <v>0</v>
      </c>
      <c r="BA54" s="5">
        <f t="shared" si="92"/>
        <v>0</v>
      </c>
      <c r="BB54" s="5">
        <f t="shared" si="93"/>
        <v>0</v>
      </c>
    </row>
    <row r="55" spans="1:54" outlineLevel="2">
      <c r="A55" s="2" t="s">
        <v>425</v>
      </c>
      <c r="B55" s="6">
        <v>47</v>
      </c>
      <c r="C55" s="5">
        <f t="shared" si="49"/>
        <v>0</v>
      </c>
      <c r="D55" s="5">
        <f t="shared" si="50"/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107">
        <f t="shared" si="51"/>
        <v>0</v>
      </c>
      <c r="M55" s="5">
        <f t="shared" si="52"/>
        <v>0</v>
      </c>
      <c r="N55" s="5">
        <f t="shared" si="53"/>
        <v>0</v>
      </c>
      <c r="O55" s="5">
        <f t="shared" si="54"/>
        <v>0</v>
      </c>
      <c r="P55" s="5">
        <f t="shared" si="55"/>
        <v>0</v>
      </c>
      <c r="Q55" s="5">
        <f t="shared" si="56"/>
        <v>0</v>
      </c>
      <c r="R55" s="5">
        <f t="shared" si="57"/>
        <v>0</v>
      </c>
      <c r="S55" s="5">
        <f t="shared" si="58"/>
        <v>0</v>
      </c>
      <c r="T55" s="5">
        <f t="shared" si="59"/>
        <v>0</v>
      </c>
      <c r="U55" s="5">
        <f t="shared" si="60"/>
        <v>0</v>
      </c>
      <c r="V55" s="5">
        <f t="shared" si="61"/>
        <v>0</v>
      </c>
      <c r="W55" s="5">
        <f t="shared" si="62"/>
        <v>0</v>
      </c>
      <c r="X55" s="5">
        <f t="shared" si="63"/>
        <v>0</v>
      </c>
      <c r="Y55" s="5">
        <f t="shared" si="64"/>
        <v>0</v>
      </c>
      <c r="Z55" s="5">
        <f t="shared" si="65"/>
        <v>0</v>
      </c>
      <c r="AA55" s="5">
        <f t="shared" si="66"/>
        <v>0</v>
      </c>
      <c r="AB55" s="5">
        <f t="shared" si="67"/>
        <v>0</v>
      </c>
      <c r="AC55" s="5">
        <f t="shared" si="68"/>
        <v>0</v>
      </c>
      <c r="AD55" s="5">
        <f t="shared" si="69"/>
        <v>0</v>
      </c>
      <c r="AE55" s="5">
        <f t="shared" si="70"/>
        <v>0</v>
      </c>
      <c r="AF55" s="5">
        <f t="shared" si="71"/>
        <v>0</v>
      </c>
      <c r="AG55" s="5">
        <f t="shared" si="72"/>
        <v>0</v>
      </c>
      <c r="AH55" s="5">
        <f t="shared" si="73"/>
        <v>0</v>
      </c>
      <c r="AI55" s="5">
        <f t="shared" si="74"/>
        <v>0</v>
      </c>
      <c r="AJ55" s="5">
        <f t="shared" si="75"/>
        <v>0</v>
      </c>
      <c r="AK55" s="5">
        <f t="shared" si="76"/>
        <v>0</v>
      </c>
      <c r="AL55" s="5">
        <f t="shared" si="77"/>
        <v>0</v>
      </c>
      <c r="AM55" s="5">
        <f t="shared" si="78"/>
        <v>0</v>
      </c>
      <c r="AN55" s="5">
        <f t="shared" si="79"/>
        <v>0</v>
      </c>
      <c r="AO55" s="5">
        <f t="shared" si="80"/>
        <v>0</v>
      </c>
      <c r="AP55" s="5">
        <f t="shared" si="81"/>
        <v>0</v>
      </c>
      <c r="AQ55" s="5">
        <f t="shared" si="82"/>
        <v>0</v>
      </c>
      <c r="AR55" s="5">
        <f t="shared" si="83"/>
        <v>0</v>
      </c>
      <c r="AS55" s="5">
        <f t="shared" si="84"/>
        <v>0</v>
      </c>
      <c r="AT55" s="5">
        <f t="shared" si="85"/>
        <v>0</v>
      </c>
      <c r="AU55" s="5">
        <f t="shared" si="86"/>
        <v>0</v>
      </c>
      <c r="AV55" s="5">
        <f t="shared" si="87"/>
        <v>0</v>
      </c>
      <c r="AW55" s="5">
        <f t="shared" si="88"/>
        <v>0</v>
      </c>
      <c r="AX55" s="5">
        <f t="shared" si="89"/>
        <v>0</v>
      </c>
      <c r="AY55" s="5">
        <f t="shared" si="90"/>
        <v>0</v>
      </c>
      <c r="AZ55" s="5">
        <f t="shared" si="91"/>
        <v>0</v>
      </c>
      <c r="BA55" s="5">
        <f t="shared" si="92"/>
        <v>0</v>
      </c>
      <c r="BB55" s="5">
        <f t="shared" si="93"/>
        <v>0</v>
      </c>
    </row>
    <row r="56" spans="1:54" outlineLevel="2">
      <c r="A56" s="2" t="s">
        <v>425</v>
      </c>
      <c r="B56" s="6">
        <v>48</v>
      </c>
      <c r="C56" s="5">
        <f t="shared" si="49"/>
        <v>0</v>
      </c>
      <c r="D56" s="5">
        <f t="shared" si="50"/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107">
        <f t="shared" si="51"/>
        <v>0</v>
      </c>
      <c r="M56" s="5">
        <f t="shared" si="52"/>
        <v>0</v>
      </c>
      <c r="N56" s="5">
        <f t="shared" si="53"/>
        <v>0</v>
      </c>
      <c r="O56" s="5">
        <f t="shared" si="54"/>
        <v>0</v>
      </c>
      <c r="P56" s="5">
        <f t="shared" si="55"/>
        <v>0</v>
      </c>
      <c r="Q56" s="5">
        <f t="shared" si="56"/>
        <v>0</v>
      </c>
      <c r="R56" s="5">
        <f t="shared" si="57"/>
        <v>0</v>
      </c>
      <c r="S56" s="5">
        <f t="shared" si="58"/>
        <v>0</v>
      </c>
      <c r="T56" s="5">
        <f t="shared" si="59"/>
        <v>0</v>
      </c>
      <c r="U56" s="5">
        <f t="shared" si="60"/>
        <v>0</v>
      </c>
      <c r="V56" s="5">
        <f t="shared" si="61"/>
        <v>0</v>
      </c>
      <c r="W56" s="5">
        <f t="shared" si="62"/>
        <v>0</v>
      </c>
      <c r="X56" s="5">
        <f t="shared" si="63"/>
        <v>0</v>
      </c>
      <c r="Y56" s="5">
        <f t="shared" si="64"/>
        <v>0</v>
      </c>
      <c r="Z56" s="5">
        <f t="shared" si="65"/>
        <v>0</v>
      </c>
      <c r="AA56" s="5">
        <f t="shared" si="66"/>
        <v>0</v>
      </c>
      <c r="AB56" s="5">
        <f t="shared" si="67"/>
        <v>0</v>
      </c>
      <c r="AC56" s="5">
        <f t="shared" si="68"/>
        <v>0</v>
      </c>
      <c r="AD56" s="5">
        <f t="shared" si="69"/>
        <v>0</v>
      </c>
      <c r="AE56" s="5">
        <f t="shared" si="70"/>
        <v>0</v>
      </c>
      <c r="AF56" s="5">
        <f t="shared" si="71"/>
        <v>0</v>
      </c>
      <c r="AG56" s="5">
        <f t="shared" si="72"/>
        <v>0</v>
      </c>
      <c r="AH56" s="5">
        <f t="shared" si="73"/>
        <v>0</v>
      </c>
      <c r="AI56" s="5">
        <f t="shared" si="74"/>
        <v>0</v>
      </c>
      <c r="AJ56" s="5">
        <f t="shared" si="75"/>
        <v>0</v>
      </c>
      <c r="AK56" s="5">
        <f t="shared" si="76"/>
        <v>0</v>
      </c>
      <c r="AL56" s="5">
        <f t="shared" si="77"/>
        <v>0</v>
      </c>
      <c r="AM56" s="5">
        <f t="shared" si="78"/>
        <v>0</v>
      </c>
      <c r="AN56" s="5">
        <f t="shared" si="79"/>
        <v>0</v>
      </c>
      <c r="AO56" s="5">
        <f t="shared" si="80"/>
        <v>0</v>
      </c>
      <c r="AP56" s="5">
        <f t="shared" si="81"/>
        <v>0</v>
      </c>
      <c r="AQ56" s="5">
        <f t="shared" si="82"/>
        <v>0</v>
      </c>
      <c r="AR56" s="5">
        <f t="shared" si="83"/>
        <v>0</v>
      </c>
      <c r="AS56" s="5">
        <f t="shared" si="84"/>
        <v>0</v>
      </c>
      <c r="AT56" s="5">
        <f t="shared" si="85"/>
        <v>0</v>
      </c>
      <c r="AU56" s="5">
        <f t="shared" si="86"/>
        <v>0</v>
      </c>
      <c r="AV56" s="5">
        <f t="shared" si="87"/>
        <v>0</v>
      </c>
      <c r="AW56" s="5">
        <f t="shared" si="88"/>
        <v>0</v>
      </c>
      <c r="AX56" s="5">
        <f t="shared" si="89"/>
        <v>0</v>
      </c>
      <c r="AY56" s="5">
        <f t="shared" si="90"/>
        <v>0</v>
      </c>
      <c r="AZ56" s="5">
        <f t="shared" si="91"/>
        <v>0</v>
      </c>
      <c r="BA56" s="5">
        <f t="shared" si="92"/>
        <v>0</v>
      </c>
      <c r="BB56" s="5">
        <f t="shared" si="93"/>
        <v>0</v>
      </c>
    </row>
    <row r="57" spans="1:54" outlineLevel="2">
      <c r="A57" s="2" t="s">
        <v>425</v>
      </c>
      <c r="B57" s="6">
        <v>49</v>
      </c>
      <c r="C57" s="5">
        <f t="shared" si="49"/>
        <v>0</v>
      </c>
      <c r="D57" s="5">
        <f t="shared" si="50"/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107">
        <f t="shared" si="51"/>
        <v>0</v>
      </c>
      <c r="M57" s="5">
        <f t="shared" si="52"/>
        <v>0</v>
      </c>
      <c r="N57" s="5">
        <f t="shared" si="53"/>
        <v>0</v>
      </c>
      <c r="O57" s="5">
        <f t="shared" si="54"/>
        <v>0</v>
      </c>
      <c r="P57" s="5">
        <f t="shared" si="55"/>
        <v>0</v>
      </c>
      <c r="Q57" s="5">
        <f t="shared" si="56"/>
        <v>0</v>
      </c>
      <c r="R57" s="5">
        <f t="shared" si="57"/>
        <v>0</v>
      </c>
      <c r="S57" s="5">
        <f t="shared" si="58"/>
        <v>0</v>
      </c>
      <c r="T57" s="5">
        <f t="shared" si="59"/>
        <v>0</v>
      </c>
      <c r="U57" s="5">
        <f t="shared" si="60"/>
        <v>0</v>
      </c>
      <c r="V57" s="5">
        <f t="shared" si="61"/>
        <v>0</v>
      </c>
      <c r="W57" s="5">
        <f t="shared" si="62"/>
        <v>0</v>
      </c>
      <c r="X57" s="5">
        <f t="shared" si="63"/>
        <v>0</v>
      </c>
      <c r="Y57" s="5">
        <f t="shared" si="64"/>
        <v>0</v>
      </c>
      <c r="Z57" s="5">
        <f t="shared" si="65"/>
        <v>0</v>
      </c>
      <c r="AA57" s="5">
        <f t="shared" si="66"/>
        <v>0</v>
      </c>
      <c r="AB57" s="5">
        <f t="shared" si="67"/>
        <v>0</v>
      </c>
      <c r="AC57" s="5">
        <f t="shared" si="68"/>
        <v>0</v>
      </c>
      <c r="AD57" s="5">
        <f t="shared" si="69"/>
        <v>0</v>
      </c>
      <c r="AE57" s="5">
        <f t="shared" si="70"/>
        <v>0</v>
      </c>
      <c r="AF57" s="5">
        <f t="shared" si="71"/>
        <v>0</v>
      </c>
      <c r="AG57" s="5">
        <f t="shared" si="72"/>
        <v>0</v>
      </c>
      <c r="AH57" s="5">
        <f t="shared" si="73"/>
        <v>0</v>
      </c>
      <c r="AI57" s="5">
        <f t="shared" si="74"/>
        <v>0</v>
      </c>
      <c r="AJ57" s="5">
        <f t="shared" si="75"/>
        <v>0</v>
      </c>
      <c r="AK57" s="5">
        <f t="shared" si="76"/>
        <v>0</v>
      </c>
      <c r="AL57" s="5">
        <f t="shared" si="77"/>
        <v>0</v>
      </c>
      <c r="AM57" s="5">
        <f t="shared" si="78"/>
        <v>0</v>
      </c>
      <c r="AN57" s="5">
        <f t="shared" si="79"/>
        <v>0</v>
      </c>
      <c r="AO57" s="5">
        <f t="shared" si="80"/>
        <v>0</v>
      </c>
      <c r="AP57" s="5">
        <f t="shared" si="81"/>
        <v>0</v>
      </c>
      <c r="AQ57" s="5">
        <f t="shared" si="82"/>
        <v>0</v>
      </c>
      <c r="AR57" s="5">
        <f t="shared" si="83"/>
        <v>0</v>
      </c>
      <c r="AS57" s="5">
        <f t="shared" si="84"/>
        <v>0</v>
      </c>
      <c r="AT57" s="5">
        <f t="shared" si="85"/>
        <v>0</v>
      </c>
      <c r="AU57" s="5">
        <f t="shared" si="86"/>
        <v>0</v>
      </c>
      <c r="AV57" s="5">
        <f t="shared" si="87"/>
        <v>0</v>
      </c>
      <c r="AW57" s="5">
        <f t="shared" si="88"/>
        <v>0</v>
      </c>
      <c r="AX57" s="5">
        <f t="shared" si="89"/>
        <v>0</v>
      </c>
      <c r="AY57" s="5">
        <f t="shared" si="90"/>
        <v>0</v>
      </c>
      <c r="AZ57" s="5">
        <f t="shared" si="91"/>
        <v>0</v>
      </c>
      <c r="BA57" s="5">
        <f t="shared" si="92"/>
        <v>0</v>
      </c>
      <c r="BB57" s="5">
        <f t="shared" si="93"/>
        <v>0</v>
      </c>
    </row>
    <row r="58" spans="1:54" outlineLevel="2">
      <c r="A58" s="2" t="s">
        <v>425</v>
      </c>
      <c r="B58" s="6">
        <v>50</v>
      </c>
      <c r="C58" s="5">
        <f t="shared" si="49"/>
        <v>0</v>
      </c>
      <c r="D58" s="5">
        <f t="shared" si="50"/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107">
        <f t="shared" si="51"/>
        <v>0</v>
      </c>
      <c r="M58" s="5">
        <f t="shared" si="52"/>
        <v>0</v>
      </c>
      <c r="N58" s="5">
        <f t="shared" si="53"/>
        <v>0</v>
      </c>
      <c r="O58" s="5">
        <f t="shared" si="54"/>
        <v>0</v>
      </c>
      <c r="P58" s="5">
        <f t="shared" si="55"/>
        <v>0</v>
      </c>
      <c r="Q58" s="5">
        <f t="shared" si="56"/>
        <v>0</v>
      </c>
      <c r="R58" s="5">
        <f t="shared" si="57"/>
        <v>0</v>
      </c>
      <c r="S58" s="5">
        <f t="shared" si="58"/>
        <v>0</v>
      </c>
      <c r="T58" s="5">
        <f t="shared" si="59"/>
        <v>0</v>
      </c>
      <c r="U58" s="5">
        <f t="shared" si="60"/>
        <v>0</v>
      </c>
      <c r="V58" s="5">
        <f t="shared" si="61"/>
        <v>0</v>
      </c>
      <c r="W58" s="5">
        <f t="shared" si="62"/>
        <v>0</v>
      </c>
      <c r="X58" s="5">
        <f t="shared" si="63"/>
        <v>0</v>
      </c>
      <c r="Y58" s="5">
        <f t="shared" si="64"/>
        <v>0</v>
      </c>
      <c r="Z58" s="5">
        <f t="shared" si="65"/>
        <v>0</v>
      </c>
      <c r="AA58" s="5">
        <f t="shared" si="66"/>
        <v>0</v>
      </c>
      <c r="AB58" s="5">
        <f t="shared" si="67"/>
        <v>0</v>
      </c>
      <c r="AC58" s="5">
        <f t="shared" si="68"/>
        <v>0</v>
      </c>
      <c r="AD58" s="5">
        <f t="shared" si="69"/>
        <v>0</v>
      </c>
      <c r="AE58" s="5">
        <f t="shared" si="70"/>
        <v>0</v>
      </c>
      <c r="AF58" s="5">
        <f t="shared" si="71"/>
        <v>0</v>
      </c>
      <c r="AG58" s="5">
        <f t="shared" si="72"/>
        <v>0</v>
      </c>
      <c r="AH58" s="5">
        <f t="shared" si="73"/>
        <v>0</v>
      </c>
      <c r="AI58" s="5">
        <f t="shared" si="74"/>
        <v>0</v>
      </c>
      <c r="AJ58" s="5">
        <f t="shared" si="75"/>
        <v>0</v>
      </c>
      <c r="AK58" s="5">
        <f t="shared" si="76"/>
        <v>0</v>
      </c>
      <c r="AL58" s="5">
        <f t="shared" si="77"/>
        <v>0</v>
      </c>
      <c r="AM58" s="5">
        <f t="shared" si="78"/>
        <v>0</v>
      </c>
      <c r="AN58" s="5">
        <f t="shared" si="79"/>
        <v>0</v>
      </c>
      <c r="AO58" s="5">
        <f t="shared" si="80"/>
        <v>0</v>
      </c>
      <c r="AP58" s="5">
        <f t="shared" si="81"/>
        <v>0</v>
      </c>
      <c r="AQ58" s="5">
        <f t="shared" si="82"/>
        <v>0</v>
      </c>
      <c r="AR58" s="5">
        <f t="shared" si="83"/>
        <v>0</v>
      </c>
      <c r="AS58" s="5">
        <f t="shared" si="84"/>
        <v>0</v>
      </c>
      <c r="AT58" s="5">
        <f t="shared" si="85"/>
        <v>0</v>
      </c>
      <c r="AU58" s="5">
        <f t="shared" si="86"/>
        <v>0</v>
      </c>
      <c r="AV58" s="5">
        <f t="shared" si="87"/>
        <v>0</v>
      </c>
      <c r="AW58" s="5">
        <f t="shared" si="88"/>
        <v>0</v>
      </c>
      <c r="AX58" s="5">
        <f t="shared" si="89"/>
        <v>0</v>
      </c>
      <c r="AY58" s="5">
        <f t="shared" si="90"/>
        <v>0</v>
      </c>
      <c r="AZ58" s="5">
        <f t="shared" si="91"/>
        <v>0</v>
      </c>
      <c r="BA58" s="5">
        <f t="shared" si="92"/>
        <v>0</v>
      </c>
      <c r="BB58" s="5">
        <f t="shared" si="93"/>
        <v>0</v>
      </c>
    </row>
    <row r="59" spans="1:54" s="2" customFormat="1" outlineLevel="1">
      <c r="A59" s="2" t="s">
        <v>423</v>
      </c>
      <c r="B59" s="7"/>
      <c r="C59" s="2" t="s">
        <v>426</v>
      </c>
      <c r="D59" s="4">
        <v>0</v>
      </c>
      <c r="E59" s="4">
        <v>-1222632.8595417354</v>
      </c>
      <c r="F59" s="4">
        <v>-5181757.1254710518</v>
      </c>
      <c r="G59" s="4">
        <v>-6299353.1707435902</v>
      </c>
      <c r="H59" s="4">
        <v>-7634233.4309533592</v>
      </c>
      <c r="I59" s="4">
        <v>-8978557.5996828787</v>
      </c>
      <c r="J59" s="4">
        <v>-10391995.130728532</v>
      </c>
      <c r="K59" s="4">
        <v>-8910545.9275844023</v>
      </c>
      <c r="L59" s="108">
        <f t="shared" ref="L59:AJ59" si="94">-SUM(L9:L58)</f>
        <v>-9663033.4857375044</v>
      </c>
      <c r="M59" s="4">
        <f t="shared" si="94"/>
        <v>-10734459.718927881</v>
      </c>
      <c r="N59" s="4">
        <f t="shared" si="94"/>
        <v>-11650943.941307975</v>
      </c>
      <c r="O59" s="4">
        <f t="shared" si="94"/>
        <v>-12265301.868028136</v>
      </c>
      <c r="P59" s="4">
        <f t="shared" si="94"/>
        <v>-12360422.298472814</v>
      </c>
      <c r="Q59" s="4">
        <f t="shared" si="94"/>
        <v>-12117941.283588424</v>
      </c>
      <c r="R59" s="4">
        <f t="shared" si="94"/>
        <v>-11923939.86343099</v>
      </c>
      <c r="S59" s="4">
        <f t="shared" si="94"/>
        <v>-11178647.073809722</v>
      </c>
      <c r="T59" s="4">
        <f t="shared" si="94"/>
        <v>-10708112.296720436</v>
      </c>
      <c r="U59" s="4">
        <f t="shared" si="94"/>
        <v>-9803479.4600032065</v>
      </c>
      <c r="V59" s="4">
        <f t="shared" si="94"/>
        <v>-9048127.7382126767</v>
      </c>
      <c r="W59" s="4">
        <f t="shared" si="94"/>
        <v>-7750605.3740271134</v>
      </c>
      <c r="X59" s="4">
        <f t="shared" si="94"/>
        <v>-6693412.8002485046</v>
      </c>
      <c r="Y59" s="4">
        <f t="shared" si="94"/>
        <v>-5874519.5134120779</v>
      </c>
      <c r="Z59" s="4">
        <f t="shared" si="94"/>
        <v>-5263834.8849356566</v>
      </c>
      <c r="AA59" s="4">
        <f t="shared" si="94"/>
        <v>-4400045.5315057607</v>
      </c>
      <c r="AB59" s="4">
        <f t="shared" si="94"/>
        <v>-3744699.3567438792</v>
      </c>
      <c r="AC59" s="4">
        <f t="shared" si="94"/>
        <v>-2787335.9069334855</v>
      </c>
      <c r="AD59" s="4">
        <f t="shared" si="94"/>
        <v>-2479365.0061962013</v>
      </c>
      <c r="AE59" s="4">
        <f t="shared" si="94"/>
        <v>-2351637.6346447892</v>
      </c>
      <c r="AF59" s="4">
        <f t="shared" si="94"/>
        <v>0</v>
      </c>
      <c r="AG59" s="4">
        <f t="shared" si="94"/>
        <v>0</v>
      </c>
      <c r="AH59" s="4">
        <f t="shared" si="94"/>
        <v>0</v>
      </c>
      <c r="AI59" s="4">
        <f t="shared" si="94"/>
        <v>0</v>
      </c>
      <c r="AJ59" s="4">
        <f t="shared" si="94"/>
        <v>0</v>
      </c>
      <c r="AK59" s="4">
        <f t="shared" ref="AK59:BB59" si="95">-SUM(AK9:AK58)</f>
        <v>0</v>
      </c>
      <c r="AL59" s="4">
        <f t="shared" si="95"/>
        <v>0</v>
      </c>
      <c r="AM59" s="4">
        <f t="shared" si="95"/>
        <v>0</v>
      </c>
      <c r="AN59" s="4">
        <f t="shared" si="95"/>
        <v>0</v>
      </c>
      <c r="AO59" s="4">
        <f t="shared" si="95"/>
        <v>0</v>
      </c>
      <c r="AP59" s="4">
        <f t="shared" si="95"/>
        <v>0</v>
      </c>
      <c r="AQ59" s="4">
        <f t="shared" si="95"/>
        <v>0</v>
      </c>
      <c r="AR59" s="4">
        <f t="shared" si="95"/>
        <v>0</v>
      </c>
      <c r="AS59" s="4">
        <f t="shared" si="95"/>
        <v>0</v>
      </c>
      <c r="AT59" s="4">
        <f t="shared" si="95"/>
        <v>0</v>
      </c>
      <c r="AU59" s="4">
        <f t="shared" si="95"/>
        <v>0</v>
      </c>
      <c r="AV59" s="4">
        <f t="shared" si="95"/>
        <v>0</v>
      </c>
      <c r="AW59" s="4">
        <f t="shared" si="95"/>
        <v>0</v>
      </c>
      <c r="AX59" s="4">
        <f t="shared" si="95"/>
        <v>0</v>
      </c>
      <c r="AY59" s="4">
        <f t="shared" si="95"/>
        <v>0</v>
      </c>
      <c r="AZ59" s="4">
        <f t="shared" si="95"/>
        <v>0</v>
      </c>
      <c r="BA59" s="4">
        <f t="shared" si="95"/>
        <v>0</v>
      </c>
      <c r="BB59" s="4">
        <f t="shared" si="95"/>
        <v>0</v>
      </c>
    </row>
    <row r="60" spans="1:54" outlineLevel="2">
      <c r="A60" s="2" t="s">
        <v>427</v>
      </c>
      <c r="C60" t="s">
        <v>428</v>
      </c>
      <c r="D60" s="5">
        <v>0</v>
      </c>
      <c r="E60" s="5">
        <v>1923054.1322711352</v>
      </c>
      <c r="F60" s="5">
        <v>7395725.2193118511</v>
      </c>
      <c r="G60" s="5">
        <v>8489739.9474758897</v>
      </c>
      <c r="H60" s="5">
        <v>9702559.9399724454</v>
      </c>
      <c r="I60" s="5">
        <v>10875542.77943079</v>
      </c>
      <c r="J60" s="5">
        <v>11804003.811586667</v>
      </c>
      <c r="K60" s="5">
        <v>11724722.34994062</v>
      </c>
      <c r="L60" s="107">
        <f>IF(L3,BEMP1(Parameters!O74+Parameters!O63,Parameters!O60+Parameters!O61,Parameters!O25,'NER Model'!L4,Parameters!O10,Parameters!O12,Parameters!O116,Parameters!O35,Parameters!O39,Parameters!O45,Parameters!O19,DATEDIF(Parameters!O4,Parameters!O6,"d"),Parameters!N38,Parameters!N44),0)*(1-Parameters!O31/(1+Parameters!O31))</f>
        <v>11915084.284236014</v>
      </c>
      <c r="M60" s="5">
        <f>IF(M3,BEMP1(Parameters!P74+Parameters!P63,Parameters!P60+Parameters!P61,Parameters!P25,'NER Model'!M4,Parameters!P10,Parameters!P12,Parameters!P116,Parameters!P35,Parameters!P39,Parameters!P45,Parameters!P19,DATEDIF(Parameters!P4,Parameters!P6,"d"),Parameters!O38,Parameters!O44),0)*(1-Parameters!P31/(1+Parameters!P31))</f>
        <v>12525228.69685873</v>
      </c>
      <c r="N60" s="5">
        <f>IF(N3,BEMP1(Parameters!Q74+Parameters!Q63,Parameters!Q60+Parameters!Q61,Parameters!Q25,'NER Model'!N4,Parameters!Q10,Parameters!Q12,Parameters!Q116,Parameters!Q35,Parameters!Q39,Parameters!Q45,Parameters!Q19,DATEDIF(Parameters!Q4,Parameters!Q6,"d"),Parameters!P38,Parameters!P44),0)*(1-Parameters!Q31/(1+Parameters!Q31))</f>
        <v>13011437.525667451</v>
      </c>
      <c r="O60" s="5">
        <f>IF(O3,BEMP1(Parameters!R74+Parameters!R63,Parameters!R60+Parameters!R61,Parameters!R25,'NER Model'!O4,Parameters!R10,Parameters!R12,Parameters!R116,Parameters!R35,Parameters!R39,Parameters!R45,Parameters!R19,DATEDIF(Parameters!R4,Parameters!R6,"d"),Parameters!Q38,Parameters!Q44),0)*(1-Parameters!R31/(1+Parameters!R31))</f>
        <v>13350310.345746256</v>
      </c>
      <c r="P60" s="5">
        <f>IF(P3,BEMP1(Parameters!S74+Parameters!S63,Parameters!S60+Parameters!S61,Parameters!S25,'NER Model'!P4,Parameters!S10,Parameters!S12,Parameters!S116,Parameters!S35,Parameters!S39,Parameters!S45,Parameters!S19,DATEDIF(Parameters!S4,Parameters!S6,"d"),Parameters!R38,Parameters!R44),0)*(1-Parameters!S31/(1+Parameters!S31))</f>
        <v>13701734.011013169</v>
      </c>
      <c r="Q60" s="5">
        <f>IF(Q3,BEMP1(Parameters!T74+Parameters!T63,Parameters!T60+Parameters!T61,Parameters!T25,'NER Model'!Q4,Parameters!T10,Parameters!T12,Parameters!T116,Parameters!T35,Parameters!T39,Parameters!T45,Parameters!T19,DATEDIF(Parameters!T4,Parameters!T6,"d"),Parameters!S38,Parameters!S44),0)*(1-Parameters!T31/(1+Parameters!T31))</f>
        <v>14066418.946667517</v>
      </c>
      <c r="R60" s="5">
        <f>IF(R3,BEMP1(Parameters!U74+Parameters!U63,Parameters!U60+Parameters!U61,Parameters!U25,'NER Model'!R4,Parameters!U10,Parameters!U12,Parameters!U116,Parameters!U35,Parameters!U39,Parameters!U45,Parameters!U19,DATEDIF(Parameters!U4,Parameters!U6,"d"),Parameters!T38,Parameters!T44),0)*(1-Parameters!U31/(1+Parameters!U31))</f>
        <v>14253971.199289747</v>
      </c>
      <c r="S60" s="5">
        <f>IF(S3,BEMP1(Parameters!V74+Parameters!V63,Parameters!V60+Parameters!V61,Parameters!V25,'NER Model'!S4,Parameters!V10,Parameters!V12,Parameters!V116,Parameters!V35,Parameters!V39,Parameters!V45,Parameters!V19,DATEDIF(Parameters!V4,Parameters!V6,"d"),Parameters!U38,Parameters!U44),0)*(1-Parameters!V31/(1+Parameters!V31))</f>
        <v>14445130.226000872</v>
      </c>
      <c r="T60" s="5">
        <f>IF(T3,BEMP1(Parameters!W74+Parameters!W63,Parameters!W60+Parameters!W61,Parameters!W25,'NER Model'!T4,Parameters!W10,Parameters!W12,Parameters!W116,Parameters!W35,Parameters!W39,Parameters!W45,Parameters!W19,DATEDIF(Parameters!W4,Parameters!W6,"d"),Parameters!V38,Parameters!V44),0)*(1-Parameters!W31/(1+Parameters!W31))</f>
        <v>14640001.078473374</v>
      </c>
      <c r="U60" s="5">
        <f>IF(U3,BEMP1(Parameters!X74+Parameters!X63,Parameters!X60+Parameters!X61,Parameters!X25,'NER Model'!U4,Parameters!X10,Parameters!X12,Parameters!X116,Parameters!X35,Parameters!X39,Parameters!X45,Parameters!X19,DATEDIF(Parameters!X4,Parameters!X6,"d"),Parameters!W38,Parameters!W44),0)*(1-Parameters!X31/(1+Parameters!X31))</f>
        <v>14640001.078473374</v>
      </c>
      <c r="V60" s="5">
        <f>IF(V3,BEMP1(Parameters!Y74+Parameters!Y63,Parameters!Y60+Parameters!Y61,Parameters!Y25,'NER Model'!V4,Parameters!Y10,Parameters!Y12,Parameters!Y116,Parameters!Y35,Parameters!Y39,Parameters!Y45,Parameters!Y19,DATEDIF(Parameters!Y4,Parameters!Y6,"d"),Parameters!X38,Parameters!X44),0)*(1-Parameters!Y31/(1+Parameters!Y31))</f>
        <v>14838692.928053183</v>
      </c>
      <c r="W60" s="5">
        <f>IF(W3,BEMP1(Parameters!Z74+Parameters!Z63,Parameters!Z60+Parameters!Z61,Parameters!Z25,'NER Model'!W4,Parameters!Z10,Parameters!Z12,Parameters!Z116,Parameters!Z35,Parameters!Z39,Parameters!Z45,Parameters!Z19,DATEDIF(Parameters!Z4,Parameters!Z6,"d"),Parameters!Y38,Parameters!Y44),0)*(1-Parameters!Z31/(1+Parameters!Z31))</f>
        <v>14838692.928053183</v>
      </c>
      <c r="X60" s="5">
        <f>IF(X3,BEMP1(Parameters!AA74+Parameters!AA63,Parameters!AA60+Parameters!AA61,Parameters!AA25,'NER Model'!X4,Parameters!AA10,Parameters!AA12,Parameters!AA116,Parameters!AA35,Parameters!AA39,Parameters!AA45,Parameters!AA19,DATEDIF(Parameters!AA4,Parameters!AA6,"d"),Parameters!Z38,Parameters!Z44),0)*(1-Parameters!AA31/(1+Parameters!AA31))</f>
        <v>15041319.269703878</v>
      </c>
      <c r="Y60" s="5">
        <f>IF(Y3,BEMP1(Parameters!AB74+Parameters!AB63,Parameters!AB60+Parameters!AB61,Parameters!AB25,'NER Model'!Y4,Parameters!AB10,Parameters!AB12,Parameters!AB116,Parameters!AB35,Parameters!AB39,Parameters!AB45,Parameters!AB19,DATEDIF(Parameters!AB4,Parameters!AB6,"d"),Parameters!AA38,Parameters!AA44),0)*(1-Parameters!AB31/(1+Parameters!AB31))</f>
        <v>15041319.269703878</v>
      </c>
      <c r="Z60" s="5">
        <f>IF(Z3,BEMP1(Parameters!AC74+Parameters!AC63,Parameters!AC60+Parameters!AC61,Parameters!AC25,'NER Model'!Z4,Parameters!AC10,Parameters!AC12,Parameters!AC116,Parameters!AC35,Parameters!AC39,Parameters!AC45,Parameters!AC19,DATEDIF(Parameters!AC4,Parameters!AC6,"d"),Parameters!AB38,Parameters!AB44),0)*(1-Parameters!AC31/(1+Parameters!AC31))</f>
        <v>15041319.269703878</v>
      </c>
      <c r="AA60" s="5">
        <f>IF(AA3,BEMP1(Parameters!AD74+Parameters!AD63,Parameters!AD60+Parameters!AD61,Parameters!AD25,'NER Model'!AA4,Parameters!AD10,Parameters!AD12,Parameters!AD116,Parameters!AD35,Parameters!AD39,Parameters!AD45,Parameters!AD19,DATEDIF(Parameters!AD4,Parameters!AD6,"d"),Parameters!AC38,Parameters!AC44),0)*(1-Parameters!AD31/(1+Parameters!AD31))</f>
        <v>15041319.269703878</v>
      </c>
      <c r="AB60" s="5">
        <f>IF(AB3,BEMP1(Parameters!AE74+Parameters!AE63,Parameters!AE60+Parameters!AE61,Parameters!AE25,'NER Model'!AB4,Parameters!AE10,Parameters!AE12,Parameters!AE116,Parameters!AE35,Parameters!AE39,Parameters!AE45,Parameters!AE19,DATEDIF(Parameters!AE4,Parameters!AE6,"d"),Parameters!AD38,Parameters!AD44),0)*(1-Parameters!AE31/(1+Parameters!AE31))</f>
        <v>15041319.269703878</v>
      </c>
      <c r="AC60" s="5">
        <f>IF(AC3,BEMP1(Parameters!AF74+Parameters!AF63,Parameters!AF60+Parameters!AF61,Parameters!AF25,'NER Model'!AC4,Parameters!AF10,Parameters!AF12,Parameters!AF116,Parameters!AF35,Parameters!AF39,Parameters!AF45,Parameters!AF19,DATEDIF(Parameters!AF4,Parameters!AF6,"d"),Parameters!AE38,Parameters!AE44),0)*(1-Parameters!AF31/(1+Parameters!AF31))</f>
        <v>15247998.138187585</v>
      </c>
      <c r="AD60" s="5">
        <f>IF(AD3,BEMP1(Parameters!AG74+Parameters!AG63,Parameters!AG60+Parameters!AG61,Parameters!AG25,'NER Model'!AD4,Parameters!AG10,Parameters!AG12,Parameters!AG116,Parameters!AG35,Parameters!AG39,Parameters!AG45,Parameters!AG19,DATEDIF(Parameters!AG4,Parameters!AG6,"d"),Parameters!AF38,Parameters!AF44),0)*(1-Parameters!AG31/(1+Parameters!AG31))</f>
        <v>15247998.138187585</v>
      </c>
      <c r="AE60" s="5">
        <f>IF(AE3,BEMP1(Parameters!AH74+Parameters!AH63,Parameters!AH60+Parameters!AH61,Parameters!AH25,'NER Model'!AE4,Parameters!AH10,Parameters!AH12,Parameters!AH116,Parameters!AH35,Parameters!AH39,Parameters!AH45,Parameters!AH19,DATEDIF(Parameters!AH4,Parameters!AH6,"d"),Parameters!AG38,Parameters!AG44),0)*(1-Parameters!AH31/(1+Parameters!AH31))</f>
        <v>15247998.138187585</v>
      </c>
      <c r="AF60" s="5">
        <f>IF(AF3,BEMP1(Parameters!AI74+Parameters!AI63,Parameters!AI60+Parameters!AI61,Parameters!AI25,'NER Model'!AF4,Parameters!AI10,Parameters!AI12,Parameters!AI116,Parameters!AI35,Parameters!AI39,Parameters!AI45,Parameters!AI19,DATEDIF(Parameters!AI4,Parameters!AI6,"d"),Parameters!AH38,Parameters!AH44),0)*(1-Parameters!AI31/(1+Parameters!AI31))</f>
        <v>0</v>
      </c>
      <c r="AG60" s="5">
        <f>IF(AG3,BEMP1(Parameters!AJ74+Parameters!AJ63,Parameters!AJ60+Parameters!AJ61,Parameters!AJ25,'NER Model'!AG4,Parameters!AJ10,Parameters!AJ12,Parameters!AJ116,Parameters!AJ35,Parameters!AJ39,Parameters!AJ45,Parameters!AJ19,DATEDIF(Parameters!AJ4,Parameters!AJ6,"d"),Parameters!AI38,Parameters!AI44),0)*(1-Parameters!AJ31/(1+Parameters!AJ31))</f>
        <v>0</v>
      </c>
      <c r="AH60" s="5">
        <f>IF(AH3,BEMP1(Parameters!AK74+Parameters!AK63,Parameters!AK60+Parameters!AK61,Parameters!AK25,'NER Model'!AH4,Parameters!AK10,Parameters!AK12,Parameters!AK116,Parameters!AK35,Parameters!AK39,Parameters!AK45,Parameters!AK19,DATEDIF(Parameters!AK4,Parameters!AK6,"d"),Parameters!AJ38,Parameters!AJ44),0)*(1-Parameters!AK31/(1+Parameters!AK31))</f>
        <v>0</v>
      </c>
      <c r="AI60" s="5">
        <f>IF(AI3,BEMP1(Parameters!AL74+Parameters!AL63,Parameters!AL60+Parameters!AL61,Parameters!AL25,'NER Model'!AI4,Parameters!AL10,Parameters!AL12,Parameters!AL116,Parameters!AL35,Parameters!AL39,Parameters!AL45,Parameters!AL19,DATEDIF(Parameters!AL4,Parameters!AL6,"d"),Parameters!AK38,Parameters!AK44),0)*(1-Parameters!AL31/(1+Parameters!AL31))</f>
        <v>0</v>
      </c>
      <c r="AJ60" s="5">
        <f>IF(AJ3,BEMP1(Parameters!AM74+Parameters!AM63,Parameters!AM60+Parameters!AM61,Parameters!AM25,'NER Model'!AJ4,Parameters!AM10,Parameters!AM12,Parameters!AM116,Parameters!AM35,Parameters!AM39,Parameters!AM45,Parameters!AM19,DATEDIF(Parameters!AM4,Parameters!AM6,"d"),Parameters!AL38,Parameters!AL44),0)*(1-Parameters!AM31/(1+Parameters!AM31))</f>
        <v>0</v>
      </c>
      <c r="AK60" s="5">
        <f>IF(AK3,BEMP1(Parameters!AN74+Parameters!AN63,Parameters!AN60+Parameters!AN61,Parameters!AN25,'NER Model'!AK4,Parameters!AN10,Parameters!AN12,Parameters!AN116,Parameters!AN35,Parameters!AN39,Parameters!AN45,Parameters!AN19,DATEDIF(Parameters!AN4,Parameters!AN6,"d"),Parameters!AM38,Parameters!AM44),0)*(1-Parameters!AN31/(1+Parameters!AN31))</f>
        <v>0</v>
      </c>
      <c r="AL60" s="5">
        <f>IF(AL3,BEMP1(Parameters!AO74+Parameters!AO63,Parameters!AO60+Parameters!AO61,Parameters!AO25,'NER Model'!AL4,Parameters!AO10,Parameters!AO12,Parameters!AO116,Parameters!AO35,Parameters!AO39,Parameters!AO45,Parameters!AO19,DATEDIF(Parameters!AO4,Parameters!AO6,"d"),Parameters!AN38,Parameters!AN44),0)*(1-Parameters!AO31/(1+Parameters!AO31))</f>
        <v>0</v>
      </c>
      <c r="AM60" s="5">
        <f>IF(AM3,BEMP1(Parameters!AP74+Parameters!AP63,Parameters!AP60+Parameters!AP61,Parameters!AP25,'NER Model'!AM4,Parameters!AP10,Parameters!AP12,Parameters!AP116,Parameters!AP35,Parameters!AP39,Parameters!AP45,Parameters!AP19,DATEDIF(Parameters!AP4,Parameters!AP6,"d"),Parameters!AO38,Parameters!AO44),0)*(1-Parameters!AP31/(1+Parameters!AP31))</f>
        <v>0</v>
      </c>
      <c r="AN60" s="5">
        <f>IF(AN3,BEMP1(Parameters!AQ74+Parameters!AQ63,Parameters!AQ60+Parameters!AQ61,Parameters!AQ25,'NER Model'!AN4,Parameters!AQ10,Parameters!AQ12,Parameters!AQ116,Parameters!AQ35,Parameters!AQ39,Parameters!AQ45,Parameters!AQ19,DATEDIF(Parameters!AQ4,Parameters!AQ6,"d"),Parameters!AP38,Parameters!AP44),0)*(1-Parameters!AQ31/(1+Parameters!AQ31))</f>
        <v>0</v>
      </c>
      <c r="AO60" s="5">
        <f>IF(AO3,BEMP1(Parameters!AR74+Parameters!AR63,Parameters!AR60+Parameters!AR61,Parameters!AR25,'NER Model'!AO4,Parameters!AR10,Parameters!AR12,Parameters!AR116,Parameters!AR35,Parameters!AR39,Parameters!AR45,Parameters!AR19,DATEDIF(Parameters!AR4,Parameters!AR6,"d"),Parameters!AQ38,Parameters!AQ44),0)*(1-Parameters!AR31/(1+Parameters!AR31))</f>
        <v>0</v>
      </c>
      <c r="AP60" s="5">
        <f>IF(AP3,BEMP1(Parameters!AS74+Parameters!AS63,Parameters!AS60+Parameters!AS61,Parameters!AS25,'NER Model'!AP4,Parameters!AS10,Parameters!AS12,Parameters!AS116,Parameters!AS35,Parameters!AS39,Parameters!AS45,Parameters!AS19,DATEDIF(Parameters!AS4,Parameters!AS6,"d"),Parameters!AR38,Parameters!AR44),0)*(1-Parameters!AS31/(1+Parameters!AS31))</f>
        <v>0</v>
      </c>
      <c r="AQ60" s="5">
        <f>IF(AQ3,BEMP1(Parameters!AT74+Parameters!AT63,Parameters!AT60+Parameters!AT61,Parameters!AT25,'NER Model'!AQ4,Parameters!AT10,Parameters!AT12,Parameters!AT116,Parameters!AT35,Parameters!AT39,Parameters!AT45,Parameters!AT19,DATEDIF(Parameters!AT4,Parameters!AT6,"d"),Parameters!AS38,Parameters!AS44),0)*(1-Parameters!AT31/(1+Parameters!AT31))</f>
        <v>0</v>
      </c>
      <c r="AR60" s="5">
        <f>IF(AR3,BEMP1(Parameters!AU74+Parameters!AU63,Parameters!AU60+Parameters!AU61,Parameters!AU25,'NER Model'!AR4,Parameters!AU10,Parameters!AU12,Parameters!AU116,Parameters!AU35,Parameters!AU39,Parameters!AU45,Parameters!AU19,DATEDIF(Parameters!AU4,Parameters!AU6,"d"),Parameters!AT38,Parameters!AT44),0)*(1-Parameters!AU31/(1+Parameters!AU31))</f>
        <v>0</v>
      </c>
      <c r="AS60" s="5">
        <f>IF(AS3,BEMP1(Parameters!AV74+Parameters!AV63,Parameters!AV60+Parameters!AV61,Parameters!AV25,'NER Model'!AS4,Parameters!AV10,Parameters!AV12,Parameters!AV116,Parameters!AV35,Parameters!AV39,Parameters!AV45,Parameters!AV19,DATEDIF(Parameters!AV4,Parameters!AV6,"d"),Parameters!AU38,Parameters!AU44),0)*(1-Parameters!AV31/(1+Parameters!AV31))</f>
        <v>0</v>
      </c>
      <c r="AT60" s="5">
        <f>IF(AT3,BEMP1(Parameters!AW74+Parameters!AW63,Parameters!AW60+Parameters!AW61,Parameters!AW25,'NER Model'!AT4,Parameters!AW10,Parameters!AW12,Parameters!AW116,Parameters!AW35,Parameters!AW39,Parameters!AW45,Parameters!AW19,DATEDIF(Parameters!AW4,Parameters!AW6,"d"),Parameters!AV38,Parameters!AV44),0)*(1-Parameters!AW31/(1+Parameters!AW31))</f>
        <v>0</v>
      </c>
      <c r="AU60" s="5">
        <f>IF(AU3,BEMP1(Parameters!AX74+Parameters!AX63,Parameters!AX60+Parameters!AX61,Parameters!AX25,'NER Model'!AU4,Parameters!AX10,Parameters!AX12,Parameters!AX116,Parameters!AX35,Parameters!AX39,Parameters!AX45,Parameters!AX19,DATEDIF(Parameters!AX4,Parameters!AX6,"d"),Parameters!AW38,Parameters!AW44),0)*(1-Parameters!AX31/(1+Parameters!AX31))</f>
        <v>0</v>
      </c>
      <c r="AV60" s="5">
        <f>IF(AV3,BEMP1(Parameters!AY74+Parameters!AY63,Parameters!AY60+Parameters!AY61,Parameters!AY25,'NER Model'!AV4,Parameters!AY10,Parameters!AY12,Parameters!AY116,Parameters!AY35,Parameters!AY39,Parameters!AY45,Parameters!AY19,DATEDIF(Parameters!AY4,Parameters!AY6,"d"),Parameters!AX38,Parameters!AX44),0)*(1-Parameters!AY31/(1+Parameters!AY31))</f>
        <v>0</v>
      </c>
      <c r="AW60" s="5">
        <f>IF(AW3,BEMP1(Parameters!AZ74+Parameters!AZ63,Parameters!AZ60+Parameters!AZ61,Parameters!AZ25,'NER Model'!AW4,Parameters!AZ10,Parameters!AZ12,Parameters!AZ116,Parameters!AZ35,Parameters!AZ39,Parameters!AZ45,Parameters!AZ19,DATEDIF(Parameters!AZ4,Parameters!AZ6,"d"),Parameters!AY38,Parameters!AY44),0)*(1-Parameters!AZ31/(1+Parameters!AZ31))</f>
        <v>0</v>
      </c>
      <c r="AX60" s="5">
        <f>IF(AX3,BEMP1(Parameters!BA74+Parameters!BA63,Parameters!BA60+Parameters!BA61,Parameters!BA25,'NER Model'!AX4,Parameters!BA10,Parameters!BA12,Parameters!BA116,Parameters!BA35,Parameters!BA39,Parameters!BA45,Parameters!BA19,DATEDIF(Parameters!BA4,Parameters!BA6,"d"),Parameters!AZ38,Parameters!AZ44),0)*(1-Parameters!BA31/(1+Parameters!BA31))</f>
        <v>0</v>
      </c>
      <c r="AY60" s="5">
        <f>IF(AY3,BEMP1(Parameters!BB74+Parameters!BB63,Parameters!BB60+Parameters!BB61,Parameters!BB25,'NER Model'!AY4,Parameters!BB10,Parameters!BB12,Parameters!BB116,Parameters!BB35,Parameters!BB39,Parameters!BB45,Parameters!BB19,DATEDIF(Parameters!BB4,Parameters!BB6,"d"),Parameters!BA38,Parameters!BA44),0)*(1-Parameters!BB31/(1+Parameters!BB31))</f>
        <v>0</v>
      </c>
      <c r="AZ60" s="5">
        <f>IF(AZ3,BEMP1(Parameters!BC74+Parameters!BC63,Parameters!BC60+Parameters!BC61,Parameters!BC25,'NER Model'!AZ4,Parameters!BC10,Parameters!BC12,Parameters!BC116,Parameters!BC35,Parameters!BC39,Parameters!BC45,Parameters!BC19,DATEDIF(Parameters!BC4,Parameters!BC6,"d"),Parameters!BB38,Parameters!BB44),0)*(1-Parameters!BC31/(1+Parameters!BC31))</f>
        <v>0</v>
      </c>
      <c r="BA60" s="5">
        <f>IF(BA3,BEMP1(Parameters!BD74+Parameters!BD63,Parameters!BD60+Parameters!BD61,Parameters!BD25,'NER Model'!BA4,Parameters!BD10,Parameters!BD12,Parameters!BD116,Parameters!BD35,Parameters!BD39,Parameters!BD45,Parameters!BD19,DATEDIF(Parameters!BD4,Parameters!BD6,"d"),Parameters!BC38,Parameters!BC44),0)*(1-Parameters!BD31/(1+Parameters!BD31))</f>
        <v>0</v>
      </c>
      <c r="BB60" s="5">
        <f>IF(BB3,BEMP1(Parameters!BE74+Parameters!BE63,Parameters!BE60+Parameters!BE61,Parameters!BE25,'NER Model'!BB4,Parameters!BE10,Parameters!BE12,Parameters!BE116,Parameters!BE35,Parameters!BE39,Parameters!BE45,Parameters!BE19,DATEDIF(Parameters!BE4,Parameters!BE6,"d"),Parameters!BD38,Parameters!BD44),0)*(1-Parameters!BE31/(1+Parameters!BE31))</f>
        <v>0</v>
      </c>
    </row>
    <row r="61" spans="1:54" outlineLevel="2">
      <c r="A61" s="2" t="s">
        <v>429</v>
      </c>
      <c r="C61" t="s">
        <v>430</v>
      </c>
      <c r="D61" s="5">
        <v>0</v>
      </c>
      <c r="E61" s="5">
        <v>174056.49803901726</v>
      </c>
      <c r="F61" s="5">
        <v>669390.42980136373</v>
      </c>
      <c r="G61" s="5">
        <v>768410.19694772724</v>
      </c>
      <c r="H61" s="5">
        <v>878183.08222597395</v>
      </c>
      <c r="I61" s="5">
        <v>984350.28879070142</v>
      </c>
      <c r="J61" s="5">
        <v>1068385.716140782</v>
      </c>
      <c r="K61" s="5">
        <v>1061209.9152405607</v>
      </c>
      <c r="L61" s="107">
        <f>L60*Parameters!O121</f>
        <v>1078439.6598886007</v>
      </c>
      <c r="M61" s="5">
        <f>M60*Parameters!P121</f>
        <v>1133664.1062403843</v>
      </c>
      <c r="N61" s="5">
        <f>N60*Parameters!Q121</f>
        <v>1177671.0869269613</v>
      </c>
      <c r="O61" s="5">
        <f>O60*Parameters!R121</f>
        <v>1208342.6189206361</v>
      </c>
      <c r="P61" s="5">
        <f>P60*Parameters!S121</f>
        <v>1240150.1335807438</v>
      </c>
      <c r="Q61" s="5">
        <f>Q60*Parameters!T121</f>
        <v>1273157.9318129313</v>
      </c>
      <c r="R61" s="5">
        <f>R60*Parameters!U121</f>
        <v>1290133.3709037702</v>
      </c>
      <c r="S61" s="5">
        <f>S60*Parameters!V121</f>
        <v>1307435.2607463563</v>
      </c>
      <c r="T61" s="5">
        <f>T60*Parameters!W121</f>
        <v>1325073.1096150118</v>
      </c>
      <c r="U61" s="5">
        <f>U60*Parameters!X121</f>
        <v>1325073.1096150118</v>
      </c>
      <c r="V61" s="5">
        <f>V60*Parameters!Y121</f>
        <v>1343056.7986575628</v>
      </c>
      <c r="W61" s="5">
        <f>W60*Parameters!Z121</f>
        <v>1343056.7986575628</v>
      </c>
      <c r="X61" s="5">
        <f>X60*Parameters!AA121</f>
        <v>1361396.6003544217</v>
      </c>
      <c r="Y61" s="5">
        <f>Y60*Parameters!AB121</f>
        <v>1361396.6003544217</v>
      </c>
      <c r="Z61" s="5">
        <f>Z60*Parameters!AC121</f>
        <v>1361396.6003544217</v>
      </c>
      <c r="AA61" s="5">
        <f>AA60*Parameters!AD121</f>
        <v>1361396.6003544217</v>
      </c>
      <c r="AB61" s="5">
        <f>AB60*Parameters!AE121</f>
        <v>1361396.6003544217</v>
      </c>
      <c r="AC61" s="5">
        <f>AC60*Parameters!AF121</f>
        <v>1380103.1980852173</v>
      </c>
      <c r="AD61" s="5">
        <f>AD60*Parameters!AG121</f>
        <v>1380103.1980852173</v>
      </c>
      <c r="AE61" s="5">
        <f>AE60*Parameters!AH121</f>
        <v>1380103.1980852173</v>
      </c>
      <c r="AF61" s="5">
        <f>AF60*Parameters!AI121</f>
        <v>0</v>
      </c>
      <c r="AG61" s="5">
        <f>AG60*Parameters!AJ121</f>
        <v>0</v>
      </c>
      <c r="AH61" s="5">
        <f>AH60*Parameters!AK121</f>
        <v>0</v>
      </c>
      <c r="AI61" s="5">
        <f>AI60*Parameters!AL121</f>
        <v>0</v>
      </c>
      <c r="AJ61" s="5">
        <f>AJ60*Parameters!AM121</f>
        <v>0</v>
      </c>
      <c r="AK61" s="5">
        <f>AK60*Parameters!AN121</f>
        <v>0</v>
      </c>
      <c r="AL61" s="5">
        <f>AL60*Parameters!AO121</f>
        <v>0</v>
      </c>
      <c r="AM61" s="5">
        <f>AM60*Parameters!AP121</f>
        <v>0</v>
      </c>
      <c r="AN61" s="5">
        <f>AN60*Parameters!AQ121</f>
        <v>0</v>
      </c>
      <c r="AO61" s="5">
        <f>AO60*Parameters!AR121</f>
        <v>0</v>
      </c>
      <c r="AP61" s="5">
        <f>AP60*Parameters!AS121</f>
        <v>0</v>
      </c>
      <c r="AQ61" s="5">
        <f>AQ60*Parameters!AT121</f>
        <v>0</v>
      </c>
      <c r="AR61" s="5">
        <f>AR60*Parameters!AU121</f>
        <v>0</v>
      </c>
      <c r="AS61" s="5">
        <f>AS60*Parameters!AV121</f>
        <v>0</v>
      </c>
      <c r="AT61" s="5">
        <f>AT60*Parameters!AW121</f>
        <v>0</v>
      </c>
      <c r="AU61" s="5">
        <f>AU60*Parameters!AX121</f>
        <v>0</v>
      </c>
      <c r="AV61" s="5">
        <f>AV60*Parameters!AY121</f>
        <v>0</v>
      </c>
      <c r="AW61" s="5">
        <f>AW60*Parameters!AZ121</f>
        <v>0</v>
      </c>
      <c r="AX61" s="5">
        <f>AX60*Parameters!BA121</f>
        <v>0</v>
      </c>
      <c r="AY61" s="5">
        <f>AY60*Parameters!BB121</f>
        <v>0</v>
      </c>
      <c r="AZ61" s="5">
        <f>AZ60*Parameters!BC121</f>
        <v>0</v>
      </c>
      <c r="BA61" s="5">
        <f>BA60*Parameters!BD121</f>
        <v>0</v>
      </c>
      <c r="BB61" s="5">
        <f>BB60*Parameters!BE121</f>
        <v>0</v>
      </c>
    </row>
    <row r="62" spans="1:54" s="12" customFormat="1" outlineLevel="2">
      <c r="A62" s="10" t="s">
        <v>431</v>
      </c>
      <c r="B62" s="11"/>
      <c r="C62" s="12" t="s">
        <v>432</v>
      </c>
      <c r="D62" s="13">
        <v>0</v>
      </c>
      <c r="E62" s="13">
        <v>174056.49803901726</v>
      </c>
      <c r="F62" s="13">
        <v>495333.93176234647</v>
      </c>
      <c r="G62" s="13">
        <v>99019.767146363505</v>
      </c>
      <c r="H62" s="13">
        <v>109772.88527824671</v>
      </c>
      <c r="I62" s="13">
        <v>106167.20656472747</v>
      </c>
      <c r="J62" s="13">
        <v>84035.427350080572</v>
      </c>
      <c r="K62" s="13">
        <v>73567.526357069146</v>
      </c>
      <c r="L62" s="109">
        <f t="shared" ref="L62:BB62" si="96">(L61-K61)*L3</f>
        <v>17229.744648040039</v>
      </c>
      <c r="M62" s="13">
        <f t="shared" si="96"/>
        <v>55224.446351783583</v>
      </c>
      <c r="N62" s="13">
        <f t="shared" si="96"/>
        <v>44006.980686577037</v>
      </c>
      <c r="O62" s="13">
        <f t="shared" si="96"/>
        <v>30671.531993674813</v>
      </c>
      <c r="P62" s="13">
        <f t="shared" si="96"/>
        <v>31807.51466010767</v>
      </c>
      <c r="Q62" s="13">
        <f t="shared" si="96"/>
        <v>33007.798232187517</v>
      </c>
      <c r="R62" s="13">
        <f t="shared" si="96"/>
        <v>16975.439090838889</v>
      </c>
      <c r="S62" s="13">
        <f t="shared" si="96"/>
        <v>17301.889842586126</v>
      </c>
      <c r="T62" s="13">
        <f t="shared" si="96"/>
        <v>17637.848868655507</v>
      </c>
      <c r="U62" s="13">
        <f t="shared" si="96"/>
        <v>0</v>
      </c>
      <c r="V62" s="13">
        <f t="shared" si="96"/>
        <v>17983.689042550977</v>
      </c>
      <c r="W62" s="13">
        <f t="shared" si="96"/>
        <v>0</v>
      </c>
      <c r="X62" s="13">
        <f t="shared" si="96"/>
        <v>18339.801696858834</v>
      </c>
      <c r="Y62" s="13">
        <f t="shared" si="96"/>
        <v>0</v>
      </c>
      <c r="Z62" s="13">
        <f t="shared" si="96"/>
        <v>0</v>
      </c>
      <c r="AA62" s="13">
        <f t="shared" si="96"/>
        <v>0</v>
      </c>
      <c r="AB62" s="13">
        <f t="shared" si="96"/>
        <v>0</v>
      </c>
      <c r="AC62" s="13">
        <f t="shared" si="96"/>
        <v>18706.59773079562</v>
      </c>
      <c r="AD62" s="13">
        <f t="shared" si="96"/>
        <v>0</v>
      </c>
      <c r="AE62" s="13">
        <f t="shared" si="96"/>
        <v>0</v>
      </c>
      <c r="AF62" s="13">
        <f t="shared" si="96"/>
        <v>0</v>
      </c>
      <c r="AG62" s="13">
        <f t="shared" si="96"/>
        <v>0</v>
      </c>
      <c r="AH62" s="13">
        <f t="shared" si="96"/>
        <v>0</v>
      </c>
      <c r="AI62" s="13">
        <f t="shared" si="96"/>
        <v>0</v>
      </c>
      <c r="AJ62" s="13">
        <f t="shared" si="96"/>
        <v>0</v>
      </c>
      <c r="AK62" s="13">
        <f t="shared" si="96"/>
        <v>0</v>
      </c>
      <c r="AL62" s="13">
        <f t="shared" si="96"/>
        <v>0</v>
      </c>
      <c r="AM62" s="13">
        <f t="shared" si="96"/>
        <v>0</v>
      </c>
      <c r="AN62" s="13">
        <f t="shared" si="96"/>
        <v>0</v>
      </c>
      <c r="AO62" s="13">
        <f t="shared" si="96"/>
        <v>0</v>
      </c>
      <c r="AP62" s="13">
        <f t="shared" si="96"/>
        <v>0</v>
      </c>
      <c r="AQ62" s="13">
        <f t="shared" si="96"/>
        <v>0</v>
      </c>
      <c r="AR62" s="13">
        <f t="shared" si="96"/>
        <v>0</v>
      </c>
      <c r="AS62" s="13">
        <f t="shared" si="96"/>
        <v>0</v>
      </c>
      <c r="AT62" s="13">
        <f t="shared" si="96"/>
        <v>0</v>
      </c>
      <c r="AU62" s="13">
        <f t="shared" si="96"/>
        <v>0</v>
      </c>
      <c r="AV62" s="13">
        <f t="shared" si="96"/>
        <v>0</v>
      </c>
      <c r="AW62" s="13">
        <f t="shared" si="96"/>
        <v>0</v>
      </c>
      <c r="AX62" s="13">
        <f t="shared" si="96"/>
        <v>0</v>
      </c>
      <c r="AY62" s="13">
        <f t="shared" si="96"/>
        <v>0</v>
      </c>
      <c r="AZ62" s="13">
        <f t="shared" si="96"/>
        <v>0</v>
      </c>
      <c r="BA62" s="13">
        <f t="shared" si="96"/>
        <v>0</v>
      </c>
      <c r="BB62" s="13">
        <f t="shared" si="96"/>
        <v>0</v>
      </c>
    </row>
    <row r="63" spans="1:54" outlineLevel="2">
      <c r="B63" s="6" t="s">
        <v>0</v>
      </c>
      <c r="C63" s="5" t="s">
        <v>418</v>
      </c>
      <c r="D63" s="5" t="s">
        <v>424</v>
      </c>
      <c r="F63" s="5"/>
      <c r="G63" s="5"/>
      <c r="K63" s="5"/>
      <c r="M63" s="5">
        <f>L59-K59</f>
        <v>-752487.55815310217</v>
      </c>
    </row>
    <row r="64" spans="1:54" outlineLevel="2">
      <c r="A64" s="2" t="s">
        <v>425</v>
      </c>
      <c r="B64" s="6">
        <v>1</v>
      </c>
      <c r="C64" s="5">
        <f>INDEX($4:$4,1,B64+3)</f>
        <v>0</v>
      </c>
      <c r="D64" s="5">
        <f>INDEX($7:$7,1,B64+3)</f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107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</row>
    <row r="65" spans="1:54" outlineLevel="2">
      <c r="A65" s="2" t="s">
        <v>425</v>
      </c>
      <c r="B65" s="6">
        <v>2</v>
      </c>
      <c r="C65" s="5">
        <f t="shared" ref="C65:C113" si="97">INDEX($4:$4,1,B65+3)</f>
        <v>597</v>
      </c>
      <c r="D65" s="5">
        <f>INDEX($62:$62,1,B65+3)</f>
        <v>174056.49803901726</v>
      </c>
      <c r="E65" s="5">
        <v>159822.01456925104</v>
      </c>
      <c r="F65" s="5">
        <v>87195.15251077892</v>
      </c>
      <c r="G65" s="5">
        <v>69789.502706877203</v>
      </c>
      <c r="H65" s="5">
        <v>52383.852902975465</v>
      </c>
      <c r="I65" s="5">
        <v>34978.20309907374</v>
      </c>
      <c r="J65" s="5">
        <v>17524.866583380506</v>
      </c>
      <c r="K65" s="5">
        <v>0</v>
      </c>
      <c r="L65" s="107">
        <f t="shared" ref="L65:BB70" si="98">LDEM($D65,$C64,$C65,L$4)*L$3*(L$4&gt;=$C65)</f>
        <v>0</v>
      </c>
      <c r="M65" s="5">
        <f t="shared" si="98"/>
        <v>0</v>
      </c>
      <c r="N65" s="5">
        <f t="shared" si="98"/>
        <v>0</v>
      </c>
      <c r="O65" s="5">
        <f t="shared" si="98"/>
        <v>0</v>
      </c>
      <c r="P65" s="5">
        <f t="shared" si="98"/>
        <v>0</v>
      </c>
      <c r="Q65" s="5">
        <f t="shared" si="98"/>
        <v>0</v>
      </c>
      <c r="R65" s="5">
        <f t="shared" si="98"/>
        <v>0</v>
      </c>
      <c r="S65" s="5">
        <f t="shared" si="98"/>
        <v>0</v>
      </c>
      <c r="T65" s="5">
        <f t="shared" si="98"/>
        <v>0</v>
      </c>
      <c r="U65" s="5">
        <f t="shared" si="98"/>
        <v>0</v>
      </c>
      <c r="V65" s="5">
        <f t="shared" si="98"/>
        <v>0</v>
      </c>
      <c r="W65" s="5">
        <f t="shared" si="98"/>
        <v>0</v>
      </c>
      <c r="X65" s="5">
        <f t="shared" si="98"/>
        <v>0</v>
      </c>
      <c r="Y65" s="5">
        <f t="shared" si="98"/>
        <v>0</v>
      </c>
      <c r="Z65" s="5">
        <f t="shared" si="98"/>
        <v>0</v>
      </c>
      <c r="AA65" s="5">
        <f t="shared" si="98"/>
        <v>0</v>
      </c>
      <c r="AB65" s="5">
        <f t="shared" si="98"/>
        <v>0</v>
      </c>
      <c r="AC65" s="5">
        <f t="shared" si="98"/>
        <v>0</v>
      </c>
      <c r="AD65" s="5">
        <f t="shared" si="98"/>
        <v>0</v>
      </c>
      <c r="AE65" s="5">
        <f t="shared" si="98"/>
        <v>0</v>
      </c>
      <c r="AF65" s="5">
        <f t="shared" si="98"/>
        <v>0</v>
      </c>
      <c r="AG65" s="5">
        <f t="shared" si="98"/>
        <v>0</v>
      </c>
      <c r="AH65" s="5">
        <f t="shared" si="98"/>
        <v>0</v>
      </c>
      <c r="AI65" s="5">
        <f t="shared" si="98"/>
        <v>0</v>
      </c>
      <c r="AJ65" s="5">
        <f t="shared" si="98"/>
        <v>0</v>
      </c>
      <c r="AK65" s="5">
        <f t="shared" si="98"/>
        <v>0</v>
      </c>
      <c r="AL65" s="5">
        <f t="shared" si="98"/>
        <v>0</v>
      </c>
      <c r="AM65" s="5">
        <f t="shared" si="98"/>
        <v>0</v>
      </c>
      <c r="AN65" s="5">
        <f t="shared" si="98"/>
        <v>0</v>
      </c>
      <c r="AO65" s="5">
        <f t="shared" si="98"/>
        <v>0</v>
      </c>
      <c r="AP65" s="5">
        <f t="shared" si="98"/>
        <v>0</v>
      </c>
      <c r="AQ65" s="5">
        <f t="shared" si="98"/>
        <v>0</v>
      </c>
      <c r="AR65" s="5">
        <f t="shared" si="98"/>
        <v>0</v>
      </c>
      <c r="AS65" s="5">
        <f t="shared" si="98"/>
        <v>0</v>
      </c>
      <c r="AT65" s="5">
        <f t="shared" si="98"/>
        <v>0</v>
      </c>
      <c r="AU65" s="5">
        <f t="shared" si="98"/>
        <v>0</v>
      </c>
      <c r="AV65" s="5">
        <f t="shared" si="98"/>
        <v>0</v>
      </c>
      <c r="AW65" s="5">
        <f t="shared" si="98"/>
        <v>0</v>
      </c>
      <c r="AX65" s="5">
        <f t="shared" si="98"/>
        <v>0</v>
      </c>
      <c r="AY65" s="5">
        <f t="shared" si="98"/>
        <v>0</v>
      </c>
      <c r="AZ65" s="5">
        <f t="shared" si="98"/>
        <v>0</v>
      </c>
      <c r="BA65" s="5">
        <f t="shared" si="98"/>
        <v>0</v>
      </c>
      <c r="BB65" s="5">
        <f t="shared" si="98"/>
        <v>0</v>
      </c>
    </row>
    <row r="66" spans="1:54" outlineLevel="2">
      <c r="A66" s="2" t="s">
        <v>425</v>
      </c>
      <c r="B66" s="6">
        <v>3</v>
      </c>
      <c r="C66" s="5">
        <f t="shared" si="97"/>
        <v>2120</v>
      </c>
      <c r="D66" s="5">
        <f t="shared" ref="D66:D113" si="99">INDEX($62:$62,1,B66+3)</f>
        <v>495333.93176234647</v>
      </c>
      <c r="E66" s="5">
        <v>0</v>
      </c>
      <c r="F66" s="5">
        <v>391992.34572480491</v>
      </c>
      <c r="G66" s="5">
        <v>342458.95254857023</v>
      </c>
      <c r="H66" s="5">
        <v>292925.55937233561</v>
      </c>
      <c r="I66" s="5">
        <v>243392.16619610094</v>
      </c>
      <c r="J66" s="5">
        <v>193723.06509335607</v>
      </c>
      <c r="K66" s="5">
        <v>37621.21534337959</v>
      </c>
      <c r="L66" s="107">
        <f t="shared" si="98"/>
        <v>0</v>
      </c>
      <c r="M66" s="5">
        <f t="shared" si="98"/>
        <v>0</v>
      </c>
      <c r="N66" s="5">
        <f t="shared" si="98"/>
        <v>0</v>
      </c>
      <c r="O66" s="5">
        <f t="shared" si="98"/>
        <v>0</v>
      </c>
      <c r="P66" s="5">
        <f t="shared" si="98"/>
        <v>0</v>
      </c>
      <c r="Q66" s="5">
        <f t="shared" si="98"/>
        <v>0</v>
      </c>
      <c r="R66" s="5">
        <f t="shared" si="98"/>
        <v>0</v>
      </c>
      <c r="S66" s="5">
        <f t="shared" si="98"/>
        <v>0</v>
      </c>
      <c r="T66" s="5">
        <f t="shared" si="98"/>
        <v>0</v>
      </c>
      <c r="U66" s="5">
        <f t="shared" si="98"/>
        <v>0</v>
      </c>
      <c r="V66" s="5">
        <f t="shared" si="98"/>
        <v>0</v>
      </c>
      <c r="W66" s="5">
        <f t="shared" si="98"/>
        <v>0</v>
      </c>
      <c r="X66" s="5">
        <f t="shared" si="98"/>
        <v>0</v>
      </c>
      <c r="Y66" s="5">
        <f t="shared" si="98"/>
        <v>0</v>
      </c>
      <c r="Z66" s="5">
        <f t="shared" si="98"/>
        <v>0</v>
      </c>
      <c r="AA66" s="5">
        <f t="shared" si="98"/>
        <v>0</v>
      </c>
      <c r="AB66" s="5">
        <f t="shared" si="98"/>
        <v>0</v>
      </c>
      <c r="AC66" s="5">
        <f t="shared" si="98"/>
        <v>0</v>
      </c>
      <c r="AD66" s="5">
        <f t="shared" si="98"/>
        <v>0</v>
      </c>
      <c r="AE66" s="5">
        <f t="shared" si="98"/>
        <v>0</v>
      </c>
      <c r="AF66" s="5">
        <f t="shared" si="98"/>
        <v>0</v>
      </c>
      <c r="AG66" s="5">
        <f t="shared" si="98"/>
        <v>0</v>
      </c>
      <c r="AH66" s="5">
        <f t="shared" si="98"/>
        <v>0</v>
      </c>
      <c r="AI66" s="5">
        <f t="shared" si="98"/>
        <v>0</v>
      </c>
      <c r="AJ66" s="5">
        <f t="shared" si="98"/>
        <v>0</v>
      </c>
      <c r="AK66" s="5">
        <f t="shared" si="98"/>
        <v>0</v>
      </c>
      <c r="AL66" s="5">
        <f t="shared" si="98"/>
        <v>0</v>
      </c>
      <c r="AM66" s="5">
        <f t="shared" si="98"/>
        <v>0</v>
      </c>
      <c r="AN66" s="5">
        <f t="shared" si="98"/>
        <v>0</v>
      </c>
      <c r="AO66" s="5">
        <f t="shared" si="98"/>
        <v>0</v>
      </c>
      <c r="AP66" s="5">
        <f t="shared" si="98"/>
        <v>0</v>
      </c>
      <c r="AQ66" s="5">
        <f t="shared" si="98"/>
        <v>0</v>
      </c>
      <c r="AR66" s="5">
        <f t="shared" si="98"/>
        <v>0</v>
      </c>
      <c r="AS66" s="5">
        <f t="shared" si="98"/>
        <v>0</v>
      </c>
      <c r="AT66" s="5">
        <f t="shared" si="98"/>
        <v>0</v>
      </c>
      <c r="AU66" s="5">
        <f t="shared" si="98"/>
        <v>0</v>
      </c>
      <c r="AV66" s="5">
        <f t="shared" si="98"/>
        <v>0</v>
      </c>
      <c r="AW66" s="5">
        <f t="shared" si="98"/>
        <v>0</v>
      </c>
      <c r="AX66" s="5">
        <f t="shared" si="98"/>
        <v>0</v>
      </c>
      <c r="AY66" s="5">
        <f t="shared" si="98"/>
        <v>0</v>
      </c>
      <c r="AZ66" s="5">
        <f t="shared" si="98"/>
        <v>0</v>
      </c>
      <c r="BA66" s="5">
        <f t="shared" si="98"/>
        <v>0</v>
      </c>
      <c r="BB66" s="5">
        <f t="shared" si="98"/>
        <v>0</v>
      </c>
    </row>
    <row r="67" spans="1:54" outlineLevel="2">
      <c r="A67" s="2" t="s">
        <v>425</v>
      </c>
      <c r="B67" s="6">
        <v>4</v>
      </c>
      <c r="C67" s="5">
        <f t="shared" si="97"/>
        <v>2485</v>
      </c>
      <c r="D67" s="5">
        <f t="shared" si="99"/>
        <v>99019.767146363505</v>
      </c>
      <c r="E67" s="5">
        <v>0</v>
      </c>
      <c r="F67" s="5">
        <v>0</v>
      </c>
      <c r="G67" s="5">
        <v>94068.778789045333</v>
      </c>
      <c r="H67" s="5">
        <v>84166.802074408974</v>
      </c>
      <c r="I67" s="5">
        <v>74264.825359772629</v>
      </c>
      <c r="J67" s="5">
        <v>64335.719941808507</v>
      </c>
      <c r="K67" s="5">
        <v>50270.906701926171</v>
      </c>
      <c r="L67" s="107">
        <f t="shared" si="98"/>
        <v>39580.778155217631</v>
      </c>
      <c r="M67" s="5">
        <f t="shared" si="98"/>
        <v>29678.801440581283</v>
      </c>
      <c r="N67" s="5">
        <f t="shared" si="98"/>
        <v>19749.696022617161</v>
      </c>
      <c r="O67" s="5">
        <f t="shared" si="98"/>
        <v>9847.7193079808112</v>
      </c>
      <c r="P67" s="5">
        <f t="shared" si="98"/>
        <v>0</v>
      </c>
      <c r="Q67" s="5">
        <f t="shared" si="98"/>
        <v>0</v>
      </c>
      <c r="R67" s="5">
        <f t="shared" si="98"/>
        <v>0</v>
      </c>
      <c r="S67" s="5">
        <f t="shared" si="98"/>
        <v>0</v>
      </c>
      <c r="T67" s="5">
        <f t="shared" si="98"/>
        <v>0</v>
      </c>
      <c r="U67" s="5">
        <f t="shared" si="98"/>
        <v>0</v>
      </c>
      <c r="V67" s="5">
        <f t="shared" si="98"/>
        <v>0</v>
      </c>
      <c r="W67" s="5">
        <f t="shared" si="98"/>
        <v>0</v>
      </c>
      <c r="X67" s="5">
        <f t="shared" si="98"/>
        <v>0</v>
      </c>
      <c r="Y67" s="5">
        <f t="shared" si="98"/>
        <v>0</v>
      </c>
      <c r="Z67" s="5">
        <f t="shared" si="98"/>
        <v>0</v>
      </c>
      <c r="AA67" s="5">
        <f t="shared" si="98"/>
        <v>0</v>
      </c>
      <c r="AB67" s="5">
        <f t="shared" si="98"/>
        <v>0</v>
      </c>
      <c r="AC67" s="5">
        <f t="shared" si="98"/>
        <v>0</v>
      </c>
      <c r="AD67" s="5">
        <f t="shared" si="98"/>
        <v>0</v>
      </c>
      <c r="AE67" s="5">
        <f t="shared" si="98"/>
        <v>0</v>
      </c>
      <c r="AF67" s="5">
        <f t="shared" si="98"/>
        <v>0</v>
      </c>
      <c r="AG67" s="5">
        <f t="shared" si="98"/>
        <v>0</v>
      </c>
      <c r="AH67" s="5">
        <f t="shared" si="98"/>
        <v>0</v>
      </c>
      <c r="AI67" s="5">
        <f t="shared" si="98"/>
        <v>0</v>
      </c>
      <c r="AJ67" s="5">
        <f t="shared" si="98"/>
        <v>0</v>
      </c>
      <c r="AK67" s="5">
        <f t="shared" si="98"/>
        <v>0</v>
      </c>
      <c r="AL67" s="5">
        <f t="shared" si="98"/>
        <v>0</v>
      </c>
      <c r="AM67" s="5">
        <f t="shared" si="98"/>
        <v>0</v>
      </c>
      <c r="AN67" s="5">
        <f t="shared" si="98"/>
        <v>0</v>
      </c>
      <c r="AO67" s="5">
        <f t="shared" si="98"/>
        <v>0</v>
      </c>
      <c r="AP67" s="5">
        <f t="shared" si="98"/>
        <v>0</v>
      </c>
      <c r="AQ67" s="5">
        <f t="shared" si="98"/>
        <v>0</v>
      </c>
      <c r="AR67" s="5">
        <f t="shared" si="98"/>
        <v>0</v>
      </c>
      <c r="AS67" s="5">
        <f t="shared" si="98"/>
        <v>0</v>
      </c>
      <c r="AT67" s="5">
        <f t="shared" si="98"/>
        <v>0</v>
      </c>
      <c r="AU67" s="5">
        <f t="shared" si="98"/>
        <v>0</v>
      </c>
      <c r="AV67" s="5">
        <f t="shared" si="98"/>
        <v>0</v>
      </c>
      <c r="AW67" s="5">
        <f t="shared" si="98"/>
        <v>0</v>
      </c>
      <c r="AX67" s="5">
        <f t="shared" si="98"/>
        <v>0</v>
      </c>
      <c r="AY67" s="5">
        <f t="shared" si="98"/>
        <v>0</v>
      </c>
      <c r="AZ67" s="5">
        <f t="shared" si="98"/>
        <v>0</v>
      </c>
      <c r="BA67" s="5">
        <f t="shared" si="98"/>
        <v>0</v>
      </c>
      <c r="BB67" s="5">
        <f t="shared" si="98"/>
        <v>0</v>
      </c>
    </row>
    <row r="68" spans="1:54" outlineLevel="2">
      <c r="A68" s="2" t="s">
        <v>425</v>
      </c>
      <c r="B68" s="6">
        <v>5</v>
      </c>
      <c r="C68" s="5">
        <f t="shared" si="97"/>
        <v>2850</v>
      </c>
      <c r="D68" s="5">
        <f t="shared" si="99"/>
        <v>109772.88527824671</v>
      </c>
      <c r="E68" s="5">
        <v>0</v>
      </c>
      <c r="F68" s="5">
        <v>0</v>
      </c>
      <c r="G68" s="5">
        <v>0</v>
      </c>
      <c r="H68" s="5">
        <v>104284.24101433437</v>
      </c>
      <c r="I68" s="5">
        <v>93306.952486509705</v>
      </c>
      <c r="J68" s="5">
        <v>82299.589195595094</v>
      </c>
      <c r="K68" s="5">
        <v>60858.273091207775</v>
      </c>
      <c r="L68" s="107">
        <f t="shared" si="98"/>
        <v>54856.367876033422</v>
      </c>
      <c r="M68" s="5">
        <f t="shared" si="98"/>
        <v>43879.079348208754</v>
      </c>
      <c r="N68" s="5">
        <f t="shared" si="98"/>
        <v>32871.71605729415</v>
      </c>
      <c r="O68" s="5">
        <f t="shared" si="98"/>
        <v>21894.427529469482</v>
      </c>
      <c r="P68" s="5">
        <f t="shared" si="98"/>
        <v>10917.139001644813</v>
      </c>
      <c r="Q68" s="5">
        <f t="shared" si="98"/>
        <v>0</v>
      </c>
      <c r="R68" s="5">
        <f t="shared" si="98"/>
        <v>0</v>
      </c>
      <c r="S68" s="5">
        <f t="shared" si="98"/>
        <v>0</v>
      </c>
      <c r="T68" s="5">
        <f t="shared" si="98"/>
        <v>0</v>
      </c>
      <c r="U68" s="5">
        <f t="shared" si="98"/>
        <v>0</v>
      </c>
      <c r="V68" s="5">
        <f t="shared" si="98"/>
        <v>0</v>
      </c>
      <c r="W68" s="5">
        <f t="shared" si="98"/>
        <v>0</v>
      </c>
      <c r="X68" s="5">
        <f t="shared" si="98"/>
        <v>0</v>
      </c>
      <c r="Y68" s="5">
        <f t="shared" si="98"/>
        <v>0</v>
      </c>
      <c r="Z68" s="5">
        <f t="shared" si="98"/>
        <v>0</v>
      </c>
      <c r="AA68" s="5">
        <f t="shared" si="98"/>
        <v>0</v>
      </c>
      <c r="AB68" s="5">
        <f t="shared" si="98"/>
        <v>0</v>
      </c>
      <c r="AC68" s="5">
        <f t="shared" si="98"/>
        <v>0</v>
      </c>
      <c r="AD68" s="5">
        <f t="shared" si="98"/>
        <v>0</v>
      </c>
      <c r="AE68" s="5">
        <f t="shared" si="98"/>
        <v>0</v>
      </c>
      <c r="AF68" s="5">
        <f t="shared" si="98"/>
        <v>0</v>
      </c>
      <c r="AG68" s="5">
        <f t="shared" si="98"/>
        <v>0</v>
      </c>
      <c r="AH68" s="5">
        <f t="shared" si="98"/>
        <v>0</v>
      </c>
      <c r="AI68" s="5">
        <f t="shared" si="98"/>
        <v>0</v>
      </c>
      <c r="AJ68" s="5">
        <f t="shared" si="98"/>
        <v>0</v>
      </c>
      <c r="AK68" s="5">
        <f t="shared" si="98"/>
        <v>0</v>
      </c>
      <c r="AL68" s="5">
        <f t="shared" si="98"/>
        <v>0</v>
      </c>
      <c r="AM68" s="5">
        <f t="shared" si="98"/>
        <v>0</v>
      </c>
      <c r="AN68" s="5">
        <f t="shared" si="98"/>
        <v>0</v>
      </c>
      <c r="AO68" s="5">
        <f t="shared" si="98"/>
        <v>0</v>
      </c>
      <c r="AP68" s="5">
        <f t="shared" si="98"/>
        <v>0</v>
      </c>
      <c r="AQ68" s="5">
        <f t="shared" si="98"/>
        <v>0</v>
      </c>
      <c r="AR68" s="5">
        <f t="shared" si="98"/>
        <v>0</v>
      </c>
      <c r="AS68" s="5">
        <f t="shared" si="98"/>
        <v>0</v>
      </c>
      <c r="AT68" s="5">
        <f t="shared" si="98"/>
        <v>0</v>
      </c>
      <c r="AU68" s="5">
        <f t="shared" si="98"/>
        <v>0</v>
      </c>
      <c r="AV68" s="5">
        <f t="shared" si="98"/>
        <v>0</v>
      </c>
      <c r="AW68" s="5">
        <f t="shared" si="98"/>
        <v>0</v>
      </c>
      <c r="AX68" s="5">
        <f t="shared" si="98"/>
        <v>0</v>
      </c>
      <c r="AY68" s="5">
        <f t="shared" si="98"/>
        <v>0</v>
      </c>
      <c r="AZ68" s="5">
        <f t="shared" si="98"/>
        <v>0</v>
      </c>
      <c r="BA68" s="5">
        <f t="shared" si="98"/>
        <v>0</v>
      </c>
      <c r="BB68" s="5">
        <f t="shared" si="98"/>
        <v>0</v>
      </c>
    </row>
    <row r="69" spans="1:54" outlineLevel="2">
      <c r="A69" s="2" t="s">
        <v>425</v>
      </c>
      <c r="B69" s="6">
        <v>6</v>
      </c>
      <c r="C69" s="5">
        <f t="shared" si="97"/>
        <v>3215</v>
      </c>
      <c r="D69" s="5">
        <f t="shared" si="99"/>
        <v>106167.20656472747</v>
      </c>
      <c r="E69" s="5">
        <v>0</v>
      </c>
      <c r="F69" s="5">
        <v>0</v>
      </c>
      <c r="G69" s="5">
        <v>0</v>
      </c>
      <c r="H69" s="5">
        <v>0</v>
      </c>
      <c r="I69" s="5">
        <v>100858.84623649111</v>
      </c>
      <c r="J69" s="5">
        <v>90213.038674110212</v>
      </c>
      <c r="K69" s="5">
        <v>68673.639949682591</v>
      </c>
      <c r="L69" s="107">
        <f t="shared" si="98"/>
        <v>63671.237032928329</v>
      </c>
      <c r="M69" s="5">
        <f t="shared" si="98"/>
        <v>53054.516376455591</v>
      </c>
      <c r="N69" s="5">
        <f t="shared" si="98"/>
        <v>42408.708814074693</v>
      </c>
      <c r="O69" s="5">
        <f t="shared" si="98"/>
        <v>31791.988157601951</v>
      </c>
      <c r="P69" s="5">
        <f t="shared" si="98"/>
        <v>21175.267501129205</v>
      </c>
      <c r="Q69" s="5">
        <f t="shared" si="98"/>
        <v>10558.546844656461</v>
      </c>
      <c r="R69" s="5">
        <f t="shared" si="98"/>
        <v>0</v>
      </c>
      <c r="S69" s="5">
        <f t="shared" si="98"/>
        <v>0</v>
      </c>
      <c r="T69" s="5">
        <f t="shared" si="98"/>
        <v>0</v>
      </c>
      <c r="U69" s="5">
        <f t="shared" si="98"/>
        <v>0</v>
      </c>
      <c r="V69" s="5">
        <f t="shared" si="98"/>
        <v>0</v>
      </c>
      <c r="W69" s="5">
        <f t="shared" si="98"/>
        <v>0</v>
      </c>
      <c r="X69" s="5">
        <f t="shared" si="98"/>
        <v>0</v>
      </c>
      <c r="Y69" s="5">
        <f t="shared" si="98"/>
        <v>0</v>
      </c>
      <c r="Z69" s="5">
        <f t="shared" si="98"/>
        <v>0</v>
      </c>
      <c r="AA69" s="5">
        <f t="shared" si="98"/>
        <v>0</v>
      </c>
      <c r="AB69" s="5">
        <f t="shared" si="98"/>
        <v>0</v>
      </c>
      <c r="AC69" s="5">
        <f t="shared" si="98"/>
        <v>0</v>
      </c>
      <c r="AD69" s="5">
        <f t="shared" si="98"/>
        <v>0</v>
      </c>
      <c r="AE69" s="5">
        <f t="shared" si="98"/>
        <v>0</v>
      </c>
      <c r="AF69" s="5">
        <f t="shared" si="98"/>
        <v>0</v>
      </c>
      <c r="AG69" s="5">
        <f t="shared" si="98"/>
        <v>0</v>
      </c>
      <c r="AH69" s="5">
        <f t="shared" si="98"/>
        <v>0</v>
      </c>
      <c r="AI69" s="5">
        <f t="shared" si="98"/>
        <v>0</v>
      </c>
      <c r="AJ69" s="5">
        <f t="shared" si="98"/>
        <v>0</v>
      </c>
      <c r="AK69" s="5">
        <f t="shared" si="98"/>
        <v>0</v>
      </c>
      <c r="AL69" s="5">
        <f t="shared" si="98"/>
        <v>0</v>
      </c>
      <c r="AM69" s="5">
        <f t="shared" si="98"/>
        <v>0</v>
      </c>
      <c r="AN69" s="5">
        <f t="shared" si="98"/>
        <v>0</v>
      </c>
      <c r="AO69" s="5">
        <f t="shared" si="98"/>
        <v>0</v>
      </c>
      <c r="AP69" s="5">
        <f t="shared" si="98"/>
        <v>0</v>
      </c>
      <c r="AQ69" s="5">
        <f t="shared" si="98"/>
        <v>0</v>
      </c>
      <c r="AR69" s="5">
        <f t="shared" si="98"/>
        <v>0</v>
      </c>
      <c r="AS69" s="5">
        <f t="shared" si="98"/>
        <v>0</v>
      </c>
      <c r="AT69" s="5">
        <f t="shared" si="98"/>
        <v>0</v>
      </c>
      <c r="AU69" s="5">
        <f t="shared" si="98"/>
        <v>0</v>
      </c>
      <c r="AV69" s="5">
        <f t="shared" si="98"/>
        <v>0</v>
      </c>
      <c r="AW69" s="5">
        <f t="shared" si="98"/>
        <v>0</v>
      </c>
      <c r="AX69" s="5">
        <f t="shared" si="98"/>
        <v>0</v>
      </c>
      <c r="AY69" s="5">
        <f t="shared" si="98"/>
        <v>0</v>
      </c>
      <c r="AZ69" s="5">
        <f t="shared" si="98"/>
        <v>0</v>
      </c>
      <c r="BA69" s="5">
        <f t="shared" si="98"/>
        <v>0</v>
      </c>
      <c r="BB69" s="5">
        <f t="shared" si="98"/>
        <v>0</v>
      </c>
    </row>
    <row r="70" spans="1:54" outlineLevel="2">
      <c r="A70" s="2" t="s">
        <v>425</v>
      </c>
      <c r="B70" s="6">
        <v>7</v>
      </c>
      <c r="C70" s="5">
        <f t="shared" si="97"/>
        <v>3581</v>
      </c>
      <c r="D70" s="5">
        <f t="shared" si="99"/>
        <v>84035.427350080572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79822.14428019982</v>
      </c>
      <c r="K70" s="5">
        <v>62126.2717030614</v>
      </c>
      <c r="L70" s="107">
        <f t="shared" si="98"/>
        <v>58801.775740302954</v>
      </c>
      <c r="M70" s="5">
        <f t="shared" si="98"/>
        <v>50398.233005294889</v>
      </c>
      <c r="N70" s="5">
        <f t="shared" si="98"/>
        <v>41971.6668655334</v>
      </c>
      <c r="O70" s="5">
        <f t="shared" si="98"/>
        <v>33568.124130525335</v>
      </c>
      <c r="P70" s="5">
        <f t="shared" ref="P70:BB76" si="100">LDEM($D70,$C69,$C70,P$4)*P$3*(P$4&gt;=$C70)</f>
        <v>25164.581395517278</v>
      </c>
      <c r="Q70" s="5">
        <f t="shared" si="100"/>
        <v>16761.038660509221</v>
      </c>
      <c r="R70" s="5">
        <f t="shared" si="100"/>
        <v>8334.4725207477168</v>
      </c>
      <c r="S70" s="5">
        <f t="shared" si="100"/>
        <v>0</v>
      </c>
      <c r="T70" s="5">
        <f t="shared" si="100"/>
        <v>0</v>
      </c>
      <c r="U70" s="5">
        <f t="shared" si="100"/>
        <v>0</v>
      </c>
      <c r="V70" s="5">
        <f t="shared" si="100"/>
        <v>0</v>
      </c>
      <c r="W70" s="5">
        <f t="shared" si="100"/>
        <v>0</v>
      </c>
      <c r="X70" s="5">
        <f t="shared" si="100"/>
        <v>0</v>
      </c>
      <c r="Y70" s="5">
        <f t="shared" si="100"/>
        <v>0</v>
      </c>
      <c r="Z70" s="5">
        <f t="shared" si="100"/>
        <v>0</v>
      </c>
      <c r="AA70" s="5">
        <f t="shared" si="100"/>
        <v>0</v>
      </c>
      <c r="AB70" s="5">
        <f t="shared" si="100"/>
        <v>0</v>
      </c>
      <c r="AC70" s="5">
        <f t="shared" si="100"/>
        <v>0</v>
      </c>
      <c r="AD70" s="5">
        <f t="shared" si="100"/>
        <v>0</v>
      </c>
      <c r="AE70" s="5">
        <f t="shared" si="100"/>
        <v>0</v>
      </c>
      <c r="AF70" s="5">
        <f t="shared" si="100"/>
        <v>0</v>
      </c>
      <c r="AG70" s="5">
        <f t="shared" si="100"/>
        <v>0</v>
      </c>
      <c r="AH70" s="5">
        <f t="shared" si="100"/>
        <v>0</v>
      </c>
      <c r="AI70" s="5">
        <f t="shared" si="100"/>
        <v>0</v>
      </c>
      <c r="AJ70" s="5">
        <f t="shared" si="100"/>
        <v>0</v>
      </c>
      <c r="AK70" s="5">
        <f t="shared" si="100"/>
        <v>0</v>
      </c>
      <c r="AL70" s="5">
        <f t="shared" si="100"/>
        <v>0</v>
      </c>
      <c r="AM70" s="5">
        <f t="shared" si="100"/>
        <v>0</v>
      </c>
      <c r="AN70" s="5">
        <f t="shared" si="100"/>
        <v>0</v>
      </c>
      <c r="AO70" s="5">
        <f t="shared" si="100"/>
        <v>0</v>
      </c>
      <c r="AP70" s="5">
        <f t="shared" si="100"/>
        <v>0</v>
      </c>
      <c r="AQ70" s="5">
        <f t="shared" si="100"/>
        <v>0</v>
      </c>
      <c r="AR70" s="5">
        <f t="shared" si="100"/>
        <v>0</v>
      </c>
      <c r="AS70" s="5">
        <f t="shared" si="100"/>
        <v>0</v>
      </c>
      <c r="AT70" s="5">
        <f t="shared" si="100"/>
        <v>0</v>
      </c>
      <c r="AU70" s="5">
        <f t="shared" si="100"/>
        <v>0</v>
      </c>
      <c r="AV70" s="5">
        <f t="shared" si="100"/>
        <v>0</v>
      </c>
      <c r="AW70" s="5">
        <f t="shared" si="100"/>
        <v>0</v>
      </c>
      <c r="AX70" s="5">
        <f t="shared" si="100"/>
        <v>0</v>
      </c>
      <c r="AY70" s="5">
        <f t="shared" si="100"/>
        <v>0</v>
      </c>
      <c r="AZ70" s="5">
        <f t="shared" si="100"/>
        <v>0</v>
      </c>
      <c r="BA70" s="5">
        <f t="shared" si="100"/>
        <v>0</v>
      </c>
      <c r="BB70" s="5">
        <f t="shared" si="100"/>
        <v>0</v>
      </c>
    </row>
    <row r="71" spans="1:54" outlineLevel="2">
      <c r="A71" s="2" t="s">
        <v>425</v>
      </c>
      <c r="B71" s="6">
        <v>8</v>
      </c>
      <c r="C71" s="5">
        <f t="shared" si="97"/>
        <v>3946</v>
      </c>
      <c r="D71" s="5">
        <f t="shared" si="99"/>
        <v>73567.526357069146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66210.773721362231</v>
      </c>
      <c r="L71" s="107">
        <f t="shared" ref="L71:T81" si="101">LDEM($D71,$C70,$C71,L$4)*L$3*(L$4&gt;=$C71)</f>
        <v>58854.021085655317</v>
      </c>
      <c r="M71" s="5">
        <f t="shared" si="101"/>
        <v>51497.268449948402</v>
      </c>
      <c r="N71" s="5">
        <f t="shared" si="101"/>
        <v>44120.360327568313</v>
      </c>
      <c r="O71" s="5">
        <f t="shared" si="101"/>
        <v>36763.607691861398</v>
      </c>
      <c r="P71" s="5">
        <f t="shared" si="100"/>
        <v>29406.855056154487</v>
      </c>
      <c r="Q71" s="5">
        <f t="shared" si="100"/>
        <v>22050.102420447576</v>
      </c>
      <c r="R71" s="5">
        <f t="shared" si="100"/>
        <v>14673.19429806749</v>
      </c>
      <c r="S71" s="5">
        <f t="shared" si="100"/>
        <v>7316.4416623605775</v>
      </c>
      <c r="T71" s="5">
        <f t="shared" si="100"/>
        <v>0</v>
      </c>
      <c r="U71" s="5">
        <f t="shared" si="100"/>
        <v>0</v>
      </c>
      <c r="V71" s="5">
        <f t="shared" si="100"/>
        <v>0</v>
      </c>
      <c r="W71" s="5">
        <f t="shared" si="100"/>
        <v>0</v>
      </c>
      <c r="X71" s="5">
        <f t="shared" si="100"/>
        <v>0</v>
      </c>
      <c r="Y71" s="5">
        <f t="shared" si="100"/>
        <v>0</v>
      </c>
      <c r="Z71" s="5">
        <f t="shared" si="100"/>
        <v>0</v>
      </c>
      <c r="AA71" s="5">
        <f t="shared" si="100"/>
        <v>0</v>
      </c>
      <c r="AB71" s="5">
        <f t="shared" si="100"/>
        <v>0</v>
      </c>
      <c r="AC71" s="5">
        <f t="shared" si="100"/>
        <v>0</v>
      </c>
      <c r="AD71" s="5">
        <f t="shared" si="100"/>
        <v>0</v>
      </c>
      <c r="AE71" s="5">
        <f t="shared" si="100"/>
        <v>0</v>
      </c>
      <c r="AF71" s="5">
        <f t="shared" si="100"/>
        <v>0</v>
      </c>
      <c r="AG71" s="5">
        <f t="shared" si="100"/>
        <v>0</v>
      </c>
      <c r="AH71" s="5">
        <f t="shared" si="100"/>
        <v>0</v>
      </c>
      <c r="AI71" s="5">
        <f t="shared" si="100"/>
        <v>0</v>
      </c>
      <c r="AJ71" s="5">
        <f t="shared" si="100"/>
        <v>0</v>
      </c>
      <c r="AK71" s="5">
        <f t="shared" si="100"/>
        <v>0</v>
      </c>
      <c r="AL71" s="5">
        <f t="shared" si="100"/>
        <v>0</v>
      </c>
      <c r="AM71" s="5">
        <f t="shared" si="100"/>
        <v>0</v>
      </c>
      <c r="AN71" s="5">
        <f t="shared" si="100"/>
        <v>0</v>
      </c>
      <c r="AO71" s="5">
        <f t="shared" si="100"/>
        <v>0</v>
      </c>
      <c r="AP71" s="5">
        <f t="shared" si="100"/>
        <v>0</v>
      </c>
      <c r="AQ71" s="5">
        <f t="shared" si="100"/>
        <v>0</v>
      </c>
      <c r="AR71" s="5">
        <f t="shared" si="100"/>
        <v>0</v>
      </c>
      <c r="AS71" s="5">
        <f t="shared" si="100"/>
        <v>0</v>
      </c>
      <c r="AT71" s="5">
        <f t="shared" si="100"/>
        <v>0</v>
      </c>
      <c r="AU71" s="5">
        <f t="shared" si="100"/>
        <v>0</v>
      </c>
      <c r="AV71" s="5">
        <f t="shared" si="100"/>
        <v>0</v>
      </c>
      <c r="AW71" s="5">
        <f t="shared" si="100"/>
        <v>0</v>
      </c>
      <c r="AX71" s="5">
        <f t="shared" si="100"/>
        <v>0</v>
      </c>
      <c r="AY71" s="5">
        <f t="shared" si="100"/>
        <v>0</v>
      </c>
      <c r="AZ71" s="5">
        <f t="shared" si="100"/>
        <v>0</v>
      </c>
      <c r="BA71" s="5">
        <f t="shared" si="100"/>
        <v>0</v>
      </c>
      <c r="BB71" s="5">
        <f t="shared" si="100"/>
        <v>0</v>
      </c>
    </row>
    <row r="72" spans="1:54" outlineLevel="2">
      <c r="A72" s="2" t="s">
        <v>425</v>
      </c>
      <c r="B72" s="6">
        <v>9</v>
      </c>
      <c r="C72" s="5">
        <f t="shared" si="97"/>
        <v>4311</v>
      </c>
      <c r="D72" s="5">
        <f t="shared" si="99"/>
        <v>17229.744648040039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107">
        <f t="shared" si="101"/>
        <v>15506.770183236036</v>
      </c>
      <c r="M72" s="5">
        <f t="shared" si="101"/>
        <v>13783.795718432033</v>
      </c>
      <c r="N72" s="5">
        <f t="shared" si="101"/>
        <v>12056.100775642264</v>
      </c>
      <c r="O72" s="5">
        <f t="shared" si="101"/>
        <v>10333.126310838259</v>
      </c>
      <c r="P72" s="5">
        <f t="shared" si="100"/>
        <v>8610.151846034254</v>
      </c>
      <c r="Q72" s="5">
        <f t="shared" si="100"/>
        <v>6887.1773812302508</v>
      </c>
      <c r="R72" s="5">
        <f t="shared" si="100"/>
        <v>5159.4824384404828</v>
      </c>
      <c r="S72" s="5">
        <f t="shared" si="100"/>
        <v>3436.5079736364792</v>
      </c>
      <c r="T72" s="5">
        <f t="shared" si="100"/>
        <v>1713.5335088324755</v>
      </c>
      <c r="U72" s="5">
        <f t="shared" si="100"/>
        <v>0</v>
      </c>
      <c r="V72" s="5">
        <f t="shared" si="100"/>
        <v>0</v>
      </c>
      <c r="W72" s="5">
        <f t="shared" si="100"/>
        <v>0</v>
      </c>
      <c r="X72" s="5">
        <f t="shared" si="100"/>
        <v>0</v>
      </c>
      <c r="Y72" s="5">
        <f t="shared" si="100"/>
        <v>0</v>
      </c>
      <c r="Z72" s="5">
        <f t="shared" si="100"/>
        <v>0</v>
      </c>
      <c r="AA72" s="5">
        <f t="shared" si="100"/>
        <v>0</v>
      </c>
      <c r="AB72" s="5">
        <f t="shared" si="100"/>
        <v>0</v>
      </c>
      <c r="AC72" s="5">
        <f t="shared" si="100"/>
        <v>0</v>
      </c>
      <c r="AD72" s="5">
        <f t="shared" si="100"/>
        <v>0</v>
      </c>
      <c r="AE72" s="5">
        <f t="shared" si="100"/>
        <v>0</v>
      </c>
      <c r="AF72" s="5">
        <f t="shared" si="100"/>
        <v>0</v>
      </c>
      <c r="AG72" s="5">
        <f t="shared" si="100"/>
        <v>0</v>
      </c>
      <c r="AH72" s="5">
        <f t="shared" si="100"/>
        <v>0</v>
      </c>
      <c r="AI72" s="5">
        <f t="shared" si="100"/>
        <v>0</v>
      </c>
      <c r="AJ72" s="5">
        <f t="shared" si="100"/>
        <v>0</v>
      </c>
      <c r="AK72" s="5">
        <f t="shared" si="100"/>
        <v>0</v>
      </c>
      <c r="AL72" s="5">
        <f t="shared" si="100"/>
        <v>0</v>
      </c>
      <c r="AM72" s="5">
        <f t="shared" si="100"/>
        <v>0</v>
      </c>
      <c r="AN72" s="5">
        <f t="shared" si="100"/>
        <v>0</v>
      </c>
      <c r="AO72" s="5">
        <f t="shared" si="100"/>
        <v>0</v>
      </c>
      <c r="AP72" s="5">
        <f t="shared" si="100"/>
        <v>0</v>
      </c>
      <c r="AQ72" s="5">
        <f t="shared" si="100"/>
        <v>0</v>
      </c>
      <c r="AR72" s="5">
        <f t="shared" si="100"/>
        <v>0</v>
      </c>
      <c r="AS72" s="5">
        <f t="shared" si="100"/>
        <v>0</v>
      </c>
      <c r="AT72" s="5">
        <f t="shared" si="100"/>
        <v>0</v>
      </c>
      <c r="AU72" s="5">
        <f t="shared" si="100"/>
        <v>0</v>
      </c>
      <c r="AV72" s="5">
        <f t="shared" si="100"/>
        <v>0</v>
      </c>
      <c r="AW72" s="5">
        <f t="shared" si="100"/>
        <v>0</v>
      </c>
      <c r="AX72" s="5">
        <f t="shared" si="100"/>
        <v>0</v>
      </c>
      <c r="AY72" s="5">
        <f t="shared" si="100"/>
        <v>0</v>
      </c>
      <c r="AZ72" s="5">
        <f t="shared" si="100"/>
        <v>0</v>
      </c>
      <c r="BA72" s="5">
        <f t="shared" si="100"/>
        <v>0</v>
      </c>
      <c r="BB72" s="5">
        <f t="shared" si="100"/>
        <v>0</v>
      </c>
    </row>
    <row r="73" spans="1:54" outlineLevel="2">
      <c r="A73" s="2" t="s">
        <v>425</v>
      </c>
      <c r="B73" s="6">
        <v>10</v>
      </c>
      <c r="C73" s="5">
        <f t="shared" si="97"/>
        <v>4676</v>
      </c>
      <c r="D73" s="5">
        <f t="shared" si="99"/>
        <v>55224.446351783583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107">
        <f t="shared" si="101"/>
        <v>0</v>
      </c>
      <c r="M73" s="5">
        <f t="shared" si="101"/>
        <v>49702.001716605228</v>
      </c>
      <c r="N73" s="5">
        <f t="shared" si="101"/>
        <v>44164.427096125008</v>
      </c>
      <c r="O73" s="5">
        <f t="shared" si="101"/>
        <v>38641.982460946652</v>
      </c>
      <c r="P73" s="5">
        <f t="shared" si="100"/>
        <v>33119.53782576829</v>
      </c>
      <c r="Q73" s="5">
        <f t="shared" si="100"/>
        <v>27597.093190589931</v>
      </c>
      <c r="R73" s="5">
        <f t="shared" si="100"/>
        <v>22059.518570109714</v>
      </c>
      <c r="S73" s="5">
        <f t="shared" si="100"/>
        <v>16537.073934931355</v>
      </c>
      <c r="T73" s="5">
        <f t="shared" si="100"/>
        <v>11014.629299753</v>
      </c>
      <c r="U73" s="5">
        <f t="shared" si="100"/>
        <v>5492.1846645746427</v>
      </c>
      <c r="V73" s="5">
        <f t="shared" si="100"/>
        <v>0</v>
      </c>
      <c r="W73" s="5">
        <f t="shared" si="100"/>
        <v>0</v>
      </c>
      <c r="X73" s="5">
        <f t="shared" si="100"/>
        <v>0</v>
      </c>
      <c r="Y73" s="5">
        <f t="shared" si="100"/>
        <v>0</v>
      </c>
      <c r="Z73" s="5">
        <f t="shared" si="100"/>
        <v>0</v>
      </c>
      <c r="AA73" s="5">
        <f t="shared" si="100"/>
        <v>0</v>
      </c>
      <c r="AB73" s="5">
        <f t="shared" si="100"/>
        <v>0</v>
      </c>
      <c r="AC73" s="5">
        <f t="shared" si="100"/>
        <v>0</v>
      </c>
      <c r="AD73" s="5">
        <f t="shared" si="100"/>
        <v>0</v>
      </c>
      <c r="AE73" s="5">
        <f t="shared" si="100"/>
        <v>0</v>
      </c>
      <c r="AF73" s="5">
        <f t="shared" si="100"/>
        <v>0</v>
      </c>
      <c r="AG73" s="5">
        <f t="shared" si="100"/>
        <v>0</v>
      </c>
      <c r="AH73" s="5">
        <f t="shared" si="100"/>
        <v>0</v>
      </c>
      <c r="AI73" s="5">
        <f t="shared" si="100"/>
        <v>0</v>
      </c>
      <c r="AJ73" s="5">
        <f t="shared" si="100"/>
        <v>0</v>
      </c>
      <c r="AK73" s="5">
        <f t="shared" si="100"/>
        <v>0</v>
      </c>
      <c r="AL73" s="5">
        <f t="shared" si="100"/>
        <v>0</v>
      </c>
      <c r="AM73" s="5">
        <f t="shared" si="100"/>
        <v>0</v>
      </c>
      <c r="AN73" s="5">
        <f t="shared" si="100"/>
        <v>0</v>
      </c>
      <c r="AO73" s="5">
        <f t="shared" si="100"/>
        <v>0</v>
      </c>
      <c r="AP73" s="5">
        <f t="shared" si="100"/>
        <v>0</v>
      </c>
      <c r="AQ73" s="5">
        <f t="shared" si="100"/>
        <v>0</v>
      </c>
      <c r="AR73" s="5">
        <f t="shared" si="100"/>
        <v>0</v>
      </c>
      <c r="AS73" s="5">
        <f t="shared" si="100"/>
        <v>0</v>
      </c>
      <c r="AT73" s="5">
        <f t="shared" si="100"/>
        <v>0</v>
      </c>
      <c r="AU73" s="5">
        <f t="shared" si="100"/>
        <v>0</v>
      </c>
      <c r="AV73" s="5">
        <f t="shared" si="100"/>
        <v>0</v>
      </c>
      <c r="AW73" s="5">
        <f t="shared" si="100"/>
        <v>0</v>
      </c>
      <c r="AX73" s="5">
        <f t="shared" si="100"/>
        <v>0</v>
      </c>
      <c r="AY73" s="5">
        <f t="shared" si="100"/>
        <v>0</v>
      </c>
      <c r="AZ73" s="5">
        <f t="shared" si="100"/>
        <v>0</v>
      </c>
      <c r="BA73" s="5">
        <f t="shared" si="100"/>
        <v>0</v>
      </c>
      <c r="BB73" s="5">
        <f t="shared" si="100"/>
        <v>0</v>
      </c>
    </row>
    <row r="74" spans="1:54" outlineLevel="2">
      <c r="A74" s="2" t="s">
        <v>425</v>
      </c>
      <c r="B74" s="6">
        <v>11</v>
      </c>
      <c r="C74" s="5">
        <f t="shared" si="97"/>
        <v>5042</v>
      </c>
      <c r="D74" s="5">
        <f t="shared" si="99"/>
        <v>44006.980686577037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107">
        <f t="shared" si="101"/>
        <v>0</v>
      </c>
      <c r="M74" s="5">
        <f t="shared" si="101"/>
        <v>0</v>
      </c>
      <c r="N74" s="5">
        <f t="shared" si="101"/>
        <v>39594.225910881913</v>
      </c>
      <c r="O74" s="5">
        <f t="shared" si="101"/>
        <v>35193.527842224212</v>
      </c>
      <c r="P74" s="5">
        <f t="shared" si="100"/>
        <v>30792.829773566507</v>
      </c>
      <c r="Q74" s="5">
        <f t="shared" si="100"/>
        <v>26392.131704908803</v>
      </c>
      <c r="R74" s="5">
        <f t="shared" si="100"/>
        <v>21979.376929213682</v>
      </c>
      <c r="S74" s="5">
        <f t="shared" si="100"/>
        <v>17578.678860555978</v>
      </c>
      <c r="T74" s="5">
        <f t="shared" si="100"/>
        <v>13177.980791898273</v>
      </c>
      <c r="U74" s="5">
        <f t="shared" si="100"/>
        <v>8777.2827232405707</v>
      </c>
      <c r="V74" s="5">
        <f t="shared" si="100"/>
        <v>4364.5279475454481</v>
      </c>
      <c r="W74" s="5">
        <f t="shared" si="100"/>
        <v>0</v>
      </c>
      <c r="X74" s="5">
        <f t="shared" si="100"/>
        <v>0</v>
      </c>
      <c r="Y74" s="5">
        <f t="shared" si="100"/>
        <v>0</v>
      </c>
      <c r="Z74" s="5">
        <f t="shared" si="100"/>
        <v>0</v>
      </c>
      <c r="AA74" s="5">
        <f t="shared" si="100"/>
        <v>0</v>
      </c>
      <c r="AB74" s="5">
        <f t="shared" si="100"/>
        <v>0</v>
      </c>
      <c r="AC74" s="5">
        <f t="shared" si="100"/>
        <v>0</v>
      </c>
      <c r="AD74" s="5">
        <f t="shared" si="100"/>
        <v>0</v>
      </c>
      <c r="AE74" s="5">
        <f t="shared" si="100"/>
        <v>0</v>
      </c>
      <c r="AF74" s="5">
        <f t="shared" si="100"/>
        <v>0</v>
      </c>
      <c r="AG74" s="5">
        <f t="shared" si="100"/>
        <v>0</v>
      </c>
      <c r="AH74" s="5">
        <f t="shared" si="100"/>
        <v>0</v>
      </c>
      <c r="AI74" s="5">
        <f t="shared" si="100"/>
        <v>0</v>
      </c>
      <c r="AJ74" s="5">
        <f t="shared" si="100"/>
        <v>0</v>
      </c>
      <c r="AK74" s="5">
        <f t="shared" si="100"/>
        <v>0</v>
      </c>
      <c r="AL74" s="5">
        <f t="shared" si="100"/>
        <v>0</v>
      </c>
      <c r="AM74" s="5">
        <f t="shared" si="100"/>
        <v>0</v>
      </c>
      <c r="AN74" s="5">
        <f t="shared" si="100"/>
        <v>0</v>
      </c>
      <c r="AO74" s="5">
        <f t="shared" si="100"/>
        <v>0</v>
      </c>
      <c r="AP74" s="5">
        <f t="shared" si="100"/>
        <v>0</v>
      </c>
      <c r="AQ74" s="5">
        <f t="shared" si="100"/>
        <v>0</v>
      </c>
      <c r="AR74" s="5">
        <f t="shared" si="100"/>
        <v>0</v>
      </c>
      <c r="AS74" s="5">
        <f t="shared" si="100"/>
        <v>0</v>
      </c>
      <c r="AT74" s="5">
        <f t="shared" si="100"/>
        <v>0</v>
      </c>
      <c r="AU74" s="5">
        <f t="shared" si="100"/>
        <v>0</v>
      </c>
      <c r="AV74" s="5">
        <f t="shared" si="100"/>
        <v>0</v>
      </c>
      <c r="AW74" s="5">
        <f t="shared" si="100"/>
        <v>0</v>
      </c>
      <c r="AX74" s="5">
        <f t="shared" si="100"/>
        <v>0</v>
      </c>
      <c r="AY74" s="5">
        <f t="shared" si="100"/>
        <v>0</v>
      </c>
      <c r="AZ74" s="5">
        <f t="shared" si="100"/>
        <v>0</v>
      </c>
      <c r="BA74" s="5">
        <f t="shared" si="100"/>
        <v>0</v>
      </c>
      <c r="BB74" s="5">
        <f t="shared" si="100"/>
        <v>0</v>
      </c>
    </row>
    <row r="75" spans="1:54" outlineLevel="2">
      <c r="A75" s="2" t="s">
        <v>425</v>
      </c>
      <c r="B75" s="6">
        <v>12</v>
      </c>
      <c r="C75" s="5">
        <f t="shared" si="97"/>
        <v>5407</v>
      </c>
      <c r="D75" s="5">
        <f t="shared" si="99"/>
        <v>30671.531993674813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107">
        <f t="shared" si="101"/>
        <v>0</v>
      </c>
      <c r="M75" s="5">
        <f t="shared" si="101"/>
        <v>0</v>
      </c>
      <c r="N75" s="5">
        <f t="shared" si="101"/>
        <v>0</v>
      </c>
      <c r="O75" s="5">
        <f t="shared" si="101"/>
        <v>27604.378794307333</v>
      </c>
      <c r="P75" s="5">
        <f t="shared" si="100"/>
        <v>24537.225594939853</v>
      </c>
      <c r="Q75" s="5">
        <f t="shared" si="100"/>
        <v>21470.072395572366</v>
      </c>
      <c r="R75" s="5">
        <f t="shared" si="100"/>
        <v>18394.516036754565</v>
      </c>
      <c r="S75" s="5">
        <f t="shared" si="100"/>
        <v>15327.362837387083</v>
      </c>
      <c r="T75" s="5">
        <f t="shared" si="100"/>
        <v>12260.209638019604</v>
      </c>
      <c r="U75" s="5">
        <f t="shared" si="100"/>
        <v>9193.0564386521219</v>
      </c>
      <c r="V75" s="5">
        <f t="shared" si="100"/>
        <v>6117.500079834319</v>
      </c>
      <c r="W75" s="5">
        <f t="shared" si="100"/>
        <v>3050.3468804668382</v>
      </c>
      <c r="X75" s="5">
        <f t="shared" si="100"/>
        <v>0</v>
      </c>
      <c r="Y75" s="5">
        <f t="shared" si="100"/>
        <v>0</v>
      </c>
      <c r="Z75" s="5">
        <f t="shared" si="100"/>
        <v>0</v>
      </c>
      <c r="AA75" s="5">
        <f t="shared" si="100"/>
        <v>0</v>
      </c>
      <c r="AB75" s="5">
        <f t="shared" si="100"/>
        <v>0</v>
      </c>
      <c r="AC75" s="5">
        <f t="shared" si="100"/>
        <v>0</v>
      </c>
      <c r="AD75" s="5">
        <f t="shared" si="100"/>
        <v>0</v>
      </c>
      <c r="AE75" s="5">
        <f t="shared" si="100"/>
        <v>0</v>
      </c>
      <c r="AF75" s="5">
        <f t="shared" si="100"/>
        <v>0</v>
      </c>
      <c r="AG75" s="5">
        <f t="shared" si="100"/>
        <v>0</v>
      </c>
      <c r="AH75" s="5">
        <f t="shared" si="100"/>
        <v>0</v>
      </c>
      <c r="AI75" s="5">
        <f t="shared" si="100"/>
        <v>0</v>
      </c>
      <c r="AJ75" s="5">
        <f t="shared" si="100"/>
        <v>0</v>
      </c>
      <c r="AK75" s="5">
        <f t="shared" si="100"/>
        <v>0</v>
      </c>
      <c r="AL75" s="5">
        <f t="shared" si="100"/>
        <v>0</v>
      </c>
      <c r="AM75" s="5">
        <f t="shared" si="100"/>
        <v>0</v>
      </c>
      <c r="AN75" s="5">
        <f t="shared" si="100"/>
        <v>0</v>
      </c>
      <c r="AO75" s="5">
        <f t="shared" si="100"/>
        <v>0</v>
      </c>
      <c r="AP75" s="5">
        <f t="shared" si="100"/>
        <v>0</v>
      </c>
      <c r="AQ75" s="5">
        <f t="shared" si="100"/>
        <v>0</v>
      </c>
      <c r="AR75" s="5">
        <f t="shared" si="100"/>
        <v>0</v>
      </c>
      <c r="AS75" s="5">
        <f t="shared" si="100"/>
        <v>0</v>
      </c>
      <c r="AT75" s="5">
        <f t="shared" si="100"/>
        <v>0</v>
      </c>
      <c r="AU75" s="5">
        <f t="shared" si="100"/>
        <v>0</v>
      </c>
      <c r="AV75" s="5">
        <f t="shared" si="100"/>
        <v>0</v>
      </c>
      <c r="AW75" s="5">
        <f t="shared" si="100"/>
        <v>0</v>
      </c>
      <c r="AX75" s="5">
        <f t="shared" si="100"/>
        <v>0</v>
      </c>
      <c r="AY75" s="5">
        <f t="shared" si="100"/>
        <v>0</v>
      </c>
      <c r="AZ75" s="5">
        <f t="shared" si="100"/>
        <v>0</v>
      </c>
      <c r="BA75" s="5">
        <f t="shared" si="100"/>
        <v>0</v>
      </c>
      <c r="BB75" s="5">
        <f t="shared" si="100"/>
        <v>0</v>
      </c>
    </row>
    <row r="76" spans="1:54" outlineLevel="2">
      <c r="A76" s="2" t="s">
        <v>425</v>
      </c>
      <c r="B76" s="6">
        <v>13</v>
      </c>
      <c r="C76" s="5">
        <f t="shared" si="97"/>
        <v>5772</v>
      </c>
      <c r="D76" s="5">
        <f t="shared" si="99"/>
        <v>31807.51466010767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107">
        <f t="shared" si="101"/>
        <v>0</v>
      </c>
      <c r="M76" s="5">
        <f t="shared" si="101"/>
        <v>0</v>
      </c>
      <c r="N76" s="5">
        <f t="shared" si="101"/>
        <v>0</v>
      </c>
      <c r="O76" s="5">
        <f t="shared" si="101"/>
        <v>0</v>
      </c>
      <c r="P76" s="5">
        <f t="shared" si="100"/>
        <v>28626.763194096904</v>
      </c>
      <c r="Q76" s="5">
        <f t="shared" si="100"/>
        <v>25446.011728086138</v>
      </c>
      <c r="R76" s="5">
        <f t="shared" si="100"/>
        <v>22256.54587449726</v>
      </c>
      <c r="S76" s="5">
        <f t="shared" si="100"/>
        <v>19075.79440848649</v>
      </c>
      <c r="T76" s="5">
        <f t="shared" si="100"/>
        <v>15895.042942475722</v>
      </c>
      <c r="U76" s="5">
        <f t="shared" si="100"/>
        <v>12714.291476464956</v>
      </c>
      <c r="V76" s="5">
        <f t="shared" si="100"/>
        <v>9524.8256228760765</v>
      </c>
      <c r="W76" s="5">
        <f t="shared" si="100"/>
        <v>6344.0741568653111</v>
      </c>
      <c r="X76" s="5">
        <f t="shared" si="100"/>
        <v>3163.3226908545444</v>
      </c>
      <c r="Y76" s="5">
        <f t="shared" si="100"/>
        <v>0</v>
      </c>
      <c r="Z76" s="5">
        <f t="shared" si="100"/>
        <v>0</v>
      </c>
      <c r="AA76" s="5">
        <f t="shared" si="100"/>
        <v>0</v>
      </c>
      <c r="AB76" s="5">
        <f t="shared" si="100"/>
        <v>0</v>
      </c>
      <c r="AC76" s="5">
        <f t="shared" si="100"/>
        <v>0</v>
      </c>
      <c r="AD76" s="5">
        <f t="shared" si="100"/>
        <v>0</v>
      </c>
      <c r="AE76" s="5">
        <f t="shared" si="100"/>
        <v>0</v>
      </c>
      <c r="AF76" s="5">
        <f t="shared" si="100"/>
        <v>0</v>
      </c>
      <c r="AG76" s="5">
        <f t="shared" si="100"/>
        <v>0</v>
      </c>
      <c r="AH76" s="5">
        <f t="shared" si="100"/>
        <v>0</v>
      </c>
      <c r="AI76" s="5">
        <f t="shared" si="100"/>
        <v>0</v>
      </c>
      <c r="AJ76" s="5">
        <f t="shared" si="100"/>
        <v>0</v>
      </c>
      <c r="AK76" s="5">
        <f t="shared" ref="AK76:BB90" si="102">LDEM($D76,$C75,$C76,AK$4)*AK$3*(AK$4&gt;=$C76)</f>
        <v>0</v>
      </c>
      <c r="AL76" s="5">
        <f t="shared" si="102"/>
        <v>0</v>
      </c>
      <c r="AM76" s="5">
        <f t="shared" si="102"/>
        <v>0</v>
      </c>
      <c r="AN76" s="5">
        <f t="shared" si="102"/>
        <v>0</v>
      </c>
      <c r="AO76" s="5">
        <f t="shared" si="102"/>
        <v>0</v>
      </c>
      <c r="AP76" s="5">
        <f t="shared" si="102"/>
        <v>0</v>
      </c>
      <c r="AQ76" s="5">
        <f t="shared" si="102"/>
        <v>0</v>
      </c>
      <c r="AR76" s="5">
        <f t="shared" si="102"/>
        <v>0</v>
      </c>
      <c r="AS76" s="5">
        <f t="shared" si="102"/>
        <v>0</v>
      </c>
      <c r="AT76" s="5">
        <f t="shared" si="102"/>
        <v>0</v>
      </c>
      <c r="AU76" s="5">
        <f t="shared" si="102"/>
        <v>0</v>
      </c>
      <c r="AV76" s="5">
        <f t="shared" si="102"/>
        <v>0</v>
      </c>
      <c r="AW76" s="5">
        <f t="shared" si="102"/>
        <v>0</v>
      </c>
      <c r="AX76" s="5">
        <f t="shared" si="102"/>
        <v>0</v>
      </c>
      <c r="AY76" s="5">
        <f t="shared" si="102"/>
        <v>0</v>
      </c>
      <c r="AZ76" s="5">
        <f t="shared" si="102"/>
        <v>0</v>
      </c>
      <c r="BA76" s="5">
        <f t="shared" si="102"/>
        <v>0</v>
      </c>
      <c r="BB76" s="5">
        <f t="shared" si="102"/>
        <v>0</v>
      </c>
    </row>
    <row r="77" spans="1:54" outlineLevel="2">
      <c r="A77" s="2" t="s">
        <v>425</v>
      </c>
      <c r="B77" s="6">
        <v>14</v>
      </c>
      <c r="C77" s="5">
        <f t="shared" si="97"/>
        <v>6137</v>
      </c>
      <c r="D77" s="5">
        <f t="shared" si="99"/>
        <v>33007.798232187517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107">
        <f t="shared" si="101"/>
        <v>0</v>
      </c>
      <c r="M77" s="5">
        <f t="shared" si="101"/>
        <v>0</v>
      </c>
      <c r="N77" s="5">
        <f t="shared" si="101"/>
        <v>0</v>
      </c>
      <c r="O77" s="5">
        <f t="shared" si="101"/>
        <v>0</v>
      </c>
      <c r="P77" s="5">
        <f t="shared" si="101"/>
        <v>0</v>
      </c>
      <c r="Q77" s="5">
        <f t="shared" si="101"/>
        <v>29707.018408968765</v>
      </c>
      <c r="R77" s="5">
        <f t="shared" si="101"/>
        <v>26397.195353357634</v>
      </c>
      <c r="S77" s="5">
        <f t="shared" si="101"/>
        <v>23096.415530138882</v>
      </c>
      <c r="T77" s="5">
        <f t="shared" si="101"/>
        <v>19795.635706920129</v>
      </c>
      <c r="U77" s="5">
        <f t="shared" ref="U77:AJ92" si="103">LDEM($D77,$C76,$C77,U$4)*U$3*(U$4&gt;=$C77)</f>
        <v>16494.855883701377</v>
      </c>
      <c r="V77" s="5">
        <f t="shared" si="103"/>
        <v>13185.032828090245</v>
      </c>
      <c r="W77" s="5">
        <f t="shared" si="103"/>
        <v>9884.2530048714943</v>
      </c>
      <c r="X77" s="5">
        <f t="shared" si="103"/>
        <v>6583.4731816527428</v>
      </c>
      <c r="Y77" s="5">
        <f t="shared" si="103"/>
        <v>3282.6933584339922</v>
      </c>
      <c r="Z77" s="5">
        <f t="shared" si="103"/>
        <v>0</v>
      </c>
      <c r="AA77" s="5">
        <f t="shared" si="103"/>
        <v>0</v>
      </c>
      <c r="AB77" s="5">
        <f t="shared" si="103"/>
        <v>0</v>
      </c>
      <c r="AC77" s="5">
        <f t="shared" si="103"/>
        <v>0</v>
      </c>
      <c r="AD77" s="5">
        <f t="shared" si="103"/>
        <v>0</v>
      </c>
      <c r="AE77" s="5">
        <f t="shared" si="103"/>
        <v>0</v>
      </c>
      <c r="AF77" s="5">
        <f t="shared" si="103"/>
        <v>0</v>
      </c>
      <c r="AG77" s="5">
        <f t="shared" si="103"/>
        <v>0</v>
      </c>
      <c r="AH77" s="5">
        <f t="shared" si="103"/>
        <v>0</v>
      </c>
      <c r="AI77" s="5">
        <f t="shared" si="103"/>
        <v>0</v>
      </c>
      <c r="AJ77" s="5">
        <f t="shared" si="103"/>
        <v>0</v>
      </c>
      <c r="AK77" s="5">
        <f t="shared" si="102"/>
        <v>0</v>
      </c>
      <c r="AL77" s="5">
        <f t="shared" si="102"/>
        <v>0</v>
      </c>
      <c r="AM77" s="5">
        <f t="shared" si="102"/>
        <v>0</v>
      </c>
      <c r="AN77" s="5">
        <f t="shared" si="102"/>
        <v>0</v>
      </c>
      <c r="AO77" s="5">
        <f t="shared" si="102"/>
        <v>0</v>
      </c>
      <c r="AP77" s="5">
        <f t="shared" si="102"/>
        <v>0</v>
      </c>
      <c r="AQ77" s="5">
        <f t="shared" si="102"/>
        <v>0</v>
      </c>
      <c r="AR77" s="5">
        <f t="shared" si="102"/>
        <v>0</v>
      </c>
      <c r="AS77" s="5">
        <f t="shared" si="102"/>
        <v>0</v>
      </c>
      <c r="AT77" s="5">
        <f t="shared" si="102"/>
        <v>0</v>
      </c>
      <c r="AU77" s="5">
        <f t="shared" si="102"/>
        <v>0</v>
      </c>
      <c r="AV77" s="5">
        <f t="shared" si="102"/>
        <v>0</v>
      </c>
      <c r="AW77" s="5">
        <f t="shared" si="102"/>
        <v>0</v>
      </c>
      <c r="AX77" s="5">
        <f t="shared" si="102"/>
        <v>0</v>
      </c>
      <c r="AY77" s="5">
        <f t="shared" si="102"/>
        <v>0</v>
      </c>
      <c r="AZ77" s="5">
        <f t="shared" si="102"/>
        <v>0</v>
      </c>
      <c r="BA77" s="5">
        <f t="shared" si="102"/>
        <v>0</v>
      </c>
      <c r="BB77" s="5">
        <f t="shared" si="102"/>
        <v>0</v>
      </c>
    </row>
    <row r="78" spans="1:54" outlineLevel="2">
      <c r="A78" s="2" t="s">
        <v>425</v>
      </c>
      <c r="B78" s="6">
        <v>15</v>
      </c>
      <c r="C78" s="5">
        <f t="shared" si="97"/>
        <v>6503</v>
      </c>
      <c r="D78" s="5">
        <f t="shared" si="99"/>
        <v>16975.439090838889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107">
        <f t="shared" si="101"/>
        <v>0</v>
      </c>
      <c r="M78" s="5">
        <f t="shared" si="101"/>
        <v>0</v>
      </c>
      <c r="N78" s="5">
        <f t="shared" si="101"/>
        <v>0</v>
      </c>
      <c r="O78" s="5">
        <f t="shared" si="101"/>
        <v>0</v>
      </c>
      <c r="P78" s="5">
        <f t="shared" si="101"/>
        <v>0</v>
      </c>
      <c r="Q78" s="5">
        <f t="shared" si="101"/>
        <v>0</v>
      </c>
      <c r="R78" s="5">
        <f t="shared" si="101"/>
        <v>15273.244376524633</v>
      </c>
      <c r="S78" s="5">
        <f t="shared" si="101"/>
        <v>13575.700467440744</v>
      </c>
      <c r="T78" s="5">
        <f t="shared" si="101"/>
        <v>11878.156558356855</v>
      </c>
      <c r="U78" s="5">
        <f t="shared" si="103"/>
        <v>10180.612649272965</v>
      </c>
      <c r="V78" s="5">
        <f t="shared" si="103"/>
        <v>8478.4179349587121</v>
      </c>
      <c r="W78" s="5">
        <f t="shared" si="103"/>
        <v>6780.8740258748212</v>
      </c>
      <c r="X78" s="5">
        <f t="shared" si="103"/>
        <v>5083.3301167909331</v>
      </c>
      <c r="Y78" s="5">
        <f t="shared" si="103"/>
        <v>3385.786207707044</v>
      </c>
      <c r="Z78" s="5">
        <f t="shared" si="103"/>
        <v>1683.5914933927884</v>
      </c>
      <c r="AA78" s="5">
        <f t="shared" si="103"/>
        <v>0</v>
      </c>
      <c r="AB78" s="5">
        <f t="shared" si="103"/>
        <v>0</v>
      </c>
      <c r="AC78" s="5">
        <f t="shared" si="103"/>
        <v>0</v>
      </c>
      <c r="AD78" s="5">
        <f t="shared" si="103"/>
        <v>0</v>
      </c>
      <c r="AE78" s="5">
        <f t="shared" si="103"/>
        <v>0</v>
      </c>
      <c r="AF78" s="5">
        <f t="shared" si="103"/>
        <v>0</v>
      </c>
      <c r="AG78" s="5">
        <f t="shared" si="103"/>
        <v>0</v>
      </c>
      <c r="AH78" s="5">
        <f t="shared" si="103"/>
        <v>0</v>
      </c>
      <c r="AI78" s="5">
        <f t="shared" si="103"/>
        <v>0</v>
      </c>
      <c r="AJ78" s="5">
        <f t="shared" si="103"/>
        <v>0</v>
      </c>
      <c r="AK78" s="5">
        <f t="shared" si="102"/>
        <v>0</v>
      </c>
      <c r="AL78" s="5">
        <f t="shared" si="102"/>
        <v>0</v>
      </c>
      <c r="AM78" s="5">
        <f t="shared" si="102"/>
        <v>0</v>
      </c>
      <c r="AN78" s="5">
        <f t="shared" si="102"/>
        <v>0</v>
      </c>
      <c r="AO78" s="5">
        <f t="shared" si="102"/>
        <v>0</v>
      </c>
      <c r="AP78" s="5">
        <f t="shared" si="102"/>
        <v>0</v>
      </c>
      <c r="AQ78" s="5">
        <f t="shared" si="102"/>
        <v>0</v>
      </c>
      <c r="AR78" s="5">
        <f t="shared" si="102"/>
        <v>0</v>
      </c>
      <c r="AS78" s="5">
        <f t="shared" si="102"/>
        <v>0</v>
      </c>
      <c r="AT78" s="5">
        <f t="shared" si="102"/>
        <v>0</v>
      </c>
      <c r="AU78" s="5">
        <f t="shared" si="102"/>
        <v>0</v>
      </c>
      <c r="AV78" s="5">
        <f t="shared" si="102"/>
        <v>0</v>
      </c>
      <c r="AW78" s="5">
        <f t="shared" si="102"/>
        <v>0</v>
      </c>
      <c r="AX78" s="5">
        <f t="shared" si="102"/>
        <v>0</v>
      </c>
      <c r="AY78" s="5">
        <f t="shared" si="102"/>
        <v>0</v>
      </c>
      <c r="AZ78" s="5">
        <f t="shared" si="102"/>
        <v>0</v>
      </c>
      <c r="BA78" s="5">
        <f t="shared" si="102"/>
        <v>0</v>
      </c>
      <c r="BB78" s="5">
        <f t="shared" si="102"/>
        <v>0</v>
      </c>
    </row>
    <row r="79" spans="1:54" outlineLevel="2">
      <c r="A79" s="2" t="s">
        <v>425</v>
      </c>
      <c r="B79" s="6">
        <v>16</v>
      </c>
      <c r="C79" s="5">
        <f t="shared" si="97"/>
        <v>6868</v>
      </c>
      <c r="D79" s="5">
        <f t="shared" si="99"/>
        <v>17301.889842586126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107">
        <f t="shared" si="101"/>
        <v>0</v>
      </c>
      <c r="M79" s="5">
        <f t="shared" si="101"/>
        <v>0</v>
      </c>
      <c r="N79" s="5">
        <f t="shared" si="101"/>
        <v>0</v>
      </c>
      <c r="O79" s="5">
        <f t="shared" si="101"/>
        <v>0</v>
      </c>
      <c r="P79" s="5">
        <f t="shared" si="101"/>
        <v>0</v>
      </c>
      <c r="Q79" s="5">
        <f t="shared" si="101"/>
        <v>0</v>
      </c>
      <c r="R79" s="5">
        <f t="shared" si="101"/>
        <v>0</v>
      </c>
      <c r="S79" s="5">
        <f t="shared" si="101"/>
        <v>15571.700858327515</v>
      </c>
      <c r="T79" s="5">
        <f t="shared" si="101"/>
        <v>13841.511874068901</v>
      </c>
      <c r="U79" s="5">
        <f t="shared" si="103"/>
        <v>12111.322889810288</v>
      </c>
      <c r="V79" s="5">
        <f t="shared" si="103"/>
        <v>10376.393661759186</v>
      </c>
      <c r="W79" s="5">
        <f t="shared" si="103"/>
        <v>8646.2046775005729</v>
      </c>
      <c r="X79" s="5">
        <f t="shared" si="103"/>
        <v>6916.0156932419613</v>
      </c>
      <c r="Y79" s="5">
        <f t="shared" si="103"/>
        <v>5185.8267089833489</v>
      </c>
      <c r="Z79" s="5">
        <f t="shared" si="103"/>
        <v>3450.8974809322467</v>
      </c>
      <c r="AA79" s="5">
        <f t="shared" si="103"/>
        <v>1720.7084966736343</v>
      </c>
      <c r="AB79" s="5">
        <f t="shared" si="103"/>
        <v>0</v>
      </c>
      <c r="AC79" s="5">
        <f t="shared" si="103"/>
        <v>0</v>
      </c>
      <c r="AD79" s="5">
        <f t="shared" si="103"/>
        <v>0</v>
      </c>
      <c r="AE79" s="5">
        <f t="shared" si="103"/>
        <v>0</v>
      </c>
      <c r="AF79" s="5">
        <f t="shared" si="103"/>
        <v>0</v>
      </c>
      <c r="AG79" s="5">
        <f t="shared" si="103"/>
        <v>0</v>
      </c>
      <c r="AH79" s="5">
        <f t="shared" si="103"/>
        <v>0</v>
      </c>
      <c r="AI79" s="5">
        <f t="shared" si="103"/>
        <v>0</v>
      </c>
      <c r="AJ79" s="5">
        <f t="shared" si="103"/>
        <v>0</v>
      </c>
      <c r="AK79" s="5">
        <f t="shared" si="102"/>
        <v>0</v>
      </c>
      <c r="AL79" s="5">
        <f t="shared" si="102"/>
        <v>0</v>
      </c>
      <c r="AM79" s="5">
        <f t="shared" si="102"/>
        <v>0</v>
      </c>
      <c r="AN79" s="5">
        <f t="shared" si="102"/>
        <v>0</v>
      </c>
      <c r="AO79" s="5">
        <f t="shared" si="102"/>
        <v>0</v>
      </c>
      <c r="AP79" s="5">
        <f t="shared" si="102"/>
        <v>0</v>
      </c>
      <c r="AQ79" s="5">
        <f t="shared" si="102"/>
        <v>0</v>
      </c>
      <c r="AR79" s="5">
        <f t="shared" si="102"/>
        <v>0</v>
      </c>
      <c r="AS79" s="5">
        <f t="shared" si="102"/>
        <v>0</v>
      </c>
      <c r="AT79" s="5">
        <f t="shared" si="102"/>
        <v>0</v>
      </c>
      <c r="AU79" s="5">
        <f t="shared" si="102"/>
        <v>0</v>
      </c>
      <c r="AV79" s="5">
        <f t="shared" si="102"/>
        <v>0</v>
      </c>
      <c r="AW79" s="5">
        <f t="shared" si="102"/>
        <v>0</v>
      </c>
      <c r="AX79" s="5">
        <f t="shared" si="102"/>
        <v>0</v>
      </c>
      <c r="AY79" s="5">
        <f t="shared" si="102"/>
        <v>0</v>
      </c>
      <c r="AZ79" s="5">
        <f t="shared" si="102"/>
        <v>0</v>
      </c>
      <c r="BA79" s="5">
        <f t="shared" si="102"/>
        <v>0</v>
      </c>
      <c r="BB79" s="5">
        <f t="shared" si="102"/>
        <v>0</v>
      </c>
    </row>
    <row r="80" spans="1:54" outlineLevel="2">
      <c r="A80" s="2" t="s">
        <v>425</v>
      </c>
      <c r="B80" s="6">
        <v>17</v>
      </c>
      <c r="C80" s="5">
        <f t="shared" si="97"/>
        <v>7233</v>
      </c>
      <c r="D80" s="5">
        <f t="shared" si="99"/>
        <v>17637.848868655507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107">
        <f t="shared" si="101"/>
        <v>0</v>
      </c>
      <c r="M80" s="5">
        <f t="shared" si="101"/>
        <v>0</v>
      </c>
      <c r="N80" s="5">
        <f t="shared" si="101"/>
        <v>0</v>
      </c>
      <c r="O80" s="5">
        <f t="shared" si="101"/>
        <v>0</v>
      </c>
      <c r="P80" s="5">
        <f t="shared" si="101"/>
        <v>0</v>
      </c>
      <c r="Q80" s="5">
        <f t="shared" si="101"/>
        <v>0</v>
      </c>
      <c r="R80" s="5">
        <f t="shared" si="101"/>
        <v>0</v>
      </c>
      <c r="S80" s="5">
        <f t="shared" si="101"/>
        <v>0</v>
      </c>
      <c r="T80" s="5">
        <f t="shared" si="101"/>
        <v>15874.063981789956</v>
      </c>
      <c r="U80" s="5">
        <f t="shared" si="103"/>
        <v>14110.279094924406</v>
      </c>
      <c r="V80" s="5">
        <f t="shared" si="103"/>
        <v>12341.661920697579</v>
      </c>
      <c r="W80" s="5">
        <f t="shared" si="103"/>
        <v>10577.877033832028</v>
      </c>
      <c r="X80" s="5">
        <f t="shared" si="103"/>
        <v>8814.0921469664772</v>
      </c>
      <c r="Y80" s="5">
        <f t="shared" si="103"/>
        <v>7050.3072601009271</v>
      </c>
      <c r="Z80" s="5">
        <f t="shared" si="103"/>
        <v>5281.690085874101</v>
      </c>
      <c r="AA80" s="5">
        <f t="shared" si="103"/>
        <v>3517.9051990085504</v>
      </c>
      <c r="AB80" s="5">
        <f t="shared" si="103"/>
        <v>1754.1203121430001</v>
      </c>
      <c r="AC80" s="5">
        <f t="shared" si="103"/>
        <v>0</v>
      </c>
      <c r="AD80" s="5">
        <f t="shared" si="103"/>
        <v>0</v>
      </c>
      <c r="AE80" s="5">
        <f t="shared" si="103"/>
        <v>0</v>
      </c>
      <c r="AF80" s="5">
        <f t="shared" si="103"/>
        <v>0</v>
      </c>
      <c r="AG80" s="5">
        <f t="shared" si="103"/>
        <v>0</v>
      </c>
      <c r="AH80" s="5">
        <f t="shared" si="103"/>
        <v>0</v>
      </c>
      <c r="AI80" s="5">
        <f t="shared" si="103"/>
        <v>0</v>
      </c>
      <c r="AJ80" s="5">
        <f t="shared" si="103"/>
        <v>0</v>
      </c>
      <c r="AK80" s="5">
        <f t="shared" si="102"/>
        <v>0</v>
      </c>
      <c r="AL80" s="5">
        <f t="shared" si="102"/>
        <v>0</v>
      </c>
      <c r="AM80" s="5">
        <f t="shared" si="102"/>
        <v>0</v>
      </c>
      <c r="AN80" s="5">
        <f t="shared" si="102"/>
        <v>0</v>
      </c>
      <c r="AO80" s="5">
        <f t="shared" si="102"/>
        <v>0</v>
      </c>
      <c r="AP80" s="5">
        <f t="shared" si="102"/>
        <v>0</v>
      </c>
      <c r="AQ80" s="5">
        <f t="shared" si="102"/>
        <v>0</v>
      </c>
      <c r="AR80" s="5">
        <f t="shared" si="102"/>
        <v>0</v>
      </c>
      <c r="AS80" s="5">
        <f t="shared" si="102"/>
        <v>0</v>
      </c>
      <c r="AT80" s="5">
        <f t="shared" si="102"/>
        <v>0</v>
      </c>
      <c r="AU80" s="5">
        <f t="shared" si="102"/>
        <v>0</v>
      </c>
      <c r="AV80" s="5">
        <f t="shared" si="102"/>
        <v>0</v>
      </c>
      <c r="AW80" s="5">
        <f t="shared" si="102"/>
        <v>0</v>
      </c>
      <c r="AX80" s="5">
        <f t="shared" si="102"/>
        <v>0</v>
      </c>
      <c r="AY80" s="5">
        <f t="shared" si="102"/>
        <v>0</v>
      </c>
      <c r="AZ80" s="5">
        <f t="shared" si="102"/>
        <v>0</v>
      </c>
      <c r="BA80" s="5">
        <f t="shared" si="102"/>
        <v>0</v>
      </c>
      <c r="BB80" s="5">
        <f t="shared" si="102"/>
        <v>0</v>
      </c>
    </row>
    <row r="81" spans="1:54" outlineLevel="2">
      <c r="A81" s="2" t="s">
        <v>425</v>
      </c>
      <c r="B81" s="6">
        <v>18</v>
      </c>
      <c r="C81" s="5">
        <f t="shared" si="97"/>
        <v>7598</v>
      </c>
      <c r="D81" s="5">
        <f t="shared" si="99"/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107">
        <f t="shared" si="101"/>
        <v>0</v>
      </c>
      <c r="M81" s="5">
        <f t="shared" si="101"/>
        <v>0</v>
      </c>
      <c r="N81" s="5">
        <f>M80</f>
        <v>0</v>
      </c>
      <c r="O81" s="5">
        <f t="shared" si="101"/>
        <v>0</v>
      </c>
      <c r="P81" s="5">
        <f t="shared" si="101"/>
        <v>0</v>
      </c>
      <c r="Q81" s="5">
        <f t="shared" si="101"/>
        <v>0</v>
      </c>
      <c r="R81" s="5">
        <f t="shared" si="101"/>
        <v>0</v>
      </c>
      <c r="S81" s="5">
        <f t="shared" si="101"/>
        <v>0</v>
      </c>
      <c r="T81" s="5">
        <f t="shared" si="101"/>
        <v>0</v>
      </c>
      <c r="U81" s="5">
        <f t="shared" si="103"/>
        <v>0</v>
      </c>
      <c r="V81" s="5">
        <f t="shared" si="103"/>
        <v>0</v>
      </c>
      <c r="W81" s="5">
        <f t="shared" si="103"/>
        <v>0</v>
      </c>
      <c r="X81" s="5">
        <f t="shared" si="103"/>
        <v>0</v>
      </c>
      <c r="Y81" s="5">
        <f t="shared" si="103"/>
        <v>0</v>
      </c>
      <c r="Z81" s="5">
        <f t="shared" si="103"/>
        <v>0</v>
      </c>
      <c r="AA81" s="5">
        <f t="shared" si="103"/>
        <v>0</v>
      </c>
      <c r="AB81" s="5">
        <f t="shared" si="103"/>
        <v>0</v>
      </c>
      <c r="AC81" s="5">
        <f t="shared" si="103"/>
        <v>0</v>
      </c>
      <c r="AD81" s="5">
        <f t="shared" si="103"/>
        <v>0</v>
      </c>
      <c r="AE81" s="5">
        <f t="shared" si="103"/>
        <v>0</v>
      </c>
      <c r="AF81" s="5">
        <f t="shared" si="103"/>
        <v>0</v>
      </c>
      <c r="AG81" s="5">
        <f t="shared" si="103"/>
        <v>0</v>
      </c>
      <c r="AH81" s="5">
        <f t="shared" si="103"/>
        <v>0</v>
      </c>
      <c r="AI81" s="5">
        <f t="shared" si="103"/>
        <v>0</v>
      </c>
      <c r="AJ81" s="5">
        <f t="shared" si="103"/>
        <v>0</v>
      </c>
      <c r="AK81" s="5">
        <f t="shared" si="102"/>
        <v>0</v>
      </c>
      <c r="AL81" s="5">
        <f t="shared" si="102"/>
        <v>0</v>
      </c>
      <c r="AM81" s="5">
        <f t="shared" si="102"/>
        <v>0</v>
      </c>
      <c r="AN81" s="5">
        <f t="shared" si="102"/>
        <v>0</v>
      </c>
      <c r="AO81" s="5">
        <f t="shared" si="102"/>
        <v>0</v>
      </c>
      <c r="AP81" s="5">
        <f t="shared" si="102"/>
        <v>0</v>
      </c>
      <c r="AQ81" s="5">
        <f t="shared" si="102"/>
        <v>0</v>
      </c>
      <c r="AR81" s="5">
        <f t="shared" si="102"/>
        <v>0</v>
      </c>
      <c r="AS81" s="5">
        <f t="shared" si="102"/>
        <v>0</v>
      </c>
      <c r="AT81" s="5">
        <f t="shared" si="102"/>
        <v>0</v>
      </c>
      <c r="AU81" s="5">
        <f t="shared" si="102"/>
        <v>0</v>
      </c>
      <c r="AV81" s="5">
        <f t="shared" si="102"/>
        <v>0</v>
      </c>
      <c r="AW81" s="5">
        <f t="shared" si="102"/>
        <v>0</v>
      </c>
      <c r="AX81" s="5">
        <f t="shared" si="102"/>
        <v>0</v>
      </c>
      <c r="AY81" s="5">
        <f t="shared" si="102"/>
        <v>0</v>
      </c>
      <c r="AZ81" s="5">
        <f t="shared" si="102"/>
        <v>0</v>
      </c>
      <c r="BA81" s="5">
        <f t="shared" si="102"/>
        <v>0</v>
      </c>
      <c r="BB81" s="5">
        <f t="shared" si="102"/>
        <v>0</v>
      </c>
    </row>
    <row r="82" spans="1:54" outlineLevel="2">
      <c r="A82" s="2" t="s">
        <v>425</v>
      </c>
      <c r="B82" s="6">
        <v>19</v>
      </c>
      <c r="C82" s="5">
        <f t="shared" si="97"/>
        <v>7964</v>
      </c>
      <c r="D82" s="5">
        <f t="shared" si="99"/>
        <v>17983.689042550977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107">
        <f t="shared" ref="L82:T97" si="104">LDEM($D82,$C81,$C82,L$4)*L$3*(L$4&gt;=$C82)</f>
        <v>0</v>
      </c>
      <c r="M82" s="5">
        <f t="shared" si="104"/>
        <v>0</v>
      </c>
      <c r="N82" s="5">
        <f t="shared" si="104"/>
        <v>0</v>
      </c>
      <c r="O82" s="5">
        <f t="shared" si="104"/>
        <v>0</v>
      </c>
      <c r="P82" s="5">
        <f t="shared" si="104"/>
        <v>0</v>
      </c>
      <c r="Q82" s="5">
        <f t="shared" si="104"/>
        <v>0</v>
      </c>
      <c r="R82" s="5">
        <f t="shared" si="104"/>
        <v>0</v>
      </c>
      <c r="S82" s="5">
        <f t="shared" si="104"/>
        <v>0</v>
      </c>
      <c r="T82" s="5">
        <f t="shared" si="104"/>
        <v>0</v>
      </c>
      <c r="U82" s="5">
        <f t="shared" si="103"/>
        <v>0</v>
      </c>
      <c r="V82" s="5">
        <f t="shared" si="103"/>
        <v>16180.393100202029</v>
      </c>
      <c r="W82" s="5">
        <f t="shared" si="103"/>
        <v>14382.024195946933</v>
      </c>
      <c r="X82" s="5">
        <f t="shared" si="103"/>
        <v>12583.655291691835</v>
      </c>
      <c r="Y82" s="5">
        <f t="shared" si="103"/>
        <v>10785.286387436736</v>
      </c>
      <c r="Z82" s="5">
        <f t="shared" si="103"/>
        <v>8981.9904450877912</v>
      </c>
      <c r="AA82" s="5">
        <f t="shared" si="103"/>
        <v>7183.6215408326907</v>
      </c>
      <c r="AB82" s="5">
        <f t="shared" si="103"/>
        <v>5385.2526365775939</v>
      </c>
      <c r="AC82" s="5">
        <f t="shared" si="103"/>
        <v>3586.8837323224961</v>
      </c>
      <c r="AD82" s="5">
        <f t="shared" si="103"/>
        <v>1783.5877899735488</v>
      </c>
      <c r="AE82" s="5">
        <f t="shared" si="103"/>
        <v>1433.7680853102293</v>
      </c>
      <c r="AF82" s="5">
        <f t="shared" si="103"/>
        <v>0</v>
      </c>
      <c r="AG82" s="5">
        <f t="shared" si="103"/>
        <v>0</v>
      </c>
      <c r="AH82" s="5">
        <f t="shared" si="103"/>
        <v>0</v>
      </c>
      <c r="AI82" s="5">
        <f t="shared" si="103"/>
        <v>0</v>
      </c>
      <c r="AJ82" s="5">
        <f t="shared" si="103"/>
        <v>0</v>
      </c>
      <c r="AK82" s="5">
        <f t="shared" si="102"/>
        <v>0</v>
      </c>
      <c r="AL82" s="5">
        <f t="shared" si="102"/>
        <v>0</v>
      </c>
      <c r="AM82" s="5">
        <f t="shared" si="102"/>
        <v>0</v>
      </c>
      <c r="AN82" s="5">
        <f t="shared" si="102"/>
        <v>0</v>
      </c>
      <c r="AO82" s="5">
        <f t="shared" si="102"/>
        <v>0</v>
      </c>
      <c r="AP82" s="5">
        <f t="shared" si="102"/>
        <v>0</v>
      </c>
      <c r="AQ82" s="5">
        <f t="shared" si="102"/>
        <v>0</v>
      </c>
      <c r="AR82" s="5">
        <f t="shared" si="102"/>
        <v>0</v>
      </c>
      <c r="AS82" s="5">
        <f t="shared" si="102"/>
        <v>0</v>
      </c>
      <c r="AT82" s="5">
        <f t="shared" si="102"/>
        <v>0</v>
      </c>
      <c r="AU82" s="5">
        <f t="shared" si="102"/>
        <v>0</v>
      </c>
      <c r="AV82" s="5">
        <f t="shared" si="102"/>
        <v>0</v>
      </c>
      <c r="AW82" s="5">
        <f t="shared" si="102"/>
        <v>0</v>
      </c>
      <c r="AX82" s="5">
        <f t="shared" si="102"/>
        <v>0</v>
      </c>
      <c r="AY82" s="5">
        <f t="shared" si="102"/>
        <v>0</v>
      </c>
      <c r="AZ82" s="5">
        <f t="shared" si="102"/>
        <v>0</v>
      </c>
      <c r="BA82" s="5">
        <f t="shared" si="102"/>
        <v>0</v>
      </c>
      <c r="BB82" s="5">
        <f t="shared" si="102"/>
        <v>0</v>
      </c>
    </row>
    <row r="83" spans="1:54" outlineLevel="2">
      <c r="A83" s="2" t="s">
        <v>425</v>
      </c>
      <c r="B83" s="6">
        <v>20</v>
      </c>
      <c r="C83" s="5">
        <f t="shared" si="97"/>
        <v>8329</v>
      </c>
      <c r="D83" s="5">
        <f t="shared" si="99"/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107">
        <f t="shared" si="104"/>
        <v>0</v>
      </c>
      <c r="M83" s="5">
        <f t="shared" si="104"/>
        <v>0</v>
      </c>
      <c r="N83" s="5">
        <f t="shared" si="104"/>
        <v>0</v>
      </c>
      <c r="O83" s="5">
        <f t="shared" si="104"/>
        <v>0</v>
      </c>
      <c r="P83" s="5">
        <f t="shared" si="104"/>
        <v>0</v>
      </c>
      <c r="Q83" s="5">
        <f t="shared" si="104"/>
        <v>0</v>
      </c>
      <c r="R83" s="5">
        <f t="shared" si="104"/>
        <v>0</v>
      </c>
      <c r="S83" s="5">
        <f t="shared" si="104"/>
        <v>0</v>
      </c>
      <c r="T83" s="5">
        <f t="shared" si="104"/>
        <v>0</v>
      </c>
      <c r="U83" s="5">
        <f t="shared" si="103"/>
        <v>0</v>
      </c>
      <c r="V83" s="5">
        <f t="shared" si="103"/>
        <v>0</v>
      </c>
      <c r="W83" s="5">
        <f t="shared" si="103"/>
        <v>0</v>
      </c>
      <c r="X83" s="5">
        <f t="shared" si="103"/>
        <v>0</v>
      </c>
      <c r="Y83" s="5">
        <f t="shared" si="103"/>
        <v>0</v>
      </c>
      <c r="Z83" s="5">
        <f t="shared" si="103"/>
        <v>0</v>
      </c>
      <c r="AA83" s="5">
        <f t="shared" si="103"/>
        <v>0</v>
      </c>
      <c r="AB83" s="5">
        <f t="shared" si="103"/>
        <v>0</v>
      </c>
      <c r="AC83" s="5">
        <f t="shared" si="103"/>
        <v>0</v>
      </c>
      <c r="AD83" s="5">
        <f t="shared" si="103"/>
        <v>0</v>
      </c>
      <c r="AE83" s="5">
        <f t="shared" si="103"/>
        <v>0</v>
      </c>
      <c r="AF83" s="5">
        <f t="shared" si="103"/>
        <v>0</v>
      </c>
      <c r="AG83" s="5">
        <f t="shared" si="103"/>
        <v>0</v>
      </c>
      <c r="AH83" s="5">
        <f t="shared" si="103"/>
        <v>0</v>
      </c>
      <c r="AI83" s="5">
        <f t="shared" si="103"/>
        <v>0</v>
      </c>
      <c r="AJ83" s="5">
        <f t="shared" si="103"/>
        <v>0</v>
      </c>
      <c r="AK83" s="5">
        <f t="shared" si="102"/>
        <v>0</v>
      </c>
      <c r="AL83" s="5">
        <f t="shared" si="102"/>
        <v>0</v>
      </c>
      <c r="AM83" s="5">
        <f t="shared" si="102"/>
        <v>0</v>
      </c>
      <c r="AN83" s="5">
        <f t="shared" si="102"/>
        <v>0</v>
      </c>
      <c r="AO83" s="5">
        <f t="shared" si="102"/>
        <v>0</v>
      </c>
      <c r="AP83" s="5">
        <f t="shared" si="102"/>
        <v>0</v>
      </c>
      <c r="AQ83" s="5">
        <f t="shared" si="102"/>
        <v>0</v>
      </c>
      <c r="AR83" s="5">
        <f t="shared" si="102"/>
        <v>0</v>
      </c>
      <c r="AS83" s="5">
        <f t="shared" si="102"/>
        <v>0</v>
      </c>
      <c r="AT83" s="5">
        <f t="shared" si="102"/>
        <v>0</v>
      </c>
      <c r="AU83" s="5">
        <f t="shared" si="102"/>
        <v>0</v>
      </c>
      <c r="AV83" s="5">
        <f t="shared" si="102"/>
        <v>0</v>
      </c>
      <c r="AW83" s="5">
        <f t="shared" si="102"/>
        <v>0</v>
      </c>
      <c r="AX83" s="5">
        <f t="shared" si="102"/>
        <v>0</v>
      </c>
      <c r="AY83" s="5">
        <f t="shared" si="102"/>
        <v>0</v>
      </c>
      <c r="AZ83" s="5">
        <f t="shared" si="102"/>
        <v>0</v>
      </c>
      <c r="BA83" s="5">
        <f t="shared" si="102"/>
        <v>0</v>
      </c>
      <c r="BB83" s="5">
        <f t="shared" si="102"/>
        <v>0</v>
      </c>
    </row>
    <row r="84" spans="1:54" outlineLevel="2">
      <c r="A84" s="2" t="s">
        <v>425</v>
      </c>
      <c r="B84" s="6">
        <v>21</v>
      </c>
      <c r="C84" s="5">
        <f t="shared" si="97"/>
        <v>8694</v>
      </c>
      <c r="D84" s="5">
        <f t="shared" si="99"/>
        <v>18339.801696858834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107">
        <f t="shared" si="104"/>
        <v>0</v>
      </c>
      <c r="M84" s="5">
        <f t="shared" si="104"/>
        <v>0</v>
      </c>
      <c r="N84" s="5">
        <f t="shared" si="104"/>
        <v>0</v>
      </c>
      <c r="O84" s="5">
        <f t="shared" si="104"/>
        <v>0</v>
      </c>
      <c r="P84" s="5">
        <f t="shared" si="104"/>
        <v>0</v>
      </c>
      <c r="Q84" s="5">
        <f t="shared" si="104"/>
        <v>0</v>
      </c>
      <c r="R84" s="5">
        <f t="shared" si="104"/>
        <v>0</v>
      </c>
      <c r="S84" s="5">
        <f t="shared" si="104"/>
        <v>0</v>
      </c>
      <c r="T84" s="5">
        <f t="shared" si="104"/>
        <v>0</v>
      </c>
      <c r="U84" s="5">
        <f t="shared" si="103"/>
        <v>0</v>
      </c>
      <c r="V84" s="5">
        <f t="shared" si="103"/>
        <v>0</v>
      </c>
      <c r="W84" s="5">
        <f t="shared" si="103"/>
        <v>0</v>
      </c>
      <c r="X84" s="5">
        <f t="shared" si="103"/>
        <v>16505.821527172953</v>
      </c>
      <c r="Y84" s="5">
        <f t="shared" si="103"/>
        <v>14671.841357487068</v>
      </c>
      <c r="Z84" s="5">
        <f t="shared" si="103"/>
        <v>12832.836584596565</v>
      </c>
      <c r="AA84" s="5">
        <f t="shared" si="103"/>
        <v>10998.856414910681</v>
      </c>
      <c r="AB84" s="5">
        <f t="shared" si="103"/>
        <v>9164.8762452247975</v>
      </c>
      <c r="AC84" s="5">
        <f t="shared" si="103"/>
        <v>7330.8960755389144</v>
      </c>
      <c r="AD84" s="5">
        <f t="shared" si="103"/>
        <v>5491.8913026484124</v>
      </c>
      <c r="AE84" s="5">
        <f t="shared" si="103"/>
        <v>5135.1444751204745</v>
      </c>
      <c r="AF84" s="5">
        <f t="shared" si="103"/>
        <v>0</v>
      </c>
      <c r="AG84" s="5">
        <f t="shared" si="103"/>
        <v>0</v>
      </c>
      <c r="AH84" s="5">
        <f t="shared" si="103"/>
        <v>0</v>
      </c>
      <c r="AI84" s="5">
        <f t="shared" si="103"/>
        <v>0</v>
      </c>
      <c r="AJ84" s="5">
        <f t="shared" si="103"/>
        <v>0</v>
      </c>
      <c r="AK84" s="5">
        <f t="shared" si="102"/>
        <v>0</v>
      </c>
      <c r="AL84" s="5">
        <f t="shared" si="102"/>
        <v>0</v>
      </c>
      <c r="AM84" s="5">
        <f t="shared" si="102"/>
        <v>0</v>
      </c>
      <c r="AN84" s="5">
        <f t="shared" si="102"/>
        <v>0</v>
      </c>
      <c r="AO84" s="5">
        <f t="shared" si="102"/>
        <v>0</v>
      </c>
      <c r="AP84" s="5">
        <f t="shared" si="102"/>
        <v>0</v>
      </c>
      <c r="AQ84" s="5">
        <f t="shared" si="102"/>
        <v>0</v>
      </c>
      <c r="AR84" s="5">
        <f t="shared" si="102"/>
        <v>0</v>
      </c>
      <c r="AS84" s="5">
        <f t="shared" si="102"/>
        <v>0</v>
      </c>
      <c r="AT84" s="5">
        <f t="shared" si="102"/>
        <v>0</v>
      </c>
      <c r="AU84" s="5">
        <f t="shared" si="102"/>
        <v>0</v>
      </c>
      <c r="AV84" s="5">
        <f t="shared" si="102"/>
        <v>0</v>
      </c>
      <c r="AW84" s="5">
        <f t="shared" si="102"/>
        <v>0</v>
      </c>
      <c r="AX84" s="5">
        <f t="shared" si="102"/>
        <v>0</v>
      </c>
      <c r="AY84" s="5">
        <f t="shared" si="102"/>
        <v>0</v>
      </c>
      <c r="AZ84" s="5">
        <f t="shared" si="102"/>
        <v>0</v>
      </c>
      <c r="BA84" s="5">
        <f t="shared" si="102"/>
        <v>0</v>
      </c>
      <c r="BB84" s="5">
        <f t="shared" si="102"/>
        <v>0</v>
      </c>
    </row>
    <row r="85" spans="1:54" outlineLevel="2">
      <c r="A85" s="2" t="s">
        <v>425</v>
      </c>
      <c r="B85" s="6">
        <v>22</v>
      </c>
      <c r="C85" s="5">
        <f t="shared" si="97"/>
        <v>9059</v>
      </c>
      <c r="D85" s="5">
        <f t="shared" si="99"/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107">
        <f t="shared" si="104"/>
        <v>0</v>
      </c>
      <c r="M85" s="5">
        <f t="shared" si="104"/>
        <v>0</v>
      </c>
      <c r="N85" s="5">
        <f t="shared" si="104"/>
        <v>0</v>
      </c>
      <c r="O85" s="5">
        <f t="shared" si="104"/>
        <v>0</v>
      </c>
      <c r="P85" s="5">
        <f t="shared" si="104"/>
        <v>0</v>
      </c>
      <c r="Q85" s="5">
        <f t="shared" si="104"/>
        <v>0</v>
      </c>
      <c r="R85" s="5">
        <f t="shared" si="104"/>
        <v>0</v>
      </c>
      <c r="S85" s="5">
        <f t="shared" si="104"/>
        <v>0</v>
      </c>
      <c r="T85" s="5">
        <f t="shared" si="104"/>
        <v>0</v>
      </c>
      <c r="U85" s="5">
        <f t="shared" si="103"/>
        <v>0</v>
      </c>
      <c r="V85" s="5">
        <f t="shared" si="103"/>
        <v>0</v>
      </c>
      <c r="W85" s="5">
        <f t="shared" si="103"/>
        <v>0</v>
      </c>
      <c r="X85" s="5">
        <f t="shared" si="103"/>
        <v>0</v>
      </c>
      <c r="Y85" s="5">
        <f t="shared" si="103"/>
        <v>0</v>
      </c>
      <c r="Z85" s="5">
        <f t="shared" si="103"/>
        <v>0</v>
      </c>
      <c r="AA85" s="5">
        <f t="shared" si="103"/>
        <v>0</v>
      </c>
      <c r="AB85" s="5">
        <f t="shared" si="103"/>
        <v>0</v>
      </c>
      <c r="AC85" s="5">
        <f t="shared" si="103"/>
        <v>0</v>
      </c>
      <c r="AD85" s="5">
        <f t="shared" si="103"/>
        <v>0</v>
      </c>
      <c r="AE85" s="5">
        <f t="shared" si="103"/>
        <v>0</v>
      </c>
      <c r="AF85" s="5">
        <f t="shared" si="103"/>
        <v>0</v>
      </c>
      <c r="AG85" s="5">
        <f t="shared" si="103"/>
        <v>0</v>
      </c>
      <c r="AH85" s="5">
        <f t="shared" si="103"/>
        <v>0</v>
      </c>
      <c r="AI85" s="5">
        <f t="shared" si="103"/>
        <v>0</v>
      </c>
      <c r="AJ85" s="5">
        <f t="shared" si="103"/>
        <v>0</v>
      </c>
      <c r="AK85" s="5">
        <f t="shared" si="102"/>
        <v>0</v>
      </c>
      <c r="AL85" s="5">
        <f t="shared" si="102"/>
        <v>0</v>
      </c>
      <c r="AM85" s="5">
        <f t="shared" si="102"/>
        <v>0</v>
      </c>
      <c r="AN85" s="5">
        <f t="shared" si="102"/>
        <v>0</v>
      </c>
      <c r="AO85" s="5">
        <f t="shared" si="102"/>
        <v>0</v>
      </c>
      <c r="AP85" s="5">
        <f t="shared" si="102"/>
        <v>0</v>
      </c>
      <c r="AQ85" s="5">
        <f t="shared" si="102"/>
        <v>0</v>
      </c>
      <c r="AR85" s="5">
        <f t="shared" si="102"/>
        <v>0</v>
      </c>
      <c r="AS85" s="5">
        <f t="shared" si="102"/>
        <v>0</v>
      </c>
      <c r="AT85" s="5">
        <f t="shared" si="102"/>
        <v>0</v>
      </c>
      <c r="AU85" s="5">
        <f t="shared" si="102"/>
        <v>0</v>
      </c>
      <c r="AV85" s="5">
        <f t="shared" si="102"/>
        <v>0</v>
      </c>
      <c r="AW85" s="5">
        <f t="shared" si="102"/>
        <v>0</v>
      </c>
      <c r="AX85" s="5">
        <f t="shared" si="102"/>
        <v>0</v>
      </c>
      <c r="AY85" s="5">
        <f t="shared" si="102"/>
        <v>0</v>
      </c>
      <c r="AZ85" s="5">
        <f t="shared" si="102"/>
        <v>0</v>
      </c>
      <c r="BA85" s="5">
        <f t="shared" si="102"/>
        <v>0</v>
      </c>
      <c r="BB85" s="5">
        <f t="shared" si="102"/>
        <v>0</v>
      </c>
    </row>
    <row r="86" spans="1:54" outlineLevel="2">
      <c r="A86" s="2" t="s">
        <v>425</v>
      </c>
      <c r="B86" s="6">
        <v>23</v>
      </c>
      <c r="C86" s="5">
        <f t="shared" si="97"/>
        <v>9425</v>
      </c>
      <c r="D86" s="5">
        <f t="shared" si="99"/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107">
        <f t="shared" si="104"/>
        <v>0</v>
      </c>
      <c r="M86" s="5">
        <f t="shared" si="104"/>
        <v>0</v>
      </c>
      <c r="N86" s="5">
        <f t="shared" si="104"/>
        <v>0</v>
      </c>
      <c r="O86" s="5">
        <f t="shared" si="104"/>
        <v>0</v>
      </c>
      <c r="P86" s="5">
        <f t="shared" si="104"/>
        <v>0</v>
      </c>
      <c r="Q86" s="5">
        <f t="shared" si="104"/>
        <v>0</v>
      </c>
      <c r="R86" s="5">
        <f t="shared" si="104"/>
        <v>0</v>
      </c>
      <c r="S86" s="5">
        <f t="shared" si="104"/>
        <v>0</v>
      </c>
      <c r="T86" s="5">
        <f t="shared" si="104"/>
        <v>0</v>
      </c>
      <c r="U86" s="5">
        <f t="shared" si="103"/>
        <v>0</v>
      </c>
      <c r="V86" s="5">
        <f t="shared" si="103"/>
        <v>0</v>
      </c>
      <c r="W86" s="5">
        <f t="shared" si="103"/>
        <v>0</v>
      </c>
      <c r="X86" s="5">
        <f t="shared" si="103"/>
        <v>0</v>
      </c>
      <c r="Y86" s="5">
        <f t="shared" si="103"/>
        <v>0</v>
      </c>
      <c r="Z86" s="5">
        <f t="shared" si="103"/>
        <v>0</v>
      </c>
      <c r="AA86" s="5">
        <f t="shared" si="103"/>
        <v>0</v>
      </c>
      <c r="AB86" s="5">
        <f t="shared" si="103"/>
        <v>0</v>
      </c>
      <c r="AC86" s="5">
        <f t="shared" si="103"/>
        <v>0</v>
      </c>
      <c r="AD86" s="5">
        <f t="shared" si="103"/>
        <v>0</v>
      </c>
      <c r="AE86" s="5">
        <f t="shared" si="103"/>
        <v>0</v>
      </c>
      <c r="AF86" s="5">
        <f t="shared" si="103"/>
        <v>0</v>
      </c>
      <c r="AG86" s="5">
        <f t="shared" si="103"/>
        <v>0</v>
      </c>
      <c r="AH86" s="5">
        <f t="shared" si="103"/>
        <v>0</v>
      </c>
      <c r="AI86" s="5">
        <f t="shared" si="103"/>
        <v>0</v>
      </c>
      <c r="AJ86" s="5">
        <f t="shared" si="103"/>
        <v>0</v>
      </c>
      <c r="AK86" s="5">
        <f t="shared" si="102"/>
        <v>0</v>
      </c>
      <c r="AL86" s="5">
        <f t="shared" si="102"/>
        <v>0</v>
      </c>
      <c r="AM86" s="5">
        <f t="shared" si="102"/>
        <v>0</v>
      </c>
      <c r="AN86" s="5">
        <f t="shared" si="102"/>
        <v>0</v>
      </c>
      <c r="AO86" s="5">
        <f t="shared" si="102"/>
        <v>0</v>
      </c>
      <c r="AP86" s="5">
        <f t="shared" si="102"/>
        <v>0</v>
      </c>
      <c r="AQ86" s="5">
        <f t="shared" si="102"/>
        <v>0</v>
      </c>
      <c r="AR86" s="5">
        <f t="shared" si="102"/>
        <v>0</v>
      </c>
      <c r="AS86" s="5">
        <f t="shared" si="102"/>
        <v>0</v>
      </c>
      <c r="AT86" s="5">
        <f t="shared" si="102"/>
        <v>0</v>
      </c>
      <c r="AU86" s="5">
        <f t="shared" si="102"/>
        <v>0</v>
      </c>
      <c r="AV86" s="5">
        <f t="shared" si="102"/>
        <v>0</v>
      </c>
      <c r="AW86" s="5">
        <f t="shared" si="102"/>
        <v>0</v>
      </c>
      <c r="AX86" s="5">
        <f t="shared" si="102"/>
        <v>0</v>
      </c>
      <c r="AY86" s="5">
        <f t="shared" si="102"/>
        <v>0</v>
      </c>
      <c r="AZ86" s="5">
        <f t="shared" si="102"/>
        <v>0</v>
      </c>
      <c r="BA86" s="5">
        <f t="shared" si="102"/>
        <v>0</v>
      </c>
      <c r="BB86" s="5">
        <f t="shared" si="102"/>
        <v>0</v>
      </c>
    </row>
    <row r="87" spans="1:54" outlineLevel="2">
      <c r="A87" s="2" t="s">
        <v>425</v>
      </c>
      <c r="B87" s="6">
        <v>24</v>
      </c>
      <c r="C87" s="5">
        <f t="shared" si="97"/>
        <v>9790</v>
      </c>
      <c r="D87" s="5">
        <f t="shared" si="99"/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107">
        <f t="shared" si="104"/>
        <v>0</v>
      </c>
      <c r="M87" s="5">
        <f t="shared" si="104"/>
        <v>0</v>
      </c>
      <c r="N87" s="5">
        <f t="shared" si="104"/>
        <v>0</v>
      </c>
      <c r="O87" s="5">
        <f t="shared" si="104"/>
        <v>0</v>
      </c>
      <c r="P87" s="5">
        <f t="shared" si="104"/>
        <v>0</v>
      </c>
      <c r="Q87" s="5">
        <f t="shared" si="104"/>
        <v>0</v>
      </c>
      <c r="R87" s="5">
        <f t="shared" si="104"/>
        <v>0</v>
      </c>
      <c r="S87" s="5">
        <f t="shared" si="104"/>
        <v>0</v>
      </c>
      <c r="T87" s="5">
        <f t="shared" si="104"/>
        <v>0</v>
      </c>
      <c r="U87" s="5">
        <f t="shared" si="103"/>
        <v>0</v>
      </c>
      <c r="V87" s="5">
        <f t="shared" si="103"/>
        <v>0</v>
      </c>
      <c r="W87" s="5">
        <f t="shared" si="103"/>
        <v>0</v>
      </c>
      <c r="X87" s="5">
        <f t="shared" si="103"/>
        <v>0</v>
      </c>
      <c r="Y87" s="5">
        <f t="shared" si="103"/>
        <v>0</v>
      </c>
      <c r="Z87" s="5">
        <f t="shared" si="103"/>
        <v>0</v>
      </c>
      <c r="AA87" s="5">
        <f t="shared" si="103"/>
        <v>0</v>
      </c>
      <c r="AB87" s="5">
        <f t="shared" si="103"/>
        <v>0</v>
      </c>
      <c r="AC87" s="5">
        <f t="shared" si="103"/>
        <v>0</v>
      </c>
      <c r="AD87" s="5">
        <f t="shared" si="103"/>
        <v>0</v>
      </c>
      <c r="AE87" s="5">
        <f t="shared" si="103"/>
        <v>0</v>
      </c>
      <c r="AF87" s="5">
        <f t="shared" si="103"/>
        <v>0</v>
      </c>
      <c r="AG87" s="5">
        <f t="shared" si="103"/>
        <v>0</v>
      </c>
      <c r="AH87" s="5">
        <f t="shared" si="103"/>
        <v>0</v>
      </c>
      <c r="AI87" s="5">
        <f t="shared" si="103"/>
        <v>0</v>
      </c>
      <c r="AJ87" s="5">
        <f t="shared" si="103"/>
        <v>0</v>
      </c>
      <c r="AK87" s="5">
        <f t="shared" si="102"/>
        <v>0</v>
      </c>
      <c r="AL87" s="5">
        <f t="shared" si="102"/>
        <v>0</v>
      </c>
      <c r="AM87" s="5">
        <f t="shared" si="102"/>
        <v>0</v>
      </c>
      <c r="AN87" s="5">
        <f t="shared" si="102"/>
        <v>0</v>
      </c>
      <c r="AO87" s="5">
        <f t="shared" si="102"/>
        <v>0</v>
      </c>
      <c r="AP87" s="5">
        <f t="shared" si="102"/>
        <v>0</v>
      </c>
      <c r="AQ87" s="5">
        <f t="shared" si="102"/>
        <v>0</v>
      </c>
      <c r="AR87" s="5">
        <f t="shared" si="102"/>
        <v>0</v>
      </c>
      <c r="AS87" s="5">
        <f t="shared" si="102"/>
        <v>0</v>
      </c>
      <c r="AT87" s="5">
        <f t="shared" si="102"/>
        <v>0</v>
      </c>
      <c r="AU87" s="5">
        <f t="shared" si="102"/>
        <v>0</v>
      </c>
      <c r="AV87" s="5">
        <f t="shared" si="102"/>
        <v>0</v>
      </c>
      <c r="AW87" s="5">
        <f t="shared" si="102"/>
        <v>0</v>
      </c>
      <c r="AX87" s="5">
        <f t="shared" si="102"/>
        <v>0</v>
      </c>
      <c r="AY87" s="5">
        <f t="shared" si="102"/>
        <v>0</v>
      </c>
      <c r="AZ87" s="5">
        <f t="shared" si="102"/>
        <v>0</v>
      </c>
      <c r="BA87" s="5">
        <f t="shared" si="102"/>
        <v>0</v>
      </c>
      <c r="BB87" s="5">
        <f t="shared" si="102"/>
        <v>0</v>
      </c>
    </row>
    <row r="88" spans="1:54" outlineLevel="2">
      <c r="A88" s="2" t="s">
        <v>425</v>
      </c>
      <c r="B88" s="6">
        <v>25</v>
      </c>
      <c r="C88" s="5">
        <f t="shared" si="97"/>
        <v>10155</v>
      </c>
      <c r="D88" s="5">
        <f t="shared" si="99"/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107">
        <f t="shared" si="104"/>
        <v>0</v>
      </c>
      <c r="M88" s="5">
        <f t="shared" si="104"/>
        <v>0</v>
      </c>
      <c r="N88" s="5">
        <f t="shared" si="104"/>
        <v>0</v>
      </c>
      <c r="O88" s="5">
        <f t="shared" si="104"/>
        <v>0</v>
      </c>
      <c r="P88" s="5">
        <f t="shared" si="104"/>
        <v>0</v>
      </c>
      <c r="Q88" s="5">
        <f t="shared" si="104"/>
        <v>0</v>
      </c>
      <c r="R88" s="5">
        <f t="shared" si="104"/>
        <v>0</v>
      </c>
      <c r="S88" s="5">
        <f t="shared" si="104"/>
        <v>0</v>
      </c>
      <c r="T88" s="5">
        <f t="shared" si="104"/>
        <v>0</v>
      </c>
      <c r="U88" s="5">
        <f t="shared" si="103"/>
        <v>0</v>
      </c>
      <c r="V88" s="5">
        <f t="shared" si="103"/>
        <v>0</v>
      </c>
      <c r="W88" s="5">
        <f t="shared" si="103"/>
        <v>0</v>
      </c>
      <c r="X88" s="5">
        <f t="shared" si="103"/>
        <v>0</v>
      </c>
      <c r="Y88" s="5">
        <f t="shared" si="103"/>
        <v>0</v>
      </c>
      <c r="Z88" s="5">
        <f t="shared" si="103"/>
        <v>0</v>
      </c>
      <c r="AA88" s="5">
        <f t="shared" si="103"/>
        <v>0</v>
      </c>
      <c r="AB88" s="5">
        <f t="shared" si="103"/>
        <v>0</v>
      </c>
      <c r="AC88" s="5">
        <f t="shared" si="103"/>
        <v>0</v>
      </c>
      <c r="AD88" s="5">
        <f t="shared" si="103"/>
        <v>0</v>
      </c>
      <c r="AE88" s="5">
        <f t="shared" si="103"/>
        <v>0</v>
      </c>
      <c r="AF88" s="5">
        <f t="shared" si="103"/>
        <v>0</v>
      </c>
      <c r="AG88" s="5">
        <f t="shared" si="103"/>
        <v>0</v>
      </c>
      <c r="AH88" s="5">
        <f t="shared" si="103"/>
        <v>0</v>
      </c>
      <c r="AI88" s="5">
        <f t="shared" si="103"/>
        <v>0</v>
      </c>
      <c r="AJ88" s="5">
        <f t="shared" si="103"/>
        <v>0</v>
      </c>
      <c r="AK88" s="5">
        <f t="shared" si="102"/>
        <v>0</v>
      </c>
      <c r="AL88" s="5">
        <f t="shared" si="102"/>
        <v>0</v>
      </c>
      <c r="AM88" s="5">
        <f t="shared" si="102"/>
        <v>0</v>
      </c>
      <c r="AN88" s="5">
        <f t="shared" si="102"/>
        <v>0</v>
      </c>
      <c r="AO88" s="5">
        <f t="shared" si="102"/>
        <v>0</v>
      </c>
      <c r="AP88" s="5">
        <f t="shared" si="102"/>
        <v>0</v>
      </c>
      <c r="AQ88" s="5">
        <f t="shared" si="102"/>
        <v>0</v>
      </c>
      <c r="AR88" s="5">
        <f t="shared" si="102"/>
        <v>0</v>
      </c>
      <c r="AS88" s="5">
        <f t="shared" si="102"/>
        <v>0</v>
      </c>
      <c r="AT88" s="5">
        <f t="shared" si="102"/>
        <v>0</v>
      </c>
      <c r="AU88" s="5">
        <f t="shared" si="102"/>
        <v>0</v>
      </c>
      <c r="AV88" s="5">
        <f t="shared" si="102"/>
        <v>0</v>
      </c>
      <c r="AW88" s="5">
        <f t="shared" si="102"/>
        <v>0</v>
      </c>
      <c r="AX88" s="5">
        <f t="shared" si="102"/>
        <v>0</v>
      </c>
      <c r="AY88" s="5">
        <f t="shared" si="102"/>
        <v>0</v>
      </c>
      <c r="AZ88" s="5">
        <f t="shared" si="102"/>
        <v>0</v>
      </c>
      <c r="BA88" s="5">
        <f t="shared" si="102"/>
        <v>0</v>
      </c>
      <c r="BB88" s="5">
        <f t="shared" si="102"/>
        <v>0</v>
      </c>
    </row>
    <row r="89" spans="1:54" outlineLevel="2">
      <c r="A89" s="2" t="s">
        <v>425</v>
      </c>
      <c r="B89" s="6">
        <v>26</v>
      </c>
      <c r="C89" s="5">
        <f t="shared" si="97"/>
        <v>10520</v>
      </c>
      <c r="D89" s="5">
        <f t="shared" si="99"/>
        <v>18706.59773079562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107">
        <f t="shared" si="104"/>
        <v>0</v>
      </c>
      <c r="M89" s="5">
        <f t="shared" si="104"/>
        <v>0</v>
      </c>
      <c r="N89" s="5">
        <f t="shared" si="104"/>
        <v>0</v>
      </c>
      <c r="O89" s="5">
        <f t="shared" si="104"/>
        <v>0</v>
      </c>
      <c r="P89" s="5">
        <f t="shared" si="104"/>
        <v>0</v>
      </c>
      <c r="Q89" s="5">
        <f t="shared" si="104"/>
        <v>0</v>
      </c>
      <c r="R89" s="5">
        <f t="shared" si="104"/>
        <v>0</v>
      </c>
      <c r="S89" s="5">
        <f t="shared" si="104"/>
        <v>0</v>
      </c>
      <c r="T89" s="5">
        <f t="shared" si="104"/>
        <v>0</v>
      </c>
      <c r="U89" s="5">
        <f t="shared" si="103"/>
        <v>0</v>
      </c>
      <c r="V89" s="5">
        <f t="shared" si="103"/>
        <v>0</v>
      </c>
      <c r="W89" s="5">
        <f t="shared" si="103"/>
        <v>0</v>
      </c>
      <c r="X89" s="5">
        <f t="shared" si="103"/>
        <v>0</v>
      </c>
      <c r="Y89" s="5">
        <f t="shared" si="103"/>
        <v>0</v>
      </c>
      <c r="Z89" s="5">
        <f t="shared" si="103"/>
        <v>0</v>
      </c>
      <c r="AA89" s="5">
        <f t="shared" si="103"/>
        <v>0</v>
      </c>
      <c r="AB89" s="5">
        <f t="shared" si="103"/>
        <v>0</v>
      </c>
      <c r="AC89" s="5">
        <f t="shared" si="103"/>
        <v>16835.937957716058</v>
      </c>
      <c r="AD89" s="5">
        <f t="shared" si="103"/>
        <v>14960.153089367785</v>
      </c>
      <c r="AE89" s="5">
        <f t="shared" si="103"/>
        <v>14596.271325289294</v>
      </c>
      <c r="AF89" s="5">
        <f t="shared" si="103"/>
        <v>0</v>
      </c>
      <c r="AG89" s="5">
        <f t="shared" si="103"/>
        <v>0</v>
      </c>
      <c r="AH89" s="5">
        <f t="shared" si="103"/>
        <v>0</v>
      </c>
      <c r="AI89" s="5">
        <f t="shared" si="103"/>
        <v>0</v>
      </c>
      <c r="AJ89" s="5">
        <f t="shared" si="103"/>
        <v>0</v>
      </c>
      <c r="AK89" s="5">
        <f t="shared" si="102"/>
        <v>0</v>
      </c>
      <c r="AL89" s="5">
        <f t="shared" si="102"/>
        <v>0</v>
      </c>
      <c r="AM89" s="5">
        <f t="shared" si="102"/>
        <v>0</v>
      </c>
      <c r="AN89" s="5">
        <f t="shared" si="102"/>
        <v>0</v>
      </c>
      <c r="AO89" s="5">
        <f t="shared" si="102"/>
        <v>0</v>
      </c>
      <c r="AP89" s="5">
        <f t="shared" si="102"/>
        <v>0</v>
      </c>
      <c r="AQ89" s="5">
        <f t="shared" si="102"/>
        <v>0</v>
      </c>
      <c r="AR89" s="5">
        <f t="shared" si="102"/>
        <v>0</v>
      </c>
      <c r="AS89" s="5">
        <f t="shared" si="102"/>
        <v>0</v>
      </c>
      <c r="AT89" s="5">
        <f t="shared" si="102"/>
        <v>0</v>
      </c>
      <c r="AU89" s="5">
        <f t="shared" si="102"/>
        <v>0</v>
      </c>
      <c r="AV89" s="5">
        <f t="shared" si="102"/>
        <v>0</v>
      </c>
      <c r="AW89" s="5">
        <f t="shared" si="102"/>
        <v>0</v>
      </c>
      <c r="AX89" s="5">
        <f t="shared" si="102"/>
        <v>0</v>
      </c>
      <c r="AY89" s="5">
        <f t="shared" si="102"/>
        <v>0</v>
      </c>
      <c r="AZ89" s="5">
        <f t="shared" si="102"/>
        <v>0</v>
      </c>
      <c r="BA89" s="5">
        <f t="shared" si="102"/>
        <v>0</v>
      </c>
      <c r="BB89" s="5">
        <f t="shared" si="102"/>
        <v>0</v>
      </c>
    </row>
    <row r="90" spans="1:54" outlineLevel="2">
      <c r="A90" s="2" t="s">
        <v>425</v>
      </c>
      <c r="B90" s="6">
        <v>27</v>
      </c>
      <c r="C90" s="5">
        <f t="shared" si="97"/>
        <v>10886</v>
      </c>
      <c r="D90" s="5">
        <f t="shared" si="99"/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107">
        <f t="shared" si="104"/>
        <v>0</v>
      </c>
      <c r="M90" s="5">
        <f t="shared" si="104"/>
        <v>0</v>
      </c>
      <c r="N90" s="5">
        <f t="shared" si="104"/>
        <v>0</v>
      </c>
      <c r="O90" s="5">
        <f t="shared" si="104"/>
        <v>0</v>
      </c>
      <c r="P90" s="5">
        <f t="shared" si="104"/>
        <v>0</v>
      </c>
      <c r="Q90" s="5">
        <f t="shared" si="104"/>
        <v>0</v>
      </c>
      <c r="R90" s="5">
        <f t="shared" si="104"/>
        <v>0</v>
      </c>
      <c r="S90" s="5">
        <f t="shared" si="104"/>
        <v>0</v>
      </c>
      <c r="T90" s="5">
        <f t="shared" si="104"/>
        <v>0</v>
      </c>
      <c r="U90" s="5">
        <f t="shared" si="103"/>
        <v>0</v>
      </c>
      <c r="V90" s="5">
        <f t="shared" si="103"/>
        <v>0</v>
      </c>
      <c r="W90" s="5">
        <f t="shared" si="103"/>
        <v>0</v>
      </c>
      <c r="X90" s="5">
        <f t="shared" si="103"/>
        <v>0</v>
      </c>
      <c r="Y90" s="5">
        <f t="shared" si="103"/>
        <v>0</v>
      </c>
      <c r="Z90" s="5">
        <f t="shared" si="103"/>
        <v>0</v>
      </c>
      <c r="AA90" s="5">
        <f t="shared" si="103"/>
        <v>0</v>
      </c>
      <c r="AB90" s="5">
        <f t="shared" si="103"/>
        <v>0</v>
      </c>
      <c r="AC90" s="5">
        <f t="shared" si="103"/>
        <v>0</v>
      </c>
      <c r="AD90" s="5">
        <f t="shared" si="103"/>
        <v>0</v>
      </c>
      <c r="AE90" s="5">
        <f t="shared" si="103"/>
        <v>0</v>
      </c>
      <c r="AF90" s="5">
        <f t="shared" si="103"/>
        <v>0</v>
      </c>
      <c r="AG90" s="5">
        <f t="shared" si="103"/>
        <v>0</v>
      </c>
      <c r="AH90" s="5">
        <f t="shared" si="103"/>
        <v>0</v>
      </c>
      <c r="AI90" s="5">
        <f t="shared" si="103"/>
        <v>0</v>
      </c>
      <c r="AJ90" s="5">
        <f t="shared" si="103"/>
        <v>0</v>
      </c>
      <c r="AK90" s="5">
        <f t="shared" si="102"/>
        <v>0</v>
      </c>
      <c r="AL90" s="5">
        <f t="shared" si="102"/>
        <v>0</v>
      </c>
      <c r="AM90" s="5">
        <f t="shared" si="102"/>
        <v>0</v>
      </c>
      <c r="AN90" s="5">
        <f t="shared" ref="AN90:BB105" si="105">LDEM($D90,$C89,$C90,AN$4)*AN$3*(AN$4&gt;=$C90)</f>
        <v>0</v>
      </c>
      <c r="AO90" s="5">
        <f t="shared" si="105"/>
        <v>0</v>
      </c>
      <c r="AP90" s="5">
        <f t="shared" si="105"/>
        <v>0</v>
      </c>
      <c r="AQ90" s="5">
        <f t="shared" si="105"/>
        <v>0</v>
      </c>
      <c r="AR90" s="5">
        <f t="shared" si="105"/>
        <v>0</v>
      </c>
      <c r="AS90" s="5">
        <f t="shared" si="105"/>
        <v>0</v>
      </c>
      <c r="AT90" s="5">
        <f t="shared" si="105"/>
        <v>0</v>
      </c>
      <c r="AU90" s="5">
        <f t="shared" si="105"/>
        <v>0</v>
      </c>
      <c r="AV90" s="5">
        <f t="shared" si="105"/>
        <v>0</v>
      </c>
      <c r="AW90" s="5">
        <f t="shared" si="105"/>
        <v>0</v>
      </c>
      <c r="AX90" s="5">
        <f t="shared" si="105"/>
        <v>0</v>
      </c>
      <c r="AY90" s="5">
        <f t="shared" si="105"/>
        <v>0</v>
      </c>
      <c r="AZ90" s="5">
        <f t="shared" si="105"/>
        <v>0</v>
      </c>
      <c r="BA90" s="5">
        <f t="shared" si="105"/>
        <v>0</v>
      </c>
      <c r="BB90" s="5">
        <f t="shared" si="105"/>
        <v>0</v>
      </c>
    </row>
    <row r="91" spans="1:54" outlineLevel="2">
      <c r="A91" s="2" t="s">
        <v>425</v>
      </c>
      <c r="B91" s="6">
        <v>28</v>
      </c>
      <c r="C91" s="5">
        <f t="shared" si="97"/>
        <v>10957</v>
      </c>
      <c r="D91" s="5">
        <f t="shared" si="99"/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107">
        <f t="shared" si="104"/>
        <v>0</v>
      </c>
      <c r="M91" s="5">
        <f t="shared" si="104"/>
        <v>0</v>
      </c>
      <c r="N91" s="5">
        <f t="shared" si="104"/>
        <v>0</v>
      </c>
      <c r="O91" s="5">
        <f t="shared" si="104"/>
        <v>0</v>
      </c>
      <c r="P91" s="5">
        <f t="shared" si="104"/>
        <v>0</v>
      </c>
      <c r="Q91" s="5">
        <f t="shared" si="104"/>
        <v>0</v>
      </c>
      <c r="R91" s="5">
        <f t="shared" si="104"/>
        <v>0</v>
      </c>
      <c r="S91" s="5">
        <f t="shared" si="104"/>
        <v>0</v>
      </c>
      <c r="T91" s="5">
        <f t="shared" si="104"/>
        <v>0</v>
      </c>
      <c r="U91" s="5">
        <f t="shared" si="103"/>
        <v>0</v>
      </c>
      <c r="V91" s="5">
        <f t="shared" si="103"/>
        <v>0</v>
      </c>
      <c r="W91" s="5">
        <f t="shared" si="103"/>
        <v>0</v>
      </c>
      <c r="X91" s="5">
        <f t="shared" si="103"/>
        <v>0</v>
      </c>
      <c r="Y91" s="5">
        <f t="shared" si="103"/>
        <v>0</v>
      </c>
      <c r="Z91" s="5">
        <f t="shared" si="103"/>
        <v>0</v>
      </c>
      <c r="AA91" s="5">
        <f t="shared" si="103"/>
        <v>0</v>
      </c>
      <c r="AB91" s="5">
        <f t="shared" si="103"/>
        <v>0</v>
      </c>
      <c r="AC91" s="5">
        <f t="shared" si="103"/>
        <v>0</v>
      </c>
      <c r="AD91" s="5">
        <f t="shared" si="103"/>
        <v>0</v>
      </c>
      <c r="AE91" s="5">
        <f t="shared" si="103"/>
        <v>0</v>
      </c>
      <c r="AF91" s="5">
        <f t="shared" si="103"/>
        <v>0</v>
      </c>
      <c r="AG91" s="5">
        <f t="shared" si="103"/>
        <v>0</v>
      </c>
      <c r="AH91" s="5">
        <f t="shared" si="103"/>
        <v>0</v>
      </c>
      <c r="AI91" s="5">
        <f t="shared" si="103"/>
        <v>0</v>
      </c>
      <c r="AJ91" s="5">
        <f t="shared" si="103"/>
        <v>0</v>
      </c>
      <c r="AK91" s="5">
        <f t="shared" ref="AK91:AK107" si="106">LDEM($D91,$C90,$C91,AK$4)*AK$3*(AK$4&gt;=$C91)</f>
        <v>0</v>
      </c>
      <c r="AL91" s="5">
        <f t="shared" ref="AL91:AL107" si="107">LDEM($D91,$C90,$C91,AL$4)*AL$3*(AL$4&gt;=$C91)</f>
        <v>0</v>
      </c>
      <c r="AM91" s="5">
        <f t="shared" ref="AM91:AM107" si="108">LDEM($D91,$C90,$C91,AM$4)*AM$3*(AM$4&gt;=$C91)</f>
        <v>0</v>
      </c>
      <c r="AN91" s="5">
        <f t="shared" si="105"/>
        <v>0</v>
      </c>
      <c r="AO91" s="5">
        <f t="shared" si="105"/>
        <v>0</v>
      </c>
      <c r="AP91" s="5">
        <f t="shared" si="105"/>
        <v>0</v>
      </c>
      <c r="AQ91" s="5">
        <f t="shared" si="105"/>
        <v>0</v>
      </c>
      <c r="AR91" s="5">
        <f t="shared" si="105"/>
        <v>0</v>
      </c>
      <c r="AS91" s="5">
        <f t="shared" si="105"/>
        <v>0</v>
      </c>
      <c r="AT91" s="5">
        <f t="shared" si="105"/>
        <v>0</v>
      </c>
      <c r="AU91" s="5">
        <f t="shared" si="105"/>
        <v>0</v>
      </c>
      <c r="AV91" s="5">
        <f t="shared" si="105"/>
        <v>0</v>
      </c>
      <c r="AW91" s="5">
        <f t="shared" si="105"/>
        <v>0</v>
      </c>
      <c r="AX91" s="5">
        <f t="shared" si="105"/>
        <v>0</v>
      </c>
      <c r="AY91" s="5">
        <f t="shared" si="105"/>
        <v>0</v>
      </c>
      <c r="AZ91" s="5">
        <f t="shared" si="105"/>
        <v>0</v>
      </c>
      <c r="BA91" s="5">
        <f t="shared" si="105"/>
        <v>0</v>
      </c>
      <c r="BB91" s="5">
        <f t="shared" si="105"/>
        <v>0</v>
      </c>
    </row>
    <row r="92" spans="1:54" outlineLevel="2">
      <c r="A92" s="2" t="s">
        <v>425</v>
      </c>
      <c r="B92" s="6">
        <v>29</v>
      </c>
      <c r="C92" s="5">
        <f t="shared" si="97"/>
        <v>0</v>
      </c>
      <c r="D92" s="5">
        <f t="shared" si="99"/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107">
        <f t="shared" si="104"/>
        <v>0</v>
      </c>
      <c r="M92" s="5">
        <f t="shared" si="104"/>
        <v>0</v>
      </c>
      <c r="N92" s="5">
        <f t="shared" si="104"/>
        <v>0</v>
      </c>
      <c r="O92" s="5">
        <f t="shared" si="104"/>
        <v>0</v>
      </c>
      <c r="P92" s="5">
        <f t="shared" si="104"/>
        <v>0</v>
      </c>
      <c r="Q92" s="5">
        <f t="shared" si="104"/>
        <v>0</v>
      </c>
      <c r="R92" s="5">
        <f t="shared" si="104"/>
        <v>0</v>
      </c>
      <c r="S92" s="5">
        <f t="shared" si="104"/>
        <v>0</v>
      </c>
      <c r="T92" s="5">
        <f t="shared" si="104"/>
        <v>0</v>
      </c>
      <c r="U92" s="5">
        <f t="shared" si="103"/>
        <v>0</v>
      </c>
      <c r="V92" s="5">
        <f t="shared" si="103"/>
        <v>0</v>
      </c>
      <c r="W92" s="5">
        <f t="shared" si="103"/>
        <v>0</v>
      </c>
      <c r="X92" s="5">
        <f t="shared" si="103"/>
        <v>0</v>
      </c>
      <c r="Y92" s="5">
        <f t="shared" si="103"/>
        <v>0</v>
      </c>
      <c r="Z92" s="5">
        <f t="shared" si="103"/>
        <v>0</v>
      </c>
      <c r="AA92" s="5">
        <f t="shared" si="103"/>
        <v>0</v>
      </c>
      <c r="AB92" s="5">
        <f t="shared" si="103"/>
        <v>0</v>
      </c>
      <c r="AC92" s="5">
        <f t="shared" si="103"/>
        <v>0</v>
      </c>
      <c r="AD92" s="5">
        <f t="shared" si="103"/>
        <v>0</v>
      </c>
      <c r="AE92" s="5">
        <f t="shared" si="103"/>
        <v>0</v>
      </c>
      <c r="AF92" s="5">
        <f t="shared" si="103"/>
        <v>0</v>
      </c>
      <c r="AG92" s="5">
        <f t="shared" si="103"/>
        <v>0</v>
      </c>
      <c r="AH92" s="5">
        <f t="shared" si="103"/>
        <v>0</v>
      </c>
      <c r="AI92" s="5">
        <f t="shared" si="103"/>
        <v>0</v>
      </c>
      <c r="AJ92" s="5">
        <f t="shared" ref="AJ92:AJ107" si="109">LDEM($D92,$C91,$C92,AJ$4)*AJ$3*(AJ$4&gt;=$C92)</f>
        <v>0</v>
      </c>
      <c r="AK92" s="5">
        <f t="shared" si="106"/>
        <v>0</v>
      </c>
      <c r="AL92" s="5">
        <f t="shared" si="107"/>
        <v>0</v>
      </c>
      <c r="AM92" s="5">
        <f t="shared" si="108"/>
        <v>0</v>
      </c>
      <c r="AN92" s="5">
        <f t="shared" si="105"/>
        <v>0</v>
      </c>
      <c r="AO92" s="5">
        <f t="shared" si="105"/>
        <v>0</v>
      </c>
      <c r="AP92" s="5">
        <f t="shared" si="105"/>
        <v>0</v>
      </c>
      <c r="AQ92" s="5">
        <f t="shared" si="105"/>
        <v>0</v>
      </c>
      <c r="AR92" s="5">
        <f t="shared" si="105"/>
        <v>0</v>
      </c>
      <c r="AS92" s="5">
        <f t="shared" si="105"/>
        <v>0</v>
      </c>
      <c r="AT92" s="5">
        <f t="shared" si="105"/>
        <v>0</v>
      </c>
      <c r="AU92" s="5">
        <f t="shared" si="105"/>
        <v>0</v>
      </c>
      <c r="AV92" s="5">
        <f t="shared" si="105"/>
        <v>0</v>
      </c>
      <c r="AW92" s="5">
        <f t="shared" si="105"/>
        <v>0</v>
      </c>
      <c r="AX92" s="5">
        <f t="shared" si="105"/>
        <v>0</v>
      </c>
      <c r="AY92" s="5">
        <f t="shared" si="105"/>
        <v>0</v>
      </c>
      <c r="AZ92" s="5">
        <f t="shared" si="105"/>
        <v>0</v>
      </c>
      <c r="BA92" s="5">
        <f t="shared" si="105"/>
        <v>0</v>
      </c>
      <c r="BB92" s="5">
        <f t="shared" si="105"/>
        <v>0</v>
      </c>
    </row>
    <row r="93" spans="1:54" outlineLevel="2">
      <c r="A93" s="2" t="s">
        <v>425</v>
      </c>
      <c r="B93" s="6">
        <v>30</v>
      </c>
      <c r="C93" s="5">
        <f t="shared" si="97"/>
        <v>0</v>
      </c>
      <c r="D93" s="5">
        <f t="shared" si="99"/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107">
        <f t="shared" si="104"/>
        <v>0</v>
      </c>
      <c r="M93" s="5">
        <f t="shared" si="104"/>
        <v>0</v>
      </c>
      <c r="N93" s="5">
        <f t="shared" si="104"/>
        <v>0</v>
      </c>
      <c r="O93" s="5">
        <f t="shared" si="104"/>
        <v>0</v>
      </c>
      <c r="P93" s="5">
        <f t="shared" si="104"/>
        <v>0</v>
      </c>
      <c r="Q93" s="5">
        <f t="shared" si="104"/>
        <v>0</v>
      </c>
      <c r="R93" s="5">
        <f t="shared" si="104"/>
        <v>0</v>
      </c>
      <c r="S93" s="5">
        <f t="shared" si="104"/>
        <v>0</v>
      </c>
      <c r="T93" s="5">
        <f t="shared" si="104"/>
        <v>0</v>
      </c>
      <c r="U93" s="5">
        <f t="shared" ref="U93:AJ108" si="110">LDEM($D93,$C92,$C93,U$4)*U$3*(U$4&gt;=$C93)</f>
        <v>0</v>
      </c>
      <c r="V93" s="5">
        <f t="shared" si="110"/>
        <v>0</v>
      </c>
      <c r="W93" s="5">
        <f t="shared" si="110"/>
        <v>0</v>
      </c>
      <c r="X93" s="5">
        <f t="shared" si="110"/>
        <v>0</v>
      </c>
      <c r="Y93" s="5">
        <f t="shared" si="110"/>
        <v>0</v>
      </c>
      <c r="Z93" s="5">
        <f t="shared" si="110"/>
        <v>0</v>
      </c>
      <c r="AA93" s="5">
        <f t="shared" si="110"/>
        <v>0</v>
      </c>
      <c r="AB93" s="5">
        <f t="shared" si="110"/>
        <v>0</v>
      </c>
      <c r="AC93" s="5">
        <f t="shared" si="110"/>
        <v>0</v>
      </c>
      <c r="AD93" s="5">
        <f t="shared" si="110"/>
        <v>0</v>
      </c>
      <c r="AE93" s="5">
        <f t="shared" si="110"/>
        <v>0</v>
      </c>
      <c r="AF93" s="5">
        <f t="shared" si="110"/>
        <v>0</v>
      </c>
      <c r="AG93" s="5">
        <f t="shared" si="110"/>
        <v>0</v>
      </c>
      <c r="AH93" s="5">
        <f t="shared" si="110"/>
        <v>0</v>
      </c>
      <c r="AI93" s="5">
        <f t="shared" si="110"/>
        <v>0</v>
      </c>
      <c r="AJ93" s="5">
        <f t="shared" si="109"/>
        <v>0</v>
      </c>
      <c r="AK93" s="5">
        <f t="shared" si="106"/>
        <v>0</v>
      </c>
      <c r="AL93" s="5">
        <f t="shared" si="107"/>
        <v>0</v>
      </c>
      <c r="AM93" s="5">
        <f t="shared" si="108"/>
        <v>0</v>
      </c>
      <c r="AN93" s="5">
        <f t="shared" si="105"/>
        <v>0</v>
      </c>
      <c r="AO93" s="5">
        <f t="shared" si="105"/>
        <v>0</v>
      </c>
      <c r="AP93" s="5">
        <f t="shared" si="105"/>
        <v>0</v>
      </c>
      <c r="AQ93" s="5">
        <f t="shared" si="105"/>
        <v>0</v>
      </c>
      <c r="AR93" s="5">
        <f t="shared" si="105"/>
        <v>0</v>
      </c>
      <c r="AS93" s="5">
        <f t="shared" si="105"/>
        <v>0</v>
      </c>
      <c r="AT93" s="5">
        <f t="shared" si="105"/>
        <v>0</v>
      </c>
      <c r="AU93" s="5">
        <f t="shared" si="105"/>
        <v>0</v>
      </c>
      <c r="AV93" s="5">
        <f t="shared" si="105"/>
        <v>0</v>
      </c>
      <c r="AW93" s="5">
        <f t="shared" si="105"/>
        <v>0</v>
      </c>
      <c r="AX93" s="5">
        <f t="shared" si="105"/>
        <v>0</v>
      </c>
      <c r="AY93" s="5">
        <f t="shared" si="105"/>
        <v>0</v>
      </c>
      <c r="AZ93" s="5">
        <f t="shared" si="105"/>
        <v>0</v>
      </c>
      <c r="BA93" s="5">
        <f t="shared" si="105"/>
        <v>0</v>
      </c>
      <c r="BB93" s="5">
        <f t="shared" si="105"/>
        <v>0</v>
      </c>
    </row>
    <row r="94" spans="1:54" outlineLevel="2">
      <c r="A94" s="2" t="s">
        <v>425</v>
      </c>
      <c r="B94" s="6">
        <v>31</v>
      </c>
      <c r="C94" s="5">
        <f t="shared" si="97"/>
        <v>0</v>
      </c>
      <c r="D94" s="5">
        <f t="shared" si="99"/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107">
        <f t="shared" si="104"/>
        <v>0</v>
      </c>
      <c r="M94" s="5">
        <f t="shared" si="104"/>
        <v>0</v>
      </c>
      <c r="N94" s="5">
        <f t="shared" si="104"/>
        <v>0</v>
      </c>
      <c r="O94" s="5">
        <f t="shared" si="104"/>
        <v>0</v>
      </c>
      <c r="P94" s="5">
        <f t="shared" si="104"/>
        <v>0</v>
      </c>
      <c r="Q94" s="5">
        <f t="shared" si="104"/>
        <v>0</v>
      </c>
      <c r="R94" s="5">
        <f t="shared" si="104"/>
        <v>0</v>
      </c>
      <c r="S94" s="5">
        <f t="shared" si="104"/>
        <v>0</v>
      </c>
      <c r="T94" s="5">
        <f t="shared" si="104"/>
        <v>0</v>
      </c>
      <c r="U94" s="5">
        <f t="shared" si="110"/>
        <v>0</v>
      </c>
      <c r="V94" s="5">
        <f t="shared" si="110"/>
        <v>0</v>
      </c>
      <c r="W94" s="5">
        <f t="shared" si="110"/>
        <v>0</v>
      </c>
      <c r="X94" s="5">
        <f t="shared" si="110"/>
        <v>0</v>
      </c>
      <c r="Y94" s="5">
        <f t="shared" si="110"/>
        <v>0</v>
      </c>
      <c r="Z94" s="5">
        <f t="shared" si="110"/>
        <v>0</v>
      </c>
      <c r="AA94" s="5">
        <f t="shared" si="110"/>
        <v>0</v>
      </c>
      <c r="AB94" s="5">
        <f t="shared" si="110"/>
        <v>0</v>
      </c>
      <c r="AC94" s="5">
        <f t="shared" si="110"/>
        <v>0</v>
      </c>
      <c r="AD94" s="5">
        <f t="shared" si="110"/>
        <v>0</v>
      </c>
      <c r="AE94" s="5">
        <f t="shared" si="110"/>
        <v>0</v>
      </c>
      <c r="AF94" s="5">
        <f t="shared" si="110"/>
        <v>0</v>
      </c>
      <c r="AG94" s="5">
        <f t="shared" si="110"/>
        <v>0</v>
      </c>
      <c r="AH94" s="5">
        <f t="shared" si="110"/>
        <v>0</v>
      </c>
      <c r="AI94" s="5">
        <f t="shared" si="110"/>
        <v>0</v>
      </c>
      <c r="AJ94" s="5">
        <f t="shared" si="109"/>
        <v>0</v>
      </c>
      <c r="AK94" s="5">
        <f t="shared" si="106"/>
        <v>0</v>
      </c>
      <c r="AL94" s="5">
        <f t="shared" si="107"/>
        <v>0</v>
      </c>
      <c r="AM94" s="5">
        <f t="shared" si="108"/>
        <v>0</v>
      </c>
      <c r="AN94" s="5">
        <f t="shared" si="105"/>
        <v>0</v>
      </c>
      <c r="AO94" s="5">
        <f t="shared" si="105"/>
        <v>0</v>
      </c>
      <c r="AP94" s="5">
        <f t="shared" si="105"/>
        <v>0</v>
      </c>
      <c r="AQ94" s="5">
        <f t="shared" si="105"/>
        <v>0</v>
      </c>
      <c r="AR94" s="5">
        <f t="shared" si="105"/>
        <v>0</v>
      </c>
      <c r="AS94" s="5">
        <f t="shared" si="105"/>
        <v>0</v>
      </c>
      <c r="AT94" s="5">
        <f t="shared" si="105"/>
        <v>0</v>
      </c>
      <c r="AU94" s="5">
        <f t="shared" si="105"/>
        <v>0</v>
      </c>
      <c r="AV94" s="5">
        <f t="shared" si="105"/>
        <v>0</v>
      </c>
      <c r="AW94" s="5">
        <f t="shared" si="105"/>
        <v>0</v>
      </c>
      <c r="AX94" s="5">
        <f t="shared" si="105"/>
        <v>0</v>
      </c>
      <c r="AY94" s="5">
        <f t="shared" si="105"/>
        <v>0</v>
      </c>
      <c r="AZ94" s="5">
        <f t="shared" si="105"/>
        <v>0</v>
      </c>
      <c r="BA94" s="5">
        <f t="shared" si="105"/>
        <v>0</v>
      </c>
      <c r="BB94" s="5">
        <f t="shared" si="105"/>
        <v>0</v>
      </c>
    </row>
    <row r="95" spans="1:54" outlineLevel="2">
      <c r="A95" s="2" t="s">
        <v>425</v>
      </c>
      <c r="B95" s="6">
        <v>32</v>
      </c>
      <c r="C95" s="5">
        <f t="shared" si="97"/>
        <v>0</v>
      </c>
      <c r="D95" s="5">
        <f t="shared" si="99"/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107">
        <f t="shared" si="104"/>
        <v>0</v>
      </c>
      <c r="M95" s="5">
        <f t="shared" si="104"/>
        <v>0</v>
      </c>
      <c r="N95" s="5">
        <f t="shared" si="104"/>
        <v>0</v>
      </c>
      <c r="O95" s="5">
        <f t="shared" si="104"/>
        <v>0</v>
      </c>
      <c r="P95" s="5">
        <f t="shared" si="104"/>
        <v>0</v>
      </c>
      <c r="Q95" s="5">
        <f t="shared" si="104"/>
        <v>0</v>
      </c>
      <c r="R95" s="5">
        <f t="shared" si="104"/>
        <v>0</v>
      </c>
      <c r="S95" s="5">
        <f t="shared" si="104"/>
        <v>0</v>
      </c>
      <c r="T95" s="5">
        <f t="shared" si="104"/>
        <v>0</v>
      </c>
      <c r="U95" s="5">
        <f t="shared" si="110"/>
        <v>0</v>
      </c>
      <c r="V95" s="5">
        <f t="shared" si="110"/>
        <v>0</v>
      </c>
      <c r="W95" s="5">
        <f t="shared" si="110"/>
        <v>0</v>
      </c>
      <c r="X95" s="5">
        <f t="shared" si="110"/>
        <v>0</v>
      </c>
      <c r="Y95" s="5">
        <f t="shared" si="110"/>
        <v>0</v>
      </c>
      <c r="Z95" s="5">
        <f t="shared" si="110"/>
        <v>0</v>
      </c>
      <c r="AA95" s="5">
        <f t="shared" si="110"/>
        <v>0</v>
      </c>
      <c r="AB95" s="5">
        <f t="shared" si="110"/>
        <v>0</v>
      </c>
      <c r="AC95" s="5">
        <f t="shared" si="110"/>
        <v>0</v>
      </c>
      <c r="AD95" s="5">
        <f t="shared" si="110"/>
        <v>0</v>
      </c>
      <c r="AE95" s="5">
        <f t="shared" si="110"/>
        <v>0</v>
      </c>
      <c r="AF95" s="5">
        <f t="shared" si="110"/>
        <v>0</v>
      </c>
      <c r="AG95" s="5">
        <f t="shared" si="110"/>
        <v>0</v>
      </c>
      <c r="AH95" s="5">
        <f t="shared" si="110"/>
        <v>0</v>
      </c>
      <c r="AI95" s="5">
        <f t="shared" si="110"/>
        <v>0</v>
      </c>
      <c r="AJ95" s="5">
        <f t="shared" si="109"/>
        <v>0</v>
      </c>
      <c r="AK95" s="5">
        <f t="shared" si="106"/>
        <v>0</v>
      </c>
      <c r="AL95" s="5">
        <f t="shared" si="107"/>
        <v>0</v>
      </c>
      <c r="AM95" s="5">
        <f t="shared" si="108"/>
        <v>0</v>
      </c>
      <c r="AN95" s="5">
        <f t="shared" si="105"/>
        <v>0</v>
      </c>
      <c r="AO95" s="5">
        <f t="shared" si="105"/>
        <v>0</v>
      </c>
      <c r="AP95" s="5">
        <f t="shared" si="105"/>
        <v>0</v>
      </c>
      <c r="AQ95" s="5">
        <f t="shared" si="105"/>
        <v>0</v>
      </c>
      <c r="AR95" s="5">
        <f t="shared" si="105"/>
        <v>0</v>
      </c>
      <c r="AS95" s="5">
        <f t="shared" si="105"/>
        <v>0</v>
      </c>
      <c r="AT95" s="5">
        <f t="shared" si="105"/>
        <v>0</v>
      </c>
      <c r="AU95" s="5">
        <f t="shared" si="105"/>
        <v>0</v>
      </c>
      <c r="AV95" s="5">
        <f t="shared" si="105"/>
        <v>0</v>
      </c>
      <c r="AW95" s="5">
        <f t="shared" si="105"/>
        <v>0</v>
      </c>
      <c r="AX95" s="5">
        <f t="shared" si="105"/>
        <v>0</v>
      </c>
      <c r="AY95" s="5">
        <f t="shared" si="105"/>
        <v>0</v>
      </c>
      <c r="AZ95" s="5">
        <f t="shared" si="105"/>
        <v>0</v>
      </c>
      <c r="BA95" s="5">
        <f t="shared" si="105"/>
        <v>0</v>
      </c>
      <c r="BB95" s="5">
        <f t="shared" si="105"/>
        <v>0</v>
      </c>
    </row>
    <row r="96" spans="1:54" outlineLevel="2">
      <c r="A96" s="2" t="s">
        <v>425</v>
      </c>
      <c r="B96" s="6">
        <v>33</v>
      </c>
      <c r="C96" s="5">
        <f t="shared" si="97"/>
        <v>0</v>
      </c>
      <c r="D96" s="5">
        <f t="shared" si="99"/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107">
        <f t="shared" si="104"/>
        <v>0</v>
      </c>
      <c r="M96" s="5">
        <f t="shared" si="104"/>
        <v>0</v>
      </c>
      <c r="N96" s="5">
        <f t="shared" si="104"/>
        <v>0</v>
      </c>
      <c r="O96" s="5">
        <f t="shared" si="104"/>
        <v>0</v>
      </c>
      <c r="P96" s="5">
        <f t="shared" si="104"/>
        <v>0</v>
      </c>
      <c r="Q96" s="5">
        <f t="shared" si="104"/>
        <v>0</v>
      </c>
      <c r="R96" s="5">
        <f t="shared" si="104"/>
        <v>0</v>
      </c>
      <c r="S96" s="5">
        <f t="shared" si="104"/>
        <v>0</v>
      </c>
      <c r="T96" s="5">
        <f t="shared" si="104"/>
        <v>0</v>
      </c>
      <c r="U96" s="5">
        <f t="shared" si="110"/>
        <v>0</v>
      </c>
      <c r="V96" s="5">
        <f t="shared" si="110"/>
        <v>0</v>
      </c>
      <c r="W96" s="5">
        <f t="shared" si="110"/>
        <v>0</v>
      </c>
      <c r="X96" s="5">
        <f t="shared" si="110"/>
        <v>0</v>
      </c>
      <c r="Y96" s="5">
        <f t="shared" si="110"/>
        <v>0</v>
      </c>
      <c r="Z96" s="5">
        <f t="shared" si="110"/>
        <v>0</v>
      </c>
      <c r="AA96" s="5">
        <f t="shared" si="110"/>
        <v>0</v>
      </c>
      <c r="AB96" s="5">
        <f t="shared" si="110"/>
        <v>0</v>
      </c>
      <c r="AC96" s="5">
        <f t="shared" si="110"/>
        <v>0</v>
      </c>
      <c r="AD96" s="5">
        <f t="shared" si="110"/>
        <v>0</v>
      </c>
      <c r="AE96" s="5">
        <f t="shared" si="110"/>
        <v>0</v>
      </c>
      <c r="AF96" s="5">
        <f t="shared" si="110"/>
        <v>0</v>
      </c>
      <c r="AG96" s="5">
        <f t="shared" si="110"/>
        <v>0</v>
      </c>
      <c r="AH96" s="5">
        <f t="shared" si="110"/>
        <v>0</v>
      </c>
      <c r="AI96" s="5">
        <f t="shared" si="110"/>
        <v>0</v>
      </c>
      <c r="AJ96" s="5">
        <f t="shared" si="109"/>
        <v>0</v>
      </c>
      <c r="AK96" s="5">
        <f t="shared" si="106"/>
        <v>0</v>
      </c>
      <c r="AL96" s="5">
        <f t="shared" si="107"/>
        <v>0</v>
      </c>
      <c r="AM96" s="5">
        <f t="shared" si="108"/>
        <v>0</v>
      </c>
      <c r="AN96" s="5">
        <f t="shared" si="105"/>
        <v>0</v>
      </c>
      <c r="AO96" s="5">
        <f t="shared" si="105"/>
        <v>0</v>
      </c>
      <c r="AP96" s="5">
        <f t="shared" si="105"/>
        <v>0</v>
      </c>
      <c r="AQ96" s="5">
        <f t="shared" si="105"/>
        <v>0</v>
      </c>
      <c r="AR96" s="5">
        <f t="shared" si="105"/>
        <v>0</v>
      </c>
      <c r="AS96" s="5">
        <f t="shared" si="105"/>
        <v>0</v>
      </c>
      <c r="AT96" s="5">
        <f t="shared" si="105"/>
        <v>0</v>
      </c>
      <c r="AU96" s="5">
        <f t="shared" si="105"/>
        <v>0</v>
      </c>
      <c r="AV96" s="5">
        <f t="shared" si="105"/>
        <v>0</v>
      </c>
      <c r="AW96" s="5">
        <f t="shared" si="105"/>
        <v>0</v>
      </c>
      <c r="AX96" s="5">
        <f t="shared" si="105"/>
        <v>0</v>
      </c>
      <c r="AY96" s="5">
        <f t="shared" si="105"/>
        <v>0</v>
      </c>
      <c r="AZ96" s="5">
        <f t="shared" si="105"/>
        <v>0</v>
      </c>
      <c r="BA96" s="5">
        <f t="shared" si="105"/>
        <v>0</v>
      </c>
      <c r="BB96" s="5">
        <f t="shared" si="105"/>
        <v>0</v>
      </c>
    </row>
    <row r="97" spans="1:54" outlineLevel="2">
      <c r="A97" s="2" t="s">
        <v>425</v>
      </c>
      <c r="B97" s="6">
        <v>34</v>
      </c>
      <c r="C97" s="5">
        <f t="shared" si="97"/>
        <v>0</v>
      </c>
      <c r="D97" s="5">
        <f t="shared" si="99"/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107">
        <f t="shared" si="104"/>
        <v>0</v>
      </c>
      <c r="M97" s="5">
        <f t="shared" si="104"/>
        <v>0</v>
      </c>
      <c r="N97" s="5">
        <f t="shared" si="104"/>
        <v>0</v>
      </c>
      <c r="O97" s="5">
        <f t="shared" si="104"/>
        <v>0</v>
      </c>
      <c r="P97" s="5">
        <f t="shared" si="104"/>
        <v>0</v>
      </c>
      <c r="Q97" s="5">
        <f t="shared" si="104"/>
        <v>0</v>
      </c>
      <c r="R97" s="5">
        <f t="shared" si="104"/>
        <v>0</v>
      </c>
      <c r="S97" s="5">
        <f t="shared" si="104"/>
        <v>0</v>
      </c>
      <c r="T97" s="5">
        <f t="shared" ref="T97:T112" si="111">LDEM($D97,$C96,$C97,T$4)*T$3*(T$4&gt;=$C97)</f>
        <v>0</v>
      </c>
      <c r="U97" s="5">
        <f t="shared" si="110"/>
        <v>0</v>
      </c>
      <c r="V97" s="5">
        <f t="shared" si="110"/>
        <v>0</v>
      </c>
      <c r="W97" s="5">
        <f t="shared" si="110"/>
        <v>0</v>
      </c>
      <c r="X97" s="5">
        <f t="shared" si="110"/>
        <v>0</v>
      </c>
      <c r="Y97" s="5">
        <f t="shared" si="110"/>
        <v>0</v>
      </c>
      <c r="Z97" s="5">
        <f t="shared" si="110"/>
        <v>0</v>
      </c>
      <c r="AA97" s="5">
        <f t="shared" si="110"/>
        <v>0</v>
      </c>
      <c r="AB97" s="5">
        <f t="shared" si="110"/>
        <v>0</v>
      </c>
      <c r="AC97" s="5">
        <f t="shared" si="110"/>
        <v>0</v>
      </c>
      <c r="AD97" s="5">
        <f t="shared" si="110"/>
        <v>0</v>
      </c>
      <c r="AE97" s="5">
        <f t="shared" si="110"/>
        <v>0</v>
      </c>
      <c r="AF97" s="5">
        <f t="shared" si="110"/>
        <v>0</v>
      </c>
      <c r="AG97" s="5">
        <f t="shared" si="110"/>
        <v>0</v>
      </c>
      <c r="AH97" s="5">
        <f t="shared" si="110"/>
        <v>0</v>
      </c>
      <c r="AI97" s="5">
        <f t="shared" si="110"/>
        <v>0</v>
      </c>
      <c r="AJ97" s="5">
        <f t="shared" si="109"/>
        <v>0</v>
      </c>
      <c r="AK97" s="5">
        <f t="shared" si="106"/>
        <v>0</v>
      </c>
      <c r="AL97" s="5">
        <f t="shared" si="107"/>
        <v>0</v>
      </c>
      <c r="AM97" s="5">
        <f t="shared" si="108"/>
        <v>0</v>
      </c>
      <c r="AN97" s="5">
        <f t="shared" si="105"/>
        <v>0</v>
      </c>
      <c r="AO97" s="5">
        <f t="shared" si="105"/>
        <v>0</v>
      </c>
      <c r="AP97" s="5">
        <f t="shared" si="105"/>
        <v>0</v>
      </c>
      <c r="AQ97" s="5">
        <f t="shared" si="105"/>
        <v>0</v>
      </c>
      <c r="AR97" s="5">
        <f t="shared" si="105"/>
        <v>0</v>
      </c>
      <c r="AS97" s="5">
        <f t="shared" si="105"/>
        <v>0</v>
      </c>
      <c r="AT97" s="5">
        <f t="shared" si="105"/>
        <v>0</v>
      </c>
      <c r="AU97" s="5">
        <f t="shared" si="105"/>
        <v>0</v>
      </c>
      <c r="AV97" s="5">
        <f t="shared" si="105"/>
        <v>0</v>
      </c>
      <c r="AW97" s="5">
        <f t="shared" si="105"/>
        <v>0</v>
      </c>
      <c r="AX97" s="5">
        <f t="shared" si="105"/>
        <v>0</v>
      </c>
      <c r="AY97" s="5">
        <f t="shared" si="105"/>
        <v>0</v>
      </c>
      <c r="AZ97" s="5">
        <f t="shared" si="105"/>
        <v>0</v>
      </c>
      <c r="BA97" s="5">
        <f t="shared" si="105"/>
        <v>0</v>
      </c>
      <c r="BB97" s="5">
        <f t="shared" si="105"/>
        <v>0</v>
      </c>
    </row>
    <row r="98" spans="1:54" outlineLevel="2">
      <c r="A98" s="2" t="s">
        <v>425</v>
      </c>
      <c r="B98" s="6">
        <v>35</v>
      </c>
      <c r="C98" s="5">
        <f t="shared" si="97"/>
        <v>0</v>
      </c>
      <c r="D98" s="5">
        <f t="shared" si="99"/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107">
        <f t="shared" ref="L98:T113" si="112">LDEM($D98,$C97,$C98,L$4)*L$3*(L$4&gt;=$C98)</f>
        <v>0</v>
      </c>
      <c r="M98" s="5">
        <f t="shared" si="112"/>
        <v>0</v>
      </c>
      <c r="N98" s="5">
        <f t="shared" si="112"/>
        <v>0</v>
      </c>
      <c r="O98" s="5">
        <f t="shared" si="112"/>
        <v>0</v>
      </c>
      <c r="P98" s="5">
        <f t="shared" si="112"/>
        <v>0</v>
      </c>
      <c r="Q98" s="5">
        <f t="shared" si="112"/>
        <v>0</v>
      </c>
      <c r="R98" s="5">
        <f t="shared" si="112"/>
        <v>0</v>
      </c>
      <c r="S98" s="5">
        <f t="shared" si="112"/>
        <v>0</v>
      </c>
      <c r="T98" s="5">
        <f t="shared" si="111"/>
        <v>0</v>
      </c>
      <c r="U98" s="5">
        <f t="shared" si="110"/>
        <v>0</v>
      </c>
      <c r="V98" s="5">
        <f t="shared" si="110"/>
        <v>0</v>
      </c>
      <c r="W98" s="5">
        <f t="shared" si="110"/>
        <v>0</v>
      </c>
      <c r="X98" s="5">
        <f t="shared" si="110"/>
        <v>0</v>
      </c>
      <c r="Y98" s="5">
        <f t="shared" si="110"/>
        <v>0</v>
      </c>
      <c r="Z98" s="5">
        <f t="shared" si="110"/>
        <v>0</v>
      </c>
      <c r="AA98" s="5">
        <f t="shared" si="110"/>
        <v>0</v>
      </c>
      <c r="AB98" s="5">
        <f t="shared" si="110"/>
        <v>0</v>
      </c>
      <c r="AC98" s="5">
        <f t="shared" si="110"/>
        <v>0</v>
      </c>
      <c r="AD98" s="5">
        <f t="shared" si="110"/>
        <v>0</v>
      </c>
      <c r="AE98" s="5">
        <f t="shared" si="110"/>
        <v>0</v>
      </c>
      <c r="AF98" s="5">
        <f t="shared" si="110"/>
        <v>0</v>
      </c>
      <c r="AG98" s="5">
        <f t="shared" si="110"/>
        <v>0</v>
      </c>
      <c r="AH98" s="5">
        <f t="shared" si="110"/>
        <v>0</v>
      </c>
      <c r="AI98" s="5">
        <f t="shared" si="110"/>
        <v>0</v>
      </c>
      <c r="AJ98" s="5">
        <f t="shared" si="109"/>
        <v>0</v>
      </c>
      <c r="AK98" s="5">
        <f t="shared" si="106"/>
        <v>0</v>
      </c>
      <c r="AL98" s="5">
        <f t="shared" si="107"/>
        <v>0</v>
      </c>
      <c r="AM98" s="5">
        <f t="shared" si="108"/>
        <v>0</v>
      </c>
      <c r="AN98" s="5">
        <f t="shared" si="105"/>
        <v>0</v>
      </c>
      <c r="AO98" s="5">
        <f t="shared" si="105"/>
        <v>0</v>
      </c>
      <c r="AP98" s="5">
        <f t="shared" si="105"/>
        <v>0</v>
      </c>
      <c r="AQ98" s="5">
        <f t="shared" si="105"/>
        <v>0</v>
      </c>
      <c r="AR98" s="5">
        <f t="shared" si="105"/>
        <v>0</v>
      </c>
      <c r="AS98" s="5">
        <f t="shared" si="105"/>
        <v>0</v>
      </c>
      <c r="AT98" s="5">
        <f t="shared" si="105"/>
        <v>0</v>
      </c>
      <c r="AU98" s="5">
        <f t="shared" si="105"/>
        <v>0</v>
      </c>
      <c r="AV98" s="5">
        <f t="shared" si="105"/>
        <v>0</v>
      </c>
      <c r="AW98" s="5">
        <f t="shared" si="105"/>
        <v>0</v>
      </c>
      <c r="AX98" s="5">
        <f t="shared" si="105"/>
        <v>0</v>
      </c>
      <c r="AY98" s="5">
        <f t="shared" si="105"/>
        <v>0</v>
      </c>
      <c r="AZ98" s="5">
        <f t="shared" si="105"/>
        <v>0</v>
      </c>
      <c r="BA98" s="5">
        <f t="shared" si="105"/>
        <v>0</v>
      </c>
      <c r="BB98" s="5">
        <f t="shared" si="105"/>
        <v>0</v>
      </c>
    </row>
    <row r="99" spans="1:54" outlineLevel="2">
      <c r="A99" s="2" t="s">
        <v>425</v>
      </c>
      <c r="B99" s="6">
        <v>36</v>
      </c>
      <c r="C99" s="5">
        <f t="shared" si="97"/>
        <v>0</v>
      </c>
      <c r="D99" s="5">
        <f t="shared" si="99"/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107">
        <f t="shared" si="112"/>
        <v>0</v>
      </c>
      <c r="M99" s="5">
        <f t="shared" si="112"/>
        <v>0</v>
      </c>
      <c r="N99" s="5">
        <f t="shared" si="112"/>
        <v>0</v>
      </c>
      <c r="O99" s="5">
        <f t="shared" si="112"/>
        <v>0</v>
      </c>
      <c r="P99" s="5">
        <f t="shared" si="112"/>
        <v>0</v>
      </c>
      <c r="Q99" s="5">
        <f t="shared" si="112"/>
        <v>0</v>
      </c>
      <c r="R99" s="5">
        <f t="shared" si="112"/>
        <v>0</v>
      </c>
      <c r="S99" s="5">
        <f t="shared" si="112"/>
        <v>0</v>
      </c>
      <c r="T99" s="5">
        <f t="shared" si="111"/>
        <v>0</v>
      </c>
      <c r="U99" s="5">
        <f t="shared" si="110"/>
        <v>0</v>
      </c>
      <c r="V99" s="5">
        <f t="shared" si="110"/>
        <v>0</v>
      </c>
      <c r="W99" s="5">
        <f t="shared" si="110"/>
        <v>0</v>
      </c>
      <c r="X99" s="5">
        <f t="shared" si="110"/>
        <v>0</v>
      </c>
      <c r="Y99" s="5">
        <f t="shared" si="110"/>
        <v>0</v>
      </c>
      <c r="Z99" s="5">
        <f t="shared" si="110"/>
        <v>0</v>
      </c>
      <c r="AA99" s="5">
        <f t="shared" si="110"/>
        <v>0</v>
      </c>
      <c r="AB99" s="5">
        <f t="shared" si="110"/>
        <v>0</v>
      </c>
      <c r="AC99" s="5">
        <f t="shared" si="110"/>
        <v>0</v>
      </c>
      <c r="AD99" s="5">
        <f t="shared" si="110"/>
        <v>0</v>
      </c>
      <c r="AE99" s="5">
        <f t="shared" si="110"/>
        <v>0</v>
      </c>
      <c r="AF99" s="5">
        <f t="shared" si="110"/>
        <v>0</v>
      </c>
      <c r="AG99" s="5">
        <f t="shared" si="110"/>
        <v>0</v>
      </c>
      <c r="AH99" s="5">
        <f t="shared" si="110"/>
        <v>0</v>
      </c>
      <c r="AI99" s="5">
        <f t="shared" si="110"/>
        <v>0</v>
      </c>
      <c r="AJ99" s="5">
        <f t="shared" si="109"/>
        <v>0</v>
      </c>
      <c r="AK99" s="5">
        <f t="shared" si="106"/>
        <v>0</v>
      </c>
      <c r="AL99" s="5">
        <f t="shared" si="107"/>
        <v>0</v>
      </c>
      <c r="AM99" s="5">
        <f t="shared" si="108"/>
        <v>0</v>
      </c>
      <c r="AN99" s="5">
        <f t="shared" si="105"/>
        <v>0</v>
      </c>
      <c r="AO99" s="5">
        <f t="shared" si="105"/>
        <v>0</v>
      </c>
      <c r="AP99" s="5">
        <f t="shared" si="105"/>
        <v>0</v>
      </c>
      <c r="AQ99" s="5">
        <f t="shared" si="105"/>
        <v>0</v>
      </c>
      <c r="AR99" s="5">
        <f t="shared" si="105"/>
        <v>0</v>
      </c>
      <c r="AS99" s="5">
        <f t="shared" si="105"/>
        <v>0</v>
      </c>
      <c r="AT99" s="5">
        <f t="shared" si="105"/>
        <v>0</v>
      </c>
      <c r="AU99" s="5">
        <f t="shared" si="105"/>
        <v>0</v>
      </c>
      <c r="AV99" s="5">
        <f t="shared" si="105"/>
        <v>0</v>
      </c>
      <c r="AW99" s="5">
        <f t="shared" si="105"/>
        <v>0</v>
      </c>
      <c r="AX99" s="5">
        <f t="shared" si="105"/>
        <v>0</v>
      </c>
      <c r="AY99" s="5">
        <f t="shared" si="105"/>
        <v>0</v>
      </c>
      <c r="AZ99" s="5">
        <f t="shared" si="105"/>
        <v>0</v>
      </c>
      <c r="BA99" s="5">
        <f t="shared" si="105"/>
        <v>0</v>
      </c>
      <c r="BB99" s="5">
        <f t="shared" si="105"/>
        <v>0</v>
      </c>
    </row>
    <row r="100" spans="1:54" outlineLevel="2">
      <c r="A100" s="2" t="s">
        <v>425</v>
      </c>
      <c r="B100" s="6">
        <v>37</v>
      </c>
      <c r="C100" s="5">
        <f t="shared" si="97"/>
        <v>0</v>
      </c>
      <c r="D100" s="5">
        <f t="shared" si="99"/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107">
        <f t="shared" si="112"/>
        <v>0</v>
      </c>
      <c r="M100" s="5">
        <f t="shared" si="112"/>
        <v>0</v>
      </c>
      <c r="N100" s="5">
        <f t="shared" si="112"/>
        <v>0</v>
      </c>
      <c r="O100" s="5">
        <f t="shared" si="112"/>
        <v>0</v>
      </c>
      <c r="P100" s="5">
        <f t="shared" si="112"/>
        <v>0</v>
      </c>
      <c r="Q100" s="5">
        <f t="shared" si="112"/>
        <v>0</v>
      </c>
      <c r="R100" s="5">
        <f t="shared" si="112"/>
        <v>0</v>
      </c>
      <c r="S100" s="5">
        <f t="shared" si="112"/>
        <v>0</v>
      </c>
      <c r="T100" s="5">
        <f t="shared" si="111"/>
        <v>0</v>
      </c>
      <c r="U100" s="5">
        <f t="shared" si="110"/>
        <v>0</v>
      </c>
      <c r="V100" s="5">
        <f t="shared" si="110"/>
        <v>0</v>
      </c>
      <c r="W100" s="5">
        <f t="shared" si="110"/>
        <v>0</v>
      </c>
      <c r="X100" s="5">
        <f t="shared" si="110"/>
        <v>0</v>
      </c>
      <c r="Y100" s="5">
        <f t="shared" si="110"/>
        <v>0</v>
      </c>
      <c r="Z100" s="5">
        <f t="shared" si="110"/>
        <v>0</v>
      </c>
      <c r="AA100" s="5">
        <f t="shared" si="110"/>
        <v>0</v>
      </c>
      <c r="AB100" s="5">
        <f t="shared" si="110"/>
        <v>0</v>
      </c>
      <c r="AC100" s="5">
        <f t="shared" si="110"/>
        <v>0</v>
      </c>
      <c r="AD100" s="5">
        <f t="shared" si="110"/>
        <v>0</v>
      </c>
      <c r="AE100" s="5">
        <f t="shared" si="110"/>
        <v>0</v>
      </c>
      <c r="AF100" s="5">
        <f t="shared" si="110"/>
        <v>0</v>
      </c>
      <c r="AG100" s="5">
        <f t="shared" si="110"/>
        <v>0</v>
      </c>
      <c r="AH100" s="5">
        <f t="shared" si="110"/>
        <v>0</v>
      </c>
      <c r="AI100" s="5">
        <f t="shared" si="110"/>
        <v>0</v>
      </c>
      <c r="AJ100" s="5">
        <f t="shared" si="109"/>
        <v>0</v>
      </c>
      <c r="AK100" s="5">
        <f t="shared" si="106"/>
        <v>0</v>
      </c>
      <c r="AL100" s="5">
        <f t="shared" si="107"/>
        <v>0</v>
      </c>
      <c r="AM100" s="5">
        <f t="shared" si="108"/>
        <v>0</v>
      </c>
      <c r="AN100" s="5">
        <f t="shared" si="105"/>
        <v>0</v>
      </c>
      <c r="AO100" s="5">
        <f t="shared" si="105"/>
        <v>0</v>
      </c>
      <c r="AP100" s="5">
        <f t="shared" si="105"/>
        <v>0</v>
      </c>
      <c r="AQ100" s="5">
        <f t="shared" si="105"/>
        <v>0</v>
      </c>
      <c r="AR100" s="5">
        <f t="shared" si="105"/>
        <v>0</v>
      </c>
      <c r="AS100" s="5">
        <f t="shared" si="105"/>
        <v>0</v>
      </c>
      <c r="AT100" s="5">
        <f t="shared" si="105"/>
        <v>0</v>
      </c>
      <c r="AU100" s="5">
        <f t="shared" si="105"/>
        <v>0</v>
      </c>
      <c r="AV100" s="5">
        <f t="shared" si="105"/>
        <v>0</v>
      </c>
      <c r="AW100" s="5">
        <f t="shared" si="105"/>
        <v>0</v>
      </c>
      <c r="AX100" s="5">
        <f t="shared" si="105"/>
        <v>0</v>
      </c>
      <c r="AY100" s="5">
        <f t="shared" si="105"/>
        <v>0</v>
      </c>
      <c r="AZ100" s="5">
        <f t="shared" si="105"/>
        <v>0</v>
      </c>
      <c r="BA100" s="5">
        <f t="shared" si="105"/>
        <v>0</v>
      </c>
      <c r="BB100" s="5">
        <f t="shared" si="105"/>
        <v>0</v>
      </c>
    </row>
    <row r="101" spans="1:54" outlineLevel="2">
      <c r="A101" s="2" t="s">
        <v>425</v>
      </c>
      <c r="B101" s="6">
        <v>38</v>
      </c>
      <c r="C101" s="5">
        <f t="shared" si="97"/>
        <v>0</v>
      </c>
      <c r="D101" s="5">
        <f t="shared" si="99"/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107">
        <f t="shared" si="112"/>
        <v>0</v>
      </c>
      <c r="M101" s="5">
        <f t="shared" si="112"/>
        <v>0</v>
      </c>
      <c r="N101" s="5">
        <f t="shared" si="112"/>
        <v>0</v>
      </c>
      <c r="O101" s="5">
        <f t="shared" si="112"/>
        <v>0</v>
      </c>
      <c r="P101" s="5">
        <f t="shared" si="112"/>
        <v>0</v>
      </c>
      <c r="Q101" s="5">
        <f t="shared" si="112"/>
        <v>0</v>
      </c>
      <c r="R101" s="5">
        <f t="shared" si="112"/>
        <v>0</v>
      </c>
      <c r="S101" s="5">
        <f t="shared" si="112"/>
        <v>0</v>
      </c>
      <c r="T101" s="5">
        <f t="shared" si="111"/>
        <v>0</v>
      </c>
      <c r="U101" s="5">
        <f t="shared" si="110"/>
        <v>0</v>
      </c>
      <c r="V101" s="5">
        <f t="shared" si="110"/>
        <v>0</v>
      </c>
      <c r="W101" s="5">
        <f t="shared" si="110"/>
        <v>0</v>
      </c>
      <c r="X101" s="5">
        <f t="shared" si="110"/>
        <v>0</v>
      </c>
      <c r="Y101" s="5">
        <f t="shared" si="110"/>
        <v>0</v>
      </c>
      <c r="Z101" s="5">
        <f t="shared" si="110"/>
        <v>0</v>
      </c>
      <c r="AA101" s="5">
        <f t="shared" si="110"/>
        <v>0</v>
      </c>
      <c r="AB101" s="5">
        <f t="shared" si="110"/>
        <v>0</v>
      </c>
      <c r="AC101" s="5">
        <f t="shared" si="110"/>
        <v>0</v>
      </c>
      <c r="AD101" s="5">
        <f t="shared" si="110"/>
        <v>0</v>
      </c>
      <c r="AE101" s="5">
        <f t="shared" si="110"/>
        <v>0</v>
      </c>
      <c r="AF101" s="5">
        <f t="shared" si="110"/>
        <v>0</v>
      </c>
      <c r="AG101" s="5">
        <f t="shared" si="110"/>
        <v>0</v>
      </c>
      <c r="AH101" s="5">
        <f t="shared" si="110"/>
        <v>0</v>
      </c>
      <c r="AI101" s="5">
        <f t="shared" si="110"/>
        <v>0</v>
      </c>
      <c r="AJ101" s="5">
        <f t="shared" si="109"/>
        <v>0</v>
      </c>
      <c r="AK101" s="5">
        <f t="shared" si="106"/>
        <v>0</v>
      </c>
      <c r="AL101" s="5">
        <f t="shared" si="107"/>
        <v>0</v>
      </c>
      <c r="AM101" s="5">
        <f t="shared" si="108"/>
        <v>0</v>
      </c>
      <c r="AN101" s="5">
        <f t="shared" si="105"/>
        <v>0</v>
      </c>
      <c r="AO101" s="5">
        <f t="shared" si="105"/>
        <v>0</v>
      </c>
      <c r="AP101" s="5">
        <f t="shared" si="105"/>
        <v>0</v>
      </c>
      <c r="AQ101" s="5">
        <f t="shared" si="105"/>
        <v>0</v>
      </c>
      <c r="AR101" s="5">
        <f t="shared" si="105"/>
        <v>0</v>
      </c>
      <c r="AS101" s="5">
        <f t="shared" si="105"/>
        <v>0</v>
      </c>
      <c r="AT101" s="5">
        <f t="shared" si="105"/>
        <v>0</v>
      </c>
      <c r="AU101" s="5">
        <f t="shared" si="105"/>
        <v>0</v>
      </c>
      <c r="AV101" s="5">
        <f t="shared" si="105"/>
        <v>0</v>
      </c>
      <c r="AW101" s="5">
        <f t="shared" si="105"/>
        <v>0</v>
      </c>
      <c r="AX101" s="5">
        <f t="shared" si="105"/>
        <v>0</v>
      </c>
      <c r="AY101" s="5">
        <f t="shared" si="105"/>
        <v>0</v>
      </c>
      <c r="AZ101" s="5">
        <f t="shared" si="105"/>
        <v>0</v>
      </c>
      <c r="BA101" s="5">
        <f t="shared" si="105"/>
        <v>0</v>
      </c>
      <c r="BB101" s="5">
        <f t="shared" si="105"/>
        <v>0</v>
      </c>
    </row>
    <row r="102" spans="1:54" outlineLevel="2">
      <c r="A102" s="2" t="s">
        <v>425</v>
      </c>
      <c r="B102" s="6">
        <v>39</v>
      </c>
      <c r="C102" s="5">
        <f t="shared" si="97"/>
        <v>0</v>
      </c>
      <c r="D102" s="5">
        <f t="shared" si="99"/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107">
        <f t="shared" si="112"/>
        <v>0</v>
      </c>
      <c r="M102" s="5">
        <f t="shared" si="112"/>
        <v>0</v>
      </c>
      <c r="N102" s="5">
        <f t="shared" si="112"/>
        <v>0</v>
      </c>
      <c r="O102" s="5">
        <f t="shared" si="112"/>
        <v>0</v>
      </c>
      <c r="P102" s="5">
        <f t="shared" si="112"/>
        <v>0</v>
      </c>
      <c r="Q102" s="5">
        <f t="shared" si="112"/>
        <v>0</v>
      </c>
      <c r="R102" s="5">
        <f t="shared" si="112"/>
        <v>0</v>
      </c>
      <c r="S102" s="5">
        <f t="shared" si="112"/>
        <v>0</v>
      </c>
      <c r="T102" s="5">
        <f t="shared" si="111"/>
        <v>0</v>
      </c>
      <c r="U102" s="5">
        <f t="shared" si="110"/>
        <v>0</v>
      </c>
      <c r="V102" s="5">
        <f t="shared" si="110"/>
        <v>0</v>
      </c>
      <c r="W102" s="5">
        <f t="shared" si="110"/>
        <v>0</v>
      </c>
      <c r="X102" s="5">
        <f t="shared" si="110"/>
        <v>0</v>
      </c>
      <c r="Y102" s="5">
        <f t="shared" si="110"/>
        <v>0</v>
      </c>
      <c r="Z102" s="5">
        <f t="shared" si="110"/>
        <v>0</v>
      </c>
      <c r="AA102" s="5">
        <f t="shared" si="110"/>
        <v>0</v>
      </c>
      <c r="AB102" s="5">
        <f t="shared" si="110"/>
        <v>0</v>
      </c>
      <c r="AC102" s="5">
        <f t="shared" si="110"/>
        <v>0</v>
      </c>
      <c r="AD102" s="5">
        <f t="shared" si="110"/>
        <v>0</v>
      </c>
      <c r="AE102" s="5">
        <f t="shared" si="110"/>
        <v>0</v>
      </c>
      <c r="AF102" s="5">
        <f t="shared" si="110"/>
        <v>0</v>
      </c>
      <c r="AG102" s="5">
        <f t="shared" si="110"/>
        <v>0</v>
      </c>
      <c r="AH102" s="5">
        <f t="shared" si="110"/>
        <v>0</v>
      </c>
      <c r="AI102" s="5">
        <f t="shared" si="110"/>
        <v>0</v>
      </c>
      <c r="AJ102" s="5">
        <f t="shared" si="109"/>
        <v>0</v>
      </c>
      <c r="AK102" s="5">
        <f t="shared" si="106"/>
        <v>0</v>
      </c>
      <c r="AL102" s="5">
        <f t="shared" si="107"/>
        <v>0</v>
      </c>
      <c r="AM102" s="5">
        <f t="shared" si="108"/>
        <v>0</v>
      </c>
      <c r="AN102" s="5">
        <f t="shared" si="105"/>
        <v>0</v>
      </c>
      <c r="AO102" s="5">
        <f t="shared" si="105"/>
        <v>0</v>
      </c>
      <c r="AP102" s="5">
        <f t="shared" si="105"/>
        <v>0</v>
      </c>
      <c r="AQ102" s="5">
        <f t="shared" si="105"/>
        <v>0</v>
      </c>
      <c r="AR102" s="5">
        <f t="shared" si="105"/>
        <v>0</v>
      </c>
      <c r="AS102" s="5">
        <f t="shared" si="105"/>
        <v>0</v>
      </c>
      <c r="AT102" s="5">
        <f t="shared" si="105"/>
        <v>0</v>
      </c>
      <c r="AU102" s="5">
        <f t="shared" si="105"/>
        <v>0</v>
      </c>
      <c r="AV102" s="5">
        <f t="shared" si="105"/>
        <v>0</v>
      </c>
      <c r="AW102" s="5">
        <f t="shared" si="105"/>
        <v>0</v>
      </c>
      <c r="AX102" s="5">
        <f t="shared" si="105"/>
        <v>0</v>
      </c>
      <c r="AY102" s="5">
        <f t="shared" si="105"/>
        <v>0</v>
      </c>
      <c r="AZ102" s="5">
        <f t="shared" si="105"/>
        <v>0</v>
      </c>
      <c r="BA102" s="5">
        <f t="shared" si="105"/>
        <v>0</v>
      </c>
      <c r="BB102" s="5">
        <f t="shared" si="105"/>
        <v>0</v>
      </c>
    </row>
    <row r="103" spans="1:54" outlineLevel="2">
      <c r="A103" s="2" t="s">
        <v>425</v>
      </c>
      <c r="B103" s="6">
        <v>40</v>
      </c>
      <c r="C103" s="5">
        <f t="shared" si="97"/>
        <v>0</v>
      </c>
      <c r="D103" s="5">
        <f t="shared" si="99"/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107">
        <f t="shared" si="112"/>
        <v>0</v>
      </c>
      <c r="M103" s="5">
        <f t="shared" si="112"/>
        <v>0</v>
      </c>
      <c r="N103" s="5">
        <f t="shared" si="112"/>
        <v>0</v>
      </c>
      <c r="O103" s="5">
        <f t="shared" si="112"/>
        <v>0</v>
      </c>
      <c r="P103" s="5">
        <f t="shared" si="112"/>
        <v>0</v>
      </c>
      <c r="Q103" s="5">
        <f t="shared" si="112"/>
        <v>0</v>
      </c>
      <c r="R103" s="5">
        <f t="shared" si="112"/>
        <v>0</v>
      </c>
      <c r="S103" s="5">
        <f t="shared" si="112"/>
        <v>0</v>
      </c>
      <c r="T103" s="5">
        <f t="shared" si="111"/>
        <v>0</v>
      </c>
      <c r="U103" s="5">
        <f t="shared" si="110"/>
        <v>0</v>
      </c>
      <c r="V103" s="5">
        <f t="shared" si="110"/>
        <v>0</v>
      </c>
      <c r="W103" s="5">
        <f t="shared" si="110"/>
        <v>0</v>
      </c>
      <c r="X103" s="5">
        <f t="shared" si="110"/>
        <v>0</v>
      </c>
      <c r="Y103" s="5">
        <f t="shared" si="110"/>
        <v>0</v>
      </c>
      <c r="Z103" s="5">
        <f t="shared" si="110"/>
        <v>0</v>
      </c>
      <c r="AA103" s="5">
        <f t="shared" si="110"/>
        <v>0</v>
      </c>
      <c r="AB103" s="5">
        <f t="shared" si="110"/>
        <v>0</v>
      </c>
      <c r="AC103" s="5">
        <f t="shared" si="110"/>
        <v>0</v>
      </c>
      <c r="AD103" s="5">
        <f t="shared" si="110"/>
        <v>0</v>
      </c>
      <c r="AE103" s="5">
        <f t="shared" si="110"/>
        <v>0</v>
      </c>
      <c r="AF103" s="5">
        <f t="shared" si="110"/>
        <v>0</v>
      </c>
      <c r="AG103" s="5">
        <f t="shared" si="110"/>
        <v>0</v>
      </c>
      <c r="AH103" s="5">
        <f t="shared" si="110"/>
        <v>0</v>
      </c>
      <c r="AI103" s="5">
        <f t="shared" si="110"/>
        <v>0</v>
      </c>
      <c r="AJ103" s="5">
        <f t="shared" si="109"/>
        <v>0</v>
      </c>
      <c r="AK103" s="5">
        <f t="shared" si="106"/>
        <v>0</v>
      </c>
      <c r="AL103" s="5">
        <f t="shared" si="107"/>
        <v>0</v>
      </c>
      <c r="AM103" s="5">
        <f t="shared" si="108"/>
        <v>0</v>
      </c>
      <c r="AN103" s="5">
        <f t="shared" si="105"/>
        <v>0</v>
      </c>
      <c r="AO103" s="5">
        <f t="shared" si="105"/>
        <v>0</v>
      </c>
      <c r="AP103" s="5">
        <f t="shared" si="105"/>
        <v>0</v>
      </c>
      <c r="AQ103" s="5">
        <f t="shared" si="105"/>
        <v>0</v>
      </c>
      <c r="AR103" s="5">
        <f t="shared" si="105"/>
        <v>0</v>
      </c>
      <c r="AS103" s="5">
        <f t="shared" si="105"/>
        <v>0</v>
      </c>
      <c r="AT103" s="5">
        <f t="shared" si="105"/>
        <v>0</v>
      </c>
      <c r="AU103" s="5">
        <f t="shared" si="105"/>
        <v>0</v>
      </c>
      <c r="AV103" s="5">
        <f t="shared" si="105"/>
        <v>0</v>
      </c>
      <c r="AW103" s="5">
        <f t="shared" si="105"/>
        <v>0</v>
      </c>
      <c r="AX103" s="5">
        <f t="shared" si="105"/>
        <v>0</v>
      </c>
      <c r="AY103" s="5">
        <f t="shared" si="105"/>
        <v>0</v>
      </c>
      <c r="AZ103" s="5">
        <f t="shared" si="105"/>
        <v>0</v>
      </c>
      <c r="BA103" s="5">
        <f t="shared" si="105"/>
        <v>0</v>
      </c>
      <c r="BB103" s="5">
        <f t="shared" si="105"/>
        <v>0</v>
      </c>
    </row>
    <row r="104" spans="1:54" outlineLevel="2">
      <c r="A104" s="2" t="s">
        <v>425</v>
      </c>
      <c r="B104" s="6">
        <v>41</v>
      </c>
      <c r="C104" s="5">
        <f t="shared" si="97"/>
        <v>0</v>
      </c>
      <c r="D104" s="5">
        <f t="shared" si="99"/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107">
        <f t="shared" si="112"/>
        <v>0</v>
      </c>
      <c r="M104" s="5">
        <f t="shared" si="112"/>
        <v>0</v>
      </c>
      <c r="N104" s="5">
        <f t="shared" si="112"/>
        <v>0</v>
      </c>
      <c r="O104" s="5">
        <f t="shared" si="112"/>
        <v>0</v>
      </c>
      <c r="P104" s="5">
        <f t="shared" si="112"/>
        <v>0</v>
      </c>
      <c r="Q104" s="5">
        <f t="shared" si="112"/>
        <v>0</v>
      </c>
      <c r="R104" s="5">
        <f t="shared" si="112"/>
        <v>0</v>
      </c>
      <c r="S104" s="5">
        <f t="shared" si="112"/>
        <v>0</v>
      </c>
      <c r="T104" s="5">
        <f t="shared" si="111"/>
        <v>0</v>
      </c>
      <c r="U104" s="5">
        <f t="shared" si="110"/>
        <v>0</v>
      </c>
      <c r="V104" s="5">
        <f t="shared" si="110"/>
        <v>0</v>
      </c>
      <c r="W104" s="5">
        <f t="shared" si="110"/>
        <v>0</v>
      </c>
      <c r="X104" s="5">
        <f t="shared" si="110"/>
        <v>0</v>
      </c>
      <c r="Y104" s="5">
        <f t="shared" si="110"/>
        <v>0</v>
      </c>
      <c r="Z104" s="5">
        <f t="shared" si="110"/>
        <v>0</v>
      </c>
      <c r="AA104" s="5">
        <f t="shared" si="110"/>
        <v>0</v>
      </c>
      <c r="AB104" s="5">
        <f t="shared" si="110"/>
        <v>0</v>
      </c>
      <c r="AC104" s="5">
        <f t="shared" si="110"/>
        <v>0</v>
      </c>
      <c r="AD104" s="5">
        <f t="shared" si="110"/>
        <v>0</v>
      </c>
      <c r="AE104" s="5">
        <f t="shared" si="110"/>
        <v>0</v>
      </c>
      <c r="AF104" s="5">
        <f t="shared" si="110"/>
        <v>0</v>
      </c>
      <c r="AG104" s="5">
        <f t="shared" si="110"/>
        <v>0</v>
      </c>
      <c r="AH104" s="5">
        <f t="shared" si="110"/>
        <v>0</v>
      </c>
      <c r="AI104" s="5">
        <f t="shared" si="110"/>
        <v>0</v>
      </c>
      <c r="AJ104" s="5">
        <f t="shared" si="109"/>
        <v>0</v>
      </c>
      <c r="AK104" s="5">
        <f t="shared" si="106"/>
        <v>0</v>
      </c>
      <c r="AL104" s="5">
        <f t="shared" si="107"/>
        <v>0</v>
      </c>
      <c r="AM104" s="5">
        <f t="shared" si="108"/>
        <v>0</v>
      </c>
      <c r="AN104" s="5">
        <f t="shared" si="105"/>
        <v>0</v>
      </c>
      <c r="AO104" s="5">
        <f t="shared" si="105"/>
        <v>0</v>
      </c>
      <c r="AP104" s="5">
        <f t="shared" si="105"/>
        <v>0</v>
      </c>
      <c r="AQ104" s="5">
        <f t="shared" si="105"/>
        <v>0</v>
      </c>
      <c r="AR104" s="5">
        <f t="shared" si="105"/>
        <v>0</v>
      </c>
      <c r="AS104" s="5">
        <f t="shared" si="105"/>
        <v>0</v>
      </c>
      <c r="AT104" s="5">
        <f t="shared" si="105"/>
        <v>0</v>
      </c>
      <c r="AU104" s="5">
        <f t="shared" si="105"/>
        <v>0</v>
      </c>
      <c r="AV104" s="5">
        <f t="shared" si="105"/>
        <v>0</v>
      </c>
      <c r="AW104" s="5">
        <f t="shared" si="105"/>
        <v>0</v>
      </c>
      <c r="AX104" s="5">
        <f t="shared" si="105"/>
        <v>0</v>
      </c>
      <c r="AY104" s="5">
        <f t="shared" si="105"/>
        <v>0</v>
      </c>
      <c r="AZ104" s="5">
        <f t="shared" si="105"/>
        <v>0</v>
      </c>
      <c r="BA104" s="5">
        <f t="shared" si="105"/>
        <v>0</v>
      </c>
      <c r="BB104" s="5">
        <f t="shared" si="105"/>
        <v>0</v>
      </c>
    </row>
    <row r="105" spans="1:54" outlineLevel="2">
      <c r="A105" s="2" t="s">
        <v>425</v>
      </c>
      <c r="B105" s="6">
        <v>42</v>
      </c>
      <c r="C105" s="5">
        <f t="shared" si="97"/>
        <v>0</v>
      </c>
      <c r="D105" s="5">
        <f t="shared" si="99"/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107">
        <f t="shared" si="112"/>
        <v>0</v>
      </c>
      <c r="M105" s="5">
        <f t="shared" si="112"/>
        <v>0</v>
      </c>
      <c r="N105" s="5">
        <f t="shared" si="112"/>
        <v>0</v>
      </c>
      <c r="O105" s="5">
        <f t="shared" si="112"/>
        <v>0</v>
      </c>
      <c r="P105" s="5">
        <f t="shared" si="112"/>
        <v>0</v>
      </c>
      <c r="Q105" s="5">
        <f t="shared" si="112"/>
        <v>0</v>
      </c>
      <c r="R105" s="5">
        <f t="shared" si="112"/>
        <v>0</v>
      </c>
      <c r="S105" s="5">
        <f t="shared" si="112"/>
        <v>0</v>
      </c>
      <c r="T105" s="5">
        <f t="shared" si="111"/>
        <v>0</v>
      </c>
      <c r="U105" s="5">
        <f t="shared" si="110"/>
        <v>0</v>
      </c>
      <c r="V105" s="5">
        <f t="shared" si="110"/>
        <v>0</v>
      </c>
      <c r="W105" s="5">
        <f t="shared" si="110"/>
        <v>0</v>
      </c>
      <c r="X105" s="5">
        <f t="shared" si="110"/>
        <v>0</v>
      </c>
      <c r="Y105" s="5">
        <f t="shared" si="110"/>
        <v>0</v>
      </c>
      <c r="Z105" s="5">
        <f t="shared" si="110"/>
        <v>0</v>
      </c>
      <c r="AA105" s="5">
        <f t="shared" si="110"/>
        <v>0</v>
      </c>
      <c r="AB105" s="5">
        <f t="shared" si="110"/>
        <v>0</v>
      </c>
      <c r="AC105" s="5">
        <f t="shared" si="110"/>
        <v>0</v>
      </c>
      <c r="AD105" s="5">
        <f t="shared" si="110"/>
        <v>0</v>
      </c>
      <c r="AE105" s="5">
        <f t="shared" si="110"/>
        <v>0</v>
      </c>
      <c r="AF105" s="5">
        <f t="shared" si="110"/>
        <v>0</v>
      </c>
      <c r="AG105" s="5">
        <f t="shared" si="110"/>
        <v>0</v>
      </c>
      <c r="AH105" s="5">
        <f t="shared" si="110"/>
        <v>0</v>
      </c>
      <c r="AI105" s="5">
        <f t="shared" si="110"/>
        <v>0</v>
      </c>
      <c r="AJ105" s="5">
        <f t="shared" si="109"/>
        <v>0</v>
      </c>
      <c r="AK105" s="5">
        <f t="shared" si="106"/>
        <v>0</v>
      </c>
      <c r="AL105" s="5">
        <f t="shared" si="107"/>
        <v>0</v>
      </c>
      <c r="AM105" s="5">
        <f t="shared" si="108"/>
        <v>0</v>
      </c>
      <c r="AN105" s="5">
        <f t="shared" si="105"/>
        <v>0</v>
      </c>
      <c r="AO105" s="5">
        <f t="shared" si="105"/>
        <v>0</v>
      </c>
      <c r="AP105" s="5">
        <f t="shared" si="105"/>
        <v>0</v>
      </c>
      <c r="AQ105" s="5">
        <f t="shared" si="105"/>
        <v>0</v>
      </c>
      <c r="AR105" s="5">
        <f t="shared" si="105"/>
        <v>0</v>
      </c>
      <c r="AS105" s="5">
        <f t="shared" si="105"/>
        <v>0</v>
      </c>
      <c r="AT105" s="5">
        <f t="shared" si="105"/>
        <v>0</v>
      </c>
      <c r="AU105" s="5">
        <f t="shared" si="105"/>
        <v>0</v>
      </c>
      <c r="AV105" s="5">
        <f t="shared" si="105"/>
        <v>0</v>
      </c>
      <c r="AW105" s="5">
        <f t="shared" si="105"/>
        <v>0</v>
      </c>
      <c r="AX105" s="5">
        <f t="shared" si="105"/>
        <v>0</v>
      </c>
      <c r="AY105" s="5">
        <f t="shared" si="105"/>
        <v>0</v>
      </c>
      <c r="AZ105" s="5">
        <f t="shared" si="105"/>
        <v>0</v>
      </c>
      <c r="BA105" s="5">
        <f t="shared" si="105"/>
        <v>0</v>
      </c>
      <c r="BB105" s="5">
        <f t="shared" si="105"/>
        <v>0</v>
      </c>
    </row>
    <row r="106" spans="1:54" outlineLevel="2">
      <c r="A106" s="2" t="s">
        <v>425</v>
      </c>
      <c r="B106" s="6">
        <v>43</v>
      </c>
      <c r="C106" s="5">
        <f t="shared" si="97"/>
        <v>0</v>
      </c>
      <c r="D106" s="5">
        <f t="shared" si="99"/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107">
        <f t="shared" si="112"/>
        <v>0</v>
      </c>
      <c r="M106" s="5">
        <f t="shared" si="112"/>
        <v>0</v>
      </c>
      <c r="N106" s="5">
        <f t="shared" si="112"/>
        <v>0</v>
      </c>
      <c r="O106" s="5">
        <f t="shared" si="112"/>
        <v>0</v>
      </c>
      <c r="P106" s="5">
        <f t="shared" si="112"/>
        <v>0</v>
      </c>
      <c r="Q106" s="5">
        <f t="shared" si="112"/>
        <v>0</v>
      </c>
      <c r="R106" s="5">
        <f t="shared" si="112"/>
        <v>0</v>
      </c>
      <c r="S106" s="5">
        <f t="shared" si="112"/>
        <v>0</v>
      </c>
      <c r="T106" s="5">
        <f t="shared" si="111"/>
        <v>0</v>
      </c>
      <c r="U106" s="5">
        <f t="shared" si="110"/>
        <v>0</v>
      </c>
      <c r="V106" s="5">
        <f t="shared" si="110"/>
        <v>0</v>
      </c>
      <c r="W106" s="5">
        <f t="shared" si="110"/>
        <v>0</v>
      </c>
      <c r="X106" s="5">
        <f t="shared" si="110"/>
        <v>0</v>
      </c>
      <c r="Y106" s="5">
        <f t="shared" si="110"/>
        <v>0</v>
      </c>
      <c r="Z106" s="5">
        <f t="shared" si="110"/>
        <v>0</v>
      </c>
      <c r="AA106" s="5">
        <f t="shared" si="110"/>
        <v>0</v>
      </c>
      <c r="AB106" s="5">
        <f t="shared" si="110"/>
        <v>0</v>
      </c>
      <c r="AC106" s="5">
        <f t="shared" si="110"/>
        <v>0</v>
      </c>
      <c r="AD106" s="5">
        <f t="shared" si="110"/>
        <v>0</v>
      </c>
      <c r="AE106" s="5">
        <f t="shared" si="110"/>
        <v>0</v>
      </c>
      <c r="AF106" s="5">
        <f t="shared" si="110"/>
        <v>0</v>
      </c>
      <c r="AG106" s="5">
        <f t="shared" si="110"/>
        <v>0</v>
      </c>
      <c r="AH106" s="5">
        <f t="shared" si="110"/>
        <v>0</v>
      </c>
      <c r="AI106" s="5">
        <f t="shared" si="110"/>
        <v>0</v>
      </c>
      <c r="AJ106" s="5">
        <f t="shared" si="109"/>
        <v>0</v>
      </c>
      <c r="AK106" s="5">
        <f t="shared" si="106"/>
        <v>0</v>
      </c>
      <c r="AL106" s="5">
        <f t="shared" si="107"/>
        <v>0</v>
      </c>
      <c r="AM106" s="5">
        <f t="shared" si="108"/>
        <v>0</v>
      </c>
      <c r="AN106" s="5">
        <f t="shared" ref="AN106:AZ106" si="113">LDEM($D106,$C105,$C106,AN$4)*AN$3*(AN$4&gt;=$C106)</f>
        <v>0</v>
      </c>
      <c r="AO106" s="5">
        <f t="shared" si="113"/>
        <v>0</v>
      </c>
      <c r="AP106" s="5">
        <f t="shared" si="113"/>
        <v>0</v>
      </c>
      <c r="AQ106" s="5">
        <f t="shared" si="113"/>
        <v>0</v>
      </c>
      <c r="AR106" s="5">
        <f t="shared" si="113"/>
        <v>0</v>
      </c>
      <c r="AS106" s="5">
        <f t="shared" si="113"/>
        <v>0</v>
      </c>
      <c r="AT106" s="5">
        <f t="shared" si="113"/>
        <v>0</v>
      </c>
      <c r="AU106" s="5">
        <f t="shared" si="113"/>
        <v>0</v>
      </c>
      <c r="AV106" s="5">
        <f t="shared" si="113"/>
        <v>0</v>
      </c>
      <c r="AW106" s="5">
        <f t="shared" si="113"/>
        <v>0</v>
      </c>
      <c r="AX106" s="5">
        <f t="shared" si="113"/>
        <v>0</v>
      </c>
      <c r="AY106" s="5">
        <f t="shared" si="113"/>
        <v>0</v>
      </c>
      <c r="AZ106" s="5">
        <f t="shared" si="113"/>
        <v>0</v>
      </c>
      <c r="BA106" s="5">
        <f t="shared" ref="BA106:BB113" si="114">LDEM($D106,$C105,$C106,BA$4)*BA$3*(BA$4&gt;=$C106)</f>
        <v>0</v>
      </c>
      <c r="BB106" s="5">
        <f t="shared" si="114"/>
        <v>0</v>
      </c>
    </row>
    <row r="107" spans="1:54" outlineLevel="2">
      <c r="A107" s="2" t="s">
        <v>425</v>
      </c>
      <c r="B107" s="6">
        <v>44</v>
      </c>
      <c r="C107" s="5">
        <f t="shared" si="97"/>
        <v>0</v>
      </c>
      <c r="D107" s="5">
        <f t="shared" si="99"/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107">
        <f t="shared" si="112"/>
        <v>0</v>
      </c>
      <c r="M107" s="5">
        <f t="shared" si="112"/>
        <v>0</v>
      </c>
      <c r="N107" s="5">
        <f t="shared" si="112"/>
        <v>0</v>
      </c>
      <c r="O107" s="5">
        <f t="shared" si="112"/>
        <v>0</v>
      </c>
      <c r="P107" s="5">
        <f t="shared" si="112"/>
        <v>0</v>
      </c>
      <c r="Q107" s="5">
        <f t="shared" si="112"/>
        <v>0</v>
      </c>
      <c r="R107" s="5">
        <f t="shared" si="112"/>
        <v>0</v>
      </c>
      <c r="S107" s="5">
        <f t="shared" si="112"/>
        <v>0</v>
      </c>
      <c r="T107" s="5">
        <f t="shared" si="111"/>
        <v>0</v>
      </c>
      <c r="U107" s="5">
        <f t="shared" si="110"/>
        <v>0</v>
      </c>
      <c r="V107" s="5">
        <f t="shared" si="110"/>
        <v>0</v>
      </c>
      <c r="W107" s="5">
        <f t="shared" si="110"/>
        <v>0</v>
      </c>
      <c r="X107" s="5">
        <f t="shared" si="110"/>
        <v>0</v>
      </c>
      <c r="Y107" s="5">
        <f t="shared" si="110"/>
        <v>0</v>
      </c>
      <c r="Z107" s="5">
        <f t="shared" si="110"/>
        <v>0</v>
      </c>
      <c r="AA107" s="5">
        <f t="shared" si="110"/>
        <v>0</v>
      </c>
      <c r="AB107" s="5">
        <f t="shared" si="110"/>
        <v>0</v>
      </c>
      <c r="AC107" s="5">
        <f t="shared" si="110"/>
        <v>0</v>
      </c>
      <c r="AD107" s="5">
        <f t="shared" si="110"/>
        <v>0</v>
      </c>
      <c r="AE107" s="5">
        <f t="shared" si="110"/>
        <v>0</v>
      </c>
      <c r="AF107" s="5">
        <f t="shared" si="110"/>
        <v>0</v>
      </c>
      <c r="AG107" s="5">
        <f t="shared" si="110"/>
        <v>0</v>
      </c>
      <c r="AH107" s="5">
        <f t="shared" si="110"/>
        <v>0</v>
      </c>
      <c r="AI107" s="5">
        <f t="shared" si="110"/>
        <v>0</v>
      </c>
      <c r="AJ107" s="5">
        <f t="shared" si="109"/>
        <v>0</v>
      </c>
      <c r="AK107" s="5">
        <f t="shared" si="106"/>
        <v>0</v>
      </c>
      <c r="AL107" s="5">
        <f t="shared" si="107"/>
        <v>0</v>
      </c>
      <c r="AM107" s="5">
        <f t="shared" si="108"/>
        <v>0</v>
      </c>
      <c r="AN107" s="5">
        <f t="shared" ref="AN107:AY107" si="115">LDEM($D107,$C106,$C107,AN$4)*AN$3*(AN$4&gt;=$C107)</f>
        <v>0</v>
      </c>
      <c r="AO107" s="5">
        <f t="shared" si="115"/>
        <v>0</v>
      </c>
      <c r="AP107" s="5">
        <f t="shared" si="115"/>
        <v>0</v>
      </c>
      <c r="AQ107" s="5">
        <f t="shared" si="115"/>
        <v>0</v>
      </c>
      <c r="AR107" s="5">
        <f t="shared" si="115"/>
        <v>0</v>
      </c>
      <c r="AS107" s="5">
        <f t="shared" si="115"/>
        <v>0</v>
      </c>
      <c r="AT107" s="5">
        <f t="shared" si="115"/>
        <v>0</v>
      </c>
      <c r="AU107" s="5">
        <f t="shared" si="115"/>
        <v>0</v>
      </c>
      <c r="AV107" s="5">
        <f t="shared" si="115"/>
        <v>0</v>
      </c>
      <c r="AW107" s="5">
        <f t="shared" si="115"/>
        <v>0</v>
      </c>
      <c r="AX107" s="5">
        <f t="shared" si="115"/>
        <v>0</v>
      </c>
      <c r="AY107" s="5">
        <f t="shared" si="115"/>
        <v>0</v>
      </c>
      <c r="AZ107" s="5">
        <f t="shared" ref="AZ107:AZ113" si="116">LDEM($D107,$C106,$C107,AZ$4)*AZ$3*(AZ$4&gt;=$C107)</f>
        <v>0</v>
      </c>
      <c r="BA107" s="5">
        <f t="shared" si="114"/>
        <v>0</v>
      </c>
      <c r="BB107" s="5">
        <f t="shared" si="114"/>
        <v>0</v>
      </c>
    </row>
    <row r="108" spans="1:54" outlineLevel="2">
      <c r="A108" s="2" t="s">
        <v>425</v>
      </c>
      <c r="B108" s="6">
        <v>45</v>
      </c>
      <c r="C108" s="5">
        <f t="shared" si="97"/>
        <v>0</v>
      </c>
      <c r="D108" s="5">
        <f t="shared" si="99"/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107">
        <f t="shared" si="112"/>
        <v>0</v>
      </c>
      <c r="M108" s="5">
        <f t="shared" si="112"/>
        <v>0</v>
      </c>
      <c r="N108" s="5">
        <f t="shared" si="112"/>
        <v>0</v>
      </c>
      <c r="O108" s="5">
        <f t="shared" si="112"/>
        <v>0</v>
      </c>
      <c r="P108" s="5">
        <f t="shared" si="112"/>
        <v>0</v>
      </c>
      <c r="Q108" s="5">
        <f t="shared" si="112"/>
        <v>0</v>
      </c>
      <c r="R108" s="5">
        <f t="shared" si="112"/>
        <v>0</v>
      </c>
      <c r="S108" s="5">
        <f t="shared" si="112"/>
        <v>0</v>
      </c>
      <c r="T108" s="5">
        <f t="shared" si="111"/>
        <v>0</v>
      </c>
      <c r="U108" s="5">
        <f t="shared" si="110"/>
        <v>0</v>
      </c>
      <c r="V108" s="5">
        <f t="shared" si="110"/>
        <v>0</v>
      </c>
      <c r="W108" s="5">
        <f t="shared" si="110"/>
        <v>0</v>
      </c>
      <c r="X108" s="5">
        <f t="shared" si="110"/>
        <v>0</v>
      </c>
      <c r="Y108" s="5">
        <f t="shared" si="110"/>
        <v>0</v>
      </c>
      <c r="Z108" s="5">
        <f t="shared" si="110"/>
        <v>0</v>
      </c>
      <c r="AA108" s="5">
        <f t="shared" si="110"/>
        <v>0</v>
      </c>
      <c r="AB108" s="5">
        <f t="shared" si="110"/>
        <v>0</v>
      </c>
      <c r="AC108" s="5">
        <f t="shared" si="110"/>
        <v>0</v>
      </c>
      <c r="AD108" s="5">
        <f t="shared" si="110"/>
        <v>0</v>
      </c>
      <c r="AE108" s="5">
        <f t="shared" si="110"/>
        <v>0</v>
      </c>
      <c r="AF108" s="5">
        <f t="shared" si="110"/>
        <v>0</v>
      </c>
      <c r="AG108" s="5">
        <f t="shared" si="110"/>
        <v>0</v>
      </c>
      <c r="AH108" s="5">
        <f t="shared" si="110"/>
        <v>0</v>
      </c>
      <c r="AI108" s="5">
        <f t="shared" si="110"/>
        <v>0</v>
      </c>
      <c r="AJ108" s="5">
        <f t="shared" si="110"/>
        <v>0</v>
      </c>
      <c r="AK108" s="5">
        <f t="shared" ref="AK108:AY113" si="117">LDEM($D108,$C107,$C108,AK$4)*AK$3*(AK$4&gt;=$C108)</f>
        <v>0</v>
      </c>
      <c r="AL108" s="5">
        <f t="shared" si="117"/>
        <v>0</v>
      </c>
      <c r="AM108" s="5">
        <f t="shared" si="117"/>
        <v>0</v>
      </c>
      <c r="AN108" s="5">
        <f t="shared" si="117"/>
        <v>0</v>
      </c>
      <c r="AO108" s="5">
        <f t="shared" si="117"/>
        <v>0</v>
      </c>
      <c r="AP108" s="5">
        <f t="shared" si="117"/>
        <v>0</v>
      </c>
      <c r="AQ108" s="5">
        <f t="shared" si="117"/>
        <v>0</v>
      </c>
      <c r="AR108" s="5">
        <f t="shared" si="117"/>
        <v>0</v>
      </c>
      <c r="AS108" s="5">
        <f t="shared" si="117"/>
        <v>0</v>
      </c>
      <c r="AT108" s="5">
        <f t="shared" si="117"/>
        <v>0</v>
      </c>
      <c r="AU108" s="5">
        <f t="shared" si="117"/>
        <v>0</v>
      </c>
      <c r="AV108" s="5">
        <f t="shared" si="117"/>
        <v>0</v>
      </c>
      <c r="AW108" s="5">
        <f t="shared" si="117"/>
        <v>0</v>
      </c>
      <c r="AX108" s="5">
        <f t="shared" si="117"/>
        <v>0</v>
      </c>
      <c r="AY108" s="5">
        <f t="shared" si="117"/>
        <v>0</v>
      </c>
      <c r="AZ108" s="5">
        <f t="shared" si="116"/>
        <v>0</v>
      </c>
      <c r="BA108" s="5">
        <f t="shared" si="114"/>
        <v>0</v>
      </c>
      <c r="BB108" s="5">
        <f t="shared" si="114"/>
        <v>0</v>
      </c>
    </row>
    <row r="109" spans="1:54" outlineLevel="2">
      <c r="A109" s="2" t="s">
        <v>425</v>
      </c>
      <c r="B109" s="6">
        <v>46</v>
      </c>
      <c r="C109" s="5">
        <f t="shared" si="97"/>
        <v>0</v>
      </c>
      <c r="D109" s="5">
        <f t="shared" si="99"/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107">
        <f t="shared" si="112"/>
        <v>0</v>
      </c>
      <c r="M109" s="5">
        <f t="shared" si="112"/>
        <v>0</v>
      </c>
      <c r="N109" s="5">
        <f t="shared" si="112"/>
        <v>0</v>
      </c>
      <c r="O109" s="5">
        <f t="shared" si="112"/>
        <v>0</v>
      </c>
      <c r="P109" s="5">
        <f t="shared" si="112"/>
        <v>0</v>
      </c>
      <c r="Q109" s="5">
        <f t="shared" si="112"/>
        <v>0</v>
      </c>
      <c r="R109" s="5">
        <f t="shared" si="112"/>
        <v>0</v>
      </c>
      <c r="S109" s="5">
        <f t="shared" si="112"/>
        <v>0</v>
      </c>
      <c r="T109" s="5">
        <f t="shared" si="111"/>
        <v>0</v>
      </c>
      <c r="U109" s="5">
        <f t="shared" ref="U109:AJ112" si="118">LDEM($D109,$C108,$C109,U$4)*U$3*(U$4&gt;=$C109)</f>
        <v>0</v>
      </c>
      <c r="V109" s="5">
        <f t="shared" si="118"/>
        <v>0</v>
      </c>
      <c r="W109" s="5">
        <f t="shared" si="118"/>
        <v>0</v>
      </c>
      <c r="X109" s="5">
        <f t="shared" si="118"/>
        <v>0</v>
      </c>
      <c r="Y109" s="5">
        <f t="shared" si="118"/>
        <v>0</v>
      </c>
      <c r="Z109" s="5">
        <f t="shared" si="118"/>
        <v>0</v>
      </c>
      <c r="AA109" s="5">
        <f t="shared" si="118"/>
        <v>0</v>
      </c>
      <c r="AB109" s="5">
        <f t="shared" si="118"/>
        <v>0</v>
      </c>
      <c r="AC109" s="5">
        <f t="shared" si="118"/>
        <v>0</v>
      </c>
      <c r="AD109" s="5">
        <f t="shared" si="118"/>
        <v>0</v>
      </c>
      <c r="AE109" s="5">
        <f t="shared" si="118"/>
        <v>0</v>
      </c>
      <c r="AF109" s="5">
        <f t="shared" si="118"/>
        <v>0</v>
      </c>
      <c r="AG109" s="5">
        <f t="shared" si="118"/>
        <v>0</v>
      </c>
      <c r="AH109" s="5">
        <f t="shared" si="118"/>
        <v>0</v>
      </c>
      <c r="AI109" s="5">
        <f t="shared" si="118"/>
        <v>0</v>
      </c>
      <c r="AJ109" s="5">
        <f t="shared" si="118"/>
        <v>0</v>
      </c>
      <c r="AK109" s="5">
        <f t="shared" si="117"/>
        <v>0</v>
      </c>
      <c r="AL109" s="5">
        <f t="shared" si="117"/>
        <v>0</v>
      </c>
      <c r="AM109" s="5">
        <f t="shared" si="117"/>
        <v>0</v>
      </c>
      <c r="AN109" s="5">
        <f t="shared" si="117"/>
        <v>0</v>
      </c>
      <c r="AO109" s="5">
        <f t="shared" si="117"/>
        <v>0</v>
      </c>
      <c r="AP109" s="5">
        <f t="shared" si="117"/>
        <v>0</v>
      </c>
      <c r="AQ109" s="5">
        <f t="shared" si="117"/>
        <v>0</v>
      </c>
      <c r="AR109" s="5">
        <f t="shared" si="117"/>
        <v>0</v>
      </c>
      <c r="AS109" s="5">
        <f t="shared" si="117"/>
        <v>0</v>
      </c>
      <c r="AT109" s="5">
        <f t="shared" si="117"/>
        <v>0</v>
      </c>
      <c r="AU109" s="5">
        <f t="shared" si="117"/>
        <v>0</v>
      </c>
      <c r="AV109" s="5">
        <f t="shared" si="117"/>
        <v>0</v>
      </c>
      <c r="AW109" s="5">
        <f t="shared" si="117"/>
        <v>0</v>
      </c>
      <c r="AX109" s="5">
        <f t="shared" si="117"/>
        <v>0</v>
      </c>
      <c r="AY109" s="5">
        <f t="shared" si="117"/>
        <v>0</v>
      </c>
      <c r="AZ109" s="5">
        <f t="shared" si="116"/>
        <v>0</v>
      </c>
      <c r="BA109" s="5">
        <f t="shared" si="114"/>
        <v>0</v>
      </c>
      <c r="BB109" s="5">
        <f t="shared" si="114"/>
        <v>0</v>
      </c>
    </row>
    <row r="110" spans="1:54" outlineLevel="2">
      <c r="A110" s="2" t="s">
        <v>425</v>
      </c>
      <c r="B110" s="6">
        <v>47</v>
      </c>
      <c r="C110" s="5">
        <f t="shared" si="97"/>
        <v>0</v>
      </c>
      <c r="D110" s="5">
        <f t="shared" si="99"/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107">
        <f t="shared" si="112"/>
        <v>0</v>
      </c>
      <c r="M110" s="5">
        <f t="shared" si="112"/>
        <v>0</v>
      </c>
      <c r="N110" s="5">
        <f t="shared" si="112"/>
        <v>0</v>
      </c>
      <c r="O110" s="5">
        <f t="shared" si="112"/>
        <v>0</v>
      </c>
      <c r="P110" s="5">
        <f t="shared" si="112"/>
        <v>0</v>
      </c>
      <c r="Q110" s="5">
        <f t="shared" si="112"/>
        <v>0</v>
      </c>
      <c r="R110" s="5">
        <f t="shared" si="112"/>
        <v>0</v>
      </c>
      <c r="S110" s="5">
        <f t="shared" si="112"/>
        <v>0</v>
      </c>
      <c r="T110" s="5">
        <f t="shared" si="111"/>
        <v>0</v>
      </c>
      <c r="U110" s="5">
        <f t="shared" si="118"/>
        <v>0</v>
      </c>
      <c r="V110" s="5">
        <f t="shared" si="118"/>
        <v>0</v>
      </c>
      <c r="W110" s="5">
        <f t="shared" si="118"/>
        <v>0</v>
      </c>
      <c r="X110" s="5">
        <f t="shared" si="118"/>
        <v>0</v>
      </c>
      <c r="Y110" s="5">
        <f t="shared" si="118"/>
        <v>0</v>
      </c>
      <c r="Z110" s="5">
        <f t="shared" si="118"/>
        <v>0</v>
      </c>
      <c r="AA110" s="5">
        <f t="shared" si="118"/>
        <v>0</v>
      </c>
      <c r="AB110" s="5">
        <f t="shared" si="118"/>
        <v>0</v>
      </c>
      <c r="AC110" s="5">
        <f t="shared" si="118"/>
        <v>0</v>
      </c>
      <c r="AD110" s="5">
        <f t="shared" si="118"/>
        <v>0</v>
      </c>
      <c r="AE110" s="5">
        <f t="shared" si="118"/>
        <v>0</v>
      </c>
      <c r="AF110" s="5">
        <f t="shared" si="118"/>
        <v>0</v>
      </c>
      <c r="AG110" s="5">
        <f t="shared" si="118"/>
        <v>0</v>
      </c>
      <c r="AH110" s="5">
        <f t="shared" si="118"/>
        <v>0</v>
      </c>
      <c r="AI110" s="5">
        <f t="shared" si="118"/>
        <v>0</v>
      </c>
      <c r="AJ110" s="5">
        <f t="shared" si="118"/>
        <v>0</v>
      </c>
      <c r="AK110" s="5">
        <f t="shared" si="117"/>
        <v>0</v>
      </c>
      <c r="AL110" s="5">
        <f t="shared" si="117"/>
        <v>0</v>
      </c>
      <c r="AM110" s="5">
        <f t="shared" si="117"/>
        <v>0</v>
      </c>
      <c r="AN110" s="5">
        <f t="shared" si="117"/>
        <v>0</v>
      </c>
      <c r="AO110" s="5">
        <f t="shared" si="117"/>
        <v>0</v>
      </c>
      <c r="AP110" s="5">
        <f t="shared" si="117"/>
        <v>0</v>
      </c>
      <c r="AQ110" s="5">
        <f t="shared" si="117"/>
        <v>0</v>
      </c>
      <c r="AR110" s="5">
        <f t="shared" si="117"/>
        <v>0</v>
      </c>
      <c r="AS110" s="5">
        <f t="shared" si="117"/>
        <v>0</v>
      </c>
      <c r="AT110" s="5">
        <f t="shared" si="117"/>
        <v>0</v>
      </c>
      <c r="AU110" s="5">
        <f t="shared" si="117"/>
        <v>0</v>
      </c>
      <c r="AV110" s="5">
        <f t="shared" si="117"/>
        <v>0</v>
      </c>
      <c r="AW110" s="5">
        <f t="shared" si="117"/>
        <v>0</v>
      </c>
      <c r="AX110" s="5">
        <f t="shared" si="117"/>
        <v>0</v>
      </c>
      <c r="AY110" s="5">
        <f t="shared" si="117"/>
        <v>0</v>
      </c>
      <c r="AZ110" s="5">
        <f t="shared" si="116"/>
        <v>0</v>
      </c>
      <c r="BA110" s="5">
        <f t="shared" si="114"/>
        <v>0</v>
      </c>
      <c r="BB110" s="5">
        <f t="shared" si="114"/>
        <v>0</v>
      </c>
    </row>
    <row r="111" spans="1:54" outlineLevel="2">
      <c r="A111" s="2" t="s">
        <v>425</v>
      </c>
      <c r="B111" s="6">
        <v>48</v>
      </c>
      <c r="C111" s="5">
        <f t="shared" si="97"/>
        <v>0</v>
      </c>
      <c r="D111" s="5">
        <f t="shared" si="99"/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107">
        <f t="shared" si="112"/>
        <v>0</v>
      </c>
      <c r="M111" s="5">
        <f t="shared" si="112"/>
        <v>0</v>
      </c>
      <c r="N111" s="5">
        <f t="shared" si="112"/>
        <v>0</v>
      </c>
      <c r="O111" s="5">
        <f t="shared" si="112"/>
        <v>0</v>
      </c>
      <c r="P111" s="5">
        <f t="shared" si="112"/>
        <v>0</v>
      </c>
      <c r="Q111" s="5">
        <f t="shared" si="112"/>
        <v>0</v>
      </c>
      <c r="R111" s="5">
        <f t="shared" si="112"/>
        <v>0</v>
      </c>
      <c r="S111" s="5">
        <f t="shared" si="112"/>
        <v>0</v>
      </c>
      <c r="T111" s="5">
        <f t="shared" si="111"/>
        <v>0</v>
      </c>
      <c r="U111" s="5">
        <f t="shared" si="118"/>
        <v>0</v>
      </c>
      <c r="V111" s="5">
        <f t="shared" si="118"/>
        <v>0</v>
      </c>
      <c r="W111" s="5">
        <f t="shared" si="118"/>
        <v>0</v>
      </c>
      <c r="X111" s="5">
        <f t="shared" si="118"/>
        <v>0</v>
      </c>
      <c r="Y111" s="5">
        <f t="shared" si="118"/>
        <v>0</v>
      </c>
      <c r="Z111" s="5">
        <f t="shared" si="118"/>
        <v>0</v>
      </c>
      <c r="AA111" s="5">
        <f t="shared" si="118"/>
        <v>0</v>
      </c>
      <c r="AB111" s="5">
        <f t="shared" si="118"/>
        <v>0</v>
      </c>
      <c r="AC111" s="5">
        <f t="shared" si="118"/>
        <v>0</v>
      </c>
      <c r="AD111" s="5">
        <f t="shared" si="118"/>
        <v>0</v>
      </c>
      <c r="AE111" s="5">
        <f t="shared" si="118"/>
        <v>0</v>
      </c>
      <c r="AF111" s="5">
        <f t="shared" si="118"/>
        <v>0</v>
      </c>
      <c r="AG111" s="5">
        <f t="shared" si="118"/>
        <v>0</v>
      </c>
      <c r="AH111" s="5">
        <f t="shared" si="118"/>
        <v>0</v>
      </c>
      <c r="AI111" s="5">
        <f t="shared" si="118"/>
        <v>0</v>
      </c>
      <c r="AJ111" s="5">
        <f t="shared" si="118"/>
        <v>0</v>
      </c>
      <c r="AK111" s="5">
        <f t="shared" si="117"/>
        <v>0</v>
      </c>
      <c r="AL111" s="5">
        <f t="shared" si="117"/>
        <v>0</v>
      </c>
      <c r="AM111" s="5">
        <f t="shared" si="117"/>
        <v>0</v>
      </c>
      <c r="AN111" s="5">
        <f t="shared" si="117"/>
        <v>0</v>
      </c>
      <c r="AO111" s="5">
        <f t="shared" si="117"/>
        <v>0</v>
      </c>
      <c r="AP111" s="5">
        <f t="shared" si="117"/>
        <v>0</v>
      </c>
      <c r="AQ111" s="5">
        <f t="shared" si="117"/>
        <v>0</v>
      </c>
      <c r="AR111" s="5">
        <f t="shared" si="117"/>
        <v>0</v>
      </c>
      <c r="AS111" s="5">
        <f t="shared" si="117"/>
        <v>0</v>
      </c>
      <c r="AT111" s="5">
        <f t="shared" si="117"/>
        <v>0</v>
      </c>
      <c r="AU111" s="5">
        <f t="shared" si="117"/>
        <v>0</v>
      </c>
      <c r="AV111" s="5">
        <f t="shared" si="117"/>
        <v>0</v>
      </c>
      <c r="AW111" s="5">
        <f t="shared" si="117"/>
        <v>0</v>
      </c>
      <c r="AX111" s="5">
        <f t="shared" si="117"/>
        <v>0</v>
      </c>
      <c r="AY111" s="5">
        <f t="shared" si="117"/>
        <v>0</v>
      </c>
      <c r="AZ111" s="5">
        <f t="shared" si="116"/>
        <v>0</v>
      </c>
      <c r="BA111" s="5">
        <f t="shared" si="114"/>
        <v>0</v>
      </c>
      <c r="BB111" s="5">
        <f t="shared" si="114"/>
        <v>0</v>
      </c>
    </row>
    <row r="112" spans="1:54" outlineLevel="2">
      <c r="A112" s="2" t="s">
        <v>425</v>
      </c>
      <c r="B112" s="6">
        <v>49</v>
      </c>
      <c r="C112" s="5">
        <f t="shared" si="97"/>
        <v>0</v>
      </c>
      <c r="D112" s="5">
        <f t="shared" si="99"/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107">
        <f t="shared" si="112"/>
        <v>0</v>
      </c>
      <c r="M112" s="5">
        <f t="shared" si="112"/>
        <v>0</v>
      </c>
      <c r="N112" s="5">
        <f t="shared" si="112"/>
        <v>0</v>
      </c>
      <c r="O112" s="5">
        <f t="shared" si="112"/>
        <v>0</v>
      </c>
      <c r="P112" s="5">
        <f t="shared" si="112"/>
        <v>0</v>
      </c>
      <c r="Q112" s="5">
        <f t="shared" si="112"/>
        <v>0</v>
      </c>
      <c r="R112" s="5">
        <f t="shared" si="112"/>
        <v>0</v>
      </c>
      <c r="S112" s="5">
        <f t="shared" si="112"/>
        <v>0</v>
      </c>
      <c r="T112" s="5">
        <f t="shared" si="111"/>
        <v>0</v>
      </c>
      <c r="U112" s="5">
        <f t="shared" si="118"/>
        <v>0</v>
      </c>
      <c r="V112" s="5">
        <f t="shared" si="118"/>
        <v>0</v>
      </c>
      <c r="W112" s="5">
        <f t="shared" si="118"/>
        <v>0</v>
      </c>
      <c r="X112" s="5">
        <f t="shared" si="118"/>
        <v>0</v>
      </c>
      <c r="Y112" s="5">
        <f t="shared" si="118"/>
        <v>0</v>
      </c>
      <c r="Z112" s="5">
        <f t="shared" si="118"/>
        <v>0</v>
      </c>
      <c r="AA112" s="5">
        <f t="shared" si="118"/>
        <v>0</v>
      </c>
      <c r="AB112" s="5">
        <f t="shared" si="118"/>
        <v>0</v>
      </c>
      <c r="AC112" s="5">
        <f t="shared" si="118"/>
        <v>0</v>
      </c>
      <c r="AD112" s="5">
        <f t="shared" si="118"/>
        <v>0</v>
      </c>
      <c r="AE112" s="5">
        <f t="shared" si="118"/>
        <v>0</v>
      </c>
      <c r="AF112" s="5">
        <f t="shared" si="118"/>
        <v>0</v>
      </c>
      <c r="AG112" s="5">
        <f t="shared" si="118"/>
        <v>0</v>
      </c>
      <c r="AH112" s="5">
        <f t="shared" si="118"/>
        <v>0</v>
      </c>
      <c r="AI112" s="5">
        <f t="shared" si="118"/>
        <v>0</v>
      </c>
      <c r="AJ112" s="5">
        <f t="shared" si="118"/>
        <v>0</v>
      </c>
      <c r="AK112" s="5">
        <f t="shared" si="117"/>
        <v>0</v>
      </c>
      <c r="AL112" s="5">
        <f t="shared" si="117"/>
        <v>0</v>
      </c>
      <c r="AM112" s="5">
        <f t="shared" si="117"/>
        <v>0</v>
      </c>
      <c r="AN112" s="5">
        <f t="shared" si="117"/>
        <v>0</v>
      </c>
      <c r="AO112" s="5">
        <f t="shared" si="117"/>
        <v>0</v>
      </c>
      <c r="AP112" s="5">
        <f t="shared" si="117"/>
        <v>0</v>
      </c>
      <c r="AQ112" s="5">
        <f t="shared" si="117"/>
        <v>0</v>
      </c>
      <c r="AR112" s="5">
        <f t="shared" si="117"/>
        <v>0</v>
      </c>
      <c r="AS112" s="5">
        <f t="shared" si="117"/>
        <v>0</v>
      </c>
      <c r="AT112" s="5">
        <f t="shared" si="117"/>
        <v>0</v>
      </c>
      <c r="AU112" s="5">
        <f t="shared" si="117"/>
        <v>0</v>
      </c>
      <c r="AV112" s="5">
        <f t="shared" si="117"/>
        <v>0</v>
      </c>
      <c r="AW112" s="5">
        <f t="shared" si="117"/>
        <v>0</v>
      </c>
      <c r="AX112" s="5">
        <f t="shared" si="117"/>
        <v>0</v>
      </c>
      <c r="AY112" s="5">
        <f t="shared" si="117"/>
        <v>0</v>
      </c>
      <c r="AZ112" s="5">
        <f t="shared" si="116"/>
        <v>0</v>
      </c>
      <c r="BA112" s="5">
        <f t="shared" si="114"/>
        <v>0</v>
      </c>
      <c r="BB112" s="5">
        <f t="shared" si="114"/>
        <v>0</v>
      </c>
    </row>
    <row r="113" spans="1:54" outlineLevel="2">
      <c r="A113" s="2" t="s">
        <v>425</v>
      </c>
      <c r="B113" s="6">
        <v>50</v>
      </c>
      <c r="C113" s="5">
        <f t="shared" si="97"/>
        <v>0</v>
      </c>
      <c r="D113" s="5">
        <f t="shared" si="99"/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107">
        <f t="shared" si="112"/>
        <v>0</v>
      </c>
      <c r="M113" s="5">
        <f t="shared" si="112"/>
        <v>0</v>
      </c>
      <c r="N113" s="5">
        <f t="shared" si="112"/>
        <v>0</v>
      </c>
      <c r="O113" s="5">
        <f t="shared" si="112"/>
        <v>0</v>
      </c>
      <c r="P113" s="5">
        <f t="shared" si="112"/>
        <v>0</v>
      </c>
      <c r="Q113" s="5">
        <f t="shared" si="112"/>
        <v>0</v>
      </c>
      <c r="R113" s="5">
        <f t="shared" si="112"/>
        <v>0</v>
      </c>
      <c r="S113" s="5">
        <f t="shared" si="112"/>
        <v>0</v>
      </c>
      <c r="T113" s="5">
        <f t="shared" si="112"/>
        <v>0</v>
      </c>
      <c r="U113" s="5">
        <f t="shared" ref="U113:AI113" si="119">LDEM($D113,$C112,$C113,U$4)*U$3*(U$4&gt;=$C113)</f>
        <v>0</v>
      </c>
      <c r="V113" s="5">
        <f t="shared" si="119"/>
        <v>0</v>
      </c>
      <c r="W113" s="5">
        <f t="shared" si="119"/>
        <v>0</v>
      </c>
      <c r="X113" s="5">
        <f t="shared" si="119"/>
        <v>0</v>
      </c>
      <c r="Y113" s="5">
        <f t="shared" si="119"/>
        <v>0</v>
      </c>
      <c r="Z113" s="5">
        <f t="shared" si="119"/>
        <v>0</v>
      </c>
      <c r="AA113" s="5">
        <f t="shared" si="119"/>
        <v>0</v>
      </c>
      <c r="AB113" s="5">
        <f t="shared" si="119"/>
        <v>0</v>
      </c>
      <c r="AC113" s="5">
        <f t="shared" si="119"/>
        <v>0</v>
      </c>
      <c r="AD113" s="5">
        <f t="shared" si="119"/>
        <v>0</v>
      </c>
      <c r="AE113" s="5">
        <f t="shared" si="119"/>
        <v>0</v>
      </c>
      <c r="AF113" s="5">
        <f t="shared" si="119"/>
        <v>0</v>
      </c>
      <c r="AG113" s="5">
        <f t="shared" si="119"/>
        <v>0</v>
      </c>
      <c r="AH113" s="5">
        <f t="shared" si="119"/>
        <v>0</v>
      </c>
      <c r="AI113" s="5">
        <f t="shared" si="119"/>
        <v>0</v>
      </c>
      <c r="AJ113" s="5">
        <f>LDEM($D113,$C112,$C113,AJ$4)*AJ$3*(AJ$4&gt;=$C113)</f>
        <v>0</v>
      </c>
      <c r="AK113" s="5">
        <f t="shared" si="117"/>
        <v>0</v>
      </c>
      <c r="AL113" s="5">
        <f t="shared" si="117"/>
        <v>0</v>
      </c>
      <c r="AM113" s="5">
        <f t="shared" si="117"/>
        <v>0</v>
      </c>
      <c r="AN113" s="5">
        <f t="shared" si="117"/>
        <v>0</v>
      </c>
      <c r="AO113" s="5">
        <f t="shared" si="117"/>
        <v>0</v>
      </c>
      <c r="AP113" s="5">
        <f t="shared" si="117"/>
        <v>0</v>
      </c>
      <c r="AQ113" s="5">
        <f t="shared" si="117"/>
        <v>0</v>
      </c>
      <c r="AR113" s="5">
        <f t="shared" si="117"/>
        <v>0</v>
      </c>
      <c r="AS113" s="5">
        <f t="shared" si="117"/>
        <v>0</v>
      </c>
      <c r="AT113" s="5">
        <f t="shared" si="117"/>
        <v>0</v>
      </c>
      <c r="AU113" s="5">
        <f t="shared" si="117"/>
        <v>0</v>
      </c>
      <c r="AV113" s="5">
        <f t="shared" si="117"/>
        <v>0</v>
      </c>
      <c r="AW113" s="5">
        <f t="shared" si="117"/>
        <v>0</v>
      </c>
      <c r="AX113" s="5">
        <f t="shared" si="117"/>
        <v>0</v>
      </c>
      <c r="AY113" s="5">
        <f t="shared" si="117"/>
        <v>0</v>
      </c>
      <c r="AZ113" s="5">
        <f t="shared" si="116"/>
        <v>0</v>
      </c>
      <c r="BA113" s="5">
        <f t="shared" si="114"/>
        <v>0</v>
      </c>
      <c r="BB113" s="5">
        <f t="shared" si="114"/>
        <v>0</v>
      </c>
    </row>
    <row r="114" spans="1:54" s="2" customFormat="1" outlineLevel="1">
      <c r="A114" s="2" t="s">
        <v>433</v>
      </c>
      <c r="B114" s="7"/>
      <c r="C114" s="2" t="s">
        <v>434</v>
      </c>
      <c r="D114" s="4">
        <v>0</v>
      </c>
      <c r="E114" s="4">
        <v>-159822.01456925104</v>
      </c>
      <c r="F114" s="4">
        <v>-479187.49823558383</v>
      </c>
      <c r="G114" s="4">
        <v>-506317.23404449277</v>
      </c>
      <c r="H114" s="4">
        <v>-533760.45536405442</v>
      </c>
      <c r="I114" s="4">
        <v>-546800.99337794806</v>
      </c>
      <c r="J114" s="4">
        <v>-527918.42376845016</v>
      </c>
      <c r="K114" s="4">
        <v>-345761.08051061979</v>
      </c>
      <c r="L114" s="108">
        <f t="shared" ref="L114:AJ114" si="120">-SUM(L64:L113)</f>
        <v>-291270.95007337368</v>
      </c>
      <c r="M114" s="4">
        <f t="shared" si="120"/>
        <v>-291993.69605552615</v>
      </c>
      <c r="N114" s="4">
        <f t="shared" si="120"/>
        <v>-276936.9018697369</v>
      </c>
      <c r="O114" s="4">
        <f t="shared" si="120"/>
        <v>-245638.88222575546</v>
      </c>
      <c r="P114" s="4">
        <f t="shared" si="120"/>
        <v>-212350.35118885158</v>
      </c>
      <c r="Q114" s="4">
        <f t="shared" si="120"/>
        <v>-186869.19273496952</v>
      </c>
      <c r="R114" s="4">
        <f t="shared" si="120"/>
        <v>-154527.54639771319</v>
      </c>
      <c r="S114" s="4">
        <f t="shared" si="120"/>
        <v>-131515.6765332651</v>
      </c>
      <c r="T114" s="4">
        <f t="shared" si="120"/>
        <v>-115450.76430211493</v>
      </c>
      <c r="U114" s="4">
        <f t="shared" si="120"/>
        <v>-89073.885820641328</v>
      </c>
      <c r="V114" s="4">
        <f t="shared" si="120"/>
        <v>-80568.753095963606</v>
      </c>
      <c r="W114" s="4">
        <f t="shared" si="120"/>
        <v>-59665.653975358007</v>
      </c>
      <c r="X114" s="4">
        <f t="shared" si="120"/>
        <v>-59649.710648371445</v>
      </c>
      <c r="Y114" s="4">
        <f t="shared" si="120"/>
        <v>-44361.741280149115</v>
      </c>
      <c r="Z114" s="4">
        <f t="shared" si="120"/>
        <v>-32231.006089883493</v>
      </c>
      <c r="AA114" s="4">
        <f t="shared" si="120"/>
        <v>-23421.091651425559</v>
      </c>
      <c r="AB114" s="4">
        <f t="shared" si="120"/>
        <v>-16304.24919394539</v>
      </c>
      <c r="AC114" s="4">
        <f t="shared" si="120"/>
        <v>-27753.717765577469</v>
      </c>
      <c r="AD114" s="4">
        <f t="shared" si="120"/>
        <v>-22235.632181989746</v>
      </c>
      <c r="AE114" s="4">
        <f t="shared" si="120"/>
        <v>-21165.183885719998</v>
      </c>
      <c r="AF114" s="4">
        <f t="shared" si="120"/>
        <v>0</v>
      </c>
      <c r="AG114" s="4">
        <f t="shared" si="120"/>
        <v>0</v>
      </c>
      <c r="AH114" s="4">
        <f t="shared" si="120"/>
        <v>0</v>
      </c>
      <c r="AI114" s="4">
        <f t="shared" si="120"/>
        <v>0</v>
      </c>
      <c r="AJ114" s="4">
        <f t="shared" si="120"/>
        <v>0</v>
      </c>
      <c r="AK114" s="4">
        <f t="shared" ref="AK114:BB114" si="121">-SUM(AK64:AK113)</f>
        <v>0</v>
      </c>
      <c r="AL114" s="4">
        <f t="shared" si="121"/>
        <v>0</v>
      </c>
      <c r="AM114" s="4">
        <f t="shared" si="121"/>
        <v>0</v>
      </c>
      <c r="AN114" s="4">
        <f t="shared" si="121"/>
        <v>0</v>
      </c>
      <c r="AO114" s="4">
        <f t="shared" si="121"/>
        <v>0</v>
      </c>
      <c r="AP114" s="4">
        <f t="shared" si="121"/>
        <v>0</v>
      </c>
      <c r="AQ114" s="4">
        <f t="shared" si="121"/>
        <v>0</v>
      </c>
      <c r="AR114" s="4">
        <f t="shared" si="121"/>
        <v>0</v>
      </c>
      <c r="AS114" s="4">
        <f t="shared" si="121"/>
        <v>0</v>
      </c>
      <c r="AT114" s="4">
        <f t="shared" si="121"/>
        <v>0</v>
      </c>
      <c r="AU114" s="4">
        <f t="shared" si="121"/>
        <v>0</v>
      </c>
      <c r="AV114" s="4">
        <f t="shared" si="121"/>
        <v>0</v>
      </c>
      <c r="AW114" s="4">
        <f t="shared" si="121"/>
        <v>0</v>
      </c>
      <c r="AX114" s="4">
        <f t="shared" si="121"/>
        <v>0</v>
      </c>
      <c r="AY114" s="4">
        <f t="shared" si="121"/>
        <v>0</v>
      </c>
      <c r="AZ114" s="4">
        <f t="shared" si="121"/>
        <v>0</v>
      </c>
      <c r="BA114" s="4">
        <f t="shared" si="121"/>
        <v>0</v>
      </c>
      <c r="BB114" s="4">
        <f t="shared" si="121"/>
        <v>0</v>
      </c>
    </row>
    <row r="115" spans="1:54" outlineLevel="2">
      <c r="A115" s="2" t="s">
        <v>435</v>
      </c>
      <c r="C115" t="s">
        <v>436</v>
      </c>
      <c r="D115" s="5">
        <v>0</v>
      </c>
      <c r="E115" s="5">
        <v>156016.30643199818</v>
      </c>
      <c r="F115" s="5">
        <v>600011.05155594775</v>
      </c>
      <c r="G115" s="5">
        <v>688767.85470884771</v>
      </c>
      <c r="H115" s="5">
        <v>787163.26252439735</v>
      </c>
      <c r="I115" s="5">
        <v>882326.70438980102</v>
      </c>
      <c r="J115" s="5">
        <v>957652.22875864769</v>
      </c>
      <c r="K115" s="5">
        <v>951220.16810732405</v>
      </c>
      <c r="L115" s="107">
        <f>L$60*(1-Parameters!O126)*Parameters!O122*0.8*(1-Parameters!O127)^95</f>
        <v>966664.1253915336</v>
      </c>
      <c r="M115" s="5">
        <f>M$60*(1-Parameters!P126)*Parameters!P122*0.8*(1-Parameters!P127)^95</f>
        <v>1016164.8004115835</v>
      </c>
      <c r="N115" s="5">
        <f>N$60*(1-Parameters!Q126)*Parameters!Q122*0.8*(1-Parameters!Q127)^95</f>
        <v>1055610.6508181849</v>
      </c>
      <c r="O115" s="5">
        <f>O$60*(1-Parameters!R126)*Parameters!R122*0.8*(1-Parameters!R127)^95</f>
        <v>1083103.2132227861</v>
      </c>
      <c r="P115" s="5">
        <f>P$60*(1-Parameters!S126)*Parameters!S122*0.8*(1-Parameters!S127)^95</f>
        <v>1111614.0186794098</v>
      </c>
      <c r="Q115" s="5">
        <f>Q$60*(1-Parameters!T126)*Parameters!T122*0.8*(1-Parameters!T127)^95</f>
        <v>1141200.7035872273</v>
      </c>
      <c r="R115" s="5">
        <f>R$60*(1-Parameters!U126)*Parameters!U122*0.8*(1-Parameters!U127)^95</f>
        <v>1156416.71296839</v>
      </c>
      <c r="S115" s="5">
        <f>S$60*(1-Parameters!V126)*Parameters!V122*0.8*(1-Parameters!V127)^95</f>
        <v>1171925.3379145754</v>
      </c>
      <c r="T115" s="5">
        <f>T$60*(1-Parameters!W126)*Parameters!W122*0.8*(1-Parameters!W127)^95</f>
        <v>1187735.1012092305</v>
      </c>
      <c r="U115" s="5">
        <f>U$60*(1-Parameters!X126)*Parameters!X122*0.8*(1-Parameters!X127)^95</f>
        <v>1187735.1012092305</v>
      </c>
      <c r="V115" s="5">
        <f>V$60*(1-Parameters!Y126)*Parameters!Y122*0.8*(1-Parameters!Y127)^95</f>
        <v>1203854.8598626044</v>
      </c>
      <c r="W115" s="5">
        <f>W$60*(1-Parameters!Z126)*Parameters!Z122*0.8*(1-Parameters!Z127)^95</f>
        <v>1203854.8598626044</v>
      </c>
      <c r="X115" s="5">
        <f>X$60*(1-Parameters!AA126)*Parameters!AA122*0.8*(1-Parameters!AA127)^95</f>
        <v>1220293.821657629</v>
      </c>
      <c r="Y115" s="5">
        <f>Y$60*(1-Parameters!AB126)*Parameters!AB122*0.8*(1-Parameters!AB127)^95</f>
        <v>1220293.821657629</v>
      </c>
      <c r="Z115" s="5">
        <f>Z$60*(1-Parameters!AC126)*Parameters!AC122*0.8*(1-Parameters!AC127)^95</f>
        <v>1220293.821657629</v>
      </c>
      <c r="AA115" s="5">
        <f>AA$60*(1-Parameters!AD126)*Parameters!AD122*0.8*(1-Parameters!AD127)^95</f>
        <v>1220293.821657629</v>
      </c>
      <c r="AB115" s="5">
        <f>AB$60*(1-Parameters!AE126)*Parameters!AE122*0.8*(1-Parameters!AE127)^95</f>
        <v>1220293.821657629</v>
      </c>
      <c r="AC115" s="5">
        <f>AC$60*(1-Parameters!AF126)*Parameters!AF122*0.8*(1-Parameters!AF127)^95</f>
        <v>1237061.5626885539</v>
      </c>
      <c r="AD115" s="5">
        <f>AD$60*(1-Parameters!AG126)*Parameters!AG122*0.8*(1-Parameters!AG127)^95</f>
        <v>1237061.5626885539</v>
      </c>
      <c r="AE115" s="5">
        <f>AE$60*(1-Parameters!AH126)*Parameters!AH122*0.8*(1-Parameters!AH127)^95</f>
        <v>1237061.5626885539</v>
      </c>
      <c r="AF115" s="5">
        <f>AF$60*(1-Parameters!AI126)*Parameters!AI122*0.8*(1-Parameters!AI127)^95</f>
        <v>0</v>
      </c>
      <c r="AG115" s="5">
        <f>AG$60*(1-Parameters!AJ126)*Parameters!AJ122*0.8*(1-Parameters!AJ127)^95</f>
        <v>0</v>
      </c>
      <c r="AH115" s="5">
        <f>AH$60*(1-Parameters!AK126)*Parameters!AK122*0.8*(1-Parameters!AK127)^95</f>
        <v>0</v>
      </c>
      <c r="AI115" s="5">
        <f>AI$60*(1-Parameters!AL126)*Parameters!AL122*0.8*(1-Parameters!AL127)^95</f>
        <v>0</v>
      </c>
      <c r="AJ115" s="5">
        <f>AJ$60*(1-Parameters!AM126)*Parameters!AM122*0.8*(1-Parameters!AM127)^95</f>
        <v>0</v>
      </c>
      <c r="AK115" s="5">
        <f>AK$60*(1-Parameters!AN126)*Parameters!AN122*0.8*(1-Parameters!AN127)^95</f>
        <v>0</v>
      </c>
      <c r="AL115" s="5">
        <f>AL$60*(1-Parameters!AO126)*Parameters!AO122*0.8*(1-Parameters!AO127)^95</f>
        <v>0</v>
      </c>
      <c r="AM115" s="5">
        <f>AM$60*(1-Parameters!AP126)*Parameters!AP122*0.8*(1-Parameters!AP127)^95</f>
        <v>0</v>
      </c>
      <c r="AN115" s="5">
        <f>AN$60*(1-Parameters!AQ126)*Parameters!AQ122*0.8*(1-Parameters!AQ127)^95</f>
        <v>0</v>
      </c>
      <c r="AO115" s="5">
        <f>AO$60*(1-Parameters!AR126)*Parameters!AR122*0.8*(1-Parameters!AR127)^95</f>
        <v>0</v>
      </c>
      <c r="AP115" s="5">
        <f>AP$60*(1-Parameters!AS126)*Parameters!AS122*0.8*(1-Parameters!AS127)^95</f>
        <v>0</v>
      </c>
      <c r="AQ115" s="5">
        <f>AQ$60*(1-Parameters!AT126)*Parameters!AT122*0.8*(1-Parameters!AT127)^95</f>
        <v>0</v>
      </c>
      <c r="AR115" s="5">
        <f>AR$60*(1-Parameters!AU126)*Parameters!AU122*0.8*(1-Parameters!AU127)^95</f>
        <v>0</v>
      </c>
      <c r="AS115" s="5">
        <f>AS$60*(1-Parameters!AV126)*Parameters!AV122*0.8*(1-Parameters!AV127)^95</f>
        <v>0</v>
      </c>
      <c r="AT115" s="5">
        <f>AT$60*(1-Parameters!AW126)*Parameters!AW122*0.8*(1-Parameters!AW127)^95</f>
        <v>0</v>
      </c>
      <c r="AU115" s="5">
        <f>AU$60*(1-Parameters!AX126)*Parameters!AX122*0.8*(1-Parameters!AX127)^95</f>
        <v>0</v>
      </c>
      <c r="AV115" s="5">
        <f>AV$60*(1-Parameters!AY126)*Parameters!AY122*0.8*(1-Parameters!AY127)^95</f>
        <v>0</v>
      </c>
      <c r="AW115" s="5">
        <f>AW$60*(1-Parameters!AZ126)*Parameters!AZ122*0.8*(1-Parameters!AZ127)^95</f>
        <v>0</v>
      </c>
      <c r="AX115" s="5">
        <f>AX$60*(1-Parameters!BA126)*Parameters!BA122*0.8*(1-Parameters!BA127)^95</f>
        <v>0</v>
      </c>
      <c r="AY115" s="5">
        <f>AY$60*(1-Parameters!BB126)*Parameters!BB122*0.8*(1-Parameters!BB127)^95</f>
        <v>0</v>
      </c>
      <c r="AZ115" s="5">
        <f>AZ$60*(1-Parameters!BC126)*Parameters!BC122*0.8*(1-Parameters!BC127)^95</f>
        <v>0</v>
      </c>
      <c r="BA115" s="5">
        <f>BA$60*(1-Parameters!BD126)*Parameters!BD122*0.8*(1-Parameters!BD127)^95</f>
        <v>0</v>
      </c>
      <c r="BB115" s="5">
        <f>BB$60*(1-Parameters!BE126)*Parameters!BE122*0.8*(1-Parameters!BE127)^95</f>
        <v>0</v>
      </c>
    </row>
    <row r="116" spans="1:54" outlineLevel="2">
      <c r="A116" s="2" t="s">
        <v>435</v>
      </c>
      <c r="C116" t="s">
        <v>437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107">
        <f>L$60*(1-Parameters!O127)*Parameters!O123*0.8*(1-Parameters!O128)^95</f>
        <v>0</v>
      </c>
      <c r="M116" s="5">
        <f>M$60*(1-Parameters!P127)*Parameters!P123*0.8*(1-Parameters!P128)^95</f>
        <v>0</v>
      </c>
      <c r="N116" s="5">
        <f>N$60*(1-Parameters!Q127)*Parameters!Q123*0.8*(1-Parameters!Q128)^95</f>
        <v>0</v>
      </c>
      <c r="O116" s="5">
        <f>O$60*(1-Parameters!R127)*Parameters!R123*0.8*(1-Parameters!R128)^95</f>
        <v>0</v>
      </c>
      <c r="P116" s="5">
        <f>P$60*(1-Parameters!S127)*Parameters!S123*0.8*(1-Parameters!S128)^95</f>
        <v>0</v>
      </c>
      <c r="Q116" s="5">
        <f>Q$60*(1-Parameters!T127)*Parameters!T123*0.8*(1-Parameters!T128)^95</f>
        <v>0</v>
      </c>
      <c r="R116" s="5">
        <f>R$60*(1-Parameters!U127)*Parameters!U123*0.8*(1-Parameters!U128)^95</f>
        <v>0</v>
      </c>
      <c r="S116" s="5">
        <f>S$60*(1-Parameters!V127)*Parameters!V123*0.8*(1-Parameters!V128)^95</f>
        <v>0</v>
      </c>
      <c r="T116" s="5">
        <f>T$60*(1-Parameters!W127)*Parameters!W123*0.8*(1-Parameters!W128)^95</f>
        <v>0</v>
      </c>
      <c r="U116" s="5">
        <f>U$60*(1-Parameters!X127)*Parameters!X123*0.8*(1-Parameters!X128)^95</f>
        <v>0</v>
      </c>
      <c r="V116" s="5">
        <f>V$60*(1-Parameters!Y127)*Parameters!Y123*0.8*(1-Parameters!Y128)^95</f>
        <v>0</v>
      </c>
      <c r="W116" s="5">
        <f>W$60*(1-Parameters!Z127)*Parameters!Z123*0.8*(1-Parameters!Z128)^95</f>
        <v>0</v>
      </c>
      <c r="X116" s="5">
        <f>X$60*(1-Parameters!AA127)*Parameters!AA123*0.8*(1-Parameters!AA128)^95</f>
        <v>0</v>
      </c>
      <c r="Y116" s="5">
        <f>Y$60*(1-Parameters!AB127)*Parameters!AB123*0.8*(1-Parameters!AB128)^95</f>
        <v>0</v>
      </c>
      <c r="Z116" s="5">
        <f>Z$60*(1-Parameters!AC127)*Parameters!AC123*0.8*(1-Parameters!AC128)^95</f>
        <v>0</v>
      </c>
      <c r="AA116" s="5">
        <f>AA$60*(1-Parameters!AD127)*Parameters!AD123*0.8*(1-Parameters!AD128)^95</f>
        <v>0</v>
      </c>
      <c r="AB116" s="5">
        <f>AB$60*(1-Parameters!AE127)*Parameters!AE123*0.8*(1-Parameters!AE128)^95</f>
        <v>0</v>
      </c>
      <c r="AC116" s="5">
        <f>AC$60*(1-Parameters!AF127)*Parameters!AF123*0.8*(1-Parameters!AF128)^95</f>
        <v>0</v>
      </c>
      <c r="AD116" s="5">
        <f>AD$60*(1-Parameters!AG127)*Parameters!AG123*0.8*(1-Parameters!AG128)^95</f>
        <v>0</v>
      </c>
      <c r="AE116" s="5">
        <f>AE$60*(1-Parameters!AH127)*Parameters!AH123*0.8*(1-Parameters!AH128)^95</f>
        <v>0</v>
      </c>
      <c r="AF116" s="5">
        <f>AF$60*(1-Parameters!AI127)*Parameters!AI123*0.8*(1-Parameters!AI128)^95</f>
        <v>0</v>
      </c>
      <c r="AG116" s="5">
        <f>AG$60*(1-Parameters!AJ127)*Parameters!AJ123*0.8*(1-Parameters!AJ128)^95</f>
        <v>0</v>
      </c>
      <c r="AH116" s="5">
        <f>AH$60*(1-Parameters!AK127)*Parameters!AK123*0.8*(1-Parameters!AK128)^95</f>
        <v>0</v>
      </c>
      <c r="AI116" s="5">
        <f>AI$60*(1-Parameters!AL127)*Parameters!AL123*0.8*(1-Parameters!AL128)^95</f>
        <v>0</v>
      </c>
      <c r="AJ116" s="5">
        <f>AJ$60*(1-Parameters!AM127)*Parameters!AM123*0.8*(1-Parameters!AM128)^95</f>
        <v>0</v>
      </c>
      <c r="AK116" s="5">
        <f>AK$60*(1-Parameters!AN127)*Parameters!AN123*0.8*(1-Parameters!AN128)^95</f>
        <v>0</v>
      </c>
      <c r="AL116" s="5">
        <f>AL$60*(1-Parameters!AO127)*Parameters!AO123*0.8*(1-Parameters!AO128)^95</f>
        <v>0</v>
      </c>
      <c r="AM116" s="5">
        <f>AM$60*(1-Parameters!AP127)*Parameters!AP123*0.8*(1-Parameters!AP128)^95</f>
        <v>0</v>
      </c>
      <c r="AN116" s="5">
        <f>AN$60*(1-Parameters!AQ127)*Parameters!AQ123*0.8*(1-Parameters!AQ128)^95</f>
        <v>0</v>
      </c>
      <c r="AO116" s="5">
        <f>AO$60*(1-Parameters!AR127)*Parameters!AR123*0.8*(1-Parameters!AR128)^95</f>
        <v>0</v>
      </c>
      <c r="AP116" s="5">
        <f>AP$60*(1-Parameters!AS127)*Parameters!AS123*0.8*(1-Parameters!AS128)^95</f>
        <v>0</v>
      </c>
      <c r="AQ116" s="5">
        <f>AQ$60*(1-Parameters!AT127)*Parameters!AT123*0.8*(1-Parameters!AT128)^95</f>
        <v>0</v>
      </c>
      <c r="AR116" s="5">
        <f>AR$60*(1-Parameters!AU127)*Parameters!AU123*0.8*(1-Parameters!AU128)^95</f>
        <v>0</v>
      </c>
      <c r="AS116" s="5">
        <f>AS$60*(1-Parameters!AV127)*Parameters!AV123*0.8*(1-Parameters!AV128)^95</f>
        <v>0</v>
      </c>
      <c r="AT116" s="5">
        <f>AT$60*(1-Parameters!AW127)*Parameters!AW123*0.8*(1-Parameters!AW128)^95</f>
        <v>0</v>
      </c>
      <c r="AU116" s="5">
        <f>AU$60*(1-Parameters!AX127)*Parameters!AX123*0.8*(1-Parameters!AX128)^95</f>
        <v>0</v>
      </c>
      <c r="AV116" s="5">
        <f>AV$60*(1-Parameters!AY127)*Parameters!AY123*0.8*(1-Parameters!AY128)^95</f>
        <v>0</v>
      </c>
      <c r="AW116" s="5">
        <f>AW$60*(1-Parameters!AZ127)*Parameters!AZ123*0.8*(1-Parameters!AZ128)^95</f>
        <v>0</v>
      </c>
      <c r="AX116" s="5">
        <f>AX$60*(1-Parameters!BA127)*Parameters!BA123*0.8*(1-Parameters!BA128)^95</f>
        <v>0</v>
      </c>
      <c r="AY116" s="5">
        <f>AY$60*(1-Parameters!BB127)*Parameters!BB123*0.8*(1-Parameters!BB128)^95</f>
        <v>0</v>
      </c>
      <c r="AZ116" s="5">
        <f>AZ$60*(1-Parameters!BC127)*Parameters!BC123*0.8*(1-Parameters!BC128)^95</f>
        <v>0</v>
      </c>
      <c r="BA116" s="5">
        <f>BA$60*(1-Parameters!BD127)*Parameters!BD123*0.8*(1-Parameters!BD128)^95</f>
        <v>0</v>
      </c>
      <c r="BB116" s="5">
        <f>BB$60*(1-Parameters!BE127)*Parameters!BE123*0.8*(1-Parameters!BE128)^95</f>
        <v>0</v>
      </c>
    </row>
    <row r="117" spans="1:54" outlineLevel="2">
      <c r="A117" s="2" t="s">
        <v>435</v>
      </c>
      <c r="C117" t="s">
        <v>438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107">
        <f>L$60*(1-Parameters!O128)*Parameters!O124*0.8*(1-Parameters!O129)^95</f>
        <v>0</v>
      </c>
      <c r="M117" s="5">
        <f>M$60*(1-Parameters!P128)*Parameters!P124*0.8*(1-Parameters!P129)^95</f>
        <v>0</v>
      </c>
      <c r="N117" s="5">
        <f>N$60*(1-Parameters!Q128)*Parameters!Q124*0.8*(1-Parameters!Q129)^95</f>
        <v>0</v>
      </c>
      <c r="O117" s="5">
        <f>O$60*(1-Parameters!R128)*Parameters!R124*0.8*(1-Parameters!R129)^95</f>
        <v>0</v>
      </c>
      <c r="P117" s="5">
        <f>P$60*(1-Parameters!S128)*Parameters!S124*0.8*(1-Parameters!S129)^95</f>
        <v>0</v>
      </c>
      <c r="Q117" s="5">
        <f>Q$60*(1-Parameters!T128)*Parameters!T124*0.8*(1-Parameters!T129)^95</f>
        <v>0</v>
      </c>
      <c r="R117" s="5">
        <f>R$60*(1-Parameters!U128)*Parameters!U124*0.8*(1-Parameters!U129)^95</f>
        <v>0</v>
      </c>
      <c r="S117" s="5">
        <f>S$60*(1-Parameters!V128)*Parameters!V124*0.8*(1-Parameters!V129)^95</f>
        <v>0</v>
      </c>
      <c r="T117" s="5">
        <f>T$60*(1-Parameters!W128)*Parameters!W124*0.8*(1-Parameters!W129)^95</f>
        <v>0</v>
      </c>
      <c r="U117" s="5">
        <f>U$60*(1-Parameters!X128)*Parameters!X124*0.8*(1-Parameters!X129)^95</f>
        <v>0</v>
      </c>
      <c r="V117" s="5">
        <f>V$60*(1-Parameters!Y128)*Parameters!Y124*0.8*(1-Parameters!Y129)^95</f>
        <v>0</v>
      </c>
      <c r="W117" s="5">
        <f>W$60*(1-Parameters!Z128)*Parameters!Z124*0.8*(1-Parameters!Z129)^95</f>
        <v>0</v>
      </c>
      <c r="X117" s="5">
        <f>X$60*(1-Parameters!AA128)*Parameters!AA124*0.8*(1-Parameters!AA129)^95</f>
        <v>0</v>
      </c>
      <c r="Y117" s="5">
        <f>Y$60*(1-Parameters!AB128)*Parameters!AB124*0.8*(1-Parameters!AB129)^95</f>
        <v>0</v>
      </c>
      <c r="Z117" s="5">
        <f>Z$60*(1-Parameters!AC128)*Parameters!AC124*0.8*(1-Parameters!AC129)^95</f>
        <v>0</v>
      </c>
      <c r="AA117" s="5">
        <f>AA$60*(1-Parameters!AD128)*Parameters!AD124*0.8*(1-Parameters!AD129)^95</f>
        <v>0</v>
      </c>
      <c r="AB117" s="5">
        <f>AB$60*(1-Parameters!AE128)*Parameters!AE124*0.8*(1-Parameters!AE129)^95</f>
        <v>0</v>
      </c>
      <c r="AC117" s="5">
        <f>AC$60*(1-Parameters!AF128)*Parameters!AF124*0.8*(1-Parameters!AF129)^95</f>
        <v>0</v>
      </c>
      <c r="AD117" s="5">
        <f>AD$60*(1-Parameters!AG128)*Parameters!AG124*0.8*(1-Parameters!AG129)^95</f>
        <v>0</v>
      </c>
      <c r="AE117" s="5">
        <f>AE$60*(1-Parameters!AH128)*Parameters!AH124*0.8*(1-Parameters!AH129)^95</f>
        <v>0</v>
      </c>
      <c r="AF117" s="5">
        <f>AF$60*(1-Parameters!AI128)*Parameters!AI124*0.8*(1-Parameters!AI129)^95</f>
        <v>0</v>
      </c>
      <c r="AG117" s="5">
        <f>AG$60*(1-Parameters!AJ128)*Parameters!AJ124*0.8*(1-Parameters!AJ129)^95</f>
        <v>0</v>
      </c>
      <c r="AH117" s="5">
        <f>AH$60*(1-Parameters!AK128)*Parameters!AK124*0.8*(1-Parameters!AK129)^95</f>
        <v>0</v>
      </c>
      <c r="AI117" s="5">
        <f>AI$60*(1-Parameters!AL128)*Parameters!AL124*0.8*(1-Parameters!AL129)^95</f>
        <v>0</v>
      </c>
      <c r="AJ117" s="5">
        <f>AJ$60*(1-Parameters!AM128)*Parameters!AM124*0.8*(1-Parameters!AM129)^95</f>
        <v>0</v>
      </c>
      <c r="AK117" s="5">
        <f>AK$60*(1-Parameters!AN128)*Parameters!AN124*0.8*(1-Parameters!AN129)^95</f>
        <v>0</v>
      </c>
      <c r="AL117" s="5">
        <f>AL$60*(1-Parameters!AO128)*Parameters!AO124*0.8*(1-Parameters!AO129)^95</f>
        <v>0</v>
      </c>
      <c r="AM117" s="5">
        <f>AM$60*(1-Parameters!AP128)*Parameters!AP124*0.8*(1-Parameters!AP129)^95</f>
        <v>0</v>
      </c>
      <c r="AN117" s="5">
        <f>AN$60*(1-Parameters!AQ128)*Parameters!AQ124*0.8*(1-Parameters!AQ129)^95</f>
        <v>0</v>
      </c>
      <c r="AO117" s="5">
        <f>AO$60*(1-Parameters!AR128)*Parameters!AR124*0.8*(1-Parameters!AR129)^95</f>
        <v>0</v>
      </c>
      <c r="AP117" s="5">
        <f>AP$60*(1-Parameters!AS128)*Parameters!AS124*0.8*(1-Parameters!AS129)^95</f>
        <v>0</v>
      </c>
      <c r="AQ117" s="5">
        <f>AQ$60*(1-Parameters!AT128)*Parameters!AT124*0.8*(1-Parameters!AT129)^95</f>
        <v>0</v>
      </c>
      <c r="AR117" s="5">
        <f>AR$60*(1-Parameters!AU128)*Parameters!AU124*0.8*(1-Parameters!AU129)^95</f>
        <v>0</v>
      </c>
      <c r="AS117" s="5">
        <f>AS$60*(1-Parameters!AV128)*Parameters!AV124*0.8*(1-Parameters!AV129)^95</f>
        <v>0</v>
      </c>
      <c r="AT117" s="5">
        <f>AT$60*(1-Parameters!AW128)*Parameters!AW124*0.8*(1-Parameters!AW129)^95</f>
        <v>0</v>
      </c>
      <c r="AU117" s="5">
        <f>AU$60*(1-Parameters!AX128)*Parameters!AX124*0.8*(1-Parameters!AX129)^95</f>
        <v>0</v>
      </c>
      <c r="AV117" s="5">
        <f>AV$60*(1-Parameters!AY128)*Parameters!AY124*0.8*(1-Parameters!AY129)^95</f>
        <v>0</v>
      </c>
      <c r="AW117" s="5">
        <f>AW$60*(1-Parameters!AZ128)*Parameters!AZ124*0.8*(1-Parameters!AZ129)^95</f>
        <v>0</v>
      </c>
      <c r="AX117" s="5">
        <f>AX$60*(1-Parameters!BA128)*Parameters!BA124*0.8*(1-Parameters!BA129)^95</f>
        <v>0</v>
      </c>
      <c r="AY117" s="5">
        <f>AY$60*(1-Parameters!BB128)*Parameters!BB124*0.8*(1-Parameters!BB129)^95</f>
        <v>0</v>
      </c>
      <c r="AZ117" s="5">
        <f>AZ$60*(1-Parameters!BC128)*Parameters!BC124*0.8*(1-Parameters!BC129)^95</f>
        <v>0</v>
      </c>
      <c r="BA117" s="5">
        <f>BA$60*(1-Parameters!BD128)*Parameters!BD124*0.8*(1-Parameters!BD129)^95</f>
        <v>0</v>
      </c>
      <c r="BB117" s="5">
        <f>BB$60*(1-Parameters!BE128)*Parameters!BE124*0.8*(1-Parameters!BE129)^95</f>
        <v>0</v>
      </c>
    </row>
    <row r="118" spans="1:54" outlineLevel="2">
      <c r="A118" s="2" t="s">
        <v>435</v>
      </c>
      <c r="C118" t="s">
        <v>439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107">
        <f>L$60*(1-Parameters!O129)*Parameters!O125*0.8*(1-Parameters!O130)^95</f>
        <v>0</v>
      </c>
      <c r="M118" s="5">
        <f>M$60*(1-Parameters!P129)*Parameters!P125*0.8*(1-Parameters!P130)^95</f>
        <v>0</v>
      </c>
      <c r="N118" s="5">
        <f>N$60*(1-Parameters!Q129)*Parameters!Q125*0.8*(1-Parameters!Q130)^95</f>
        <v>0</v>
      </c>
      <c r="O118" s="5">
        <f>O$60*(1-Parameters!R129)*Parameters!R125*0.8*(1-Parameters!R130)^95</f>
        <v>0</v>
      </c>
      <c r="P118" s="5">
        <f>P$60*(1-Parameters!S129)*Parameters!S125*0.8*(1-Parameters!S130)^95</f>
        <v>0</v>
      </c>
      <c r="Q118" s="5">
        <f>Q$60*(1-Parameters!T129)*Parameters!T125*0.8*(1-Parameters!T130)^95</f>
        <v>0</v>
      </c>
      <c r="R118" s="5">
        <f>R$60*(1-Parameters!U129)*Parameters!U125*0.8*(1-Parameters!U130)^95</f>
        <v>0</v>
      </c>
      <c r="S118" s="5">
        <f>S$60*(1-Parameters!V129)*Parameters!V125*0.8*(1-Parameters!V130)^95</f>
        <v>0</v>
      </c>
      <c r="T118" s="5">
        <f>T$60*(1-Parameters!W129)*Parameters!W125*0.8*(1-Parameters!W130)^95</f>
        <v>0</v>
      </c>
      <c r="U118" s="5">
        <f>U$60*(1-Parameters!X129)*Parameters!X125*0.8*(1-Parameters!X130)^95</f>
        <v>0</v>
      </c>
      <c r="V118" s="5">
        <f>V$60*(1-Parameters!Y129)*Parameters!Y125*0.8*(1-Parameters!Y130)^95</f>
        <v>0</v>
      </c>
      <c r="W118" s="5">
        <f>W$60*(1-Parameters!Z129)*Parameters!Z125*0.8*(1-Parameters!Z130)^95</f>
        <v>0</v>
      </c>
      <c r="X118" s="5">
        <f>X$60*(1-Parameters!AA129)*Parameters!AA125*0.8*(1-Parameters!AA130)^95</f>
        <v>0</v>
      </c>
      <c r="Y118" s="5">
        <f>Y$60*(1-Parameters!AB129)*Parameters!AB125*0.8*(1-Parameters!AB130)^95</f>
        <v>0</v>
      </c>
      <c r="Z118" s="5">
        <f>Z$60*(1-Parameters!AC129)*Parameters!AC125*0.8*(1-Parameters!AC130)^95</f>
        <v>0</v>
      </c>
      <c r="AA118" s="5">
        <f>AA$60*(1-Parameters!AD129)*Parameters!AD125*0.8*(1-Parameters!AD130)^95</f>
        <v>0</v>
      </c>
      <c r="AB118" s="5">
        <f>AB$60*(1-Parameters!AE129)*Parameters!AE125*0.8*(1-Parameters!AE130)^95</f>
        <v>0</v>
      </c>
      <c r="AC118" s="5">
        <f>AC$60*(1-Parameters!AF129)*Parameters!AF125*0.8*(1-Parameters!AF130)^95</f>
        <v>0</v>
      </c>
      <c r="AD118" s="5">
        <f>AD$60*(1-Parameters!AG129)*Parameters!AG125*0.8*(1-Parameters!AG130)^95</f>
        <v>0</v>
      </c>
      <c r="AE118" s="5">
        <f>AE$60*(1-Parameters!AH129)*Parameters!AH125*0.8*(1-Parameters!AH130)^95</f>
        <v>0</v>
      </c>
      <c r="AF118" s="5">
        <f>AF$60*(1-Parameters!AI129)*Parameters!AI125*0.8*(1-Parameters!AI130)^95</f>
        <v>0</v>
      </c>
      <c r="AG118" s="5">
        <f>AG$60*(1-Parameters!AJ129)*Parameters!AJ125*0.8*(1-Parameters!AJ130)^95</f>
        <v>0</v>
      </c>
      <c r="AH118" s="5">
        <f>AH$60*(1-Parameters!AK129)*Parameters!AK125*0.8*(1-Parameters!AK130)^95</f>
        <v>0</v>
      </c>
      <c r="AI118" s="5">
        <f>AI$60*(1-Parameters!AL129)*Parameters!AL125*0.8*(1-Parameters!AL130)^95</f>
        <v>0</v>
      </c>
      <c r="AJ118" s="5">
        <f>AJ$60*(1-Parameters!AM129)*Parameters!AM125*0.8*(1-Parameters!AM130)^95</f>
        <v>0</v>
      </c>
      <c r="AK118" s="5">
        <f>AK$60*(1-Parameters!AN129)*Parameters!AN125*0.8*(1-Parameters!AN130)^95</f>
        <v>0</v>
      </c>
      <c r="AL118" s="5">
        <f>AL$60*(1-Parameters!AO129)*Parameters!AO125*0.8*(1-Parameters!AO130)^95</f>
        <v>0</v>
      </c>
      <c r="AM118" s="5">
        <f>AM$60*(1-Parameters!AP129)*Parameters!AP125*0.8*(1-Parameters!AP130)^95</f>
        <v>0</v>
      </c>
      <c r="AN118" s="5">
        <f>AN$60*(1-Parameters!AQ129)*Parameters!AQ125*0.8*(1-Parameters!AQ130)^95</f>
        <v>0</v>
      </c>
      <c r="AO118" s="5">
        <f>AO$60*(1-Parameters!AR129)*Parameters!AR125*0.8*(1-Parameters!AR130)^95</f>
        <v>0</v>
      </c>
      <c r="AP118" s="5">
        <f>AP$60*(1-Parameters!AS129)*Parameters!AS125*0.8*(1-Parameters!AS130)^95</f>
        <v>0</v>
      </c>
      <c r="AQ118" s="5">
        <f>AQ$60*(1-Parameters!AT129)*Parameters!AT125*0.8*(1-Parameters!AT130)^95</f>
        <v>0</v>
      </c>
      <c r="AR118" s="5">
        <f>AR$60*(1-Parameters!AU129)*Parameters!AU125*0.8*(1-Parameters!AU130)^95</f>
        <v>0</v>
      </c>
      <c r="AS118" s="5">
        <f>AS$60*(1-Parameters!AV129)*Parameters!AV125*0.8*(1-Parameters!AV130)^95</f>
        <v>0</v>
      </c>
      <c r="AT118" s="5">
        <f>AT$60*(1-Parameters!AW129)*Parameters!AW125*0.8*(1-Parameters!AW130)^95</f>
        <v>0</v>
      </c>
      <c r="AU118" s="5">
        <f>AU$60*(1-Parameters!AX129)*Parameters!AX125*0.8*(1-Parameters!AX130)^95</f>
        <v>0</v>
      </c>
      <c r="AV118" s="5">
        <f>AV$60*(1-Parameters!AY129)*Parameters!AY125*0.8*(1-Parameters!AY130)^95</f>
        <v>0</v>
      </c>
      <c r="AW118" s="5">
        <f>AW$60*(1-Parameters!AZ129)*Parameters!AZ125*0.8*(1-Parameters!AZ130)^95</f>
        <v>0</v>
      </c>
      <c r="AX118" s="5">
        <f>AX$60*(1-Parameters!BA129)*Parameters!BA125*0.8*(1-Parameters!BA130)^95</f>
        <v>0</v>
      </c>
      <c r="AY118" s="5">
        <f>AY$60*(1-Parameters!BB129)*Parameters!BB125*0.8*(1-Parameters!BB130)^95</f>
        <v>0</v>
      </c>
      <c r="AZ118" s="5">
        <f>AZ$60*(1-Parameters!BC129)*Parameters!BC125*0.8*(1-Parameters!BC130)^95</f>
        <v>0</v>
      </c>
      <c r="BA118" s="5">
        <f>BA$60*(1-Parameters!BD129)*Parameters!BD125*0.8*(1-Parameters!BD130)^95</f>
        <v>0</v>
      </c>
      <c r="BB118" s="5">
        <f>BB$60*(1-Parameters!BE129)*Parameters!BE125*0.8*(1-Parameters!BE130)^95</f>
        <v>0</v>
      </c>
    </row>
    <row r="119" spans="1:54" s="2" customFormat="1" outlineLevel="1">
      <c r="A119" s="2" t="s">
        <v>435</v>
      </c>
      <c r="B119" s="7"/>
      <c r="C119" s="2" t="s">
        <v>440</v>
      </c>
      <c r="D119" s="4">
        <v>0</v>
      </c>
      <c r="E119" s="4">
        <v>-156016.30643199818</v>
      </c>
      <c r="F119" s="4">
        <v>-600011.05155594775</v>
      </c>
      <c r="G119" s="4">
        <v>-688767.85470884771</v>
      </c>
      <c r="H119" s="4">
        <v>-787163.26252439735</v>
      </c>
      <c r="I119" s="4">
        <v>-882326.70438980102</v>
      </c>
      <c r="J119" s="4">
        <v>-957652.22875864769</v>
      </c>
      <c r="K119" s="4">
        <v>-951220.16810732405</v>
      </c>
      <c r="L119" s="108">
        <f t="shared" ref="L119:BB119" si="122">-SUM(L115:L118)</f>
        <v>-966664.1253915336</v>
      </c>
      <c r="M119" s="4">
        <f t="shared" si="122"/>
        <v>-1016164.8004115835</v>
      </c>
      <c r="N119" s="4">
        <f t="shared" si="122"/>
        <v>-1055610.6508181849</v>
      </c>
      <c r="O119" s="4">
        <f t="shared" si="122"/>
        <v>-1083103.2132227861</v>
      </c>
      <c r="P119" s="4">
        <f t="shared" si="122"/>
        <v>-1111614.0186794098</v>
      </c>
      <c r="Q119" s="4">
        <f t="shared" si="122"/>
        <v>-1141200.7035872273</v>
      </c>
      <c r="R119" s="4">
        <f t="shared" si="122"/>
        <v>-1156416.71296839</v>
      </c>
      <c r="S119" s="4">
        <f t="shared" si="122"/>
        <v>-1171925.3379145754</v>
      </c>
      <c r="T119" s="4">
        <f t="shared" si="122"/>
        <v>-1187735.1012092305</v>
      </c>
      <c r="U119" s="4">
        <f t="shared" si="122"/>
        <v>-1187735.1012092305</v>
      </c>
      <c r="V119" s="4">
        <f t="shared" si="122"/>
        <v>-1203854.8598626044</v>
      </c>
      <c r="W119" s="4">
        <f t="shared" si="122"/>
        <v>-1203854.8598626044</v>
      </c>
      <c r="X119" s="4">
        <f t="shared" si="122"/>
        <v>-1220293.821657629</v>
      </c>
      <c r="Y119" s="4">
        <f t="shared" si="122"/>
        <v>-1220293.821657629</v>
      </c>
      <c r="Z119" s="4">
        <f t="shared" si="122"/>
        <v>-1220293.821657629</v>
      </c>
      <c r="AA119" s="4">
        <f t="shared" si="122"/>
        <v>-1220293.821657629</v>
      </c>
      <c r="AB119" s="4">
        <f t="shared" si="122"/>
        <v>-1220293.821657629</v>
      </c>
      <c r="AC119" s="4">
        <f t="shared" si="122"/>
        <v>-1237061.5626885539</v>
      </c>
      <c r="AD119" s="4">
        <f t="shared" si="122"/>
        <v>-1237061.5626885539</v>
      </c>
      <c r="AE119" s="4">
        <f t="shared" si="122"/>
        <v>-1237061.5626885539</v>
      </c>
      <c r="AF119" s="4">
        <f t="shared" si="122"/>
        <v>0</v>
      </c>
      <c r="AG119" s="4">
        <f t="shared" si="122"/>
        <v>0</v>
      </c>
      <c r="AH119" s="4">
        <f t="shared" si="122"/>
        <v>0</v>
      </c>
      <c r="AI119" s="4">
        <f t="shared" si="122"/>
        <v>0</v>
      </c>
      <c r="AJ119" s="4">
        <f t="shared" si="122"/>
        <v>0</v>
      </c>
      <c r="AK119" s="4">
        <f t="shared" si="122"/>
        <v>0</v>
      </c>
      <c r="AL119" s="4">
        <f t="shared" si="122"/>
        <v>0</v>
      </c>
      <c r="AM119" s="4">
        <f t="shared" si="122"/>
        <v>0</v>
      </c>
      <c r="AN119" s="4">
        <f t="shared" si="122"/>
        <v>0</v>
      </c>
      <c r="AO119" s="4">
        <f t="shared" si="122"/>
        <v>0</v>
      </c>
      <c r="AP119" s="4">
        <f t="shared" si="122"/>
        <v>0</v>
      </c>
      <c r="AQ119" s="4">
        <f t="shared" si="122"/>
        <v>0</v>
      </c>
      <c r="AR119" s="4">
        <f t="shared" si="122"/>
        <v>0</v>
      </c>
      <c r="AS119" s="4">
        <f t="shared" si="122"/>
        <v>0</v>
      </c>
      <c r="AT119" s="4">
        <f t="shared" si="122"/>
        <v>0</v>
      </c>
      <c r="AU119" s="4">
        <f t="shared" si="122"/>
        <v>0</v>
      </c>
      <c r="AV119" s="4">
        <f t="shared" si="122"/>
        <v>0</v>
      </c>
      <c r="AW119" s="4">
        <f t="shared" si="122"/>
        <v>0</v>
      </c>
      <c r="AX119" s="4">
        <f t="shared" si="122"/>
        <v>0</v>
      </c>
      <c r="AY119" s="4">
        <f t="shared" si="122"/>
        <v>0</v>
      </c>
      <c r="AZ119" s="4">
        <f t="shared" si="122"/>
        <v>0</v>
      </c>
      <c r="BA119" s="4">
        <f t="shared" si="122"/>
        <v>0</v>
      </c>
      <c r="BB119" s="4">
        <f t="shared" si="122"/>
        <v>0</v>
      </c>
    </row>
    <row r="120" spans="1:54" s="4" customFormat="1" outlineLevel="1">
      <c r="A120" s="4" t="s">
        <v>441</v>
      </c>
      <c r="C120" s="4" t="s">
        <v>442</v>
      </c>
      <c r="D120" s="4">
        <v>0</v>
      </c>
      <c r="E120" s="4">
        <v>65545.695198913134</v>
      </c>
      <c r="F120" s="4">
        <v>375639.67399195477</v>
      </c>
      <c r="G120" s="4">
        <v>494171.7327169365</v>
      </c>
      <c r="H120" s="4">
        <v>635990.94575977814</v>
      </c>
      <c r="I120" s="4">
        <v>802970.60087042791</v>
      </c>
      <c r="J120" s="4">
        <v>995848.58714944718</v>
      </c>
      <c r="K120" s="4">
        <v>216792.19152825326</v>
      </c>
      <c r="L120" s="108">
        <f>IF(L3,SEMP(Parameters!O78,Parameters!O66,'NER Model'!L4,Parameters!O10,Parameters!O12,Parameters!O116,Parameters!O35,Parameters!O20,Parameters!O38,Parameters!O44,Parameters!O11,DATEDIF(Parameters!O$4,Parameters!O$6,"d")),0)</f>
        <v>96258.723385766556</v>
      </c>
      <c r="M120" s="4">
        <f>IF(M3,SEMP(Parameters!P78,Parameters!P66,'NER Model'!M4,Parameters!P10,Parameters!P12,Parameters!P116,Parameters!P35,Parameters!P19,Parameters!P38,Parameters!P44,Parameters!P11,DATEDIF(Parameters!P$4,Parameters!P$6,"d")),0)</f>
        <v>310259.18883877312</v>
      </c>
      <c r="N120" s="4">
        <f>IF(N3,SEMP(Parameters!Q78,Parameters!Q66,'NER Model'!N4,Parameters!Q10,Parameters!Q12,Parameters!Q116,Parameters!Q35,Parameters!Q19,Parameters!Q38,Parameters!Q44,Parameters!Q11,DATEDIF(Parameters!Q$4,Parameters!Q$6,"d")),0)</f>
        <v>363599.57763931004</v>
      </c>
      <c r="O120" s="4">
        <f>IF(O3,SEMP(Parameters!R78,Parameters!R66,'NER Model'!O4,Parameters!R10,Parameters!R12,Parameters!R116,Parameters!R35,Parameters!R19,Parameters!R38,Parameters!R44,Parameters!R11,DATEDIF(Parameters!R$4,Parameters!R$6,"d")),0)</f>
        <v>418587.94808022457</v>
      </c>
      <c r="P120" s="4">
        <f>IF(P3,SEMP(Parameters!S78,Parameters!S66,'NER Model'!P4,Parameters!S10,Parameters!S12,Parameters!S116,Parameters!S35,Parameters!S19,Parameters!S38,Parameters!S44,Parameters!S11,DATEDIF(Parameters!S$4,Parameters!S$6,"d")),0)</f>
        <v>476114.51081686455</v>
      </c>
      <c r="Q120" s="4">
        <f>IF(Q3,SEMP(Parameters!T78,Parameters!T66,'NER Model'!Q4,Parameters!T10,Parameters!T12,Parameters!T116,Parameters!T35,Parameters!T19,Parameters!T38,Parameters!T44,Parameters!T11,DATEDIF(Parameters!T$4,Parameters!T$6,"d")),0)</f>
        <v>534672.51271278097</v>
      </c>
      <c r="R120" s="4">
        <f>IF(R3,SEMP(Parameters!U78,Parameters!U66,'NER Model'!R4,Parameters!U10,Parameters!U12,Parameters!U116,Parameters!U35,Parameters!U19,Parameters!U38,Parameters!U44,Parameters!U11,DATEDIF(Parameters!U$4,Parameters!U$6,"d")),0)</f>
        <v>589363.50729234365</v>
      </c>
      <c r="S120" s="4">
        <f>IF(S3,SEMP(Parameters!V78,Parameters!V66,'NER Model'!S4,Parameters!V10,Parameters!V12,Parameters!V116,Parameters!V35,Parameters!V19,Parameters!V38,Parameters!V44,Parameters!V11,DATEDIF(Parameters!V$4,Parameters!V$6,"d")),0)</f>
        <v>646735.90969646303</v>
      </c>
      <c r="T120" s="4">
        <f>IF(T3,SEMP(Parameters!W78,Parameters!W66,'NER Model'!T4,Parameters!W10,Parameters!W12,Parameters!W116,Parameters!W35,Parameters!W19,Parameters!W38,Parameters!W44,Parameters!W11,DATEDIF(Parameters!W$4,Parameters!W$6,"d")),0)</f>
        <v>694824.02227574703</v>
      </c>
      <c r="U120" s="4">
        <f>IF(U3,SEMP(Parameters!X78,Parameters!X66,'NER Model'!U4,Parameters!X10,Parameters!X12,Parameters!X116,Parameters!X35,Parameters!X19,Parameters!X38,Parameters!X44,Parameters!X11,DATEDIF(Parameters!X$4,Parameters!X$6,"d")),0)</f>
        <v>744353.93427774322</v>
      </c>
      <c r="V120" s="4">
        <f>IF(V3,SEMP(Parameters!Y78,Parameters!Y66,'NER Model'!V4,Parameters!Y10,Parameters!Y12,Parameters!Y116,Parameters!Y35,Parameters!Y19,Parameters!Y38,Parameters!Y44,Parameters!Y11,DATEDIF(Parameters!Y$4,Parameters!Y$6,"d")),0)</f>
        <v>781512.6789027073</v>
      </c>
      <c r="W120" s="4">
        <f>IF(W3,SEMP(Parameters!Z78,Parameters!Z66,'NER Model'!W4,Parameters!Z10,Parameters!Z12,Parameters!Z116,Parameters!Z35,Parameters!Z19,Parameters!Z38,Parameters!Z44,Parameters!Z11,DATEDIF(Parameters!Z$4,Parameters!Z$6,"d")),0)</f>
        <v>822354.54492477619</v>
      </c>
      <c r="X120" s="4">
        <f>IF(X3,SEMP(Parameters!AA78,Parameters!AA66,'NER Model'!X4,Parameters!AA10,Parameters!AA12,Parameters!AA116,Parameters!AA35,Parameters!AA19,Parameters!AA38,Parameters!AA44,Parameters!AA11,DATEDIF(Parameters!AA$4,Parameters!AA$6,"d")),0)</f>
        <v>852166.73559087375</v>
      </c>
      <c r="Y120" s="4">
        <f>IF(Y3,SEMP(Parameters!AB78,Parameters!AB66,'NER Model'!Y4,Parameters!AB10,Parameters!AB12,Parameters!AB116,Parameters!AB35,Parameters!AB19,Parameters!AB38,Parameters!AB44,Parameters!AB11,DATEDIF(Parameters!AB$4,Parameters!AB$6,"d")),0)</f>
        <v>876096.71402505785</v>
      </c>
      <c r="Z120" s="4">
        <f>IF(Z3,SEMP(Parameters!AC78,Parameters!AC66,'NER Model'!Z4,Parameters!AC10,Parameters!AC12,Parameters!AC116,Parameters!AC35,Parameters!AC19,Parameters!AC38,Parameters!AC44,Parameters!AC11,DATEDIF(Parameters!AC$4,Parameters!AC$6,"d")),0)</f>
        <v>901322.43225253024</v>
      </c>
      <c r="AA120" s="4">
        <f>IF(AA3,SEMP(Parameters!AD78,Parameters!AD66,'NER Model'!AA4,Parameters!AD10,Parameters!AD12,Parameters!AD116,Parameters!AD35,Parameters!AD19,Parameters!AD38,Parameters!AD44,Parameters!AD11,DATEDIF(Parameters!AD$4,Parameters!AD$6,"d")),0)</f>
        <v>919185.47267197585</v>
      </c>
      <c r="AB120" s="4">
        <f>IF(AB3,SEMP(Parameters!AE78,Parameters!AE66,'NER Model'!AB4,Parameters!AE10,Parameters!AE12,Parameters!AE116,Parameters!AE35,Parameters!AE19,Parameters!AE38,Parameters!AE44,Parameters!AE11,DATEDIF(Parameters!AE$4,Parameters!AE$6,"d")),0)</f>
        <v>937716.290303363</v>
      </c>
      <c r="AC120" s="4">
        <f>IF(AC3,SEMP(Parameters!AF78,Parameters!AF66,'NER Model'!AC4,Parameters!AF10,Parameters!AF12,Parameters!AF116,Parameters!AF35,Parameters!AF19,Parameters!AF38,Parameters!AF44,Parameters!AF11,DATEDIF(Parameters!AF$4,Parameters!AF$6,"d")),0)</f>
        <v>947669.61141664581</v>
      </c>
      <c r="AD120" s="4">
        <f>IF(AD3,SEMP(Parameters!AG78,Parameters!AG66,'NER Model'!AD4,Parameters!AG10,Parameters!AG12,Parameters!AG116,Parameters!AG35,Parameters!AG19,Parameters!AG38,Parameters!AG44,Parameters!AG11,DATEDIF(Parameters!AG$4,Parameters!AG$6,"d")),0)</f>
        <v>967285.12113296939</v>
      </c>
      <c r="AE120" s="4">
        <f>IF(AE3,SEMP(Parameters!AH78,Parameters!AH66,'NER Model'!AE4,Parameters!AH10,Parameters!AH12,Parameters!AH116,Parameters!AH35,Parameters!AH19,Parameters!AH38,Parameters!AH44,Parameters!AH11,DATEDIF(Parameters!AH$4,Parameters!AH$6,"d")),0)</f>
        <v>967453.91438238521</v>
      </c>
      <c r="AF120" s="4">
        <f>IF(AF3,SEMP(Parameters!AI78,Parameters!AI66,'NER Model'!AF4,Parameters!AI10,Parameters!AI12,Parameters!AI116,Parameters!AI35,Parameters!AI19,Parameters!AI38,Parameters!AI44,Parameters!AI11,DATEDIF(Parameters!AI$4,Parameters!AI$6,"d")),0)</f>
        <v>0</v>
      </c>
      <c r="AG120" s="4">
        <f>IF(AG3,SEMP(Parameters!AJ78,Parameters!AJ66,'NER Model'!AG4,Parameters!AJ10,Parameters!AJ12,Parameters!AJ116,Parameters!AJ35,Parameters!AJ19,Parameters!AJ38,Parameters!AJ44,Parameters!AJ11,DATEDIF(Parameters!AJ$4,Parameters!AJ$6,"d")),0)</f>
        <v>0</v>
      </c>
      <c r="AH120" s="4">
        <f>IF(AH3,SEMP(Parameters!AK78,Parameters!AK66,'NER Model'!AH4,Parameters!AK10,Parameters!AK12,Parameters!AK116,Parameters!AK35,Parameters!AK19,Parameters!AK38,Parameters!AK44,Parameters!AK11,DATEDIF(Parameters!AK$4,Parameters!AK$6,"d")),0)</f>
        <v>0</v>
      </c>
      <c r="AI120" s="4">
        <f>IF(AI3,SEMP(Parameters!AL78,Parameters!AL66,'NER Model'!AI4,Parameters!AL10,Parameters!AL12,Parameters!AL116,Parameters!AL35,Parameters!AL19,Parameters!AL38,Parameters!AL44,Parameters!AL11,DATEDIF(Parameters!AL$4,Parameters!AL$6,"d")),0)</f>
        <v>0</v>
      </c>
      <c r="AJ120" s="4">
        <f>IF(AJ3,SEMP(Parameters!AM78,Parameters!AM66,'NER Model'!AJ4,Parameters!AM10,Parameters!AM12,Parameters!AM116,Parameters!AM35,Parameters!AM19,Parameters!AM38,Parameters!AM44,Parameters!AM11,DATEDIF(Parameters!AM$4,Parameters!AM$6,"d")),0)</f>
        <v>0</v>
      </c>
      <c r="AK120" s="4">
        <f>IF(AK3,SEMP(Parameters!AN78,Parameters!AN66,'NER Model'!AK4,Parameters!AN10,Parameters!AN12,Parameters!AN116,Parameters!AN35,Parameters!AN19,Parameters!AN38,Parameters!AN44,Parameters!AN11,DATEDIF(Parameters!AN$4,Parameters!AN$6,"d")),0)</f>
        <v>0</v>
      </c>
      <c r="AL120" s="4">
        <f>IF(AL3,SEMP(Parameters!AO78,Parameters!AO66,'NER Model'!AL4,Parameters!AO10,Parameters!AO12,Parameters!AO116,Parameters!AO35,Parameters!AO19,Parameters!AO38,Parameters!AO44,Parameters!AO11,DATEDIF(Parameters!AO$4,Parameters!AO$6,"d")),0)</f>
        <v>0</v>
      </c>
      <c r="AM120" s="4">
        <f>IF(AM3,SEMP(Parameters!AP78,Parameters!AP66,'NER Model'!AM4,Parameters!AP10,Parameters!AP12,Parameters!AP116,Parameters!AP35,Parameters!AP19,Parameters!AP38,Parameters!AP44,Parameters!AP11,DATEDIF(Parameters!AP$4,Parameters!AP$6,"d")),0)</f>
        <v>0</v>
      </c>
      <c r="AN120" s="4">
        <f>IF(AN3,SEMP(Parameters!AQ78,Parameters!AQ66,'NER Model'!AN4,Parameters!AQ10,Parameters!AQ12,Parameters!AQ116,Parameters!AQ35,Parameters!AQ19,Parameters!AQ38,Parameters!AQ44,Parameters!AQ11,DATEDIF(Parameters!AQ$4,Parameters!AQ$6,"d")),0)</f>
        <v>0</v>
      </c>
      <c r="AO120" s="4">
        <f>IF(AO3,SEMP(Parameters!AR78,Parameters!AR66,'NER Model'!AO4,Parameters!AR10,Parameters!AR12,Parameters!AR116,Parameters!AR35,Parameters!AR19,Parameters!AR38,Parameters!AR44,Parameters!AR11,DATEDIF(Parameters!AR$4,Parameters!AR$6,"d")),0)</f>
        <v>0</v>
      </c>
      <c r="AP120" s="4">
        <f>IF(AP3,SEMP(Parameters!AS78,Parameters!AS66,'NER Model'!AP4,Parameters!AS10,Parameters!AS12,Parameters!AS116,Parameters!AS35,Parameters!AS19,Parameters!AS38,Parameters!AS44,Parameters!AS11,DATEDIF(Parameters!AS$4,Parameters!AS$6,"d")),0)</f>
        <v>0</v>
      </c>
      <c r="AQ120" s="4">
        <f>IF(AQ3,SEMP(Parameters!AT78,Parameters!AT66,'NER Model'!AQ4,Parameters!AT10,Parameters!AT12,Parameters!AT116,Parameters!AT35,Parameters!AT19,Parameters!AT38,Parameters!AT44,Parameters!AT11,DATEDIF(Parameters!AT$4,Parameters!AT$6,"d")),0)</f>
        <v>0</v>
      </c>
      <c r="AR120" s="4">
        <f>IF(AR3,SEMP(Parameters!AU78,Parameters!AU66,'NER Model'!AR4,Parameters!AU10,Parameters!AU12,Parameters!AU116,Parameters!AU35,Parameters!AU19,Parameters!AU38,Parameters!AU44,Parameters!AU11,DATEDIF(Parameters!AU$4,Parameters!AU$6,"d")),0)</f>
        <v>0</v>
      </c>
      <c r="AS120" s="4">
        <f>IF(AS3,SEMP(Parameters!AV78,Parameters!AV66,'NER Model'!AS4,Parameters!AV10,Parameters!AV12,Parameters!AV116,Parameters!AV35,Parameters!AV19,Parameters!AV38,Parameters!AV44,Parameters!AV11,DATEDIF(Parameters!AV$4,Parameters!AV$6,"d")),0)</f>
        <v>0</v>
      </c>
      <c r="AT120" s="4">
        <f>IF(AT3,SEMP(Parameters!AW78,Parameters!AW66,'NER Model'!AT4,Parameters!AW10,Parameters!AW12,Parameters!AW116,Parameters!AW35,Parameters!AW19,Parameters!AW38,Parameters!AW44,Parameters!AW11,DATEDIF(Parameters!AW$4,Parameters!AW$6,"d")),0)</f>
        <v>0</v>
      </c>
      <c r="AU120" s="4">
        <f>IF(AU3,SEMP(Parameters!AX78,Parameters!AX66,'NER Model'!AU4,Parameters!AX10,Parameters!AX12,Parameters!AX116,Parameters!AX35,Parameters!AX19,Parameters!AX38,Parameters!AX44,Parameters!AX11,DATEDIF(Parameters!AX$4,Parameters!AX$6,"d")),0)</f>
        <v>0</v>
      </c>
      <c r="AV120" s="4">
        <f>IF(AV3,SEMP(Parameters!AY78,Parameters!AY66,'NER Model'!AV4,Parameters!AY10,Parameters!AY12,Parameters!AY116,Parameters!AY35,Parameters!AY19,Parameters!AY38,Parameters!AY44,Parameters!AY11,DATEDIF(Parameters!AY$4,Parameters!AY$6,"d")),0)</f>
        <v>0</v>
      </c>
      <c r="AW120" s="4">
        <f>IF(AW3,SEMP(Parameters!AZ78,Parameters!AZ66,'NER Model'!AW4,Parameters!AZ10,Parameters!AZ12,Parameters!AZ116,Parameters!AZ35,Parameters!AZ19,Parameters!AZ38,Parameters!AZ44,Parameters!AZ11,DATEDIF(Parameters!AZ$4,Parameters!AZ$6,"d")),0)</f>
        <v>0</v>
      </c>
      <c r="AX120" s="4">
        <f>IF(AX3,SEMP(Parameters!BA78,Parameters!BA66,'NER Model'!AX4,Parameters!BA10,Parameters!BA12,Parameters!BA116,Parameters!BA35,Parameters!BA19,Parameters!BA38,Parameters!BA44,Parameters!BA11,DATEDIF(Parameters!BA$4,Parameters!BA$6,"d")),0)</f>
        <v>0</v>
      </c>
      <c r="AY120" s="4">
        <f>IF(AY3,SEMP(Parameters!BB78,Parameters!BB66,'NER Model'!AY4,Parameters!BB10,Parameters!BB12,Parameters!BB116,Parameters!BB35,Parameters!BB19,Parameters!BB38,Parameters!BB44,Parameters!BB11,DATEDIF(Parameters!BB$4,Parameters!BB$6,"d")),0)</f>
        <v>0</v>
      </c>
      <c r="AZ120" s="4">
        <f>IF(AZ3,SEMP(Parameters!BC78,Parameters!BC66,'NER Model'!AZ4,Parameters!BC10,Parameters!BC12,Parameters!BC116,Parameters!BC35,Parameters!BC19,Parameters!BC38,Parameters!BC44,Parameters!BC11,DATEDIF(Parameters!BC$4,Parameters!BC$6,"d")),0)</f>
        <v>0</v>
      </c>
      <c r="BA120" s="4">
        <f>IF(BA3,SEMP(Parameters!BD78,Parameters!BD66,'NER Model'!BA4,Parameters!BD10,Parameters!BD12,Parameters!BD116,Parameters!BD35,Parameters!BD19,Parameters!BD38,Parameters!BD44,Parameters!BD11,DATEDIF(Parameters!BD$4,Parameters!BD$6,"d")),0)</f>
        <v>0</v>
      </c>
      <c r="BB120" s="4">
        <f>IF(BB3,SEMP(Parameters!BE78,Parameters!BE66,'NER Model'!BB4,Parameters!BE10,Parameters!BE12,Parameters!BE116,Parameters!BE35,Parameters!BE19,Parameters!BE38,Parameters!BE44,Parameters!BE11,DATEDIF(Parameters!BE$4,Parameters!BE$6,"d")),0)</f>
        <v>0</v>
      </c>
    </row>
    <row r="121" spans="1:54" s="12" customFormat="1" outlineLevel="2">
      <c r="A121" s="10" t="s">
        <v>443</v>
      </c>
      <c r="B121" s="11"/>
      <c r="C121" s="12" t="s">
        <v>444</v>
      </c>
      <c r="D121" s="13">
        <v>0</v>
      </c>
      <c r="E121" s="13">
        <v>65545.695198913134</v>
      </c>
      <c r="F121" s="13">
        <v>310093.97879304166</v>
      </c>
      <c r="G121" s="13">
        <v>118532.05872498173</v>
      </c>
      <c r="H121" s="13">
        <v>141819.21304284164</v>
      </c>
      <c r="I121" s="13">
        <v>166979.65511064976</v>
      </c>
      <c r="J121" s="13">
        <v>192877.98627901927</v>
      </c>
      <c r="K121" s="13">
        <v>39848.929199999999</v>
      </c>
      <c r="L121" s="109">
        <v>16385.137199704433</v>
      </c>
      <c r="M121" s="13">
        <f t="shared" ref="M121:AJ121" si="123">(M120-L120)*M3</f>
        <v>214000.46545300656</v>
      </c>
      <c r="N121" s="13">
        <f t="shared" si="123"/>
        <v>53340.388800536923</v>
      </c>
      <c r="O121" s="13">
        <f t="shared" si="123"/>
        <v>54988.370440914528</v>
      </c>
      <c r="P121" s="13">
        <f t="shared" si="123"/>
        <v>57526.562736639986</v>
      </c>
      <c r="Q121" s="13">
        <f t="shared" si="123"/>
        <v>58558.001895916415</v>
      </c>
      <c r="R121" s="13">
        <f t="shared" si="123"/>
        <v>54690.994579562685</v>
      </c>
      <c r="S121" s="13">
        <f t="shared" si="123"/>
        <v>57372.402404119377</v>
      </c>
      <c r="T121" s="13">
        <f t="shared" si="123"/>
        <v>48088.112579284003</v>
      </c>
      <c r="U121" s="13">
        <f t="shared" si="123"/>
        <v>49529.912001996185</v>
      </c>
      <c r="V121" s="13">
        <f t="shared" si="123"/>
        <v>37158.744624964078</v>
      </c>
      <c r="W121" s="13">
        <f t="shared" si="123"/>
        <v>40841.866022068891</v>
      </c>
      <c r="X121" s="13">
        <f t="shared" si="123"/>
        <v>29812.190666097566</v>
      </c>
      <c r="Y121" s="13">
        <f t="shared" si="123"/>
        <v>23929.9784341841</v>
      </c>
      <c r="Z121" s="13">
        <f t="shared" si="123"/>
        <v>25225.718227472389</v>
      </c>
      <c r="AA121" s="13">
        <f t="shared" si="123"/>
        <v>17863.040419445606</v>
      </c>
      <c r="AB121" s="13">
        <f t="shared" si="123"/>
        <v>18530.817631387152</v>
      </c>
      <c r="AC121" s="13">
        <f t="shared" si="123"/>
        <v>9953.3211132828146</v>
      </c>
      <c r="AD121" s="13">
        <f t="shared" si="123"/>
        <v>19615.509716323577</v>
      </c>
      <c r="AE121" s="13">
        <f t="shared" si="123"/>
        <v>168.79324941581581</v>
      </c>
      <c r="AF121" s="13">
        <f t="shared" si="123"/>
        <v>0</v>
      </c>
      <c r="AG121" s="13">
        <f t="shared" si="123"/>
        <v>0</v>
      </c>
      <c r="AH121" s="13">
        <f t="shared" si="123"/>
        <v>0</v>
      </c>
      <c r="AI121" s="13">
        <f t="shared" si="123"/>
        <v>0</v>
      </c>
      <c r="AJ121" s="13">
        <f t="shared" si="123"/>
        <v>0</v>
      </c>
      <c r="AK121" s="13">
        <f t="shared" ref="AK121:BB121" si="124">(AK120-AJ120)*AK3</f>
        <v>0</v>
      </c>
      <c r="AL121" s="13">
        <f t="shared" si="124"/>
        <v>0</v>
      </c>
      <c r="AM121" s="13">
        <f t="shared" si="124"/>
        <v>0</v>
      </c>
      <c r="AN121" s="13">
        <f t="shared" si="124"/>
        <v>0</v>
      </c>
      <c r="AO121" s="13">
        <f t="shared" si="124"/>
        <v>0</v>
      </c>
      <c r="AP121" s="13">
        <f t="shared" si="124"/>
        <v>0</v>
      </c>
      <c r="AQ121" s="13">
        <f t="shared" si="124"/>
        <v>0</v>
      </c>
      <c r="AR121" s="13">
        <f t="shared" si="124"/>
        <v>0</v>
      </c>
      <c r="AS121" s="13">
        <f t="shared" si="124"/>
        <v>0</v>
      </c>
      <c r="AT121" s="13">
        <f t="shared" si="124"/>
        <v>0</v>
      </c>
      <c r="AU121" s="13">
        <f t="shared" si="124"/>
        <v>0</v>
      </c>
      <c r="AV121" s="13">
        <f t="shared" si="124"/>
        <v>0</v>
      </c>
      <c r="AW121" s="13">
        <f t="shared" si="124"/>
        <v>0</v>
      </c>
      <c r="AX121" s="13">
        <f t="shared" si="124"/>
        <v>0</v>
      </c>
      <c r="AY121" s="13">
        <f t="shared" si="124"/>
        <v>0</v>
      </c>
      <c r="AZ121" s="13">
        <f t="shared" si="124"/>
        <v>0</v>
      </c>
      <c r="BA121" s="13">
        <f t="shared" si="124"/>
        <v>0</v>
      </c>
      <c r="BB121" s="13">
        <f t="shared" si="124"/>
        <v>0</v>
      </c>
    </row>
    <row r="122" spans="1:54" outlineLevel="2">
      <c r="B122" s="6" t="s">
        <v>0</v>
      </c>
      <c r="C122" s="5" t="s">
        <v>418</v>
      </c>
      <c r="D122" s="5" t="s">
        <v>444</v>
      </c>
      <c r="F122" s="5"/>
      <c r="G122" s="5"/>
      <c r="K122" s="5"/>
    </row>
    <row r="123" spans="1:54" outlineLevel="2">
      <c r="A123" s="2" t="s">
        <v>445</v>
      </c>
      <c r="B123" s="6">
        <v>1</v>
      </c>
      <c r="C123" s="5">
        <f t="shared" ref="C123:C153" si="125">INDEX($4:$4,1,B123+3)</f>
        <v>0</v>
      </c>
      <c r="D123" s="5">
        <f t="shared" ref="D123:D153" si="126">INDEX($121:$121,1,B123+3)</f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107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5">
        <v>0</v>
      </c>
      <c r="AZ123" s="5">
        <v>0</v>
      </c>
      <c r="BA123" s="5">
        <v>0</v>
      </c>
      <c r="BB123" s="5">
        <v>0</v>
      </c>
    </row>
    <row r="124" spans="1:54" outlineLevel="2">
      <c r="A124" s="2" t="s">
        <v>445</v>
      </c>
      <c r="B124" s="6">
        <v>2</v>
      </c>
      <c r="C124" s="5">
        <f t="shared" si="125"/>
        <v>597</v>
      </c>
      <c r="D124" s="5">
        <f t="shared" si="126"/>
        <v>65545.695198913134</v>
      </c>
      <c r="E124" s="5">
        <v>55904.264099044667</v>
      </c>
      <c r="F124" s="5">
        <v>38765.560838475954</v>
      </c>
      <c r="G124" s="5">
        <v>35802.547195104045</v>
      </c>
      <c r="H124" s="5">
        <v>33166.847612461555</v>
      </c>
      <c r="I124" s="5">
        <v>30816.340894091125</v>
      </c>
      <c r="J124" s="5" t="s">
        <v>480</v>
      </c>
      <c r="K124" s="5">
        <v>4766.4858489005992</v>
      </c>
      <c r="L124" s="107">
        <f>IF(L$3,DEMSOC($D124,$C123,L$4,Parameters!O$13)*(L$4&gt;=$C124),0)</f>
        <v>25133.609487280046</v>
      </c>
      <c r="M124" s="5">
        <f>IF(M$3,DEMSOC($D124,$C123,M$4,Parameters!P$13)*(M$4&gt;=$C124),0)</f>
        <v>23608.61363827296</v>
      </c>
      <c r="N124" s="5">
        <f>IF(N$3,DEMSOC($D124,$C123,N$4,Parameters!Q$13)*(N$4&gt;=$C124),0)</f>
        <v>22227.407768126119</v>
      </c>
      <c r="O124" s="5">
        <f>IF(O$3,DEMSOC($D124,$C123,O$4,Parameters!R$13)*(O$4&gt;=$C124),0)</f>
        <v>20980.06803135122</v>
      </c>
      <c r="P124" s="5">
        <f>IF(P$3,DEMSOC($D124,$C123,P$4,Parameters!S$13)*(P$4&gt;=$C124),0)</f>
        <v>19847.500652559458</v>
      </c>
      <c r="Q124" s="5">
        <f>IF(Q$3,DEMSOC($D124,$C123,Q$4,Parameters!T$13)*(Q$4&gt;=$C124),0)</f>
        <v>18816.555185331381</v>
      </c>
      <c r="R124" s="5">
        <f>IF(R$3,DEMSOC($D124,$C123,R$4,Parameters!U$13)*(R$4&gt;=$C124),0)</f>
        <v>17873.317238062504</v>
      </c>
      <c r="S124" s="5">
        <f>IF(S$3,DEMSOC($D124,$C123,S$4,Parameters!V$13)*(S$4&gt;=$C124),0)</f>
        <v>17012.931532114126</v>
      </c>
      <c r="T124" s="5">
        <f>IF(T$3,DEMSOC($D124,$C123,T$4,Parameters!W$13)*(T$4&gt;=$C124),0)</f>
        <v>16223.977836182232</v>
      </c>
      <c r="U124" s="5">
        <f>IF(U$3,DEMSOC($D124,$C123,U$4,Parameters!X$13)*(U$4&gt;=$C124),0)</f>
        <v>15498.8196474164</v>
      </c>
      <c r="V124" s="5">
        <f>IF(V$3,DEMSOC($D124,$C123,V$4,Parameters!Y$13)*(V$4&gt;=$C124),0)</f>
        <v>14829.003432352685</v>
      </c>
      <c r="W124" s="5">
        <f>IF(W$3,DEMSOC($D124,$C123,W$4,Parameters!Z$13)*(W$4&gt;=$C124),0)</f>
        <v>14212.294861717535</v>
      </c>
      <c r="X124" s="5">
        <f>IF(X$3,DEMSOC($D124,$C123,X$4,Parameters!AA$13)*(X$4&gt;=$C124),0)</f>
        <v>13641.613806158231</v>
      </c>
      <c r="Y124" s="5">
        <f>IF(Y$3,DEMSOC($D124,$C123,Y$4,Parameters!AB$13)*(Y$4&gt;=$C124),0)</f>
        <v>13112.397897182971</v>
      </c>
      <c r="Z124" s="5">
        <f>IF(Z$3,DEMSOC($D124,$C123,Z$4,Parameters!AC$13)*(Z$4&gt;=$C124),0)</f>
        <v>12619.317840886142</v>
      </c>
      <c r="AA124" s="5">
        <f>IF(AA$3,DEMSOC($D124,$C123,AA$4,Parameters!AD$13)*(AA$4&gt;=$C124),0)</f>
        <v>12161.494049691588</v>
      </c>
      <c r="AB124" s="5">
        <f>IF(AB$3,DEMSOC($D124,$C123,AB$4,Parameters!AE$13)*(AB$4&gt;=$C124),0)</f>
        <v>11734.368627711752</v>
      </c>
      <c r="AC124" s="5">
        <f>IF(AC$3,DEMSOC($D124,$C123,AC$4,Parameters!AF$13)*(AC$4&gt;=$C124),0)</f>
        <v>11335.133428752502</v>
      </c>
      <c r="AD124" s="5">
        <f>IF(AD$3,DEMSOC($D124,$C123,AD$4,Parameters!AG$13)*(AD$4&gt;=$C124),0)</f>
        <v>10960.297679106639</v>
      </c>
      <c r="AE124" s="5">
        <f>IF(AE$3,DEMSOC($D124,$C123,AE$4,Parameters!AH$13)*(AE$4&gt;=$C124),0)</f>
        <v>10890.345743332335</v>
      </c>
      <c r="AF124" s="5">
        <f>IF(AF$3,DEMSOC($D124,$C123,AF$4,Parameters!AI$13)*(AF$4&gt;=$C124),0)</f>
        <v>0</v>
      </c>
      <c r="AG124" s="5">
        <f>IF(AG$3,DEMSOC($D124,$C123,AG$4,Parameters!AJ$13)*(AG$4&gt;=$C124),0)</f>
        <v>0</v>
      </c>
      <c r="AH124" s="5">
        <f>IF(AH$3,DEMSOC($D124,$C123,AH$4,Parameters!AK$13)*(AH$4&gt;=$C124),0)</f>
        <v>0</v>
      </c>
      <c r="AI124" s="5">
        <f>IF(AI$3,DEMSOC($D124,$C123,AI$4,Parameters!AL$13)*(AI$4&gt;=$C124),0)</f>
        <v>0</v>
      </c>
      <c r="AJ124" s="5">
        <f>IF(AJ$3,DEMSOC($D124,$C123,AJ$4,Parameters!AM$13)*(AJ$4&gt;=$C124),0)</f>
        <v>0</v>
      </c>
      <c r="AK124" s="5">
        <f>IF(AK$3,DEMSOC($D124,$C123,AK$4,Parameters!AN$13)*(AK$4&gt;=$C124),0)</f>
        <v>0</v>
      </c>
      <c r="AL124" s="5">
        <f>IF(AL$3,DEMSOC($D124,$C123,AL$4,Parameters!AO$13)*(AL$4&gt;=$C124),0)</f>
        <v>0</v>
      </c>
      <c r="AM124" s="5">
        <f>IF(AM$3,DEMSOC($D124,$C123,AM$4,Parameters!AP$13)*(AM$4&gt;=$C124),0)</f>
        <v>0</v>
      </c>
      <c r="AN124" s="5">
        <f>IF(AN$3,DEMSOC($D124,$C123,AN$4,Parameters!AQ$13)*(AN$4&gt;=$C124),0)</f>
        <v>0</v>
      </c>
      <c r="AO124" s="5">
        <f>IF(AO$3,DEMSOC($D124,$C123,AO$4,Parameters!AR$13)*(AO$4&gt;=$C124),0)</f>
        <v>0</v>
      </c>
      <c r="AP124" s="5">
        <f>IF(AP$3,DEMSOC($D124,$C123,AP$4,Parameters!AS$13)*(AP$4&gt;=$C124),0)</f>
        <v>0</v>
      </c>
      <c r="AQ124" s="5">
        <f>IF(AQ$3,DEMSOC($D124,$C123,AQ$4,Parameters!AT$13)*(AQ$4&gt;=$C124),0)</f>
        <v>0</v>
      </c>
      <c r="AR124" s="5">
        <f>IF(AR$3,DEMSOC($D124,$C123,AR$4,Parameters!AU$13)*(AR$4&gt;=$C124),0)</f>
        <v>0</v>
      </c>
      <c r="AS124" s="5">
        <f>IF(AS$3,DEMSOC($D124,$C123,AS$4,Parameters!AV$13)*(AS$4&gt;=$C124),0)</f>
        <v>0</v>
      </c>
      <c r="AT124" s="5">
        <f>IF(AT$3,DEMSOC($D124,$C123,AT$4,Parameters!AW$13)*(AT$4&gt;=$C124),0)</f>
        <v>0</v>
      </c>
      <c r="AU124" s="5">
        <f>IF(AU$3,DEMSOC($D124,$C123,AU$4,Parameters!AX$13)*(AU$4&gt;=$C124),0)</f>
        <v>0</v>
      </c>
      <c r="AV124" s="5">
        <f>IF(AV$3,DEMSOC($D124,$C123,AV$4,Parameters!AY$13)*(AV$4&gt;=$C124),0)</f>
        <v>0</v>
      </c>
      <c r="AW124" s="5">
        <f>IF(AW$3,DEMSOC($D124,$C123,AW$4,Parameters!AZ$13)*(AW$4&gt;=$C124),0)</f>
        <v>0</v>
      </c>
      <c r="AX124" s="5">
        <f>IF(AX$3,DEMSOC($D124,$C123,AX$4,Parameters!BA$13)*(AX$4&gt;=$C124),0)</f>
        <v>0</v>
      </c>
      <c r="AY124" s="5">
        <f>IF(AY$3,DEMSOC($D124,$C123,AY$4,Parameters!BB$13)*(AY$4&gt;=$C124),0)</f>
        <v>0</v>
      </c>
      <c r="AZ124" s="5">
        <f>IF(AZ$3,DEMSOC($D124,$C123,AZ$4,Parameters!BC$13)*(AZ$4&gt;=$C124),0)</f>
        <v>0</v>
      </c>
      <c r="BA124" s="5">
        <f>IF(BA$3,DEMSOC($D124,$C123,BA$4,Parameters!BD$13)*(BA$4&gt;=$C124),0)</f>
        <v>0</v>
      </c>
      <c r="BB124" s="5">
        <f>IF(BB$3,DEMSOC($D124,$C123,BB$4,Parameters!BE$13)*(BB$4&gt;=$C124),0)</f>
        <v>0</v>
      </c>
    </row>
    <row r="125" spans="1:54" outlineLevel="2">
      <c r="A125" s="2" t="s">
        <v>445</v>
      </c>
      <c r="B125" s="6">
        <v>3</v>
      </c>
      <c r="C125" s="5">
        <f t="shared" si="125"/>
        <v>2120</v>
      </c>
      <c r="D125" s="5">
        <f t="shared" si="126"/>
        <v>310093.97879304166</v>
      </c>
      <c r="E125" s="5">
        <v>0</v>
      </c>
      <c r="F125" s="5">
        <v>210285.52639142948</v>
      </c>
      <c r="G125" s="5">
        <v>193217.61306962027</v>
      </c>
      <c r="H125" s="5">
        <v>178097.17322448012</v>
      </c>
      <c r="I125" s="5">
        <v>164668.55644276505</v>
      </c>
      <c r="J125" s="5">
        <v>152681.40989827461</v>
      </c>
      <c r="K125" s="5">
        <v>25232.860639389753</v>
      </c>
      <c r="L125" s="107">
        <f>IF(L$3,DEMSOC($D125,$C124,L$4,Parameters!O$13)*(L$4&gt;=$C125),0)</f>
        <v>132464.10349271412</v>
      </c>
      <c r="M125" s="5">
        <f>IF(M$3,DEMSOC($D125,$C124,M$4,Parameters!P$13)*(M$4&gt;=$C125),0)</f>
        <v>123897.15874817132</v>
      </c>
      <c r="N125" s="5">
        <f>IF(N$3,DEMSOC($D125,$C124,N$4,Parameters!Q$13)*(N$4&gt;=$C125),0)</f>
        <v>116170.66624529878</v>
      </c>
      <c r="O125" s="5">
        <f>IF(O$3,DEMSOC($D125,$C124,O$4,Parameters!R$13)*(O$4&gt;=$C125),0)</f>
        <v>109222.29014638867</v>
      </c>
      <c r="P125" s="5">
        <f>IF(P$3,DEMSOC($D125,$C124,P$4,Parameters!S$13)*(P$4&gt;=$C125),0)</f>
        <v>102939.4999802626</v>
      </c>
      <c r="Q125" s="5">
        <f>IF(Q$3,DEMSOC($D125,$C124,Q$4,Parameters!T$13)*(Q$4&gt;=$C125),0)</f>
        <v>97244.005664430209</v>
      </c>
      <c r="R125" s="5">
        <f>IF(R$3,DEMSOC($D125,$C124,R$4,Parameters!U$13)*(R$4&gt;=$C125),0)</f>
        <v>92054.291556715005</v>
      </c>
      <c r="S125" s="5">
        <f>IF(S$3,DEMSOC($D125,$C124,S$4,Parameters!V$13)*(S$4&gt;=$C125),0)</f>
        <v>87339.448413848062</v>
      </c>
      <c r="T125" s="5">
        <f>IF(T$3,DEMSOC($D125,$C124,T$4,Parameters!W$13)*(T$4&gt;=$C125),0)</f>
        <v>83033.099885880772</v>
      </c>
      <c r="U125" s="5">
        <f>IF(U$3,DEMSOC($D125,$C124,U$4,Parameters!X$13)*(U$4&gt;=$C125),0)</f>
        <v>79090.283544637845</v>
      </c>
      <c r="V125" s="5">
        <f>IF(V$3,DEMSOC($D125,$C124,V$4,Parameters!Y$13)*(V$4&gt;=$C125),0)</f>
        <v>75462.186508917337</v>
      </c>
      <c r="W125" s="5">
        <f>IF(W$3,DEMSOC($D125,$C124,W$4,Parameters!Z$13)*(W$4&gt;=$C125),0)</f>
        <v>72134.130210686155</v>
      </c>
      <c r="X125" s="5">
        <f>IF(X$3,DEMSOC($D125,$C124,X$4,Parameters!AA$13)*(X$4&gt;=$C125),0)</f>
        <v>69065.574006297276</v>
      </c>
      <c r="Y125" s="5">
        <f>IF(Y$3,DEMSOC($D125,$C124,Y$4,Parameters!AB$13)*(Y$4&gt;=$C125),0)</f>
        <v>66229.970943852852</v>
      </c>
      <c r="Z125" s="5">
        <f>IF(Z$3,DEMSOC($D125,$C124,Z$4,Parameters!AC$13)*(Z$4&gt;=$C125),0)</f>
        <v>63597.016635689768</v>
      </c>
      <c r="AA125" s="5">
        <f>IF(AA$3,DEMSOC($D125,$C124,AA$4,Parameters!AD$13)*(AA$4&gt;=$C125),0)</f>
        <v>61160.429321334144</v>
      </c>
      <c r="AB125" s="5">
        <f>IF(AB$3,DEMSOC($D125,$C124,AB$4,Parameters!AE$13)*(AB$4&gt;=$C125),0)</f>
        <v>58894.51274138494</v>
      </c>
      <c r="AC125" s="5">
        <f>IF(AC$3,DEMSOC($D125,$C124,AC$4,Parameters!AF$13)*(AC$4&gt;=$C125),0)</f>
        <v>56783.12676641345</v>
      </c>
      <c r="AD125" s="5">
        <f>IF(AD$3,DEMSOC($D125,$C124,AD$4,Parameters!AG$13)*(AD$4&gt;=$C125),0)</f>
        <v>54806.730966469942</v>
      </c>
      <c r="AE125" s="5">
        <f>IF(AE$3,DEMSOC($D125,$C124,AE$4,Parameters!AH$13)*(AE$4&gt;=$C125),0)</f>
        <v>54438.54667460511</v>
      </c>
      <c r="AF125" s="5">
        <f>IF(AF$3,DEMSOC($D125,$C124,AF$4,Parameters!AI$13)*(AF$4&gt;=$C125),0)</f>
        <v>0</v>
      </c>
      <c r="AG125" s="5">
        <f>IF(AG$3,DEMSOC($D125,$C124,AG$4,Parameters!AJ$13)*(AG$4&gt;=$C125),0)</f>
        <v>0</v>
      </c>
      <c r="AH125" s="5">
        <f>IF(AH$3,DEMSOC($D125,$C124,AH$4,Parameters!AK$13)*(AH$4&gt;=$C125),0)</f>
        <v>0</v>
      </c>
      <c r="AI125" s="5">
        <f>IF(AI$3,DEMSOC($D125,$C124,AI$4,Parameters!AL$13)*(AI$4&gt;=$C125),0)</f>
        <v>0</v>
      </c>
      <c r="AJ125" s="5">
        <f>IF(AJ$3,DEMSOC($D125,$C124,AJ$4,Parameters!AM$13)*(AJ$4&gt;=$C125),0)</f>
        <v>0</v>
      </c>
      <c r="AK125" s="5">
        <f>IF(AK$3,DEMSOC($D125,$C124,AK$4,Parameters!AN$13)*(AK$4&gt;=$C125),0)</f>
        <v>0</v>
      </c>
      <c r="AL125" s="5">
        <f>IF(AL$3,DEMSOC($D125,$C124,AL$4,Parameters!AO$13)*(AL$4&gt;=$C125),0)</f>
        <v>0</v>
      </c>
      <c r="AM125" s="5">
        <f>IF(AM$3,DEMSOC($D125,$C124,AM$4,Parameters!AP$13)*(AM$4&gt;=$C125),0)</f>
        <v>0</v>
      </c>
      <c r="AN125" s="5">
        <f>IF(AN$3,DEMSOC($D125,$C124,AN$4,Parameters!AQ$13)*(AN$4&gt;=$C125),0)</f>
        <v>0</v>
      </c>
      <c r="AO125" s="5">
        <f>IF(AO$3,DEMSOC($D125,$C124,AO$4,Parameters!AR$13)*(AO$4&gt;=$C125),0)</f>
        <v>0</v>
      </c>
      <c r="AP125" s="5">
        <f>IF(AP$3,DEMSOC($D125,$C124,AP$4,Parameters!AS$13)*(AP$4&gt;=$C125),0)</f>
        <v>0</v>
      </c>
      <c r="AQ125" s="5">
        <f>IF(AQ$3,DEMSOC($D125,$C124,AQ$4,Parameters!AT$13)*(AQ$4&gt;=$C125),0)</f>
        <v>0</v>
      </c>
      <c r="AR125" s="5">
        <f>IF(AR$3,DEMSOC($D125,$C124,AR$4,Parameters!AU$13)*(AR$4&gt;=$C125),0)</f>
        <v>0</v>
      </c>
      <c r="AS125" s="5">
        <f>IF(AS$3,DEMSOC($D125,$C124,AS$4,Parameters!AV$13)*(AS$4&gt;=$C125),0)</f>
        <v>0</v>
      </c>
      <c r="AT125" s="5">
        <f>IF(AT$3,DEMSOC($D125,$C124,AT$4,Parameters!AW$13)*(AT$4&gt;=$C125),0)</f>
        <v>0</v>
      </c>
      <c r="AU125" s="5">
        <f>IF(AU$3,DEMSOC($D125,$C124,AU$4,Parameters!AX$13)*(AU$4&gt;=$C125),0)</f>
        <v>0</v>
      </c>
      <c r="AV125" s="5">
        <f>IF(AV$3,DEMSOC($D125,$C124,AV$4,Parameters!AY$13)*(AV$4&gt;=$C125),0)</f>
        <v>0</v>
      </c>
      <c r="AW125" s="5">
        <f>IF(AW$3,DEMSOC($D125,$C124,AW$4,Parameters!AZ$13)*(AW$4&gt;=$C125),0)</f>
        <v>0</v>
      </c>
      <c r="AX125" s="5">
        <f>IF(AX$3,DEMSOC($D125,$C124,AX$4,Parameters!BA$13)*(AX$4&gt;=$C125),0)</f>
        <v>0</v>
      </c>
      <c r="AY125" s="5">
        <f>IF(AY$3,DEMSOC($D125,$C124,AY$4,Parameters!BB$13)*(AY$4&gt;=$C125),0)</f>
        <v>0</v>
      </c>
      <c r="AZ125" s="5">
        <f>IF(AZ$3,DEMSOC($D125,$C124,AZ$4,Parameters!BC$13)*(AZ$4&gt;=$C125),0)</f>
        <v>0</v>
      </c>
      <c r="BA125" s="5">
        <f>IF(BA$3,DEMSOC($D125,$C124,BA$4,Parameters!BD$13)*(BA$4&gt;=$C125),0)</f>
        <v>0</v>
      </c>
      <c r="BB125" s="5">
        <f>IF(BB$3,DEMSOC($D125,$C124,BB$4,Parameters!BE$13)*(BB$4&gt;=$C125),0)</f>
        <v>0</v>
      </c>
    </row>
    <row r="126" spans="1:54" outlineLevel="2">
      <c r="A126" s="2" t="s">
        <v>445</v>
      </c>
      <c r="B126" s="6">
        <v>4</v>
      </c>
      <c r="C126" s="5">
        <f t="shared" si="125"/>
        <v>2485</v>
      </c>
      <c r="D126" s="5">
        <f t="shared" si="126"/>
        <v>118532.05872498173</v>
      </c>
      <c r="E126" s="5">
        <v>0</v>
      </c>
      <c r="F126" s="5">
        <v>0</v>
      </c>
      <c r="G126" s="5">
        <v>107431.08510596934</v>
      </c>
      <c r="H126" s="5">
        <v>97694.109159382206</v>
      </c>
      <c r="I126" s="5">
        <v>89133.809410885471</v>
      </c>
      <c r="J126" s="5">
        <v>81570.813416350982</v>
      </c>
      <c r="K126" s="5">
        <v>13309.967340916166</v>
      </c>
      <c r="L126" s="107">
        <f>IF(L$3,DEMSOC($D126,$C125,L$4,Parameters!O$13)*(L$4&gt;=$C126),0)</f>
        <v>69010.526375260742</v>
      </c>
      <c r="M126" s="5">
        <f>IF(M$3,DEMSOC($D126,$C125,M$4,Parameters!P$13)*(M$4&gt;=$C126),0)</f>
        <v>63773.9144000659</v>
      </c>
      <c r="N126" s="5">
        <f>IF(N$3,DEMSOC($D126,$C125,N$4,Parameters!Q$13)*(N$4&gt;=$C126),0)</f>
        <v>59101.432326898146</v>
      </c>
      <c r="O126" s="5">
        <f>IF(O$3,DEMSOC($D126,$C125,O$4,Parameters!R$13)*(O$4&gt;=$C126),0)</f>
        <v>54944.493507538711</v>
      </c>
      <c r="P126" s="5">
        <f>IF(P$3,DEMSOC($D126,$C125,P$4,Parameters!S$13)*(P$4&gt;=$C126),0)</f>
        <v>51225.960559526269</v>
      </c>
      <c r="Q126" s="5">
        <f>IF(Q$3,DEMSOC($D126,$C125,Q$4,Parameters!T$13)*(Q$4&gt;=$C126),0)</f>
        <v>47891.015539773784</v>
      </c>
      <c r="R126" s="5">
        <f>IF(R$3,DEMSOC($D126,$C125,R$4,Parameters!U$13)*(R$4&gt;=$C126),0)</f>
        <v>44884.563223010598</v>
      </c>
      <c r="S126" s="5">
        <f>IF(S$3,DEMSOC($D126,$C125,S$4,Parameters!V$13)*(S$4&gt;=$C126),0)</f>
        <v>42182.068582921434</v>
      </c>
      <c r="T126" s="5">
        <f>IF(T$3,DEMSOC($D126,$C125,T$4,Parameters!W$13)*(T$4&gt;=$C126),0)</f>
        <v>39739.510902056587</v>
      </c>
      <c r="U126" s="5">
        <f>IF(U$3,DEMSOC($D126,$C125,U$4,Parameters!X$13)*(U$4&gt;=$C126),0)</f>
        <v>37526.233652310446</v>
      </c>
      <c r="V126" s="5">
        <f>IF(V$3,DEMSOC($D126,$C125,V$4,Parameters!Y$13)*(V$4&gt;=$C126),0)</f>
        <v>35510.36815562041</v>
      </c>
      <c r="W126" s="5">
        <f>IF(W$3,DEMSOC($D126,$C125,W$4,Parameters!Z$13)*(W$4&gt;=$C126),0)</f>
        <v>33679.734850113033</v>
      </c>
      <c r="X126" s="5">
        <f>IF(X$3,DEMSOC($D126,$C125,X$4,Parameters!AA$13)*(X$4&gt;=$C126),0)</f>
        <v>32008.404742171158</v>
      </c>
      <c r="Y126" s="5">
        <f>IF(Y$3,DEMSOC($D126,$C125,Y$4,Parameters!AB$13)*(Y$4&gt;=$C126),0)</f>
        <v>30478.791507897433</v>
      </c>
      <c r="Z126" s="5">
        <f>IF(Z$3,DEMSOC($D126,$C125,Z$4,Parameters!AC$13)*(Z$4&gt;=$C126),0)</f>
        <v>29071.839810726495</v>
      </c>
      <c r="AA126" s="5">
        <f>IF(AA$3,DEMSOC($D126,$C125,AA$4,Parameters!AD$13)*(AA$4&gt;=$C126),0)</f>
        <v>27781.750197112939</v>
      </c>
      <c r="AB126" s="5">
        <f>IF(AB$3,DEMSOC($D126,$C125,AB$4,Parameters!AE$13)*(AB$4&gt;=$C126),0)</f>
        <v>26592.710264256239</v>
      </c>
      <c r="AC126" s="5">
        <f>IF(AC$3,DEMSOC($D126,$C125,AC$4,Parameters!AF$13)*(AC$4&gt;=$C126),0)</f>
        <v>25494.349179943791</v>
      </c>
      <c r="AD126" s="5">
        <f>IF(AD$3,DEMSOC($D126,$C125,AD$4,Parameters!AG$13)*(AD$4&gt;=$C126),0)</f>
        <v>24474.855501381026</v>
      </c>
      <c r="AE126" s="5">
        <f>IF(AE$3,DEMSOC($D126,$C125,AE$4,Parameters!AH$13)*(AE$4&gt;=$C126),0)</f>
        <v>24285.876443251429</v>
      </c>
      <c r="AF126" s="5">
        <f>IF(AF$3,DEMSOC($D126,$C125,AF$4,Parameters!AI$13)*(AF$4&gt;=$C126),0)</f>
        <v>0</v>
      </c>
      <c r="AG126" s="5">
        <f>IF(AG$3,DEMSOC($D126,$C125,AG$4,Parameters!AJ$13)*(AG$4&gt;=$C126),0)</f>
        <v>0</v>
      </c>
      <c r="AH126" s="5">
        <f>IF(AH$3,DEMSOC($D126,$C125,AH$4,Parameters!AK$13)*(AH$4&gt;=$C126),0)</f>
        <v>0</v>
      </c>
      <c r="AI126" s="5">
        <f>IF(AI$3,DEMSOC($D126,$C125,AI$4,Parameters!AL$13)*(AI$4&gt;=$C126),0)</f>
        <v>0</v>
      </c>
      <c r="AJ126" s="5">
        <f>IF(AJ$3,DEMSOC($D126,$C125,AJ$4,Parameters!AM$13)*(AJ$4&gt;=$C126),0)</f>
        <v>0</v>
      </c>
      <c r="AK126" s="5">
        <f>IF(AK$3,DEMSOC($D126,$C125,AK$4,Parameters!AN$13)*(AK$4&gt;=$C126),0)</f>
        <v>0</v>
      </c>
      <c r="AL126" s="5">
        <f>IF(AL$3,DEMSOC($D126,$C125,AL$4,Parameters!AO$13)*(AL$4&gt;=$C126),0)</f>
        <v>0</v>
      </c>
      <c r="AM126" s="5">
        <f>IF(AM$3,DEMSOC($D126,$C125,AM$4,Parameters!AP$13)*(AM$4&gt;=$C126),0)</f>
        <v>0</v>
      </c>
      <c r="AN126" s="5">
        <f>IF(AN$3,DEMSOC($D126,$C125,AN$4,Parameters!AQ$13)*(AN$4&gt;=$C126),0)</f>
        <v>0</v>
      </c>
      <c r="AO126" s="5">
        <f>IF(AO$3,DEMSOC($D126,$C125,AO$4,Parameters!AR$13)*(AO$4&gt;=$C126),0)</f>
        <v>0</v>
      </c>
      <c r="AP126" s="5">
        <f>IF(AP$3,DEMSOC($D126,$C125,AP$4,Parameters!AS$13)*(AP$4&gt;=$C126),0)</f>
        <v>0</v>
      </c>
      <c r="AQ126" s="5">
        <f>IF(AQ$3,DEMSOC($D126,$C125,AQ$4,Parameters!AT$13)*(AQ$4&gt;=$C126),0)</f>
        <v>0</v>
      </c>
      <c r="AR126" s="5">
        <f>IF(AR$3,DEMSOC($D126,$C125,AR$4,Parameters!AU$13)*(AR$4&gt;=$C126),0)</f>
        <v>0</v>
      </c>
      <c r="AS126" s="5">
        <f>IF(AS$3,DEMSOC($D126,$C125,AS$4,Parameters!AV$13)*(AS$4&gt;=$C126),0)</f>
        <v>0</v>
      </c>
      <c r="AT126" s="5">
        <f>IF(AT$3,DEMSOC($D126,$C125,AT$4,Parameters!AW$13)*(AT$4&gt;=$C126),0)</f>
        <v>0</v>
      </c>
      <c r="AU126" s="5">
        <f>IF(AU$3,DEMSOC($D126,$C125,AU$4,Parameters!AX$13)*(AU$4&gt;=$C126),0)</f>
        <v>0</v>
      </c>
      <c r="AV126" s="5">
        <f>IF(AV$3,DEMSOC($D126,$C125,AV$4,Parameters!AY$13)*(AV$4&gt;=$C126),0)</f>
        <v>0</v>
      </c>
      <c r="AW126" s="5">
        <f>IF(AW$3,DEMSOC($D126,$C125,AW$4,Parameters!AZ$13)*(AW$4&gt;=$C126),0)</f>
        <v>0</v>
      </c>
      <c r="AX126" s="5">
        <f>IF(AX$3,DEMSOC($D126,$C125,AX$4,Parameters!BA$13)*(AX$4&gt;=$C126),0)</f>
        <v>0</v>
      </c>
      <c r="AY126" s="5">
        <f>IF(AY$3,DEMSOC($D126,$C125,AY$4,Parameters!BB$13)*(AY$4&gt;=$C126),0)</f>
        <v>0</v>
      </c>
      <c r="AZ126" s="5">
        <f>IF(AZ$3,DEMSOC($D126,$C125,AZ$4,Parameters!BC$13)*(AZ$4&gt;=$C126),0)</f>
        <v>0</v>
      </c>
      <c r="BA126" s="5">
        <f>IF(BA$3,DEMSOC($D126,$C125,BA$4,Parameters!BD$13)*(BA$4&gt;=$C126),0)</f>
        <v>0</v>
      </c>
      <c r="BB126" s="5">
        <f>IF(BB$3,DEMSOC($D126,$C125,BB$4,Parameters!BE$13)*(BB$4&gt;=$C126),0)</f>
        <v>0</v>
      </c>
    </row>
    <row r="127" spans="1:54" outlineLevel="2">
      <c r="A127" s="2" t="s">
        <v>445</v>
      </c>
      <c r="B127" s="6">
        <v>5</v>
      </c>
      <c r="C127" s="5">
        <f t="shared" si="125"/>
        <v>2850</v>
      </c>
      <c r="D127" s="5">
        <f t="shared" si="126"/>
        <v>141819.21304284164</v>
      </c>
      <c r="E127" s="5">
        <v>0</v>
      </c>
      <c r="F127" s="5">
        <v>0</v>
      </c>
      <c r="G127" s="5">
        <v>0</v>
      </c>
      <c r="H127" s="5">
        <v>128537.30973674578</v>
      </c>
      <c r="I127" s="5">
        <v>116887.37906806474</v>
      </c>
      <c r="J127" s="5">
        <v>106618.98891221533</v>
      </c>
      <c r="K127" s="5">
        <v>17341.024638829622</v>
      </c>
      <c r="L127" s="107">
        <f>IF(L$3,DEMSOC($D127,$C126,L$4,Parameters!O$13)*(L$4&gt;=$C127),0)</f>
        <v>89626.309665369146</v>
      </c>
      <c r="M127" s="5">
        <f>IF(M$3,DEMSOC($D127,$C126,M$4,Parameters!P$13)*(M$4&gt;=$C127),0)</f>
        <v>82568.535866905004</v>
      </c>
      <c r="N127" s="5">
        <f>IF(N$3,DEMSOC($D127,$C126,N$4,Parameters!Q$13)*(N$4&gt;=$C127),0)</f>
        <v>76286.948738830251</v>
      </c>
      <c r="O127" s="5">
        <f>IF(O$3,DEMSOC($D127,$C126,O$4,Parameters!R$13)*(O$4&gt;=$C127),0)</f>
        <v>70712.672271665608</v>
      </c>
      <c r="P127" s="5">
        <f>IF(P$3,DEMSOC($D127,$C126,P$4,Parameters!S$13)*(P$4&gt;=$C127),0)</f>
        <v>65739.049115447342</v>
      </c>
      <c r="Q127" s="5">
        <f>IF(Q$3,DEMSOC($D127,$C126,Q$4,Parameters!T$13)*(Q$4&gt;=$C127),0)</f>
        <v>61289.962328010501</v>
      </c>
      <c r="R127" s="5">
        <f>IF(R$3,DEMSOC($D127,$C126,R$4,Parameters!U$13)*(R$4&gt;=$C127),0)</f>
        <v>57289.469041998251</v>
      </c>
      <c r="S127" s="5">
        <f>IF(S$3,DEMSOC($D127,$C126,S$4,Parameters!V$13)*(S$4&gt;=$C127),0)</f>
        <v>53702.715556710798</v>
      </c>
      <c r="T127" s="5">
        <f>IF(T$3,DEMSOC($D127,$C126,T$4,Parameters!W$13)*(T$4&gt;=$C127),0)</f>
        <v>50469.280929550601</v>
      </c>
      <c r="U127" s="5">
        <f>IF(U$3,DEMSOC($D127,$C126,U$4,Parameters!X$13)*(U$4&gt;=$C127),0)</f>
        <v>47546.851235523922</v>
      </c>
      <c r="V127" s="5">
        <f>IF(V$3,DEMSOC($D127,$C126,V$4,Parameters!Y$13)*(V$4&gt;=$C127),0)</f>
        <v>44891.838604558434</v>
      </c>
      <c r="W127" s="5">
        <f>IF(W$3,DEMSOC($D127,$C126,W$4,Parameters!Z$13)*(W$4&gt;=$C127),0)</f>
        <v>42486.838757912134</v>
      </c>
      <c r="X127" s="5">
        <f>IF(X$3,DEMSOC($D127,$C126,X$4,Parameters!AA$13)*(X$4&gt;=$C127),0)</f>
        <v>40296.5538885719</v>
      </c>
      <c r="Y127" s="5">
        <f>IF(Y$3,DEMSOC($D127,$C126,Y$4,Parameters!AB$13)*(Y$4&gt;=$C127),0)</f>
        <v>38296.869388085237</v>
      </c>
      <c r="Z127" s="5">
        <f>IF(Z$3,DEMSOC($D127,$C126,Z$4,Parameters!AC$13)*(Z$4&gt;=$C127),0)</f>
        <v>36461.945319885301</v>
      </c>
      <c r="AA127" s="5">
        <f>IF(AA$3,DEMSOC($D127,$C126,AA$4,Parameters!AD$13)*(AA$4&gt;=$C127),0)</f>
        <v>34783.378336748967</v>
      </c>
      <c r="AB127" s="5">
        <f>IF(AB$3,DEMSOC($D127,$C126,AB$4,Parameters!AE$13)*(AB$4&gt;=$C127),0)</f>
        <v>33239.833951158551</v>
      </c>
      <c r="AC127" s="5">
        <f>IF(AC$3,DEMSOC($D127,$C126,AC$4,Parameters!AF$13)*(AC$4&gt;=$C127),0)</f>
        <v>31817.191761626484</v>
      </c>
      <c r="AD127" s="5">
        <f>IF(AD$3,DEMSOC($D127,$C126,AD$4,Parameters!AG$13)*(AD$4&gt;=$C127),0)</f>
        <v>30499.581746253025</v>
      </c>
      <c r="AE127" s="5">
        <f>IF(AE$3,DEMSOC($D127,$C126,AE$4,Parameters!AH$13)*(AE$4&gt;=$C127),0)</f>
        <v>30255.657516028761</v>
      </c>
      <c r="AF127" s="5">
        <f>IF(AF$3,DEMSOC($D127,$C126,AF$4,Parameters!AI$13)*(AF$4&gt;=$C127),0)</f>
        <v>0</v>
      </c>
      <c r="AG127" s="5">
        <f>IF(AG$3,DEMSOC($D127,$C126,AG$4,Parameters!AJ$13)*(AG$4&gt;=$C127),0)</f>
        <v>0</v>
      </c>
      <c r="AH127" s="5">
        <f>IF(AH$3,DEMSOC($D127,$C126,AH$4,Parameters!AK$13)*(AH$4&gt;=$C127),0)</f>
        <v>0</v>
      </c>
      <c r="AI127" s="5">
        <f>IF(AI$3,DEMSOC($D127,$C126,AI$4,Parameters!AL$13)*(AI$4&gt;=$C127),0)</f>
        <v>0</v>
      </c>
      <c r="AJ127" s="5">
        <f>IF(AJ$3,DEMSOC($D127,$C126,AJ$4,Parameters!AM$13)*(AJ$4&gt;=$C127),0)</f>
        <v>0</v>
      </c>
      <c r="AK127" s="5">
        <f>IF(AK$3,DEMSOC($D127,$C126,AK$4,Parameters!AN$13)*(AK$4&gt;=$C127),0)</f>
        <v>0</v>
      </c>
      <c r="AL127" s="5">
        <f>IF(AL$3,DEMSOC($D127,$C126,AL$4,Parameters!AO$13)*(AL$4&gt;=$C127),0)</f>
        <v>0</v>
      </c>
      <c r="AM127" s="5">
        <f>IF(AM$3,DEMSOC($D127,$C126,AM$4,Parameters!AP$13)*(AM$4&gt;=$C127),0)</f>
        <v>0</v>
      </c>
      <c r="AN127" s="5">
        <f>IF(AN$3,DEMSOC($D127,$C126,AN$4,Parameters!AQ$13)*(AN$4&gt;=$C127),0)</f>
        <v>0</v>
      </c>
      <c r="AO127" s="5">
        <f>IF(AO$3,DEMSOC($D127,$C126,AO$4,Parameters!AR$13)*(AO$4&gt;=$C127),0)</f>
        <v>0</v>
      </c>
      <c r="AP127" s="5">
        <f>IF(AP$3,DEMSOC($D127,$C126,AP$4,Parameters!AS$13)*(AP$4&gt;=$C127),0)</f>
        <v>0</v>
      </c>
      <c r="AQ127" s="5">
        <f>IF(AQ$3,DEMSOC($D127,$C126,AQ$4,Parameters!AT$13)*(AQ$4&gt;=$C127),0)</f>
        <v>0</v>
      </c>
      <c r="AR127" s="5">
        <f>IF(AR$3,DEMSOC($D127,$C126,AR$4,Parameters!AU$13)*(AR$4&gt;=$C127),0)</f>
        <v>0</v>
      </c>
      <c r="AS127" s="5">
        <f>IF(AS$3,DEMSOC($D127,$C126,AS$4,Parameters!AV$13)*(AS$4&gt;=$C127),0)</f>
        <v>0</v>
      </c>
      <c r="AT127" s="5">
        <f>IF(AT$3,DEMSOC($D127,$C126,AT$4,Parameters!AW$13)*(AT$4&gt;=$C127),0)</f>
        <v>0</v>
      </c>
      <c r="AU127" s="5">
        <f>IF(AU$3,DEMSOC($D127,$C126,AU$4,Parameters!AX$13)*(AU$4&gt;=$C127),0)</f>
        <v>0</v>
      </c>
      <c r="AV127" s="5">
        <f>IF(AV$3,DEMSOC($D127,$C126,AV$4,Parameters!AY$13)*(AV$4&gt;=$C127),0)</f>
        <v>0</v>
      </c>
      <c r="AW127" s="5">
        <f>IF(AW$3,DEMSOC($D127,$C126,AW$4,Parameters!AZ$13)*(AW$4&gt;=$C127),0)</f>
        <v>0</v>
      </c>
      <c r="AX127" s="5">
        <f>IF(AX$3,DEMSOC($D127,$C126,AX$4,Parameters!BA$13)*(AX$4&gt;=$C127),0)</f>
        <v>0</v>
      </c>
      <c r="AY127" s="5">
        <f>IF(AY$3,DEMSOC($D127,$C126,AY$4,Parameters!BB$13)*(AY$4&gt;=$C127),0)</f>
        <v>0</v>
      </c>
      <c r="AZ127" s="5">
        <f>IF(AZ$3,DEMSOC($D127,$C126,AZ$4,Parameters!BC$13)*(AZ$4&gt;=$C127),0)</f>
        <v>0</v>
      </c>
      <c r="BA127" s="5">
        <f>IF(BA$3,DEMSOC($D127,$C126,BA$4,Parameters!BD$13)*(BA$4&gt;=$C127),0)</f>
        <v>0</v>
      </c>
      <c r="BB127" s="5">
        <f>IF(BB$3,DEMSOC($D127,$C126,BB$4,Parameters!BE$13)*(BB$4&gt;=$C127),0)</f>
        <v>0</v>
      </c>
    </row>
    <row r="128" spans="1:54" outlineLevel="2">
      <c r="A128" s="2" t="s">
        <v>445</v>
      </c>
      <c r="B128" s="6">
        <v>6</v>
      </c>
      <c r="C128" s="5">
        <f t="shared" si="125"/>
        <v>3215</v>
      </c>
      <c r="D128" s="5">
        <f t="shared" si="126"/>
        <v>166979.65511064976</v>
      </c>
      <c r="E128" s="5">
        <v>0</v>
      </c>
      <c r="F128" s="5">
        <v>0</v>
      </c>
      <c r="G128" s="5">
        <v>0</v>
      </c>
      <c r="H128" s="5">
        <v>0</v>
      </c>
      <c r="I128" s="5">
        <v>151341.38166602902</v>
      </c>
      <c r="J128" s="5">
        <v>137589.42037346261</v>
      </c>
      <c r="K128" s="5">
        <v>22305.079057427876</v>
      </c>
      <c r="L128" s="107">
        <f>IF(L$3,DEMSOC($D128,$C127,L$4,Parameters!O$13)*(L$4&gt;=$C128),0)</f>
        <v>114911.24374174702</v>
      </c>
      <c r="M128" s="5">
        <f>IF(M$3,DEMSOC($D128,$C127,M$4,Parameters!P$13)*(M$4&gt;=$C128),0)</f>
        <v>105527.10000049628</v>
      </c>
      <c r="N128" s="5">
        <f>IF(N$3,DEMSOC($D128,$C127,N$4,Parameters!Q$13)*(N$4&gt;=$C128),0)</f>
        <v>97195.766115028571</v>
      </c>
      <c r="O128" s="5">
        <f>IF(O$3,DEMSOC($D128,$C127,O$4,Parameters!R$13)*(O$4&gt;=$C128),0)</f>
        <v>89821.175259276104</v>
      </c>
      <c r="P128" s="5">
        <f>IF(P$3,DEMSOC($D128,$C127,P$4,Parameters!S$13)*(P$4&gt;=$C128),0)</f>
        <v>83257.954790005941</v>
      </c>
      <c r="Q128" s="5">
        <f>IF(Q$3,DEMSOC($D128,$C127,Q$4,Parameters!T$13)*(Q$4&gt;=$C128),0)</f>
        <v>77401.950787044887</v>
      </c>
      <c r="R128" s="5">
        <f>IF(R$3,DEMSOC($D128,$C127,R$4,Parameters!U$13)*(R$4&gt;=$C128),0)</f>
        <v>72149.965391479956</v>
      </c>
      <c r="S128" s="5">
        <f>IF(S$3,DEMSOC($D128,$C127,S$4,Parameters!V$13)*(S$4&gt;=$C128),0)</f>
        <v>67453.313107972906</v>
      </c>
      <c r="T128" s="5">
        <f>IF(T$3,DEMSOC($D128,$C127,T$4,Parameters!W$13)*(T$4&gt;=$C128),0)</f>
        <v>63230.226213820613</v>
      </c>
      <c r="U128" s="5">
        <f>IF(U$3,DEMSOC($D128,$C127,U$4,Parameters!X$13)*(U$4&gt;=$C128),0)</f>
        <v>59423.141212559582</v>
      </c>
      <c r="V128" s="5">
        <f>IF(V$3,DEMSOC($D128,$C127,V$4,Parameters!Y$13)*(V$4&gt;=$C128),0)</f>
        <v>55973.272052726112</v>
      </c>
      <c r="W128" s="5">
        <f>IF(W$3,DEMSOC($D128,$C127,W$4,Parameters!Z$13)*(W$4&gt;=$C128),0)</f>
        <v>52856.193224028641</v>
      </c>
      <c r="X128" s="5">
        <f>IF(X$3,DEMSOC($D128,$C127,X$4,Parameters!AA$13)*(X$4&gt;=$C128),0)</f>
        <v>50024.517343745392</v>
      </c>
      <c r="Y128" s="5">
        <f>IF(Y$3,DEMSOC($D128,$C127,Y$4,Parameters!AB$13)*(Y$4&gt;=$C128),0)</f>
        <v>47445.649472253106</v>
      </c>
      <c r="Z128" s="5">
        <f>IF(Z$3,DEMSOC($D128,$C127,Z$4,Parameters!AC$13)*(Z$4&gt;=$C128),0)</f>
        <v>45085.031009786398</v>
      </c>
      <c r="AA128" s="5">
        <f>IF(AA$3,DEMSOC($D128,$C127,AA$4,Parameters!AD$13)*(AA$4&gt;=$C128),0)</f>
        <v>42930.735007947005</v>
      </c>
      <c r="AB128" s="5">
        <f>IF(AB$3,DEMSOC($D128,$C127,AB$4,Parameters!AE$13)*(AB$4&gt;=$C128),0)</f>
        <v>40954.369959019838</v>
      </c>
      <c r="AC128" s="5">
        <f>IF(AC$3,DEMSOC($D128,$C127,AC$4,Parameters!AF$13)*(AC$4&gt;=$C128),0)</f>
        <v>39136.982147990275</v>
      </c>
      <c r="AD128" s="5">
        <f>IF(AD$3,DEMSOC($D128,$C127,AD$4,Parameters!AG$13)*(AD$4&gt;=$C128),0)</f>
        <v>37457.538620798077</v>
      </c>
      <c r="AE128" s="5">
        <f>IF(AE$3,DEMSOC($D128,$C127,AE$4,Parameters!AH$13)*(AE$4&gt;=$C128),0)</f>
        <v>37147.04224621148</v>
      </c>
      <c r="AF128" s="5">
        <f>IF(AF$3,DEMSOC($D128,$C127,AF$4,Parameters!AI$13)*(AF$4&gt;=$C128),0)</f>
        <v>0</v>
      </c>
      <c r="AG128" s="5">
        <f>IF(AG$3,DEMSOC($D128,$C127,AG$4,Parameters!AJ$13)*(AG$4&gt;=$C128),0)</f>
        <v>0</v>
      </c>
      <c r="AH128" s="5">
        <f>IF(AH$3,DEMSOC($D128,$C127,AH$4,Parameters!AK$13)*(AH$4&gt;=$C128),0)</f>
        <v>0</v>
      </c>
      <c r="AI128" s="5">
        <f>IF(AI$3,DEMSOC($D128,$C127,AI$4,Parameters!AL$13)*(AI$4&gt;=$C128),0)</f>
        <v>0</v>
      </c>
      <c r="AJ128" s="5">
        <f>IF(AJ$3,DEMSOC($D128,$C127,AJ$4,Parameters!AM$13)*(AJ$4&gt;=$C128),0)</f>
        <v>0</v>
      </c>
      <c r="AK128" s="5">
        <f>IF(AK$3,DEMSOC($D128,$C127,AK$4,Parameters!AN$13)*(AK$4&gt;=$C128),0)</f>
        <v>0</v>
      </c>
      <c r="AL128" s="5">
        <f>IF(AL$3,DEMSOC($D128,$C127,AL$4,Parameters!AO$13)*(AL$4&gt;=$C128),0)</f>
        <v>0</v>
      </c>
      <c r="AM128" s="5">
        <f>IF(AM$3,DEMSOC($D128,$C127,AM$4,Parameters!AP$13)*(AM$4&gt;=$C128),0)</f>
        <v>0</v>
      </c>
      <c r="AN128" s="5">
        <f>IF(AN$3,DEMSOC($D128,$C127,AN$4,Parameters!AQ$13)*(AN$4&gt;=$C128),0)</f>
        <v>0</v>
      </c>
      <c r="AO128" s="5">
        <f>IF(AO$3,DEMSOC($D128,$C127,AO$4,Parameters!AR$13)*(AO$4&gt;=$C128),0)</f>
        <v>0</v>
      </c>
      <c r="AP128" s="5">
        <f>IF(AP$3,DEMSOC($D128,$C127,AP$4,Parameters!AS$13)*(AP$4&gt;=$C128),0)</f>
        <v>0</v>
      </c>
      <c r="AQ128" s="5">
        <f>IF(AQ$3,DEMSOC($D128,$C127,AQ$4,Parameters!AT$13)*(AQ$4&gt;=$C128),0)</f>
        <v>0</v>
      </c>
      <c r="AR128" s="5">
        <f>IF(AR$3,DEMSOC($D128,$C127,AR$4,Parameters!AU$13)*(AR$4&gt;=$C128),0)</f>
        <v>0</v>
      </c>
      <c r="AS128" s="5">
        <f>IF(AS$3,DEMSOC($D128,$C127,AS$4,Parameters!AV$13)*(AS$4&gt;=$C128),0)</f>
        <v>0</v>
      </c>
      <c r="AT128" s="5">
        <f>IF(AT$3,DEMSOC($D128,$C127,AT$4,Parameters!AW$13)*(AT$4&gt;=$C128),0)</f>
        <v>0</v>
      </c>
      <c r="AU128" s="5">
        <f>IF(AU$3,DEMSOC($D128,$C127,AU$4,Parameters!AX$13)*(AU$4&gt;=$C128),0)</f>
        <v>0</v>
      </c>
      <c r="AV128" s="5">
        <f>IF(AV$3,DEMSOC($D128,$C127,AV$4,Parameters!AY$13)*(AV$4&gt;=$C128),0)</f>
        <v>0</v>
      </c>
      <c r="AW128" s="5">
        <f>IF(AW$3,DEMSOC($D128,$C127,AW$4,Parameters!AZ$13)*(AW$4&gt;=$C128),0)</f>
        <v>0</v>
      </c>
      <c r="AX128" s="5">
        <f>IF(AX$3,DEMSOC($D128,$C127,AX$4,Parameters!BA$13)*(AX$4&gt;=$C128),0)</f>
        <v>0</v>
      </c>
      <c r="AY128" s="5">
        <f>IF(AY$3,DEMSOC($D128,$C127,AY$4,Parameters!BB$13)*(AY$4&gt;=$C128),0)</f>
        <v>0</v>
      </c>
      <c r="AZ128" s="5">
        <f>IF(AZ$3,DEMSOC($D128,$C127,AZ$4,Parameters!BC$13)*(AZ$4&gt;=$C128),0)</f>
        <v>0</v>
      </c>
      <c r="BA128" s="5">
        <f>IF(BA$3,DEMSOC($D128,$C127,BA$4,Parameters!BD$13)*(BA$4&gt;=$C128),0)</f>
        <v>0</v>
      </c>
      <c r="BB128" s="5">
        <f>IF(BB$3,DEMSOC($D128,$C127,BB$4,Parameters!BE$13)*(BB$4&gt;=$C128),0)</f>
        <v>0</v>
      </c>
    </row>
    <row r="129" spans="1:54" outlineLevel="2">
      <c r="A129" s="2" t="s">
        <v>445</v>
      </c>
      <c r="B129" s="6">
        <v>7</v>
      </c>
      <c r="C129" s="5">
        <f t="shared" si="125"/>
        <v>3581</v>
      </c>
      <c r="D129" s="5">
        <f t="shared" si="126"/>
        <v>192877.98627901927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174767.94601801469</v>
      </c>
      <c r="K129" s="5">
        <v>28238.710636022042</v>
      </c>
      <c r="L129" s="107">
        <f>IF(L$3,DEMSOC($D129,$C128,L$4,Parameters!O$13)*(L$4&gt;=$C129),0)</f>
        <v>145004.72424904048</v>
      </c>
      <c r="M129" s="5">
        <f>IF(M$3,DEMSOC($D129,$C128,M$4,Parameters!P$13)*(M$4&gt;=$C129),0)</f>
        <v>132733.83083129954</v>
      </c>
      <c r="N129" s="5">
        <f>IF(N$3,DEMSOC($D129,$C128,N$4,Parameters!Q$13)*(N$4&gt;=$C129),0)</f>
        <v>121866.30559515451</v>
      </c>
      <c r="O129" s="5">
        <f>IF(O$3,DEMSOC($D129,$C128,O$4,Parameters!R$13)*(O$4&gt;=$C129),0)</f>
        <v>112270.7052586168</v>
      </c>
      <c r="P129" s="5">
        <f>IF(P$3,DEMSOC($D129,$C128,P$4,Parameters!S$13)*(P$4&gt;=$C129),0)</f>
        <v>103752.32478318314</v>
      </c>
      <c r="Q129" s="5">
        <f>IF(Q$3,DEMSOC($D129,$C128,Q$4,Parameters!T$13)*(Q$4&gt;=$C129),0)</f>
        <v>96171.157204538817</v>
      </c>
      <c r="R129" s="5">
        <f>IF(R$3,DEMSOC($D129,$C128,R$4,Parameters!U$13)*(R$4&gt;=$C129),0)</f>
        <v>89389.385940010965</v>
      </c>
      <c r="S129" s="5">
        <f>IF(S$3,DEMSOC($D129,$C128,S$4,Parameters!V$13)*(S$4&gt;=$C129),0)</f>
        <v>83340.332842273492</v>
      </c>
      <c r="T129" s="5">
        <f>IF(T$3,DEMSOC($D129,$C128,T$4,Parameters!W$13)*(T$4&gt;=$C129),0)</f>
        <v>77915.235790208622</v>
      </c>
      <c r="U129" s="5">
        <f>IF(U$3,DEMSOC($D129,$C128,U$4,Parameters!X$13)*(U$4&gt;=$C129),0)</f>
        <v>73037.153514343008</v>
      </c>
      <c r="V129" s="5">
        <f>IF(V$3,DEMSOC($D129,$C128,V$4,Parameters!Y$13)*(V$4&gt;=$C129),0)</f>
        <v>68628.151809985618</v>
      </c>
      <c r="W129" s="5">
        <f>IF(W$3,DEMSOC($D129,$C128,W$4,Parameters!Z$13)*(W$4&gt;=$C129),0)</f>
        <v>64654.655034611831</v>
      </c>
      <c r="X129" s="5">
        <f>IF(X$3,DEMSOC($D129,$C128,X$4,Parameters!AA$13)*(X$4&gt;=$C129),0)</f>
        <v>61054.121262076893</v>
      </c>
      <c r="Y129" s="5">
        <f>IF(Y$3,DEMSOC($D129,$C128,Y$4,Parameters!AB$13)*(Y$4&gt;=$C129),0)</f>
        <v>57783.256070614007</v>
      </c>
      <c r="Z129" s="5">
        <f>IF(Z$3,DEMSOC($D129,$C128,Z$4,Parameters!AC$13)*(Z$4&gt;=$C129),0)</f>
        <v>54796.617896717915</v>
      </c>
      <c r="AA129" s="5">
        <f>IF(AA$3,DEMSOC($D129,$C128,AA$4,Parameters!AD$13)*(AA$4&gt;=$C129),0)</f>
        <v>52077.661717125709</v>
      </c>
      <c r="AB129" s="5">
        <f>IF(AB$3,DEMSOC($D129,$C128,AB$4,Parameters!AE$13)*(AB$4&gt;=$C129),0)</f>
        <v>49589.237157808093</v>
      </c>
      <c r="AC129" s="5">
        <f>IF(AC$3,DEMSOC($D129,$C128,AC$4,Parameters!AF$13)*(AC$4&gt;=$C129),0)</f>
        <v>47306.340414868318</v>
      </c>
      <c r="AD129" s="5">
        <f>IF(AD$3,DEMSOC($D129,$C128,AD$4,Parameters!AG$13)*(AD$4&gt;=$C129),0)</f>
        <v>45201.560742867528</v>
      </c>
      <c r="AE129" s="5">
        <f>IF(AE$3,DEMSOC($D129,$C128,AE$4,Parameters!AH$13)*(AE$4&gt;=$C129),0)</f>
        <v>44812.958226551535</v>
      </c>
      <c r="AF129" s="5">
        <f>IF(AF$3,DEMSOC($D129,$C128,AF$4,Parameters!AI$13)*(AF$4&gt;=$C129),0)</f>
        <v>0</v>
      </c>
      <c r="AG129" s="5">
        <f>IF(AG$3,DEMSOC($D129,$C128,AG$4,Parameters!AJ$13)*(AG$4&gt;=$C129),0)</f>
        <v>0</v>
      </c>
      <c r="AH129" s="5">
        <f>IF(AH$3,DEMSOC($D129,$C128,AH$4,Parameters!AK$13)*(AH$4&gt;=$C129),0)</f>
        <v>0</v>
      </c>
      <c r="AI129" s="5">
        <f>IF(AI$3,DEMSOC($D129,$C128,AI$4,Parameters!AL$13)*(AI$4&gt;=$C129),0)</f>
        <v>0</v>
      </c>
      <c r="AJ129" s="5">
        <f>IF(AJ$3,DEMSOC($D129,$C128,AJ$4,Parameters!AM$13)*(AJ$4&gt;=$C129),0)</f>
        <v>0</v>
      </c>
      <c r="AK129" s="5">
        <f>IF(AK$3,DEMSOC($D129,$C128,AK$4,Parameters!AN$13)*(AK$4&gt;=$C129),0)</f>
        <v>0</v>
      </c>
      <c r="AL129" s="5">
        <f>IF(AL$3,DEMSOC($D129,$C128,AL$4,Parameters!AO$13)*(AL$4&gt;=$C129),0)</f>
        <v>0</v>
      </c>
      <c r="AM129" s="5">
        <f>IF(AM$3,DEMSOC($D129,$C128,AM$4,Parameters!AP$13)*(AM$4&gt;=$C129),0)</f>
        <v>0</v>
      </c>
      <c r="AN129" s="5">
        <f>IF(AN$3,DEMSOC($D129,$C128,AN$4,Parameters!AQ$13)*(AN$4&gt;=$C129),0)</f>
        <v>0</v>
      </c>
      <c r="AO129" s="5">
        <f>IF(AO$3,DEMSOC($D129,$C128,AO$4,Parameters!AR$13)*(AO$4&gt;=$C129),0)</f>
        <v>0</v>
      </c>
      <c r="AP129" s="5">
        <f>IF(AP$3,DEMSOC($D129,$C128,AP$4,Parameters!AS$13)*(AP$4&gt;=$C129),0)</f>
        <v>0</v>
      </c>
      <c r="AQ129" s="5">
        <f>IF(AQ$3,DEMSOC($D129,$C128,AQ$4,Parameters!AT$13)*(AQ$4&gt;=$C129),0)</f>
        <v>0</v>
      </c>
      <c r="AR129" s="5">
        <f>IF(AR$3,DEMSOC($D129,$C128,AR$4,Parameters!AU$13)*(AR$4&gt;=$C129),0)</f>
        <v>0</v>
      </c>
      <c r="AS129" s="5">
        <f>IF(AS$3,DEMSOC($D129,$C128,AS$4,Parameters!AV$13)*(AS$4&gt;=$C129),0)</f>
        <v>0</v>
      </c>
      <c r="AT129" s="5">
        <f>IF(AT$3,DEMSOC($D129,$C128,AT$4,Parameters!AW$13)*(AT$4&gt;=$C129),0)</f>
        <v>0</v>
      </c>
      <c r="AU129" s="5">
        <f>IF(AU$3,DEMSOC($D129,$C128,AU$4,Parameters!AX$13)*(AU$4&gt;=$C129),0)</f>
        <v>0</v>
      </c>
      <c r="AV129" s="5">
        <f>IF(AV$3,DEMSOC($D129,$C128,AV$4,Parameters!AY$13)*(AV$4&gt;=$C129),0)</f>
        <v>0</v>
      </c>
      <c r="AW129" s="5">
        <f>IF(AW$3,DEMSOC($D129,$C128,AW$4,Parameters!AZ$13)*(AW$4&gt;=$C129),0)</f>
        <v>0</v>
      </c>
      <c r="AX129" s="5">
        <f>IF(AX$3,DEMSOC($D129,$C128,AX$4,Parameters!BA$13)*(AX$4&gt;=$C129),0)</f>
        <v>0</v>
      </c>
      <c r="AY129" s="5">
        <f>IF(AY$3,DEMSOC($D129,$C128,AY$4,Parameters!BB$13)*(AY$4&gt;=$C129),0)</f>
        <v>0</v>
      </c>
      <c r="AZ129" s="5">
        <f>IF(AZ$3,DEMSOC($D129,$C128,AZ$4,Parameters!BC$13)*(AZ$4&gt;=$C129),0)</f>
        <v>0</v>
      </c>
      <c r="BA129" s="5">
        <f>IF(BA$3,DEMSOC($D129,$C128,BA$4,Parameters!BD$13)*(BA$4&gt;=$C129),0)</f>
        <v>0</v>
      </c>
      <c r="BB129" s="5">
        <f>IF(BB$3,DEMSOC($D129,$C128,BB$4,Parameters!BE$13)*(BB$4&gt;=$C129),0)</f>
        <v>0</v>
      </c>
    </row>
    <row r="130" spans="1:54" outlineLevel="2">
      <c r="A130" s="2" t="s">
        <v>445</v>
      </c>
      <c r="B130" s="6">
        <v>8</v>
      </c>
      <c r="C130" s="5">
        <f t="shared" si="125"/>
        <v>3946</v>
      </c>
      <c r="D130" s="5">
        <f t="shared" si="126"/>
        <v>39848.929199999999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36116.926933664094</v>
      </c>
      <c r="L130" s="107">
        <f>IF(L$3,DEMSOC($D130,$C129,L$4,Parameters!O$13)*(L$4&gt;=$C130),0)</f>
        <v>32843.482860462675</v>
      </c>
      <c r="M130" s="5">
        <f>IF(M$3,DEMSOC($D130,$C129,M$4,Parameters!P$13)*(M$4&gt;=$C130),0)</f>
        <v>29965.62194858829</v>
      </c>
      <c r="N130" s="5">
        <f>IF(N$3,DEMSOC($D130,$C129,N$4,Parameters!Q$13)*(N$4&gt;=$C130),0)</f>
        <v>27423.041526313296</v>
      </c>
      <c r="O130" s="5">
        <f>IF(O$3,DEMSOC($D130,$C129,O$4,Parameters!R$13)*(O$4&gt;=$C130),0)</f>
        <v>25183.558642605538</v>
      </c>
      <c r="P130" s="5">
        <f>IF(P$3,DEMSOC($D130,$C129,P$4,Parameters!S$13)*(P$4&gt;=$C130),0)</f>
        <v>23200.437157368891</v>
      </c>
      <c r="Q130" s="5">
        <f>IF(Q$3,DEMSOC($D130,$C129,Q$4,Parameters!T$13)*(Q$4&gt;=$C130),0)</f>
        <v>21439.956641869067</v>
      </c>
      <c r="R130" s="5">
        <f>IF(R$3,DEMSOC($D130,$C129,R$4,Parameters!U$13)*(R$4&gt;=$C130),0)</f>
        <v>19869.129227541122</v>
      </c>
      <c r="S130" s="5">
        <f>IF(S$3,DEMSOC($D130,$C129,S$4,Parameters!V$13)*(S$4&gt;=$C130),0)</f>
        <v>18471.620718170459</v>
      </c>
      <c r="T130" s="5">
        <f>IF(T$3,DEMSOC($D130,$C129,T$4,Parameters!W$13)*(T$4&gt;=$C130),0)</f>
        <v>17221.498533783011</v>
      </c>
      <c r="U130" s="5">
        <f>IF(U$3,DEMSOC($D130,$C129,U$4,Parameters!X$13)*(U$4&gt;=$C130),0)</f>
        <v>16100.333598258265</v>
      </c>
      <c r="V130" s="5">
        <f>IF(V$3,DEMSOC($D130,$C129,V$4,Parameters!Y$13)*(V$4&gt;=$C130),0)</f>
        <v>15089.603616829012</v>
      </c>
      <c r="W130" s="5">
        <f>IF(W$3,DEMSOC($D130,$C129,W$4,Parameters!Z$13)*(W$4&gt;=$C130),0)</f>
        <v>14181.060234264816</v>
      </c>
      <c r="X130" s="5">
        <f>IF(X$3,DEMSOC($D130,$C129,X$4,Parameters!AA$13)*(X$4&gt;=$C130),0)</f>
        <v>13359.90426060935</v>
      </c>
      <c r="Y130" s="5">
        <f>IF(Y$3,DEMSOC($D130,$C129,Y$4,Parameters!AB$13)*(Y$4&gt;=$C130),0)</f>
        <v>12615.829371724318</v>
      </c>
      <c r="Z130" s="5">
        <f>IF(Z$3,DEMSOC($D130,$C129,Z$4,Parameters!AC$13)*(Z$4&gt;=$C130),0)</f>
        <v>11938.12173449593</v>
      </c>
      <c r="AA130" s="5">
        <f>IF(AA$3,DEMSOC($D130,$C129,AA$4,Parameters!AD$13)*(AA$4&gt;=$C130),0)</f>
        <v>11322.686739381388</v>
      </c>
      <c r="AB130" s="5">
        <f>IF(AB$3,DEMSOC($D130,$C129,AB$4,Parameters!AE$13)*(AB$4&gt;=$C130),0)</f>
        <v>10760.807397559354</v>
      </c>
      <c r="AC130" s="5">
        <f>IF(AC$3,DEMSOC($D130,$C129,AC$4,Parameters!AF$13)*(AC$4&gt;=$C130),0)</f>
        <v>10246.571416748611</v>
      </c>
      <c r="AD130" s="5">
        <f>IF(AD$3,DEMSOC($D130,$C129,AD$4,Parameters!AG$13)*(AD$4&gt;=$C130),0)</f>
        <v>9773.5726418056402</v>
      </c>
      <c r="AE130" s="5">
        <f>IF(AE$3,DEMSOC($D130,$C129,AE$4,Parameters!AH$13)*(AE$4&gt;=$C130),0)</f>
        <v>9686.36578010413</v>
      </c>
      <c r="AF130" s="5">
        <f>IF(AF$3,DEMSOC($D130,$C129,AF$4,Parameters!AI$13)*(AF$4&gt;=$C130),0)</f>
        <v>0</v>
      </c>
      <c r="AG130" s="5">
        <f>IF(AG$3,DEMSOC($D130,$C129,AG$4,Parameters!AJ$13)*(AG$4&gt;=$C130),0)</f>
        <v>0</v>
      </c>
      <c r="AH130" s="5">
        <f>IF(AH$3,DEMSOC($D130,$C129,AH$4,Parameters!AK$13)*(AH$4&gt;=$C130),0)</f>
        <v>0</v>
      </c>
      <c r="AI130" s="5">
        <f>IF(AI$3,DEMSOC($D130,$C129,AI$4,Parameters!AL$13)*(AI$4&gt;=$C130),0)</f>
        <v>0</v>
      </c>
      <c r="AJ130" s="5">
        <f>IF(AJ$3,DEMSOC($D130,$C129,AJ$4,Parameters!AM$13)*(AJ$4&gt;=$C130),0)</f>
        <v>0</v>
      </c>
      <c r="AK130" s="5">
        <f>IF(AK$3,DEMSOC($D130,$C129,AK$4,Parameters!AN$13)*(AK$4&gt;=$C130),0)</f>
        <v>0</v>
      </c>
      <c r="AL130" s="5">
        <f>IF(AL$3,DEMSOC($D130,$C129,AL$4,Parameters!AO$13)*(AL$4&gt;=$C130),0)</f>
        <v>0</v>
      </c>
      <c r="AM130" s="5">
        <f>IF(AM$3,DEMSOC($D130,$C129,AM$4,Parameters!AP$13)*(AM$4&gt;=$C130),0)</f>
        <v>0</v>
      </c>
      <c r="AN130" s="5">
        <f>IF(AN$3,DEMSOC($D130,$C129,AN$4,Parameters!AQ$13)*(AN$4&gt;=$C130),0)</f>
        <v>0</v>
      </c>
      <c r="AO130" s="5">
        <f>IF(AO$3,DEMSOC($D130,$C129,AO$4,Parameters!AR$13)*(AO$4&gt;=$C130),0)</f>
        <v>0</v>
      </c>
      <c r="AP130" s="5">
        <f>IF(AP$3,DEMSOC($D130,$C129,AP$4,Parameters!AS$13)*(AP$4&gt;=$C130),0)</f>
        <v>0</v>
      </c>
      <c r="AQ130" s="5">
        <f>IF(AQ$3,DEMSOC($D130,$C129,AQ$4,Parameters!AT$13)*(AQ$4&gt;=$C130),0)</f>
        <v>0</v>
      </c>
      <c r="AR130" s="5">
        <f>IF(AR$3,DEMSOC($D130,$C129,AR$4,Parameters!AU$13)*(AR$4&gt;=$C130),0)</f>
        <v>0</v>
      </c>
      <c r="AS130" s="5">
        <f>IF(AS$3,DEMSOC($D130,$C129,AS$4,Parameters!AV$13)*(AS$4&gt;=$C130),0)</f>
        <v>0</v>
      </c>
      <c r="AT130" s="5">
        <f>IF(AT$3,DEMSOC($D130,$C129,AT$4,Parameters!AW$13)*(AT$4&gt;=$C130),0)</f>
        <v>0</v>
      </c>
      <c r="AU130" s="5">
        <f>IF(AU$3,DEMSOC($D130,$C129,AU$4,Parameters!AX$13)*(AU$4&gt;=$C130),0)</f>
        <v>0</v>
      </c>
      <c r="AV130" s="5">
        <f>IF(AV$3,DEMSOC($D130,$C129,AV$4,Parameters!AY$13)*(AV$4&gt;=$C130),0)</f>
        <v>0</v>
      </c>
      <c r="AW130" s="5">
        <f>IF(AW$3,DEMSOC($D130,$C129,AW$4,Parameters!AZ$13)*(AW$4&gt;=$C130),0)</f>
        <v>0</v>
      </c>
      <c r="AX130" s="5">
        <f>IF(AX$3,DEMSOC($D130,$C129,AX$4,Parameters!BA$13)*(AX$4&gt;=$C130),0)</f>
        <v>0</v>
      </c>
      <c r="AY130" s="5">
        <f>IF(AY$3,DEMSOC($D130,$C129,AY$4,Parameters!BB$13)*(AY$4&gt;=$C130),0)</f>
        <v>0</v>
      </c>
      <c r="AZ130" s="5">
        <f>IF(AZ$3,DEMSOC($D130,$C129,AZ$4,Parameters!BC$13)*(AZ$4&gt;=$C130),0)</f>
        <v>0</v>
      </c>
      <c r="BA130" s="5">
        <f>IF(BA$3,DEMSOC($D130,$C129,BA$4,Parameters!BD$13)*(BA$4&gt;=$C130),0)</f>
        <v>0</v>
      </c>
      <c r="BB130" s="5">
        <f>IF(BB$3,DEMSOC($D130,$C129,BB$4,Parameters!BE$13)*(BB$4&gt;=$C130),0)</f>
        <v>0</v>
      </c>
    </row>
    <row r="131" spans="1:54" outlineLevel="2">
      <c r="A131" s="2" t="s">
        <v>445</v>
      </c>
      <c r="B131" s="6">
        <v>9</v>
      </c>
      <c r="C131" s="5">
        <f t="shared" si="125"/>
        <v>4311</v>
      </c>
      <c r="D131" s="5">
        <f t="shared" si="126"/>
        <v>16385.137199704433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107">
        <f>IF(L$3,DEMSOC($D131,$C130,L$4,Parameters!O$13)*(L$4&gt;=$C131),0)</f>
        <v>14850.607404521839</v>
      </c>
      <c r="M131" s="5">
        <f>IF(M$3,DEMSOC($D131,$C130,M$4,Parameters!P$13)*(M$4&gt;=$C131),0)</f>
        <v>13504.62819424573</v>
      </c>
      <c r="N131" s="5">
        <f>IF(N$3,DEMSOC($D131,$C130,N$4,Parameters!Q$13)*(N$4&gt;=$C131),0)</f>
        <v>12318.26579726316</v>
      </c>
      <c r="O131" s="5">
        <f>IF(O$3,DEMSOC($D131,$C130,O$4,Parameters!R$13)*(O$4&gt;=$C131),0)</f>
        <v>11275.843714310784</v>
      </c>
      <c r="P131" s="5">
        <f>IF(P$3,DEMSOC($D131,$C130,P$4,Parameters!S$13)*(P$4&gt;=$C131),0)</f>
        <v>10355.0100798165</v>
      </c>
      <c r="Q131" s="5">
        <f>IF(Q$3,DEMSOC($D131,$C130,Q$4,Parameters!T$13)*(Q$4&gt;=$C131),0)</f>
        <v>9539.5874757058737</v>
      </c>
      <c r="R131" s="5">
        <f>IF(R$3,DEMSOC($D131,$C130,R$4,Parameters!U$13)*(R$4&gt;=$C131),0)</f>
        <v>8813.8418964076009</v>
      </c>
      <c r="S131" s="5">
        <f>IF(S$3,DEMSOC($D131,$C130,S$4,Parameters!V$13)*(S$4&gt;=$C131),0)</f>
        <v>8169.8157257364546</v>
      </c>
      <c r="T131" s="5">
        <f>IF(T$3,DEMSOC($D131,$C130,T$4,Parameters!W$13)*(T$4&gt;=$C131),0)</f>
        <v>7595.1862658363698</v>
      </c>
      <c r="U131" s="5">
        <f>IF(U$3,DEMSOC($D131,$C130,U$4,Parameters!X$13)*(U$4&gt;=$C131),0)</f>
        <v>7081.1593165856848</v>
      </c>
      <c r="V131" s="5">
        <f>IF(V$3,DEMSOC($D131,$C130,V$4,Parameters!Y$13)*(V$4&gt;=$C131),0)</f>
        <v>6618.9607896624966</v>
      </c>
      <c r="W131" s="5">
        <f>IF(W$3,DEMSOC($D131,$C130,W$4,Parameters!Z$13)*(W$4&gt;=$C131),0)</f>
        <v>6204.5638493819206</v>
      </c>
      <c r="X131" s="5">
        <f>IF(X$3,DEMSOC($D131,$C130,X$4,Parameters!AA$13)*(X$4&gt;=$C131),0)</f>
        <v>5830.9877389553985</v>
      </c>
      <c r="Y131" s="5">
        <f>IF(Y$3,DEMSOC($D131,$C130,Y$4,Parameters!AB$13)*(Y$4&gt;=$C131),0)</f>
        <v>5493.3437028215067</v>
      </c>
      <c r="Z131" s="5">
        <f>IF(Z$3,DEMSOC($D131,$C130,Z$4,Parameters!AC$13)*(Z$4&gt;=$C131),0)</f>
        <v>5186.5957996853049</v>
      </c>
      <c r="AA131" s="5">
        <f>IF(AA$3,DEMSOC($D131,$C130,AA$4,Parameters!AD$13)*(AA$4&gt;=$C131),0)</f>
        <v>4908.7332195237323</v>
      </c>
      <c r="AB131" s="5">
        <f>IF(AB$3,DEMSOC($D131,$C130,AB$4,Parameters!AE$13)*(AB$4&gt;=$C131),0)</f>
        <v>4655.6778166585718</v>
      </c>
      <c r="AC131" s="5">
        <f>IF(AC$3,DEMSOC($D131,$C130,AC$4,Parameters!AF$13)*(AC$4&gt;=$C131),0)</f>
        <v>4424.6435005486765</v>
      </c>
      <c r="AD131" s="5">
        <f>IF(AD$3,DEMSOC($D131,$C130,AD$4,Parameters!AG$13)*(AD$4&gt;=$C131),0)</f>
        <v>4212.6448442071433</v>
      </c>
      <c r="AE131" s="5">
        <f>IF(AE$3,DEMSOC($D131,$C130,AE$4,Parameters!AH$13)*(AE$4&gt;=$C131),0)</f>
        <v>4173.6144010392127</v>
      </c>
      <c r="AF131" s="5">
        <f>IF(AF$3,DEMSOC($D131,$C130,AF$4,Parameters!AI$13)*(AF$4&gt;=$C131),0)</f>
        <v>0</v>
      </c>
      <c r="AG131" s="5">
        <f>IF(AG$3,DEMSOC($D131,$C130,AG$4,Parameters!AJ$13)*(AG$4&gt;=$C131),0)</f>
        <v>0</v>
      </c>
      <c r="AH131" s="5">
        <f>IF(AH$3,DEMSOC($D131,$C130,AH$4,Parameters!AK$13)*(AH$4&gt;=$C131),0)</f>
        <v>0</v>
      </c>
      <c r="AI131" s="5">
        <f>IF(AI$3,DEMSOC($D131,$C130,AI$4,Parameters!AL$13)*(AI$4&gt;=$C131),0)</f>
        <v>0</v>
      </c>
      <c r="AJ131" s="5">
        <f>IF(AJ$3,DEMSOC($D131,$C130,AJ$4,Parameters!AM$13)*(AJ$4&gt;=$C131),0)</f>
        <v>0</v>
      </c>
      <c r="AK131" s="5">
        <f>IF(AK$3,DEMSOC($D131,$C130,AK$4,Parameters!AN$13)*(AK$4&gt;=$C131),0)</f>
        <v>0</v>
      </c>
      <c r="AL131" s="5">
        <f>IF(AL$3,DEMSOC($D131,$C130,AL$4,Parameters!AO$13)*(AL$4&gt;=$C131),0)</f>
        <v>0</v>
      </c>
      <c r="AM131" s="5">
        <f>IF(AM$3,DEMSOC($D131,$C130,AM$4,Parameters!AP$13)*(AM$4&gt;=$C131),0)</f>
        <v>0</v>
      </c>
      <c r="AN131" s="5">
        <f>IF(AN$3,DEMSOC($D131,$C130,AN$4,Parameters!AQ$13)*(AN$4&gt;=$C131),0)</f>
        <v>0</v>
      </c>
      <c r="AO131" s="5">
        <f>IF(AO$3,DEMSOC($D131,$C130,AO$4,Parameters!AR$13)*(AO$4&gt;=$C131),0)</f>
        <v>0</v>
      </c>
      <c r="AP131" s="5">
        <f>IF(AP$3,DEMSOC($D131,$C130,AP$4,Parameters!AS$13)*(AP$4&gt;=$C131),0)</f>
        <v>0</v>
      </c>
      <c r="AQ131" s="5">
        <f>IF(AQ$3,DEMSOC($D131,$C130,AQ$4,Parameters!AT$13)*(AQ$4&gt;=$C131),0)</f>
        <v>0</v>
      </c>
      <c r="AR131" s="5">
        <f>IF(AR$3,DEMSOC($D131,$C130,AR$4,Parameters!AU$13)*(AR$4&gt;=$C131),0)</f>
        <v>0</v>
      </c>
      <c r="AS131" s="5">
        <f>IF(AS$3,DEMSOC($D131,$C130,AS$4,Parameters!AV$13)*(AS$4&gt;=$C131),0)</f>
        <v>0</v>
      </c>
      <c r="AT131" s="5">
        <f>IF(AT$3,DEMSOC($D131,$C130,AT$4,Parameters!AW$13)*(AT$4&gt;=$C131),0)</f>
        <v>0</v>
      </c>
      <c r="AU131" s="5">
        <f>IF(AU$3,DEMSOC($D131,$C130,AU$4,Parameters!AX$13)*(AU$4&gt;=$C131),0)</f>
        <v>0</v>
      </c>
      <c r="AV131" s="5">
        <f>IF(AV$3,DEMSOC($D131,$C130,AV$4,Parameters!AY$13)*(AV$4&gt;=$C131),0)</f>
        <v>0</v>
      </c>
      <c r="AW131" s="5">
        <f>IF(AW$3,DEMSOC($D131,$C130,AW$4,Parameters!AZ$13)*(AW$4&gt;=$C131),0)</f>
        <v>0</v>
      </c>
      <c r="AX131" s="5">
        <f>IF(AX$3,DEMSOC($D131,$C130,AX$4,Parameters!BA$13)*(AX$4&gt;=$C131),0)</f>
        <v>0</v>
      </c>
      <c r="AY131" s="5">
        <f>IF(AY$3,DEMSOC($D131,$C130,AY$4,Parameters!BB$13)*(AY$4&gt;=$C131),0)</f>
        <v>0</v>
      </c>
      <c r="AZ131" s="5">
        <f>IF(AZ$3,DEMSOC($D131,$C130,AZ$4,Parameters!BC$13)*(AZ$4&gt;=$C131),0)</f>
        <v>0</v>
      </c>
      <c r="BA131" s="5">
        <f>IF(BA$3,DEMSOC($D131,$C130,BA$4,Parameters!BD$13)*(BA$4&gt;=$C131),0)</f>
        <v>0</v>
      </c>
      <c r="BB131" s="5">
        <f>IF(BB$3,DEMSOC($D131,$C130,BB$4,Parameters!BE$13)*(BB$4&gt;=$C131),0)</f>
        <v>0</v>
      </c>
    </row>
    <row r="132" spans="1:54" outlineLevel="2">
      <c r="A132" s="2" t="s">
        <v>445</v>
      </c>
      <c r="B132" s="6">
        <v>10</v>
      </c>
      <c r="C132" s="5">
        <f t="shared" si="125"/>
        <v>4676</v>
      </c>
      <c r="D132" s="5">
        <f t="shared" si="126"/>
        <v>214000.46545300656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107">
        <f>IF(L$3,DEMSOC($D132,$C131,L$4,Parameters!O$13)*(L$4&gt;=$C132),0)</f>
        <v>0</v>
      </c>
      <c r="M132" s="5">
        <f>IF(M$3,DEMSOC($D132,$C131,M$4,Parameters!P$13)*(M$4&gt;=$C132),0)</f>
        <v>193958.51606813929</v>
      </c>
      <c r="N132" s="5">
        <f>IF(N$3,DEMSOC($D132,$C131,N$4,Parameters!Q$13)*(N$4&gt;=$C132),0)</f>
        <v>176334.05687548619</v>
      </c>
      <c r="O132" s="5">
        <f>IF(O$3,DEMSOC($D132,$C131,O$4,Parameters!R$13)*(O$4&gt;=$C132),0)</f>
        <v>160884.50051158067</v>
      </c>
      <c r="P132" s="5">
        <f>IF(P$3,DEMSOC($D132,$C131,P$4,Parameters!S$13)*(P$4&gt;=$C132),0)</f>
        <v>147269.79541443166</v>
      </c>
      <c r="Q132" s="5">
        <f>IF(Q$3,DEMSOC($D132,$C131,Q$4,Parameters!T$13)*(Q$4&gt;=$C132),0)</f>
        <v>135243.11391736649</v>
      </c>
      <c r="R132" s="5">
        <f>IF(R$3,DEMSOC($D132,$C131,R$4,Parameters!U$13)*(R$4&gt;=$C132),0)</f>
        <v>124565.70936677592</v>
      </c>
      <c r="S132" s="5">
        <f>IF(S$3,DEMSOC($D132,$C131,S$4,Parameters!V$13)*(S$4&gt;=$C132),0)</f>
        <v>115114.46289839187</v>
      </c>
      <c r="T132" s="5">
        <f>IF(T$3,DEMSOC($D132,$C131,T$4,Parameters!W$13)*(T$4&gt;=$C132),0)</f>
        <v>106703.06550771097</v>
      </c>
      <c r="U132" s="5">
        <f>IF(U$3,DEMSOC($D132,$C131,U$4,Parameters!X$13)*(U$4&gt;=$C132),0)</f>
        <v>99198.033942650509</v>
      </c>
      <c r="V132" s="5">
        <f>IF(V$3,DEMSOC($D132,$C131,V$4,Parameters!Y$13)*(V$4&gt;=$C132),0)</f>
        <v>92467.110235456887</v>
      </c>
      <c r="W132" s="5">
        <f>IF(W$3,DEMSOC($D132,$C131,W$4,Parameters!Z$13)*(W$4&gt;=$C132),0)</f>
        <v>86447.899247894311</v>
      </c>
      <c r="X132" s="5">
        <f>IF(X$3,DEMSOC($D132,$C131,X$4,Parameters!AA$13)*(X$4&gt;=$C132),0)</f>
        <v>81035.607790002541</v>
      </c>
      <c r="Y132" s="5">
        <f>IF(Y$3,DEMSOC($D132,$C131,Y$4,Parameters!AB$13)*(Y$4&gt;=$C132),0)</f>
        <v>76156.462712423236</v>
      </c>
      <c r="Z132" s="5">
        <f>IF(Z$3,DEMSOC($D132,$C131,Z$4,Parameters!AC$13)*(Z$4&gt;=$C132),0)</f>
        <v>71735.124044145807</v>
      </c>
      <c r="AA132" s="5">
        <f>IF(AA$3,DEMSOC($D132,$C131,AA$4,Parameters!AD$13)*(AA$4&gt;=$C132),0)</f>
        <v>67740.288147802989</v>
      </c>
      <c r="AB132" s="5">
        <f>IF(AB$3,DEMSOC($D132,$C131,AB$4,Parameters!AE$13)*(AB$4&gt;=$C132),0)</f>
        <v>64111.223541153071</v>
      </c>
      <c r="AC132" s="5">
        <f>IF(AC$3,DEMSOC($D132,$C131,AC$4,Parameters!AF$13)*(AC$4&gt;=$C132),0)</f>
        <v>60806.156678513769</v>
      </c>
      <c r="AD132" s="5">
        <f>IF(AD$3,DEMSOC($D132,$C131,AD$4,Parameters!AG$13)*(AD$4&gt;=$C132),0)</f>
        <v>57780.797395132307</v>
      </c>
      <c r="AE132" s="5">
        <f>IF(AE$3,DEMSOC($D132,$C131,AE$4,Parameters!AH$13)*(AE$4&gt;=$C132),0)</f>
        <v>57224.618479126133</v>
      </c>
      <c r="AF132" s="5">
        <f>IF(AF$3,DEMSOC($D132,$C131,AF$4,Parameters!AI$13)*(AF$4&gt;=$C132),0)</f>
        <v>0</v>
      </c>
      <c r="AG132" s="5">
        <f>IF(AG$3,DEMSOC($D132,$C131,AG$4,Parameters!AJ$13)*(AG$4&gt;=$C132),0)</f>
        <v>0</v>
      </c>
      <c r="AH132" s="5">
        <f>IF(AH$3,DEMSOC($D132,$C131,AH$4,Parameters!AK$13)*(AH$4&gt;=$C132),0)</f>
        <v>0</v>
      </c>
      <c r="AI132" s="5">
        <f>IF(AI$3,DEMSOC($D132,$C131,AI$4,Parameters!AL$13)*(AI$4&gt;=$C132),0)</f>
        <v>0</v>
      </c>
      <c r="AJ132" s="5">
        <f>IF(AJ$3,DEMSOC($D132,$C131,AJ$4,Parameters!AM$13)*(AJ$4&gt;=$C132),0)</f>
        <v>0</v>
      </c>
      <c r="AK132" s="5">
        <f>IF(AK$3,DEMSOC($D132,$C131,AK$4,Parameters!AN$13)*(AK$4&gt;=$C132),0)</f>
        <v>0</v>
      </c>
      <c r="AL132" s="5">
        <f>IF(AL$3,DEMSOC($D132,$C131,AL$4,Parameters!AO$13)*(AL$4&gt;=$C132),0)</f>
        <v>0</v>
      </c>
      <c r="AM132" s="5">
        <f>IF(AM$3,DEMSOC($D132,$C131,AM$4,Parameters!AP$13)*(AM$4&gt;=$C132),0)</f>
        <v>0</v>
      </c>
      <c r="AN132" s="5">
        <f>IF(AN$3,DEMSOC($D132,$C131,AN$4,Parameters!AQ$13)*(AN$4&gt;=$C132),0)</f>
        <v>0</v>
      </c>
      <c r="AO132" s="5">
        <f>IF(AO$3,DEMSOC($D132,$C131,AO$4,Parameters!AR$13)*(AO$4&gt;=$C132),0)</f>
        <v>0</v>
      </c>
      <c r="AP132" s="5">
        <f>IF(AP$3,DEMSOC($D132,$C131,AP$4,Parameters!AS$13)*(AP$4&gt;=$C132),0)</f>
        <v>0</v>
      </c>
      <c r="AQ132" s="5">
        <f>IF(AQ$3,DEMSOC($D132,$C131,AQ$4,Parameters!AT$13)*(AQ$4&gt;=$C132),0)</f>
        <v>0</v>
      </c>
      <c r="AR132" s="5">
        <f>IF(AR$3,DEMSOC($D132,$C131,AR$4,Parameters!AU$13)*(AR$4&gt;=$C132),0)</f>
        <v>0</v>
      </c>
      <c r="AS132" s="5">
        <f>IF(AS$3,DEMSOC($D132,$C131,AS$4,Parameters!AV$13)*(AS$4&gt;=$C132),0)</f>
        <v>0</v>
      </c>
      <c r="AT132" s="5">
        <f>IF(AT$3,DEMSOC($D132,$C131,AT$4,Parameters!AW$13)*(AT$4&gt;=$C132),0)</f>
        <v>0</v>
      </c>
      <c r="AU132" s="5">
        <f>IF(AU$3,DEMSOC($D132,$C131,AU$4,Parameters!AX$13)*(AU$4&gt;=$C132),0)</f>
        <v>0</v>
      </c>
      <c r="AV132" s="5">
        <f>IF(AV$3,DEMSOC($D132,$C131,AV$4,Parameters!AY$13)*(AV$4&gt;=$C132),0)</f>
        <v>0</v>
      </c>
      <c r="AW132" s="5">
        <f>IF(AW$3,DEMSOC($D132,$C131,AW$4,Parameters!AZ$13)*(AW$4&gt;=$C132),0)</f>
        <v>0</v>
      </c>
      <c r="AX132" s="5">
        <f>IF(AX$3,DEMSOC($D132,$C131,AX$4,Parameters!BA$13)*(AX$4&gt;=$C132),0)</f>
        <v>0</v>
      </c>
      <c r="AY132" s="5">
        <f>IF(AY$3,DEMSOC($D132,$C131,AY$4,Parameters!BB$13)*(AY$4&gt;=$C132),0)</f>
        <v>0</v>
      </c>
      <c r="AZ132" s="5">
        <f>IF(AZ$3,DEMSOC($D132,$C131,AZ$4,Parameters!BC$13)*(AZ$4&gt;=$C132),0)</f>
        <v>0</v>
      </c>
      <c r="BA132" s="5">
        <f>IF(BA$3,DEMSOC($D132,$C131,BA$4,Parameters!BD$13)*(BA$4&gt;=$C132),0)</f>
        <v>0</v>
      </c>
      <c r="BB132" s="5">
        <f>IF(BB$3,DEMSOC($D132,$C131,BB$4,Parameters!BE$13)*(BB$4&gt;=$C132),0)</f>
        <v>0</v>
      </c>
    </row>
    <row r="133" spans="1:54" outlineLevel="2">
      <c r="A133" s="2" t="s">
        <v>445</v>
      </c>
      <c r="B133" s="6">
        <v>11</v>
      </c>
      <c r="C133" s="5">
        <f t="shared" si="125"/>
        <v>5042</v>
      </c>
      <c r="D133" s="5">
        <f t="shared" si="126"/>
        <v>53340.388800536923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107">
        <f>IF(L$3,DEMSOC($D133,$C132,L$4,Parameters!O$13)*(L$4&gt;=$C133),0)</f>
        <v>0</v>
      </c>
      <c r="M133" s="5">
        <f>IF(M$3,DEMSOC($D133,$C132,M$4,Parameters!P$13)*(M$4&gt;=$C133),0)</f>
        <v>0</v>
      </c>
      <c r="N133" s="5">
        <f>IF(N$3,DEMSOC($D133,$C132,N$4,Parameters!Q$13)*(N$4&gt;=$C133),0)</f>
        <v>48332.058885074504</v>
      </c>
      <c r="O133" s="5">
        <f>IF(O$3,DEMSOC($D133,$C132,O$4,Parameters!R$13)*(O$4&gt;=$C133),0)</f>
        <v>43951.900443786064</v>
      </c>
      <c r="P133" s="5">
        <f>IF(P$3,DEMSOC($D133,$C132,P$4,Parameters!S$13)*(P$4&gt;=$C133),0)</f>
        <v>40101.042729518646</v>
      </c>
      <c r="Q133" s="5">
        <f>IF(Q$3,DEMSOC($D133,$C132,Q$4,Parameters!T$13)*(Q$4&gt;=$C133),0)</f>
        <v>36707.528319401383</v>
      </c>
      <c r="R133" s="5">
        <f>IF(R$3,DEMSOC($D133,$C132,R$4,Parameters!U$13)*(R$4&gt;=$C133),0)</f>
        <v>33702.115246718982</v>
      </c>
      <c r="S133" s="5">
        <f>IF(S$3,DEMSOC($D133,$C132,S$4,Parameters!V$13)*(S$4&gt;=$C133),0)</f>
        <v>31048.452884311999</v>
      </c>
      <c r="T133" s="5">
        <f>IF(T$3,DEMSOC($D133,$C132,T$4,Parameters!W$13)*(T$4&gt;=$C133),0)</f>
        <v>28692.695572260673</v>
      </c>
      <c r="U133" s="5">
        <f>IF(U$3,DEMSOC($D133,$C132,U$4,Parameters!X$13)*(U$4&gt;=$C133),0)</f>
        <v>26596.12439787103</v>
      </c>
      <c r="V133" s="5">
        <f>IF(V$3,DEMSOC($D133,$C132,V$4,Parameters!Y$13)*(V$4&gt;=$C133),0)</f>
        <v>24720.626198284248</v>
      </c>
      <c r="W133" s="5">
        <f>IF(W$3,DEMSOC($D133,$C132,W$4,Parameters!Z$13)*(W$4&gt;=$C133),0)</f>
        <v>23047.761138185335</v>
      </c>
      <c r="X133" s="5">
        <f>IF(X$3,DEMSOC($D133,$C132,X$4,Parameters!AA$13)*(X$4&gt;=$C133),0)</f>
        <v>21547.451063301145</v>
      </c>
      <c r="Y133" s="5">
        <f>IF(Y$3,DEMSOC($D133,$C132,Y$4,Parameters!AB$13)*(Y$4&gt;=$C133),0)</f>
        <v>20198.417872860875</v>
      </c>
      <c r="Z133" s="5">
        <f>IF(Z$3,DEMSOC($D133,$C132,Z$4,Parameters!AC$13)*(Z$4&gt;=$C133),0)</f>
        <v>18979.108869953503</v>
      </c>
      <c r="AA133" s="5">
        <f>IF(AA$3,DEMSOC($D133,$C132,AA$4,Parameters!AD$13)*(AA$4&gt;=$C133),0)</f>
        <v>17880.238713825303</v>
      </c>
      <c r="AB133" s="5">
        <f>IF(AB$3,DEMSOC($D133,$C132,AB$4,Parameters!AE$13)*(AB$4&gt;=$C133),0)</f>
        <v>16884.511440736445</v>
      </c>
      <c r="AC133" s="5">
        <f>IF(AC$3,DEMSOC($D133,$C132,AC$4,Parameters!AF$13)*(AC$4&gt;=$C133),0)</f>
        <v>15979.953982456151</v>
      </c>
      <c r="AD133" s="5">
        <f>IF(AD$3,DEMSOC($D133,$C132,AD$4,Parameters!AG$13)*(AD$4&gt;=$C133),0)</f>
        <v>15153.999478909609</v>
      </c>
      <c r="AE133" s="5">
        <f>IF(AE$3,DEMSOC($D133,$C132,AE$4,Parameters!AH$13)*(AE$4&gt;=$C133),0)</f>
        <v>15002.381913217614</v>
      </c>
      <c r="AF133" s="5">
        <f>IF(AF$3,DEMSOC($D133,$C132,AF$4,Parameters!AI$13)*(AF$4&gt;=$C133),0)</f>
        <v>0</v>
      </c>
      <c r="AG133" s="5">
        <f>IF(AG$3,DEMSOC($D133,$C132,AG$4,Parameters!AJ$13)*(AG$4&gt;=$C133),0)</f>
        <v>0</v>
      </c>
      <c r="AH133" s="5">
        <f>IF(AH$3,DEMSOC($D133,$C132,AH$4,Parameters!AK$13)*(AH$4&gt;=$C133),0)</f>
        <v>0</v>
      </c>
      <c r="AI133" s="5">
        <f>IF(AI$3,DEMSOC($D133,$C132,AI$4,Parameters!AL$13)*(AI$4&gt;=$C133),0)</f>
        <v>0</v>
      </c>
      <c r="AJ133" s="5">
        <f>IF(AJ$3,DEMSOC($D133,$C132,AJ$4,Parameters!AM$13)*(AJ$4&gt;=$C133),0)</f>
        <v>0</v>
      </c>
      <c r="AK133" s="5">
        <f>IF(AK$3,DEMSOC($D133,$C132,AK$4,Parameters!AN$13)*(AK$4&gt;=$C133),0)</f>
        <v>0</v>
      </c>
      <c r="AL133" s="5">
        <f>IF(AL$3,DEMSOC($D133,$C132,AL$4,Parameters!AO$13)*(AL$4&gt;=$C133),0)</f>
        <v>0</v>
      </c>
      <c r="AM133" s="5">
        <f>IF(AM$3,DEMSOC($D133,$C132,AM$4,Parameters!AP$13)*(AM$4&gt;=$C133),0)</f>
        <v>0</v>
      </c>
      <c r="AN133" s="5">
        <f>IF(AN$3,DEMSOC($D133,$C132,AN$4,Parameters!AQ$13)*(AN$4&gt;=$C133),0)</f>
        <v>0</v>
      </c>
      <c r="AO133" s="5">
        <f>IF(AO$3,DEMSOC($D133,$C132,AO$4,Parameters!AR$13)*(AO$4&gt;=$C133),0)</f>
        <v>0</v>
      </c>
      <c r="AP133" s="5">
        <f>IF(AP$3,DEMSOC($D133,$C132,AP$4,Parameters!AS$13)*(AP$4&gt;=$C133),0)</f>
        <v>0</v>
      </c>
      <c r="AQ133" s="5">
        <f>IF(AQ$3,DEMSOC($D133,$C132,AQ$4,Parameters!AT$13)*(AQ$4&gt;=$C133),0)</f>
        <v>0</v>
      </c>
      <c r="AR133" s="5">
        <f>IF(AR$3,DEMSOC($D133,$C132,AR$4,Parameters!AU$13)*(AR$4&gt;=$C133),0)</f>
        <v>0</v>
      </c>
      <c r="AS133" s="5">
        <f>IF(AS$3,DEMSOC($D133,$C132,AS$4,Parameters!AV$13)*(AS$4&gt;=$C133),0)</f>
        <v>0</v>
      </c>
      <c r="AT133" s="5">
        <f>IF(AT$3,DEMSOC($D133,$C132,AT$4,Parameters!AW$13)*(AT$4&gt;=$C133),0)</f>
        <v>0</v>
      </c>
      <c r="AU133" s="5">
        <f>IF(AU$3,DEMSOC($D133,$C132,AU$4,Parameters!AX$13)*(AU$4&gt;=$C133),0)</f>
        <v>0</v>
      </c>
      <c r="AV133" s="5">
        <f>IF(AV$3,DEMSOC($D133,$C132,AV$4,Parameters!AY$13)*(AV$4&gt;=$C133),0)</f>
        <v>0</v>
      </c>
      <c r="AW133" s="5">
        <f>IF(AW$3,DEMSOC($D133,$C132,AW$4,Parameters!AZ$13)*(AW$4&gt;=$C133),0)</f>
        <v>0</v>
      </c>
      <c r="AX133" s="5">
        <f>IF(AX$3,DEMSOC($D133,$C132,AX$4,Parameters!BA$13)*(AX$4&gt;=$C133),0)</f>
        <v>0</v>
      </c>
      <c r="AY133" s="5">
        <f>IF(AY$3,DEMSOC($D133,$C132,AY$4,Parameters!BB$13)*(AY$4&gt;=$C133),0)</f>
        <v>0</v>
      </c>
      <c r="AZ133" s="5">
        <f>IF(AZ$3,DEMSOC($D133,$C132,AZ$4,Parameters!BC$13)*(AZ$4&gt;=$C133),0)</f>
        <v>0</v>
      </c>
      <c r="BA133" s="5">
        <f>IF(BA$3,DEMSOC($D133,$C132,BA$4,Parameters!BD$13)*(BA$4&gt;=$C133),0)</f>
        <v>0</v>
      </c>
      <c r="BB133" s="5">
        <f>IF(BB$3,DEMSOC($D133,$C132,BB$4,Parameters!BE$13)*(BB$4&gt;=$C133),0)</f>
        <v>0</v>
      </c>
    </row>
    <row r="134" spans="1:54" outlineLevel="2">
      <c r="A134" s="2" t="s">
        <v>445</v>
      </c>
      <c r="B134" s="6">
        <v>12</v>
      </c>
      <c r="C134" s="5">
        <f t="shared" si="125"/>
        <v>5407</v>
      </c>
      <c r="D134" s="5">
        <f t="shared" si="126"/>
        <v>54988.370440914528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107">
        <f>IF(L$3,DEMSOC($D134,$C133,L$4,Parameters!O$13)*(L$4&gt;=$C134),0)</f>
        <v>0</v>
      </c>
      <c r="M134" s="5">
        <f>IF(M$3,DEMSOC($D134,$C133,M$4,Parameters!P$13)*(M$4&gt;=$C134),0)</f>
        <v>0</v>
      </c>
      <c r="N134" s="5">
        <f>IF(N$3,DEMSOC($D134,$C133,N$4,Parameters!Q$13)*(N$4&gt;=$C134),0)</f>
        <v>0</v>
      </c>
      <c r="O134" s="5">
        <f>IF(O$3,DEMSOC($D134,$C133,O$4,Parameters!R$13)*(O$4&gt;=$C134),0)</f>
        <v>49838.5024964677</v>
      </c>
      <c r="P134" s="5">
        <f>IF(P$3,DEMSOC($D134,$C133,P$4,Parameters!S$13)*(P$4&gt;=$C134),0)</f>
        <v>45321.408588839789</v>
      </c>
      <c r="Q134" s="5">
        <f>IF(Q$3,DEMSOC($D134,$C133,Q$4,Parameters!T$13)*(Q$4&gt;=$C134),0)</f>
        <v>41350.188155153039</v>
      </c>
      <c r="R134" s="5">
        <f>IF(R$3,DEMSOC($D134,$C133,R$4,Parameters!U$13)*(R$4&gt;=$C134),0)</f>
        <v>37841.628278069205</v>
      </c>
      <c r="S134" s="5">
        <f>IF(S$3,DEMSOC($D134,$C133,S$4,Parameters!V$13)*(S$4&gt;=$C134),0)</f>
        <v>34751.319030677696</v>
      </c>
      <c r="T134" s="5">
        <f>IF(T$3,DEMSOC($D134,$C133,T$4,Parameters!W$13)*(T$4&gt;=$C134),0)</f>
        <v>32014.768236245574</v>
      </c>
      <c r="U134" s="5">
        <f>IF(U$3,DEMSOC($D134,$C133,U$4,Parameters!X$13)*(U$4&gt;=$C134),0)</f>
        <v>29585.444370240242</v>
      </c>
      <c r="V134" s="5">
        <f>IF(V$3,DEMSOC($D134,$C133,V$4,Parameters!Y$13)*(V$4&gt;=$C134),0)</f>
        <v>27417.826783220891</v>
      </c>
      <c r="W134" s="5">
        <f>IF(W$3,DEMSOC($D134,$C133,W$4,Parameters!Z$13)*(W$4&gt;=$C134),0)</f>
        <v>25489.375576366274</v>
      </c>
      <c r="X134" s="5">
        <f>IF(X$3,DEMSOC($D134,$C133,X$4,Parameters!AA$13)*(X$4&gt;=$C134),0)</f>
        <v>23764.305840452209</v>
      </c>
      <c r="Y134" s="5">
        <f>IF(Y$3,DEMSOC($D134,$C133,Y$4,Parameters!AB$13)*(Y$4&gt;=$C134),0)</f>
        <v>22217.186908082032</v>
      </c>
      <c r="Z134" s="5">
        <f>IF(Z$3,DEMSOC($D134,$C133,Z$4,Parameters!AC$13)*(Z$4&gt;=$C134),0)</f>
        <v>20822.459477499775</v>
      </c>
      <c r="AA134" s="5">
        <f>IF(AA$3,DEMSOC($D134,$C133,AA$4,Parameters!AD$13)*(AA$4&gt;=$C134),0)</f>
        <v>19568.741470891917</v>
      </c>
      <c r="AB134" s="5">
        <f>IF(AB$3,DEMSOC($D134,$C133,AB$4,Parameters!AE$13)*(AB$4&gt;=$C134),0)</f>
        <v>18435.611176662169</v>
      </c>
      <c r="AC134" s="5">
        <f>IF(AC$3,DEMSOC($D134,$C133,AC$4,Parameters!AF$13)*(AC$4&gt;=$C134),0)</f>
        <v>17408.84668267941</v>
      </c>
      <c r="AD134" s="5">
        <f>IF(AD$3,DEMSOC($D134,$C133,AD$4,Parameters!AG$13)*(AD$4&gt;=$C134),0)</f>
        <v>16473.663746658342</v>
      </c>
      <c r="AE134" s="5">
        <f>IF(AE$3,DEMSOC($D134,$C133,AE$4,Parameters!AH$13)*(AE$4&gt;=$C134),0)</f>
        <v>16302.254616199054</v>
      </c>
      <c r="AF134" s="5">
        <f>IF(AF$3,DEMSOC($D134,$C133,AF$4,Parameters!AI$13)*(AF$4&gt;=$C134),0)</f>
        <v>0</v>
      </c>
      <c r="AG134" s="5">
        <f>IF(AG$3,DEMSOC($D134,$C133,AG$4,Parameters!AJ$13)*(AG$4&gt;=$C134),0)</f>
        <v>0</v>
      </c>
      <c r="AH134" s="5">
        <f>IF(AH$3,DEMSOC($D134,$C133,AH$4,Parameters!AK$13)*(AH$4&gt;=$C134),0)</f>
        <v>0</v>
      </c>
      <c r="AI134" s="5">
        <f>IF(AI$3,DEMSOC($D134,$C133,AI$4,Parameters!AL$13)*(AI$4&gt;=$C134),0)</f>
        <v>0</v>
      </c>
      <c r="AJ134" s="5">
        <f>IF(AJ$3,DEMSOC($D134,$C133,AJ$4,Parameters!AM$13)*(AJ$4&gt;=$C134),0)</f>
        <v>0</v>
      </c>
      <c r="AK134" s="5">
        <f>IF(AK$3,DEMSOC($D134,$C133,AK$4,Parameters!AN$13)*(AK$4&gt;=$C134),0)</f>
        <v>0</v>
      </c>
      <c r="AL134" s="5">
        <f>IF(AL$3,DEMSOC($D134,$C133,AL$4,Parameters!AO$13)*(AL$4&gt;=$C134),0)</f>
        <v>0</v>
      </c>
      <c r="AM134" s="5">
        <f>IF(AM$3,DEMSOC($D134,$C133,AM$4,Parameters!AP$13)*(AM$4&gt;=$C134),0)</f>
        <v>0</v>
      </c>
      <c r="AN134" s="5">
        <f>IF(AN$3,DEMSOC($D134,$C133,AN$4,Parameters!AQ$13)*(AN$4&gt;=$C134),0)</f>
        <v>0</v>
      </c>
      <c r="AO134" s="5">
        <f>IF(AO$3,DEMSOC($D134,$C133,AO$4,Parameters!AR$13)*(AO$4&gt;=$C134),0)</f>
        <v>0</v>
      </c>
      <c r="AP134" s="5">
        <f>IF(AP$3,DEMSOC($D134,$C133,AP$4,Parameters!AS$13)*(AP$4&gt;=$C134),0)</f>
        <v>0</v>
      </c>
      <c r="AQ134" s="5">
        <f>IF(AQ$3,DEMSOC($D134,$C133,AQ$4,Parameters!AT$13)*(AQ$4&gt;=$C134),0)</f>
        <v>0</v>
      </c>
      <c r="AR134" s="5">
        <f>IF(AR$3,DEMSOC($D134,$C133,AR$4,Parameters!AU$13)*(AR$4&gt;=$C134),0)</f>
        <v>0</v>
      </c>
      <c r="AS134" s="5">
        <f>IF(AS$3,DEMSOC($D134,$C133,AS$4,Parameters!AV$13)*(AS$4&gt;=$C134),0)</f>
        <v>0</v>
      </c>
      <c r="AT134" s="5">
        <f>IF(AT$3,DEMSOC($D134,$C133,AT$4,Parameters!AW$13)*(AT$4&gt;=$C134),0)</f>
        <v>0</v>
      </c>
      <c r="AU134" s="5">
        <f>IF(AU$3,DEMSOC($D134,$C133,AU$4,Parameters!AX$13)*(AU$4&gt;=$C134),0)</f>
        <v>0</v>
      </c>
      <c r="AV134" s="5">
        <f>IF(AV$3,DEMSOC($D134,$C133,AV$4,Parameters!AY$13)*(AV$4&gt;=$C134),0)</f>
        <v>0</v>
      </c>
      <c r="AW134" s="5">
        <f>IF(AW$3,DEMSOC($D134,$C133,AW$4,Parameters!AZ$13)*(AW$4&gt;=$C134),0)</f>
        <v>0</v>
      </c>
      <c r="AX134" s="5">
        <f>IF(AX$3,DEMSOC($D134,$C133,AX$4,Parameters!BA$13)*(AX$4&gt;=$C134),0)</f>
        <v>0</v>
      </c>
      <c r="AY134" s="5">
        <f>IF(AY$3,DEMSOC($D134,$C133,AY$4,Parameters!BB$13)*(AY$4&gt;=$C134),0)</f>
        <v>0</v>
      </c>
      <c r="AZ134" s="5">
        <f>IF(AZ$3,DEMSOC($D134,$C133,AZ$4,Parameters!BC$13)*(AZ$4&gt;=$C134),0)</f>
        <v>0</v>
      </c>
      <c r="BA134" s="5">
        <f>IF(BA$3,DEMSOC($D134,$C133,BA$4,Parameters!BD$13)*(BA$4&gt;=$C134),0)</f>
        <v>0</v>
      </c>
      <c r="BB134" s="5">
        <f>IF(BB$3,DEMSOC($D134,$C133,BB$4,Parameters!BE$13)*(BB$4&gt;=$C134),0)</f>
        <v>0</v>
      </c>
    </row>
    <row r="135" spans="1:54" outlineLevel="2">
      <c r="A135" s="2" t="s">
        <v>445</v>
      </c>
      <c r="B135" s="6">
        <v>13</v>
      </c>
      <c r="C135" s="5">
        <f t="shared" si="125"/>
        <v>5772</v>
      </c>
      <c r="D135" s="5">
        <f t="shared" si="126"/>
        <v>57526.562736639986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107">
        <f>IF(L$3,DEMSOC($D135,$C134,L$4,Parameters!O$13)*(L$4&gt;=$C135),0)</f>
        <v>0</v>
      </c>
      <c r="M135" s="5">
        <f>IF(M$3,DEMSOC($D135,$C134,M$4,Parameters!P$13)*(M$4&gt;=$C135),0)</f>
        <v>0</v>
      </c>
      <c r="N135" s="5">
        <f>IF(N$3,DEMSOC($D135,$C134,N$4,Parameters!Q$13)*(N$4&gt;=$C135),0)</f>
        <v>0</v>
      </c>
      <c r="O135" s="5">
        <f>IF(O$3,DEMSOC($D135,$C134,O$4,Parameters!R$13)*(O$4&gt;=$C135),0)</f>
        <v>0</v>
      </c>
      <c r="P135" s="5">
        <f>IF(P$3,DEMSOC($D135,$C134,P$4,Parameters!S$13)*(P$4&gt;=$C135),0)</f>
        <v>52138.983526414806</v>
      </c>
      <c r="Q135" s="5">
        <f>IF(Q$3,DEMSOC($D135,$C134,Q$4,Parameters!T$13)*(Q$4&gt;=$C135),0)</f>
        <v>47413.386386858445</v>
      </c>
      <c r="R135" s="5">
        <f>IF(R$3,DEMSOC($D135,$C134,R$4,Parameters!U$13)*(R$4&gt;=$C135),0)</f>
        <v>43248.187766511255</v>
      </c>
      <c r="S135" s="5">
        <f>IF(S$3,DEMSOC($D135,$C134,S$4,Parameters!V$13)*(S$4&gt;=$C135),0)</f>
        <v>39588.349058898806</v>
      </c>
      <c r="T135" s="5">
        <f>IF(T$3,DEMSOC($D135,$C134,T$4,Parameters!W$13)*(T$4&gt;=$C135),0)</f>
        <v>36355.395120270878</v>
      </c>
      <c r="U135" s="5">
        <f>IF(U$3,DEMSOC($D135,$C134,U$4,Parameters!X$13)*(U$4&gt;=$C135),0)</f>
        <v>33492.528668771731</v>
      </c>
      <c r="V135" s="5">
        <f>IF(V$3,DEMSOC($D135,$C134,V$4,Parameters!Y$13)*(V$4&gt;=$C135),0)</f>
        <v>30944.509199084638</v>
      </c>
      <c r="W135" s="5">
        <f>IF(W$3,DEMSOC($D135,$C134,W$4,Parameters!Z$13)*(W$4&gt;=$C135),0)</f>
        <v>28683.398324052116</v>
      </c>
      <c r="X135" s="5">
        <f>IF(X$3,DEMSOC($D135,$C134,X$4,Parameters!AA$13)*(X$4&gt;=$C135),0)</f>
        <v>26665.932295396578</v>
      </c>
      <c r="Y135" s="5">
        <f>IF(Y$3,DEMSOC($D135,$C134,Y$4,Parameters!AB$13)*(Y$4&gt;=$C135),0)</f>
        <v>24861.235564207378</v>
      </c>
      <c r="Z135" s="5">
        <f>IF(Z$3,DEMSOC($D135,$C134,Z$4,Parameters!AC$13)*(Z$4&gt;=$C135),0)</f>
        <v>23238.503192072647</v>
      </c>
      <c r="AA135" s="5">
        <f>IF(AA$3,DEMSOC($D135,$C134,AA$4,Parameters!AD$13)*(AA$4&gt;=$C135),0)</f>
        <v>21783.597365385263</v>
      </c>
      <c r="AB135" s="5">
        <f>IF(AB$3,DEMSOC($D135,$C134,AB$4,Parameters!AE$13)*(AB$4&gt;=$C135),0)</f>
        <v>20472.009351721943</v>
      </c>
      <c r="AC135" s="5">
        <f>IF(AC$3,DEMSOC($D135,$C134,AC$4,Parameters!AF$13)*(AC$4&gt;=$C135),0)</f>
        <v>19286.575223794163</v>
      </c>
      <c r="AD135" s="5">
        <f>IF(AD$3,DEMSOC($D135,$C134,AD$4,Parameters!AG$13)*(AD$4&gt;=$C135),0)</f>
        <v>18209.614300060442</v>
      </c>
      <c r="AE135" s="5">
        <f>IF(AE$3,DEMSOC($D135,$C134,AE$4,Parameters!AH$13)*(AE$4&gt;=$C135),0)</f>
        <v>18012.519806378463</v>
      </c>
      <c r="AF135" s="5">
        <f>IF(AF$3,DEMSOC($D135,$C134,AF$4,Parameters!AI$13)*(AF$4&gt;=$C135),0)</f>
        <v>0</v>
      </c>
      <c r="AG135" s="5">
        <f>IF(AG$3,DEMSOC($D135,$C134,AG$4,Parameters!AJ$13)*(AG$4&gt;=$C135),0)</f>
        <v>0</v>
      </c>
      <c r="AH135" s="5">
        <f>IF(AH$3,DEMSOC($D135,$C134,AH$4,Parameters!AK$13)*(AH$4&gt;=$C135),0)</f>
        <v>0</v>
      </c>
      <c r="AI135" s="5">
        <f>IF(AI$3,DEMSOC($D135,$C134,AI$4,Parameters!AL$13)*(AI$4&gt;=$C135),0)</f>
        <v>0</v>
      </c>
      <c r="AJ135" s="5">
        <f>IF(AJ$3,DEMSOC($D135,$C134,AJ$4,Parameters!AM$13)*(AJ$4&gt;=$C135),0)</f>
        <v>0</v>
      </c>
      <c r="AK135" s="5">
        <f>IF(AK$3,DEMSOC($D135,$C134,AK$4,Parameters!AN$13)*(AK$4&gt;=$C135),0)</f>
        <v>0</v>
      </c>
      <c r="AL135" s="5">
        <f>IF(AL$3,DEMSOC($D135,$C134,AL$4,Parameters!AO$13)*(AL$4&gt;=$C135),0)</f>
        <v>0</v>
      </c>
      <c r="AM135" s="5">
        <f>IF(AM$3,DEMSOC($D135,$C134,AM$4,Parameters!AP$13)*(AM$4&gt;=$C135),0)</f>
        <v>0</v>
      </c>
      <c r="AN135" s="5">
        <f>IF(AN$3,DEMSOC($D135,$C134,AN$4,Parameters!AQ$13)*(AN$4&gt;=$C135),0)</f>
        <v>0</v>
      </c>
      <c r="AO135" s="5">
        <f>IF(AO$3,DEMSOC($D135,$C134,AO$4,Parameters!AR$13)*(AO$4&gt;=$C135),0)</f>
        <v>0</v>
      </c>
      <c r="AP135" s="5">
        <f>IF(AP$3,DEMSOC($D135,$C134,AP$4,Parameters!AS$13)*(AP$4&gt;=$C135),0)</f>
        <v>0</v>
      </c>
      <c r="AQ135" s="5">
        <f>IF(AQ$3,DEMSOC($D135,$C134,AQ$4,Parameters!AT$13)*(AQ$4&gt;=$C135),0)</f>
        <v>0</v>
      </c>
      <c r="AR135" s="5">
        <f>IF(AR$3,DEMSOC($D135,$C134,AR$4,Parameters!AU$13)*(AR$4&gt;=$C135),0)</f>
        <v>0</v>
      </c>
      <c r="AS135" s="5">
        <f>IF(AS$3,DEMSOC($D135,$C134,AS$4,Parameters!AV$13)*(AS$4&gt;=$C135),0)</f>
        <v>0</v>
      </c>
      <c r="AT135" s="5">
        <f>IF(AT$3,DEMSOC($D135,$C134,AT$4,Parameters!AW$13)*(AT$4&gt;=$C135),0)</f>
        <v>0</v>
      </c>
      <c r="AU135" s="5">
        <f>IF(AU$3,DEMSOC($D135,$C134,AU$4,Parameters!AX$13)*(AU$4&gt;=$C135),0)</f>
        <v>0</v>
      </c>
      <c r="AV135" s="5">
        <f>IF(AV$3,DEMSOC($D135,$C134,AV$4,Parameters!AY$13)*(AV$4&gt;=$C135),0)</f>
        <v>0</v>
      </c>
      <c r="AW135" s="5">
        <f>IF(AW$3,DEMSOC($D135,$C134,AW$4,Parameters!AZ$13)*(AW$4&gt;=$C135),0)</f>
        <v>0</v>
      </c>
      <c r="AX135" s="5">
        <f>IF(AX$3,DEMSOC($D135,$C134,AX$4,Parameters!BA$13)*(AX$4&gt;=$C135),0)</f>
        <v>0</v>
      </c>
      <c r="AY135" s="5">
        <f>IF(AY$3,DEMSOC($D135,$C134,AY$4,Parameters!BB$13)*(AY$4&gt;=$C135),0)</f>
        <v>0</v>
      </c>
      <c r="AZ135" s="5">
        <f>IF(AZ$3,DEMSOC($D135,$C134,AZ$4,Parameters!BC$13)*(AZ$4&gt;=$C135),0)</f>
        <v>0</v>
      </c>
      <c r="BA135" s="5">
        <f>IF(BA$3,DEMSOC($D135,$C134,BA$4,Parameters!BD$13)*(BA$4&gt;=$C135),0)</f>
        <v>0</v>
      </c>
      <c r="BB135" s="5">
        <f>IF(BB$3,DEMSOC($D135,$C134,BB$4,Parameters!BE$13)*(BB$4&gt;=$C135),0)</f>
        <v>0</v>
      </c>
    </row>
    <row r="136" spans="1:54" outlineLevel="2">
      <c r="A136" s="2" t="s">
        <v>445</v>
      </c>
      <c r="B136" s="6">
        <v>14</v>
      </c>
      <c r="C136" s="5">
        <f t="shared" si="125"/>
        <v>6137</v>
      </c>
      <c r="D136" s="5">
        <f t="shared" si="126"/>
        <v>58558.001895916415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107">
        <f>IF(L$3,DEMSOC($D136,$C135,L$4,Parameters!O$13)*(L$4&gt;=$C136),0)</f>
        <v>0</v>
      </c>
      <c r="M136" s="5">
        <f>IF(M$3,DEMSOC($D136,$C135,M$4,Parameters!P$13)*(M$4&gt;=$C136),0)</f>
        <v>0</v>
      </c>
      <c r="N136" s="5">
        <f>IF(N$3,DEMSOC($D136,$C135,N$4,Parameters!Q$13)*(N$4&gt;=$C136),0)</f>
        <v>0</v>
      </c>
      <c r="O136" s="5">
        <f>IF(O$3,DEMSOC($D136,$C135,O$4,Parameters!R$13)*(O$4&gt;=$C136),0)</f>
        <v>0</v>
      </c>
      <c r="P136" s="5">
        <f>IF(P$3,DEMSOC($D136,$C135,P$4,Parameters!S$13)*(P$4&gt;=$C136),0)</f>
        <v>0</v>
      </c>
      <c r="Q136" s="5">
        <f>IF(Q$3,DEMSOC($D136,$C135,Q$4,Parameters!T$13)*(Q$4&gt;=$C136),0)</f>
        <v>53073.824524654396</v>
      </c>
      <c r="R136" s="5">
        <f>IF(R$3,DEMSOC($D136,$C135,R$4,Parameters!U$13)*(R$4&gt;=$C136),0)</f>
        <v>48251.156907398603</v>
      </c>
      <c r="S136" s="5">
        <f>IF(S$3,DEMSOC($D136,$C135,S$4,Parameters!V$13)*(S$4&gt;=$C136),0)</f>
        <v>44023.618668481489</v>
      </c>
      <c r="T136" s="5">
        <f>IF(T$3,DEMSOC($D136,$C135,T$4,Parameters!W$13)*(T$4&gt;=$C136),0)</f>
        <v>40298.159823317124</v>
      </c>
      <c r="U136" s="5">
        <f>IF(U$3,DEMSOC($D136,$C135,U$4,Parameters!X$13)*(U$4&gt;=$C136),0)</f>
        <v>37007.239701176644</v>
      </c>
      <c r="V136" s="5">
        <f>IF(V$3,DEMSOC($D136,$C135,V$4,Parameters!Y$13)*(V$4&gt;=$C136),0)</f>
        <v>34085.528878756733</v>
      </c>
      <c r="W136" s="5">
        <f>IF(W$3,DEMSOC($D136,$C135,W$4,Parameters!Z$13)*(W$4&gt;=$C136),0)</f>
        <v>31499.337734532608</v>
      </c>
      <c r="X136" s="5">
        <f>IF(X$3,DEMSOC($D136,$C135,X$4,Parameters!AA$13)*(X$4&gt;=$C136),0)</f>
        <v>29197.685617523726</v>
      </c>
      <c r="Y136" s="5">
        <f>IF(Y$3,DEMSOC($D136,$C135,Y$4,Parameters!AB$13)*(Y$4&gt;=$C136),0)</f>
        <v>27144.046847694837</v>
      </c>
      <c r="Z136" s="5">
        <f>IF(Z$3,DEMSOC($D136,$C135,Z$4,Parameters!AC$13)*(Z$4&gt;=$C136),0)</f>
        <v>25302.231025599496</v>
      </c>
      <c r="AA136" s="5">
        <f>IF(AA$3,DEMSOC($D136,$C135,AA$4,Parameters!AD$13)*(AA$4&gt;=$C136),0)</f>
        <v>23655.164662096606</v>
      </c>
      <c r="AB136" s="5">
        <f>IF(AB$3,DEMSOC($D136,$C135,AB$4,Parameters!AE$13)*(AB$4&gt;=$C136),0)</f>
        <v>22174.172680226009</v>
      </c>
      <c r="AC136" s="5">
        <f>IF(AC$3,DEMSOC($D136,$C135,AC$4,Parameters!AF$13)*(AC$4&gt;=$C136),0)</f>
        <v>20839.068169595485</v>
      </c>
      <c r="AD136" s="5">
        <f>IF(AD$3,DEMSOC($D136,$C135,AD$4,Parameters!AG$13)*(AD$4&gt;=$C136),0)</f>
        <v>19629.235482683267</v>
      </c>
      <c r="AE136" s="5">
        <f>IF(AE$3,DEMSOC($D136,$C135,AE$4,Parameters!AH$13)*(AE$4&gt;=$C136),0)</f>
        <v>19408.165394627045</v>
      </c>
      <c r="AF136" s="5">
        <f>IF(AF$3,DEMSOC($D136,$C135,AF$4,Parameters!AI$13)*(AF$4&gt;=$C136),0)</f>
        <v>0</v>
      </c>
      <c r="AG136" s="5">
        <f>IF(AG$3,DEMSOC($D136,$C135,AG$4,Parameters!AJ$13)*(AG$4&gt;=$C136),0)</f>
        <v>0</v>
      </c>
      <c r="AH136" s="5">
        <f>IF(AH$3,DEMSOC($D136,$C135,AH$4,Parameters!AK$13)*(AH$4&gt;=$C136),0)</f>
        <v>0</v>
      </c>
      <c r="AI136" s="5">
        <f>IF(AI$3,DEMSOC($D136,$C135,AI$4,Parameters!AL$13)*(AI$4&gt;=$C136),0)</f>
        <v>0</v>
      </c>
      <c r="AJ136" s="5">
        <f>IF(AJ$3,DEMSOC($D136,$C135,AJ$4,Parameters!AM$13)*(AJ$4&gt;=$C136),0)</f>
        <v>0</v>
      </c>
      <c r="AK136" s="5">
        <f>IF(AK$3,DEMSOC($D136,$C135,AK$4,Parameters!AN$13)*(AK$4&gt;=$C136),0)</f>
        <v>0</v>
      </c>
      <c r="AL136" s="5">
        <f>IF(AL$3,DEMSOC($D136,$C135,AL$4,Parameters!AO$13)*(AL$4&gt;=$C136),0)</f>
        <v>0</v>
      </c>
      <c r="AM136" s="5">
        <f>IF(AM$3,DEMSOC($D136,$C135,AM$4,Parameters!AP$13)*(AM$4&gt;=$C136),0)</f>
        <v>0</v>
      </c>
      <c r="AN136" s="5">
        <f>IF(AN$3,DEMSOC($D136,$C135,AN$4,Parameters!AQ$13)*(AN$4&gt;=$C136),0)</f>
        <v>0</v>
      </c>
      <c r="AO136" s="5">
        <f>IF(AO$3,DEMSOC($D136,$C135,AO$4,Parameters!AR$13)*(AO$4&gt;=$C136),0)</f>
        <v>0</v>
      </c>
      <c r="AP136" s="5">
        <f>IF(AP$3,DEMSOC($D136,$C135,AP$4,Parameters!AS$13)*(AP$4&gt;=$C136),0)</f>
        <v>0</v>
      </c>
      <c r="AQ136" s="5">
        <f>IF(AQ$3,DEMSOC($D136,$C135,AQ$4,Parameters!AT$13)*(AQ$4&gt;=$C136),0)</f>
        <v>0</v>
      </c>
      <c r="AR136" s="5">
        <f>IF(AR$3,DEMSOC($D136,$C135,AR$4,Parameters!AU$13)*(AR$4&gt;=$C136),0)</f>
        <v>0</v>
      </c>
      <c r="AS136" s="5">
        <f>IF(AS$3,DEMSOC($D136,$C135,AS$4,Parameters!AV$13)*(AS$4&gt;=$C136),0)</f>
        <v>0</v>
      </c>
      <c r="AT136" s="5">
        <f>IF(AT$3,DEMSOC($D136,$C135,AT$4,Parameters!AW$13)*(AT$4&gt;=$C136),0)</f>
        <v>0</v>
      </c>
      <c r="AU136" s="5">
        <f>IF(AU$3,DEMSOC($D136,$C135,AU$4,Parameters!AX$13)*(AU$4&gt;=$C136),0)</f>
        <v>0</v>
      </c>
      <c r="AV136" s="5">
        <f>IF(AV$3,DEMSOC($D136,$C135,AV$4,Parameters!AY$13)*(AV$4&gt;=$C136),0)</f>
        <v>0</v>
      </c>
      <c r="AW136" s="5">
        <f>IF(AW$3,DEMSOC($D136,$C135,AW$4,Parameters!AZ$13)*(AW$4&gt;=$C136),0)</f>
        <v>0</v>
      </c>
      <c r="AX136" s="5">
        <f>IF(AX$3,DEMSOC($D136,$C135,AX$4,Parameters!BA$13)*(AX$4&gt;=$C136),0)</f>
        <v>0</v>
      </c>
      <c r="AY136" s="5">
        <f>IF(AY$3,DEMSOC($D136,$C135,AY$4,Parameters!BB$13)*(AY$4&gt;=$C136),0)</f>
        <v>0</v>
      </c>
      <c r="AZ136" s="5">
        <f>IF(AZ$3,DEMSOC($D136,$C135,AZ$4,Parameters!BC$13)*(AZ$4&gt;=$C136),0)</f>
        <v>0</v>
      </c>
      <c r="BA136" s="5">
        <f>IF(BA$3,DEMSOC($D136,$C135,BA$4,Parameters!BD$13)*(BA$4&gt;=$C136),0)</f>
        <v>0</v>
      </c>
      <c r="BB136" s="5">
        <f>IF(BB$3,DEMSOC($D136,$C135,BB$4,Parameters!BE$13)*(BB$4&gt;=$C136),0)</f>
        <v>0</v>
      </c>
    </row>
    <row r="137" spans="1:54" outlineLevel="2">
      <c r="A137" s="2" t="s">
        <v>445</v>
      </c>
      <c r="B137" s="6">
        <v>15</v>
      </c>
      <c r="C137" s="5">
        <f t="shared" si="125"/>
        <v>6503</v>
      </c>
      <c r="D137" s="5">
        <f t="shared" si="126"/>
        <v>54690.994579562685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107">
        <f>IF(L$3,DEMSOC($D137,$C136,L$4,Parameters!O$13)*(L$4&gt;=$C137),0)</f>
        <v>0</v>
      </c>
      <c r="M137" s="5">
        <f>IF(M$3,DEMSOC($D137,$C136,M$4,Parameters!P$13)*(M$4&gt;=$C137),0)</f>
        <v>0</v>
      </c>
      <c r="N137" s="5">
        <f>IF(N$3,DEMSOC($D137,$C136,N$4,Parameters!Q$13)*(N$4&gt;=$C137),0)</f>
        <v>0</v>
      </c>
      <c r="O137" s="5">
        <f>IF(O$3,DEMSOC($D137,$C136,O$4,Parameters!R$13)*(O$4&gt;=$C137),0)</f>
        <v>0</v>
      </c>
      <c r="P137" s="5">
        <f>IF(P$3,DEMSOC($D137,$C136,P$4,Parameters!S$13)*(P$4&gt;=$C137),0)</f>
        <v>0</v>
      </c>
      <c r="Q137" s="5">
        <f>IF(Q$3,DEMSOC($D137,$C136,Q$4,Parameters!T$13)*(Q$4&gt;=$C137),0)</f>
        <v>0</v>
      </c>
      <c r="R137" s="5">
        <f>IF(R$3,DEMSOC($D137,$C136,R$4,Parameters!U$13)*(R$4&gt;=$C137),0)</f>
        <v>49555.851202871374</v>
      </c>
      <c r="S137" s="5">
        <f>IF(S$3,DEMSOC($D137,$C136,S$4,Parameters!V$13)*(S$4&gt;=$C137),0)</f>
        <v>45064.784921634957</v>
      </c>
      <c r="T137" s="5">
        <f>IF(T$3,DEMSOC($D137,$C136,T$4,Parameters!W$13)*(T$4&gt;=$C137),0)</f>
        <v>41116.421531086395</v>
      </c>
      <c r="U137" s="5">
        <f>IF(U$3,DEMSOC($D137,$C136,U$4,Parameters!X$13)*(U$4&gt;=$C137),0)</f>
        <v>37636.981609802526</v>
      </c>
      <c r="V137" s="5">
        <f>IF(V$3,DEMSOC($D137,$C136,V$4,Parameters!Y$13)*(V$4&gt;=$C137),0)</f>
        <v>34555.469949246995</v>
      </c>
      <c r="W137" s="5">
        <f>IF(W$3,DEMSOC($D137,$C136,W$4,Parameters!Z$13)*(W$4&gt;=$C137),0)</f>
        <v>31834.615505888891</v>
      </c>
      <c r="X137" s="5">
        <f>IF(X$3,DEMSOC($D137,$C136,X$4,Parameters!AA$13)*(X$4&gt;=$C137),0)</f>
        <v>29419.209220307654</v>
      </c>
      <c r="Y137" s="5">
        <f>IF(Y$3,DEMSOC($D137,$C136,Y$4,Parameters!AB$13)*(Y$4&gt;=$C137),0)</f>
        <v>27269.551797243323</v>
      </c>
      <c r="Z137" s="5">
        <f>IF(Z$3,DEMSOC($D137,$C136,Z$4,Parameters!AC$13)*(Z$4&gt;=$C137),0)</f>
        <v>25346.565029165107</v>
      </c>
      <c r="AA137" s="5">
        <f>IF(AA$3,DEMSOC($D137,$C136,AA$4,Parameters!AD$13)*(AA$4&gt;=$C137),0)</f>
        <v>23631.342174747351</v>
      </c>
      <c r="AB137" s="5">
        <f>IF(AB$3,DEMSOC($D137,$C136,AB$4,Parameters!AE$13)*(AB$4&gt;=$C137),0)</f>
        <v>22093.043485549792</v>
      </c>
      <c r="AC137" s="5">
        <f>IF(AC$3,DEMSOC($D137,$C136,AC$4,Parameters!AF$13)*(AC$4&gt;=$C137),0)</f>
        <v>20709.852088465777</v>
      </c>
      <c r="AD137" s="5">
        <f>IF(AD$3,DEMSOC($D137,$C136,AD$4,Parameters!AG$13)*(AD$4&gt;=$C137),0)</f>
        <v>19459.669561334522</v>
      </c>
      <c r="AE137" s="5">
        <f>IF(AE$3,DEMSOC($D137,$C136,AE$4,Parameters!AH$13)*(AE$4&gt;=$C137),0)</f>
        <v>19231.581358496776</v>
      </c>
      <c r="AF137" s="5">
        <f>IF(AF$3,DEMSOC($D137,$C136,AF$4,Parameters!AI$13)*(AF$4&gt;=$C137),0)</f>
        <v>0</v>
      </c>
      <c r="AG137" s="5">
        <f>IF(AG$3,DEMSOC($D137,$C136,AG$4,Parameters!AJ$13)*(AG$4&gt;=$C137),0)</f>
        <v>0</v>
      </c>
      <c r="AH137" s="5">
        <f>IF(AH$3,DEMSOC($D137,$C136,AH$4,Parameters!AK$13)*(AH$4&gt;=$C137),0)</f>
        <v>0</v>
      </c>
      <c r="AI137" s="5">
        <f>IF(AI$3,DEMSOC($D137,$C136,AI$4,Parameters!AL$13)*(AI$4&gt;=$C137),0)</f>
        <v>0</v>
      </c>
      <c r="AJ137" s="5">
        <f>IF(AJ$3,DEMSOC($D137,$C136,AJ$4,Parameters!AM$13)*(AJ$4&gt;=$C137),0)</f>
        <v>0</v>
      </c>
      <c r="AK137" s="5">
        <f>IF(AK$3,DEMSOC($D137,$C136,AK$4,Parameters!AN$13)*(AK$4&gt;=$C137),0)</f>
        <v>0</v>
      </c>
      <c r="AL137" s="5">
        <f>IF(AL$3,DEMSOC($D137,$C136,AL$4,Parameters!AO$13)*(AL$4&gt;=$C137),0)</f>
        <v>0</v>
      </c>
      <c r="AM137" s="5">
        <f>IF(AM$3,DEMSOC($D137,$C136,AM$4,Parameters!AP$13)*(AM$4&gt;=$C137),0)</f>
        <v>0</v>
      </c>
      <c r="AN137" s="5">
        <f>IF(AN$3,DEMSOC($D137,$C136,AN$4,Parameters!AQ$13)*(AN$4&gt;=$C137),0)</f>
        <v>0</v>
      </c>
      <c r="AO137" s="5">
        <f>IF(AO$3,DEMSOC($D137,$C136,AO$4,Parameters!AR$13)*(AO$4&gt;=$C137),0)</f>
        <v>0</v>
      </c>
      <c r="AP137" s="5">
        <f>IF(AP$3,DEMSOC($D137,$C136,AP$4,Parameters!AS$13)*(AP$4&gt;=$C137),0)</f>
        <v>0</v>
      </c>
      <c r="AQ137" s="5">
        <f>IF(AQ$3,DEMSOC($D137,$C136,AQ$4,Parameters!AT$13)*(AQ$4&gt;=$C137),0)</f>
        <v>0</v>
      </c>
      <c r="AR137" s="5">
        <f>IF(AR$3,DEMSOC($D137,$C136,AR$4,Parameters!AU$13)*(AR$4&gt;=$C137),0)</f>
        <v>0</v>
      </c>
      <c r="AS137" s="5">
        <f>IF(AS$3,DEMSOC($D137,$C136,AS$4,Parameters!AV$13)*(AS$4&gt;=$C137),0)</f>
        <v>0</v>
      </c>
      <c r="AT137" s="5">
        <f>IF(AT$3,DEMSOC($D137,$C136,AT$4,Parameters!AW$13)*(AT$4&gt;=$C137),0)</f>
        <v>0</v>
      </c>
      <c r="AU137" s="5">
        <f>IF(AU$3,DEMSOC($D137,$C136,AU$4,Parameters!AX$13)*(AU$4&gt;=$C137),0)</f>
        <v>0</v>
      </c>
      <c r="AV137" s="5">
        <f>IF(AV$3,DEMSOC($D137,$C136,AV$4,Parameters!AY$13)*(AV$4&gt;=$C137),0)</f>
        <v>0</v>
      </c>
      <c r="AW137" s="5">
        <f>IF(AW$3,DEMSOC($D137,$C136,AW$4,Parameters!AZ$13)*(AW$4&gt;=$C137),0)</f>
        <v>0</v>
      </c>
      <c r="AX137" s="5">
        <f>IF(AX$3,DEMSOC($D137,$C136,AX$4,Parameters!BA$13)*(AX$4&gt;=$C137),0)</f>
        <v>0</v>
      </c>
      <c r="AY137" s="5">
        <f>IF(AY$3,DEMSOC($D137,$C136,AY$4,Parameters!BB$13)*(AY$4&gt;=$C137),0)</f>
        <v>0</v>
      </c>
      <c r="AZ137" s="5">
        <f>IF(AZ$3,DEMSOC($D137,$C136,AZ$4,Parameters!BC$13)*(AZ$4&gt;=$C137),0)</f>
        <v>0</v>
      </c>
      <c r="BA137" s="5">
        <f>IF(BA$3,DEMSOC($D137,$C136,BA$4,Parameters!BD$13)*(BA$4&gt;=$C137),0)</f>
        <v>0</v>
      </c>
      <c r="BB137" s="5">
        <f>IF(BB$3,DEMSOC($D137,$C136,BB$4,Parameters!BE$13)*(BB$4&gt;=$C137),0)</f>
        <v>0</v>
      </c>
    </row>
    <row r="138" spans="1:54" outlineLevel="2">
      <c r="A138" s="2" t="s">
        <v>445</v>
      </c>
      <c r="B138" s="6">
        <v>16</v>
      </c>
      <c r="C138" s="5">
        <f t="shared" si="125"/>
        <v>6868</v>
      </c>
      <c r="D138" s="5">
        <f t="shared" si="126"/>
        <v>57372.402404119377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107">
        <f>IF(L$3,DEMSOC($D138,$C137,L$4,Parameters!O$13)*(L$4&gt;=$C138),0)</f>
        <v>0</v>
      </c>
      <c r="M138" s="5">
        <f>IF(M$3,DEMSOC($D138,$C137,M$4,Parameters!P$13)*(M$4&gt;=$C138),0)</f>
        <v>0</v>
      </c>
      <c r="N138" s="5">
        <f>IF(N$3,DEMSOC($D138,$C137,N$4,Parameters!Q$13)*(N$4&gt;=$C138),0)</f>
        <v>0</v>
      </c>
      <c r="O138" s="5">
        <f>IF(O$3,DEMSOC($D138,$C137,O$4,Parameters!R$13)*(O$4&gt;=$C138),0)</f>
        <v>0</v>
      </c>
      <c r="P138" s="5">
        <f>IF(P$3,DEMSOC($D138,$C137,P$4,Parameters!S$13)*(P$4&gt;=$C138),0)</f>
        <v>0</v>
      </c>
      <c r="Q138" s="5">
        <f>IF(Q$3,DEMSOC($D138,$C137,Q$4,Parameters!T$13)*(Q$4&gt;=$C138),0)</f>
        <v>0</v>
      </c>
      <c r="R138" s="5">
        <f>IF(R$3,DEMSOC($D138,$C137,R$4,Parameters!U$13)*(R$4&gt;=$C138),0)</f>
        <v>0</v>
      </c>
      <c r="S138" s="5">
        <f>IF(S$3,DEMSOC($D138,$C137,S$4,Parameters!V$13)*(S$4&gt;=$C138),0)</f>
        <v>51999.260889508514</v>
      </c>
      <c r="T138" s="5">
        <f>IF(T$3,DEMSOC($D138,$C137,T$4,Parameters!W$13)*(T$4&gt;=$C138),0)</f>
        <v>47286.32745853714</v>
      </c>
      <c r="U138" s="5">
        <f>IF(U$3,DEMSOC($D138,$C137,U$4,Parameters!X$13)*(U$4&gt;=$C138),0)</f>
        <v>43142.933956782945</v>
      </c>
      <c r="V138" s="5">
        <f>IF(V$3,DEMSOC($D138,$C137,V$4,Parameters!Y$13)*(V$4&gt;=$C138),0)</f>
        <v>39482.259753984115</v>
      </c>
      <c r="W138" s="5">
        <f>IF(W$3,DEMSOC($D138,$C137,W$4,Parameters!Z$13)*(W$4&gt;=$C138),0)</f>
        <v>36257.969521833562</v>
      </c>
      <c r="X138" s="5">
        <f>IF(X$3,DEMSOC($D138,$C137,X$4,Parameters!AA$13)*(X$4&gt;=$C138),0)</f>
        <v>33402.775012184058</v>
      </c>
      <c r="Y138" s="5">
        <f>IF(Y$3,DEMSOC($D138,$C137,Y$4,Parameters!AB$13)*(Y$4&gt;=$C138),0)</f>
        <v>30868.127316810915</v>
      </c>
      <c r="Z138" s="5">
        <f>IF(Z$3,DEMSOC($D138,$C137,Z$4,Parameters!AC$13)*(Z$4&gt;=$C138),0)</f>
        <v>28606.532229276032</v>
      </c>
      <c r="AA138" s="5">
        <f>IF(AA$3,DEMSOC($D138,$C137,AA$4,Parameters!AD$13)*(AA$4&gt;=$C138),0)</f>
        <v>26594.472628869134</v>
      </c>
      <c r="AB138" s="5">
        <f>IF(AB$3,DEMSOC($D138,$C137,AB$4,Parameters!AE$13)*(AB$4&gt;=$C138),0)</f>
        <v>24794.612144362232</v>
      </c>
      <c r="AC138" s="5">
        <f>IF(AC$3,DEMSOC($D138,$C137,AC$4,Parameters!AF$13)*(AC$4&gt;=$C138),0)</f>
        <v>23180.417556611195</v>
      </c>
      <c r="AD138" s="5">
        <f>IF(AD$3,DEMSOC($D138,$C137,AD$4,Parameters!AG$13)*(AD$4&gt;=$C138),0)</f>
        <v>21725.221435143838</v>
      </c>
      <c r="AE138" s="5">
        <f>IF(AE$3,DEMSOC($D138,$C137,AE$4,Parameters!AH$13)*(AE$4&gt;=$C138),0)</f>
        <v>21460.145612919987</v>
      </c>
      <c r="AF138" s="5">
        <f>IF(AF$3,DEMSOC($D138,$C137,AF$4,Parameters!AI$13)*(AF$4&gt;=$C138),0)</f>
        <v>0</v>
      </c>
      <c r="AG138" s="5">
        <f>IF(AG$3,DEMSOC($D138,$C137,AG$4,Parameters!AJ$13)*(AG$4&gt;=$C138),0)</f>
        <v>0</v>
      </c>
      <c r="AH138" s="5">
        <f>IF(AH$3,DEMSOC($D138,$C137,AH$4,Parameters!AK$13)*(AH$4&gt;=$C138),0)</f>
        <v>0</v>
      </c>
      <c r="AI138" s="5">
        <f>IF(AI$3,DEMSOC($D138,$C137,AI$4,Parameters!AL$13)*(AI$4&gt;=$C138),0)</f>
        <v>0</v>
      </c>
      <c r="AJ138" s="5">
        <f>IF(AJ$3,DEMSOC($D138,$C137,AJ$4,Parameters!AM$13)*(AJ$4&gt;=$C138),0)</f>
        <v>0</v>
      </c>
      <c r="AK138" s="5">
        <f>IF(AK$3,DEMSOC($D138,$C137,AK$4,Parameters!AN$13)*(AK$4&gt;=$C138),0)</f>
        <v>0</v>
      </c>
      <c r="AL138" s="5">
        <f>IF(AL$3,DEMSOC($D138,$C137,AL$4,Parameters!AO$13)*(AL$4&gt;=$C138),0)</f>
        <v>0</v>
      </c>
      <c r="AM138" s="5">
        <f>IF(AM$3,DEMSOC($D138,$C137,AM$4,Parameters!AP$13)*(AM$4&gt;=$C138),0)</f>
        <v>0</v>
      </c>
      <c r="AN138" s="5">
        <f>IF(AN$3,DEMSOC($D138,$C137,AN$4,Parameters!AQ$13)*(AN$4&gt;=$C138),0)</f>
        <v>0</v>
      </c>
      <c r="AO138" s="5">
        <f>IF(AO$3,DEMSOC($D138,$C137,AO$4,Parameters!AR$13)*(AO$4&gt;=$C138),0)</f>
        <v>0</v>
      </c>
      <c r="AP138" s="5">
        <f>IF(AP$3,DEMSOC($D138,$C137,AP$4,Parameters!AS$13)*(AP$4&gt;=$C138),0)</f>
        <v>0</v>
      </c>
      <c r="AQ138" s="5">
        <f>IF(AQ$3,DEMSOC($D138,$C137,AQ$4,Parameters!AT$13)*(AQ$4&gt;=$C138),0)</f>
        <v>0</v>
      </c>
      <c r="AR138" s="5">
        <f>IF(AR$3,DEMSOC($D138,$C137,AR$4,Parameters!AU$13)*(AR$4&gt;=$C138),0)</f>
        <v>0</v>
      </c>
      <c r="AS138" s="5">
        <f>IF(AS$3,DEMSOC($D138,$C137,AS$4,Parameters!AV$13)*(AS$4&gt;=$C138),0)</f>
        <v>0</v>
      </c>
      <c r="AT138" s="5">
        <f>IF(AT$3,DEMSOC($D138,$C137,AT$4,Parameters!AW$13)*(AT$4&gt;=$C138),0)</f>
        <v>0</v>
      </c>
      <c r="AU138" s="5">
        <f>IF(AU$3,DEMSOC($D138,$C137,AU$4,Parameters!AX$13)*(AU$4&gt;=$C138),0)</f>
        <v>0</v>
      </c>
      <c r="AV138" s="5">
        <f>IF(AV$3,DEMSOC($D138,$C137,AV$4,Parameters!AY$13)*(AV$4&gt;=$C138),0)</f>
        <v>0</v>
      </c>
      <c r="AW138" s="5">
        <f>IF(AW$3,DEMSOC($D138,$C137,AW$4,Parameters!AZ$13)*(AW$4&gt;=$C138),0)</f>
        <v>0</v>
      </c>
      <c r="AX138" s="5">
        <f>IF(AX$3,DEMSOC($D138,$C137,AX$4,Parameters!BA$13)*(AX$4&gt;=$C138),0)</f>
        <v>0</v>
      </c>
      <c r="AY138" s="5">
        <f>IF(AY$3,DEMSOC($D138,$C137,AY$4,Parameters!BB$13)*(AY$4&gt;=$C138),0)</f>
        <v>0</v>
      </c>
      <c r="AZ138" s="5">
        <f>IF(AZ$3,DEMSOC($D138,$C137,AZ$4,Parameters!BC$13)*(AZ$4&gt;=$C138),0)</f>
        <v>0</v>
      </c>
      <c r="BA138" s="5">
        <f>IF(BA$3,DEMSOC($D138,$C137,BA$4,Parameters!BD$13)*(BA$4&gt;=$C138),0)</f>
        <v>0</v>
      </c>
      <c r="BB138" s="5">
        <f>IF(BB$3,DEMSOC($D138,$C137,BB$4,Parameters!BE$13)*(BB$4&gt;=$C138),0)</f>
        <v>0</v>
      </c>
    </row>
    <row r="139" spans="1:54" outlineLevel="2">
      <c r="A139" s="2" t="s">
        <v>445</v>
      </c>
      <c r="B139" s="6">
        <v>17</v>
      </c>
      <c r="C139" s="5">
        <f t="shared" si="125"/>
        <v>7233</v>
      </c>
      <c r="D139" s="5">
        <f t="shared" si="126"/>
        <v>48088.112579284003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107">
        <f>IF(L$3,DEMSOC($D139,$C138,L$4,Parameters!O$13)*(L$4&gt;=$C139),0)</f>
        <v>0</v>
      </c>
      <c r="M139" s="5">
        <f>IF(M$3,DEMSOC($D139,$C138,M$4,Parameters!P$13)*(M$4&gt;=$C139),0)</f>
        <v>0</v>
      </c>
      <c r="N139" s="5">
        <f>IF(N$3,DEMSOC($D139,$C138,N$4,Parameters!Q$13)*(N$4&gt;=$C139),0)</f>
        <v>0</v>
      </c>
      <c r="O139" s="5">
        <f>IF(O$3,DEMSOC($D139,$C138,O$4,Parameters!R$13)*(O$4&gt;=$C139),0)</f>
        <v>0</v>
      </c>
      <c r="P139" s="5">
        <f>IF(P$3,DEMSOC($D139,$C138,P$4,Parameters!S$13)*(P$4&gt;=$C139),0)</f>
        <v>0</v>
      </c>
      <c r="Q139" s="5">
        <f>IF(Q$3,DEMSOC($D139,$C138,Q$4,Parameters!T$13)*(Q$4&gt;=$C139),0)</f>
        <v>0</v>
      </c>
      <c r="R139" s="5">
        <f>IF(R$3,DEMSOC($D139,$C138,R$4,Parameters!U$13)*(R$4&gt;=$C139),0)</f>
        <v>0</v>
      </c>
      <c r="S139" s="5">
        <f>IF(S$3,DEMSOC($D139,$C138,S$4,Parameters!V$13)*(S$4&gt;=$C139),0)</f>
        <v>0</v>
      </c>
      <c r="T139" s="5">
        <f>IF(T$3,DEMSOC($D139,$C138,T$4,Parameters!W$13)*(T$4&gt;=$C139),0)</f>
        <v>43584.479765740194</v>
      </c>
      <c r="U139" s="5">
        <f>IF(U$3,DEMSOC($D139,$C138,U$4,Parameters!X$13)*(U$4&gt;=$C139),0)</f>
        <v>39634.216853428363</v>
      </c>
      <c r="V139" s="5">
        <f>IF(V$3,DEMSOC($D139,$C138,V$4,Parameters!Y$13)*(V$4&gt;=$C139),0)</f>
        <v>36152.407222505281</v>
      </c>
      <c r="W139" s="5">
        <f>IF(W$3,DEMSOC($D139,$C138,W$4,Parameters!Z$13)*(W$4&gt;=$C139),0)</f>
        <v>33093.042514771863</v>
      </c>
      <c r="X139" s="5">
        <f>IF(X$3,DEMSOC($D139,$C138,X$4,Parameters!AA$13)*(X$4&gt;=$C139),0)</f>
        <v>30390.523094723856</v>
      </c>
      <c r="Y139" s="5">
        <f>IF(Y$3,DEMSOC($D139,$C138,Y$4,Parameters!AB$13)*(Y$4&gt;=$C139),0)</f>
        <v>27997.37047669926</v>
      </c>
      <c r="Z139" s="5">
        <f>IF(Z$3,DEMSOC($D139,$C138,Z$4,Parameters!AC$13)*(Z$4&gt;=$C139),0)</f>
        <v>25867.407529434924</v>
      </c>
      <c r="AA139" s="5">
        <f>IF(AA$3,DEMSOC($D139,$C138,AA$4,Parameters!AD$13)*(AA$4&gt;=$C139),0)</f>
        <v>23977.279749498004</v>
      </c>
      <c r="AB139" s="5">
        <f>IF(AB$3,DEMSOC($D139,$C138,AB$4,Parameters!AE$13)*(AB$4&gt;=$C139),0)</f>
        <v>22290.821722186094</v>
      </c>
      <c r="AC139" s="5">
        <f>IF(AC$3,DEMSOC($D139,$C138,AC$4,Parameters!AF$13)*(AC$4&gt;=$C139),0)</f>
        <v>20782.223685863355</v>
      </c>
      <c r="AD139" s="5">
        <f>IF(AD$3,DEMSOC($D139,$C138,AD$4,Parameters!AG$13)*(AD$4&gt;=$C139),0)</f>
        <v>19425.734904245921</v>
      </c>
      <c r="AE139" s="5">
        <f>IF(AE$3,DEMSOC($D139,$C138,AE$4,Parameters!AH$13)*(AE$4&gt;=$C139),0)</f>
        <v>19179.026498246389</v>
      </c>
      <c r="AF139" s="5">
        <f>IF(AF$3,DEMSOC($D139,$C138,AF$4,Parameters!AI$13)*(AF$4&gt;=$C139),0)</f>
        <v>0</v>
      </c>
      <c r="AG139" s="5">
        <f>IF(AG$3,DEMSOC($D139,$C138,AG$4,Parameters!AJ$13)*(AG$4&gt;=$C139),0)</f>
        <v>0</v>
      </c>
      <c r="AH139" s="5">
        <f>IF(AH$3,DEMSOC($D139,$C138,AH$4,Parameters!AK$13)*(AH$4&gt;=$C139),0)</f>
        <v>0</v>
      </c>
      <c r="AI139" s="5">
        <f>IF(AI$3,DEMSOC($D139,$C138,AI$4,Parameters!AL$13)*(AI$4&gt;=$C139),0)</f>
        <v>0</v>
      </c>
      <c r="AJ139" s="5">
        <f>IF(AJ$3,DEMSOC($D139,$C138,AJ$4,Parameters!AM$13)*(AJ$4&gt;=$C139),0)</f>
        <v>0</v>
      </c>
      <c r="AK139" s="5">
        <f>IF(AK$3,DEMSOC($D139,$C138,AK$4,Parameters!AN$13)*(AK$4&gt;=$C139),0)</f>
        <v>0</v>
      </c>
      <c r="AL139" s="5">
        <f>IF(AL$3,DEMSOC($D139,$C138,AL$4,Parameters!AO$13)*(AL$4&gt;=$C139),0)</f>
        <v>0</v>
      </c>
      <c r="AM139" s="5">
        <f>IF(AM$3,DEMSOC($D139,$C138,AM$4,Parameters!AP$13)*(AM$4&gt;=$C139),0)</f>
        <v>0</v>
      </c>
      <c r="AN139" s="5">
        <f>IF(AN$3,DEMSOC($D139,$C138,AN$4,Parameters!AQ$13)*(AN$4&gt;=$C139),0)</f>
        <v>0</v>
      </c>
      <c r="AO139" s="5">
        <f>IF(AO$3,DEMSOC($D139,$C138,AO$4,Parameters!AR$13)*(AO$4&gt;=$C139),0)</f>
        <v>0</v>
      </c>
      <c r="AP139" s="5">
        <f>IF(AP$3,DEMSOC($D139,$C138,AP$4,Parameters!AS$13)*(AP$4&gt;=$C139),0)</f>
        <v>0</v>
      </c>
      <c r="AQ139" s="5">
        <f>IF(AQ$3,DEMSOC($D139,$C138,AQ$4,Parameters!AT$13)*(AQ$4&gt;=$C139),0)</f>
        <v>0</v>
      </c>
      <c r="AR139" s="5">
        <f>IF(AR$3,DEMSOC($D139,$C138,AR$4,Parameters!AU$13)*(AR$4&gt;=$C139),0)</f>
        <v>0</v>
      </c>
      <c r="AS139" s="5">
        <f>IF(AS$3,DEMSOC($D139,$C138,AS$4,Parameters!AV$13)*(AS$4&gt;=$C139),0)</f>
        <v>0</v>
      </c>
      <c r="AT139" s="5">
        <f>IF(AT$3,DEMSOC($D139,$C138,AT$4,Parameters!AW$13)*(AT$4&gt;=$C139),0)</f>
        <v>0</v>
      </c>
      <c r="AU139" s="5">
        <f>IF(AU$3,DEMSOC($D139,$C138,AU$4,Parameters!AX$13)*(AU$4&gt;=$C139),0)</f>
        <v>0</v>
      </c>
      <c r="AV139" s="5">
        <f>IF(AV$3,DEMSOC($D139,$C138,AV$4,Parameters!AY$13)*(AV$4&gt;=$C139),0)</f>
        <v>0</v>
      </c>
      <c r="AW139" s="5">
        <f>IF(AW$3,DEMSOC($D139,$C138,AW$4,Parameters!AZ$13)*(AW$4&gt;=$C139),0)</f>
        <v>0</v>
      </c>
      <c r="AX139" s="5">
        <f>IF(AX$3,DEMSOC($D139,$C138,AX$4,Parameters!BA$13)*(AX$4&gt;=$C139),0)</f>
        <v>0</v>
      </c>
      <c r="AY139" s="5">
        <f>IF(AY$3,DEMSOC($D139,$C138,AY$4,Parameters!BB$13)*(AY$4&gt;=$C139),0)</f>
        <v>0</v>
      </c>
      <c r="AZ139" s="5">
        <f>IF(AZ$3,DEMSOC($D139,$C138,AZ$4,Parameters!BC$13)*(AZ$4&gt;=$C139),0)</f>
        <v>0</v>
      </c>
      <c r="BA139" s="5">
        <f>IF(BA$3,DEMSOC($D139,$C138,BA$4,Parameters!BD$13)*(BA$4&gt;=$C139),0)</f>
        <v>0</v>
      </c>
      <c r="BB139" s="5">
        <f>IF(BB$3,DEMSOC($D139,$C138,BB$4,Parameters!BE$13)*(BB$4&gt;=$C139),0)</f>
        <v>0</v>
      </c>
    </row>
    <row r="140" spans="1:54" outlineLevel="2">
      <c r="A140" s="2" t="s">
        <v>445</v>
      </c>
      <c r="B140" s="6">
        <v>18</v>
      </c>
      <c r="C140" s="5">
        <f t="shared" si="125"/>
        <v>7598</v>
      </c>
      <c r="D140" s="5">
        <f t="shared" si="126"/>
        <v>49529.912001996185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107">
        <f>IF(L$3,DEMSOC($D140,$C139,L$4,Parameters!O$13)*(L$4&gt;=$C140),0)</f>
        <v>0</v>
      </c>
      <c r="M140" s="5">
        <f>IF(M$3,DEMSOC($D140,$C139,M$4,Parameters!P$13)*(M$4&gt;=$C140),0)</f>
        <v>0</v>
      </c>
      <c r="N140" s="5">
        <f>IF(N$3,DEMSOC($D140,$C139,N$4,Parameters!Q$13)*(N$4&gt;=$C140),0)</f>
        <v>0</v>
      </c>
      <c r="O140" s="5">
        <f>IF(O$3,DEMSOC($D140,$C139,O$4,Parameters!R$13)*(O$4&gt;=$C140),0)</f>
        <v>0</v>
      </c>
      <c r="P140" s="5">
        <f>IF(P$3,DEMSOC($D140,$C139,P$4,Parameters!S$13)*(P$4&gt;=$C140),0)</f>
        <v>0</v>
      </c>
      <c r="Q140" s="5">
        <f>IF(Q$3,DEMSOC($D140,$C139,Q$4,Parameters!T$13)*(Q$4&gt;=$C140),0)</f>
        <v>0</v>
      </c>
      <c r="R140" s="5">
        <f>IF(R$3,DEMSOC($D140,$C139,R$4,Parameters!U$13)*(R$4&gt;=$C140),0)</f>
        <v>0</v>
      </c>
      <c r="S140" s="5">
        <f>IF(S$3,DEMSOC($D140,$C139,S$4,Parameters!V$13)*(S$4&gt;=$C140),0)</f>
        <v>0</v>
      </c>
      <c r="T140" s="5">
        <f>IF(T$3,DEMSOC($D140,$C139,T$4,Parameters!W$13)*(T$4&gt;=$C140),0)</f>
        <v>0</v>
      </c>
      <c r="U140" s="5">
        <f>IF(U$3,DEMSOC($D140,$C139,U$4,Parameters!X$13)*(U$4&gt;=$C140),0)</f>
        <v>44891.249243578379</v>
      </c>
      <c r="V140" s="5">
        <f>IF(V$3,DEMSOC($D140,$C139,V$4,Parameters!Y$13)*(V$4&gt;=$C140),0)</f>
        <v>40812.108990088724</v>
      </c>
      <c r="W140" s="5">
        <f>IF(W$3,DEMSOC($D140,$C139,W$4,Parameters!Z$13)*(W$4&gt;=$C140),0)</f>
        <v>37236.344958200876</v>
      </c>
      <c r="X140" s="5">
        <f>IF(X$3,DEMSOC($D140,$C139,X$4,Parameters!AA$13)*(X$4&gt;=$C140),0)</f>
        <v>34085.253001613521</v>
      </c>
      <c r="Y140" s="5">
        <f>IF(Y$3,DEMSOC($D140,$C139,Y$4,Parameters!AB$13)*(Y$4&gt;=$C140),0)</f>
        <v>31301.705428645819</v>
      </c>
      <c r="Z140" s="5">
        <f>IF(Z$3,DEMSOC($D140,$C139,Z$4,Parameters!AC$13)*(Z$4&gt;=$C140),0)</f>
        <v>28830.444879371</v>
      </c>
      <c r="AA140" s="5">
        <f>IF(AA$3,DEMSOC($D140,$C139,AA$4,Parameters!AD$13)*(AA$4&gt;=$C140),0)</f>
        <v>26642.975777856191</v>
      </c>
      <c r="AB140" s="5">
        <f>IF(AB$3,DEMSOC($D140,$C139,AB$4,Parameters!AE$13)*(AB$4&gt;=$C140),0)</f>
        <v>24696.177336589564</v>
      </c>
      <c r="AC140" s="5">
        <f>IF(AC$3,DEMSOC($D140,$C139,AC$4,Parameters!AF$13)*(AC$4&gt;=$C140),0)</f>
        <v>22959.155166087432</v>
      </c>
      <c r="AD140" s="5">
        <f>IF(AD$3,DEMSOC($D140,$C139,AD$4,Parameters!AG$13)*(AD$4&gt;=$C140),0)</f>
        <v>21401.298466085726</v>
      </c>
      <c r="AE140" s="5">
        <f>IF(AE$3,DEMSOC($D140,$C139,AE$4,Parameters!AH$13)*(AE$4&gt;=$C140),0)</f>
        <v>21118.410604549143</v>
      </c>
      <c r="AF140" s="5">
        <f>IF(AF$3,DEMSOC($D140,$C139,AF$4,Parameters!AI$13)*(AF$4&gt;=$C140),0)</f>
        <v>0</v>
      </c>
      <c r="AG140" s="5">
        <f>IF(AG$3,DEMSOC($D140,$C139,AG$4,Parameters!AJ$13)*(AG$4&gt;=$C140),0)</f>
        <v>0</v>
      </c>
      <c r="AH140" s="5">
        <f>IF(AH$3,DEMSOC($D140,$C139,AH$4,Parameters!AK$13)*(AH$4&gt;=$C140),0)</f>
        <v>0</v>
      </c>
      <c r="AI140" s="5">
        <f>IF(AI$3,DEMSOC($D140,$C139,AI$4,Parameters!AL$13)*(AI$4&gt;=$C140),0)</f>
        <v>0</v>
      </c>
      <c r="AJ140" s="5">
        <f>IF(AJ$3,DEMSOC($D140,$C139,AJ$4,Parameters!AM$13)*(AJ$4&gt;=$C140),0)</f>
        <v>0</v>
      </c>
      <c r="AK140" s="5">
        <f>IF(AK$3,DEMSOC($D140,$C139,AK$4,Parameters!AN$13)*(AK$4&gt;=$C140),0)</f>
        <v>0</v>
      </c>
      <c r="AL140" s="5">
        <f>IF(AL$3,DEMSOC($D140,$C139,AL$4,Parameters!AO$13)*(AL$4&gt;=$C140),0)</f>
        <v>0</v>
      </c>
      <c r="AM140" s="5">
        <f>IF(AM$3,DEMSOC($D140,$C139,AM$4,Parameters!AP$13)*(AM$4&gt;=$C140),0)</f>
        <v>0</v>
      </c>
      <c r="AN140" s="5">
        <f>IF(AN$3,DEMSOC($D140,$C139,AN$4,Parameters!AQ$13)*(AN$4&gt;=$C140),0)</f>
        <v>0</v>
      </c>
      <c r="AO140" s="5">
        <f>IF(AO$3,DEMSOC($D140,$C139,AO$4,Parameters!AR$13)*(AO$4&gt;=$C140),0)</f>
        <v>0</v>
      </c>
      <c r="AP140" s="5">
        <f>IF(AP$3,DEMSOC($D140,$C139,AP$4,Parameters!AS$13)*(AP$4&gt;=$C140),0)</f>
        <v>0</v>
      </c>
      <c r="AQ140" s="5">
        <f>IF(AQ$3,DEMSOC($D140,$C139,AQ$4,Parameters!AT$13)*(AQ$4&gt;=$C140),0)</f>
        <v>0</v>
      </c>
      <c r="AR140" s="5">
        <f>IF(AR$3,DEMSOC($D140,$C139,AR$4,Parameters!AU$13)*(AR$4&gt;=$C140),0)</f>
        <v>0</v>
      </c>
      <c r="AS140" s="5">
        <f>IF(AS$3,DEMSOC($D140,$C139,AS$4,Parameters!AV$13)*(AS$4&gt;=$C140),0)</f>
        <v>0</v>
      </c>
      <c r="AT140" s="5">
        <f>IF(AT$3,DEMSOC($D140,$C139,AT$4,Parameters!AW$13)*(AT$4&gt;=$C140),0)</f>
        <v>0</v>
      </c>
      <c r="AU140" s="5">
        <f>IF(AU$3,DEMSOC($D140,$C139,AU$4,Parameters!AX$13)*(AU$4&gt;=$C140),0)</f>
        <v>0</v>
      </c>
      <c r="AV140" s="5">
        <f>IF(AV$3,DEMSOC($D140,$C139,AV$4,Parameters!AY$13)*(AV$4&gt;=$C140),0)</f>
        <v>0</v>
      </c>
      <c r="AW140" s="5">
        <f>IF(AW$3,DEMSOC($D140,$C139,AW$4,Parameters!AZ$13)*(AW$4&gt;=$C140),0)</f>
        <v>0</v>
      </c>
      <c r="AX140" s="5">
        <f>IF(AX$3,DEMSOC($D140,$C139,AX$4,Parameters!BA$13)*(AX$4&gt;=$C140),0)</f>
        <v>0</v>
      </c>
      <c r="AY140" s="5">
        <f>IF(AY$3,DEMSOC($D140,$C139,AY$4,Parameters!BB$13)*(AY$4&gt;=$C140),0)</f>
        <v>0</v>
      </c>
      <c r="AZ140" s="5">
        <f>IF(AZ$3,DEMSOC($D140,$C139,AZ$4,Parameters!BC$13)*(AZ$4&gt;=$C140),0)</f>
        <v>0</v>
      </c>
      <c r="BA140" s="5">
        <f>IF(BA$3,DEMSOC($D140,$C139,BA$4,Parameters!BD$13)*(BA$4&gt;=$C140),0)</f>
        <v>0</v>
      </c>
      <c r="BB140" s="5">
        <f>IF(BB$3,DEMSOC($D140,$C139,BB$4,Parameters!BE$13)*(BB$4&gt;=$C140),0)</f>
        <v>0</v>
      </c>
    </row>
    <row r="141" spans="1:54" outlineLevel="2">
      <c r="A141" s="2" t="s">
        <v>445</v>
      </c>
      <c r="B141" s="6">
        <v>19</v>
      </c>
      <c r="C141" s="5">
        <f t="shared" si="125"/>
        <v>7964</v>
      </c>
      <c r="D141" s="5">
        <f t="shared" si="126"/>
        <v>37158.744624964078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107">
        <f>IF(L$3,DEMSOC($D141,$C140,L$4,Parameters!O$13)*(L$4&gt;=$C141),0)</f>
        <v>0</v>
      </c>
      <c r="M141" s="5">
        <f>IF(M$3,DEMSOC($D141,$C140,M$4,Parameters!P$13)*(M$4&gt;=$C141),0)</f>
        <v>0</v>
      </c>
      <c r="N141" s="5">
        <f>IF(N$3,DEMSOC($D141,$C140,N$4,Parameters!Q$13)*(N$4&gt;=$C141),0)</f>
        <v>0</v>
      </c>
      <c r="O141" s="5">
        <f>IF(O$3,DEMSOC($D141,$C140,O$4,Parameters!R$13)*(O$4&gt;=$C141),0)</f>
        <v>0</v>
      </c>
      <c r="P141" s="5">
        <f>IF(P$3,DEMSOC($D141,$C140,P$4,Parameters!S$13)*(P$4&gt;=$C141),0)</f>
        <v>0</v>
      </c>
      <c r="Q141" s="5">
        <f>IF(Q$3,DEMSOC($D141,$C140,Q$4,Parameters!T$13)*(Q$4&gt;=$C141),0)</f>
        <v>0</v>
      </c>
      <c r="R141" s="5">
        <f>IF(R$3,DEMSOC($D141,$C140,R$4,Parameters!U$13)*(R$4&gt;=$C141),0)</f>
        <v>0</v>
      </c>
      <c r="S141" s="5">
        <f>IF(S$3,DEMSOC($D141,$C140,S$4,Parameters!V$13)*(S$4&gt;=$C141),0)</f>
        <v>0</v>
      </c>
      <c r="T141" s="5">
        <f>IF(T$3,DEMSOC($D141,$C140,T$4,Parameters!W$13)*(T$4&gt;=$C141),0)</f>
        <v>0</v>
      </c>
      <c r="U141" s="5">
        <f>IF(U$3,DEMSOC($D141,$C140,U$4,Parameters!X$13)*(U$4&gt;=$C141),0)</f>
        <v>0</v>
      </c>
      <c r="V141" s="5">
        <f>IF(V$3,DEMSOC($D141,$C140,V$4,Parameters!Y$13)*(V$4&gt;=$C141),0)</f>
        <v>33669.770200308922</v>
      </c>
      <c r="W141" s="5">
        <f>IF(W$3,DEMSOC($D141,$C140,W$4,Parameters!Z$13)*(W$4&gt;=$C141),0)</f>
        <v>30618.401573331841</v>
      </c>
      <c r="X141" s="5">
        <f>IF(X$3,DEMSOC($D141,$C140,X$4,Parameters!AA$13)*(X$4&gt;=$C141),0)</f>
        <v>27935.761989908038</v>
      </c>
      <c r="Y141" s="5">
        <f>IF(Y$3,DEMSOC($D141,$C140,Y$4,Parameters!AB$13)*(Y$4&gt;=$C141),0)</f>
        <v>25571.72344084119</v>
      </c>
      <c r="Z141" s="5">
        <f>IF(Z$3,DEMSOC($D141,$C140,Z$4,Parameters!AC$13)*(Z$4&gt;=$C141),0)</f>
        <v>23478.049596843826</v>
      </c>
      <c r="AA141" s="5">
        <f>IF(AA$3,DEMSOC($D141,$C140,AA$4,Parameters!AD$13)*(AA$4&gt;=$C141),0)</f>
        <v>21629.417364066259</v>
      </c>
      <c r="AB141" s="5">
        <f>IF(AB$3,DEMSOC($D141,$C140,AB$4,Parameters!AE$13)*(AB$4&gt;=$C141),0)</f>
        <v>19988.316008689082</v>
      </c>
      <c r="AC141" s="5">
        <f>IF(AC$3,DEMSOC($D141,$C140,AC$4,Parameters!AF$13)*(AC$4&gt;=$C141),0)</f>
        <v>18527.772607917665</v>
      </c>
      <c r="AD141" s="5">
        <f>IF(AD$3,DEMSOC($D141,$C140,AD$4,Parameters!AG$13)*(AD$4&gt;=$C141),0)</f>
        <v>17221.236225072182</v>
      </c>
      <c r="AE141" s="5">
        <f>IF(AE$3,DEMSOC($D141,$C140,AE$4,Parameters!AH$13)*(AE$4&gt;=$C141),0)</f>
        <v>16984.355836280582</v>
      </c>
      <c r="AF141" s="5">
        <f>IF(AF$3,DEMSOC($D141,$C140,AF$4,Parameters!AI$13)*(AF$4&gt;=$C141),0)</f>
        <v>0</v>
      </c>
      <c r="AG141" s="5">
        <f>IF(AG$3,DEMSOC($D141,$C140,AG$4,Parameters!AJ$13)*(AG$4&gt;=$C141),0)</f>
        <v>0</v>
      </c>
      <c r="AH141" s="5">
        <f>IF(AH$3,DEMSOC($D141,$C140,AH$4,Parameters!AK$13)*(AH$4&gt;=$C141),0)</f>
        <v>0</v>
      </c>
      <c r="AI141" s="5">
        <f>IF(AI$3,DEMSOC($D141,$C140,AI$4,Parameters!AL$13)*(AI$4&gt;=$C141),0)</f>
        <v>0</v>
      </c>
      <c r="AJ141" s="5">
        <f>IF(AJ$3,DEMSOC($D141,$C140,AJ$4,Parameters!AM$13)*(AJ$4&gt;=$C141),0)</f>
        <v>0</v>
      </c>
      <c r="AK141" s="5">
        <f>IF(AK$3,DEMSOC($D141,$C140,AK$4,Parameters!AN$13)*(AK$4&gt;=$C141),0)</f>
        <v>0</v>
      </c>
      <c r="AL141" s="5">
        <f>IF(AL$3,DEMSOC($D141,$C140,AL$4,Parameters!AO$13)*(AL$4&gt;=$C141),0)</f>
        <v>0</v>
      </c>
      <c r="AM141" s="5">
        <f>IF(AM$3,DEMSOC($D141,$C140,AM$4,Parameters!AP$13)*(AM$4&gt;=$C141),0)</f>
        <v>0</v>
      </c>
      <c r="AN141" s="5">
        <f>IF(AN$3,DEMSOC($D141,$C140,AN$4,Parameters!AQ$13)*(AN$4&gt;=$C141),0)</f>
        <v>0</v>
      </c>
      <c r="AO141" s="5">
        <f>IF(AO$3,DEMSOC($D141,$C140,AO$4,Parameters!AR$13)*(AO$4&gt;=$C141),0)</f>
        <v>0</v>
      </c>
      <c r="AP141" s="5">
        <f>IF(AP$3,DEMSOC($D141,$C140,AP$4,Parameters!AS$13)*(AP$4&gt;=$C141),0)</f>
        <v>0</v>
      </c>
      <c r="AQ141" s="5">
        <f>IF(AQ$3,DEMSOC($D141,$C140,AQ$4,Parameters!AT$13)*(AQ$4&gt;=$C141),0)</f>
        <v>0</v>
      </c>
      <c r="AR141" s="5">
        <f>IF(AR$3,DEMSOC($D141,$C140,AR$4,Parameters!AU$13)*(AR$4&gt;=$C141),0)</f>
        <v>0</v>
      </c>
      <c r="AS141" s="5">
        <f>IF(AS$3,DEMSOC($D141,$C140,AS$4,Parameters!AV$13)*(AS$4&gt;=$C141),0)</f>
        <v>0</v>
      </c>
      <c r="AT141" s="5">
        <f>IF(AT$3,DEMSOC($D141,$C140,AT$4,Parameters!AW$13)*(AT$4&gt;=$C141),0)</f>
        <v>0</v>
      </c>
      <c r="AU141" s="5">
        <f>IF(AU$3,DEMSOC($D141,$C140,AU$4,Parameters!AX$13)*(AU$4&gt;=$C141),0)</f>
        <v>0</v>
      </c>
      <c r="AV141" s="5">
        <f>IF(AV$3,DEMSOC($D141,$C140,AV$4,Parameters!AY$13)*(AV$4&gt;=$C141),0)</f>
        <v>0</v>
      </c>
      <c r="AW141" s="5">
        <f>IF(AW$3,DEMSOC($D141,$C140,AW$4,Parameters!AZ$13)*(AW$4&gt;=$C141),0)</f>
        <v>0</v>
      </c>
      <c r="AX141" s="5">
        <f>IF(AX$3,DEMSOC($D141,$C140,AX$4,Parameters!BA$13)*(AX$4&gt;=$C141),0)</f>
        <v>0</v>
      </c>
      <c r="AY141" s="5">
        <f>IF(AY$3,DEMSOC($D141,$C140,AY$4,Parameters!BB$13)*(AY$4&gt;=$C141),0)</f>
        <v>0</v>
      </c>
      <c r="AZ141" s="5">
        <f>IF(AZ$3,DEMSOC($D141,$C140,AZ$4,Parameters!BC$13)*(AZ$4&gt;=$C141),0)</f>
        <v>0</v>
      </c>
      <c r="BA141" s="5">
        <f>IF(BA$3,DEMSOC($D141,$C140,BA$4,Parameters!BD$13)*(BA$4&gt;=$C141),0)</f>
        <v>0</v>
      </c>
      <c r="BB141" s="5">
        <f>IF(BB$3,DEMSOC($D141,$C140,BB$4,Parameters!BE$13)*(BB$4&gt;=$C141),0)</f>
        <v>0</v>
      </c>
    </row>
    <row r="142" spans="1:54" outlineLevel="2">
      <c r="A142" s="2" t="s">
        <v>445</v>
      </c>
      <c r="B142" s="6">
        <v>20</v>
      </c>
      <c r="C142" s="5">
        <f t="shared" si="125"/>
        <v>8329</v>
      </c>
      <c r="D142" s="5">
        <f t="shared" si="126"/>
        <v>40841.866022068891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107">
        <f>IF(L$3,DEMSOC($D142,$C141,L$4,Parameters!O$13)*(L$4&gt;=$C142),0)</f>
        <v>0</v>
      </c>
      <c r="M142" s="5">
        <f>IF(M$3,DEMSOC($D142,$C141,M$4,Parameters!P$13)*(M$4&gt;=$C142),0)</f>
        <v>0</v>
      </c>
      <c r="N142" s="5">
        <f>IF(N$3,DEMSOC($D142,$C141,N$4,Parameters!Q$13)*(N$4&gt;=$C142),0)</f>
        <v>0</v>
      </c>
      <c r="O142" s="5">
        <f>IF(O$3,DEMSOC($D142,$C141,O$4,Parameters!R$13)*(O$4&gt;=$C142),0)</f>
        <v>0</v>
      </c>
      <c r="P142" s="5">
        <f>IF(P$3,DEMSOC($D142,$C141,P$4,Parameters!S$13)*(P$4&gt;=$C142),0)</f>
        <v>0</v>
      </c>
      <c r="Q142" s="5">
        <f>IF(Q$3,DEMSOC($D142,$C141,Q$4,Parameters!T$13)*(Q$4&gt;=$C142),0)</f>
        <v>0</v>
      </c>
      <c r="R142" s="5">
        <f>IF(R$3,DEMSOC($D142,$C141,R$4,Parameters!U$13)*(R$4&gt;=$C142),0)</f>
        <v>0</v>
      </c>
      <c r="S142" s="5">
        <f>IF(S$3,DEMSOC($D142,$C141,S$4,Parameters!V$13)*(S$4&gt;=$C142),0)</f>
        <v>0</v>
      </c>
      <c r="T142" s="5">
        <f>IF(T$3,DEMSOC($D142,$C141,T$4,Parameters!W$13)*(T$4&gt;=$C142),0)</f>
        <v>0</v>
      </c>
      <c r="U142" s="5">
        <f>IF(U$3,DEMSOC($D142,$C141,U$4,Parameters!X$13)*(U$4&gt;=$C142),0)</f>
        <v>0</v>
      </c>
      <c r="V142" s="5">
        <f>IF(V$3,DEMSOC($D142,$C141,V$4,Parameters!Y$13)*(V$4&gt;=$C142),0)</f>
        <v>0</v>
      </c>
      <c r="W142" s="5">
        <f>IF(W$3,DEMSOC($D142,$C141,W$4,Parameters!Z$13)*(W$4&gt;=$C142),0)</f>
        <v>37016.871483551942</v>
      </c>
      <c r="X142" s="5">
        <f>IF(X$3,DEMSOC($D142,$C141,X$4,Parameters!AA$13)*(X$4&gt;=$C142),0)</f>
        <v>33661.861274935647</v>
      </c>
      <c r="Y142" s="5">
        <f>IF(Y$3,DEMSOC($D142,$C141,Y$4,Parameters!AB$13)*(Y$4&gt;=$C142),0)</f>
        <v>30712.291182273726</v>
      </c>
      <c r="Z142" s="5">
        <f>IF(Z$3,DEMSOC($D142,$C141,Z$4,Parameters!AC$13)*(Z$4&gt;=$C142),0)</f>
        <v>28106.355940307658</v>
      </c>
      <c r="AA142" s="5">
        <f>IF(AA$3,DEMSOC($D142,$C141,AA$4,Parameters!AD$13)*(AA$4&gt;=$C142),0)</f>
        <v>25811.070678411364</v>
      </c>
      <c r="AB142" s="5">
        <f>IF(AB$3,DEMSOC($D142,$C141,AB$4,Parameters!AE$13)*(AB$4&gt;=$C142),0)</f>
        <v>23778.534707394076</v>
      </c>
      <c r="AC142" s="5">
        <f>IF(AC$3,DEMSOC($D142,$C141,AC$4,Parameters!AF$13)*(AC$4&gt;=$C142),0)</f>
        <v>21974.187368783361</v>
      </c>
      <c r="AD142" s="5">
        <f>IF(AD$3,DEMSOC($D142,$C141,AD$4,Parameters!AG$13)*(AD$4&gt;=$C142),0)</f>
        <v>20364.218817864941</v>
      </c>
      <c r="AE142" s="5">
        <f>IF(AE$3,DEMSOC($D142,$C141,AE$4,Parameters!AH$13)*(AE$4&gt;=$C142),0)</f>
        <v>20072.779953578673</v>
      </c>
      <c r="AF142" s="5">
        <f>IF(AF$3,DEMSOC($D142,$C141,AF$4,Parameters!AI$13)*(AF$4&gt;=$C142),0)</f>
        <v>0</v>
      </c>
      <c r="AG142" s="5">
        <f>IF(AG$3,DEMSOC($D142,$C141,AG$4,Parameters!AJ$13)*(AG$4&gt;=$C142),0)</f>
        <v>0</v>
      </c>
      <c r="AH142" s="5">
        <f>IF(AH$3,DEMSOC($D142,$C141,AH$4,Parameters!AK$13)*(AH$4&gt;=$C142),0)</f>
        <v>0</v>
      </c>
      <c r="AI142" s="5">
        <f>IF(AI$3,DEMSOC($D142,$C141,AI$4,Parameters!AL$13)*(AI$4&gt;=$C142),0)</f>
        <v>0</v>
      </c>
      <c r="AJ142" s="5">
        <f>IF(AJ$3,DEMSOC($D142,$C141,AJ$4,Parameters!AM$13)*(AJ$4&gt;=$C142),0)</f>
        <v>0</v>
      </c>
      <c r="AK142" s="5">
        <f>IF(AK$3,DEMSOC($D142,$C141,AK$4,Parameters!AN$13)*(AK$4&gt;=$C142),0)</f>
        <v>0</v>
      </c>
      <c r="AL142" s="5">
        <f>IF(AL$3,DEMSOC($D142,$C141,AL$4,Parameters!AO$13)*(AL$4&gt;=$C142),0)</f>
        <v>0</v>
      </c>
      <c r="AM142" s="5">
        <f>IF(AM$3,DEMSOC($D142,$C141,AM$4,Parameters!AP$13)*(AM$4&gt;=$C142),0)</f>
        <v>0</v>
      </c>
      <c r="AN142" s="5">
        <f>IF(AN$3,DEMSOC($D142,$C141,AN$4,Parameters!AQ$13)*(AN$4&gt;=$C142),0)</f>
        <v>0</v>
      </c>
      <c r="AO142" s="5">
        <f>IF(AO$3,DEMSOC($D142,$C141,AO$4,Parameters!AR$13)*(AO$4&gt;=$C142),0)</f>
        <v>0</v>
      </c>
      <c r="AP142" s="5">
        <f>IF(AP$3,DEMSOC($D142,$C141,AP$4,Parameters!AS$13)*(AP$4&gt;=$C142),0)</f>
        <v>0</v>
      </c>
      <c r="AQ142" s="5">
        <f>IF(AQ$3,DEMSOC($D142,$C141,AQ$4,Parameters!AT$13)*(AQ$4&gt;=$C142),0)</f>
        <v>0</v>
      </c>
      <c r="AR142" s="5">
        <f>IF(AR$3,DEMSOC($D142,$C141,AR$4,Parameters!AU$13)*(AR$4&gt;=$C142),0)</f>
        <v>0</v>
      </c>
      <c r="AS142" s="5">
        <f>IF(AS$3,DEMSOC($D142,$C141,AS$4,Parameters!AV$13)*(AS$4&gt;=$C142),0)</f>
        <v>0</v>
      </c>
      <c r="AT142" s="5">
        <f>IF(AT$3,DEMSOC($D142,$C141,AT$4,Parameters!AW$13)*(AT$4&gt;=$C142),0)</f>
        <v>0</v>
      </c>
      <c r="AU142" s="5">
        <f>IF(AU$3,DEMSOC($D142,$C141,AU$4,Parameters!AX$13)*(AU$4&gt;=$C142),0)</f>
        <v>0</v>
      </c>
      <c r="AV142" s="5">
        <f>IF(AV$3,DEMSOC($D142,$C141,AV$4,Parameters!AY$13)*(AV$4&gt;=$C142),0)</f>
        <v>0</v>
      </c>
      <c r="AW142" s="5">
        <f>IF(AW$3,DEMSOC($D142,$C141,AW$4,Parameters!AZ$13)*(AW$4&gt;=$C142),0)</f>
        <v>0</v>
      </c>
      <c r="AX142" s="5">
        <f>IF(AX$3,DEMSOC($D142,$C141,AX$4,Parameters!BA$13)*(AX$4&gt;=$C142),0)</f>
        <v>0</v>
      </c>
      <c r="AY142" s="5">
        <f>IF(AY$3,DEMSOC($D142,$C141,AY$4,Parameters!BB$13)*(AY$4&gt;=$C142),0)</f>
        <v>0</v>
      </c>
      <c r="AZ142" s="5">
        <f>IF(AZ$3,DEMSOC($D142,$C141,AZ$4,Parameters!BC$13)*(AZ$4&gt;=$C142),0)</f>
        <v>0</v>
      </c>
      <c r="BA142" s="5">
        <f>IF(BA$3,DEMSOC($D142,$C141,BA$4,Parameters!BD$13)*(BA$4&gt;=$C142),0)</f>
        <v>0</v>
      </c>
      <c r="BB142" s="5">
        <f>IF(BB$3,DEMSOC($D142,$C141,BB$4,Parameters!BE$13)*(BB$4&gt;=$C142),0)</f>
        <v>0</v>
      </c>
    </row>
    <row r="143" spans="1:54" outlineLevel="2">
      <c r="A143" s="2" t="s">
        <v>445</v>
      </c>
      <c r="B143" s="6">
        <v>21</v>
      </c>
      <c r="C143" s="5">
        <f t="shared" si="125"/>
        <v>8694</v>
      </c>
      <c r="D143" s="5">
        <f t="shared" si="126"/>
        <v>29812.190666097566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107">
        <f>IF(L$3,DEMSOC($D143,$C142,L$4,Parameters!O$13)*(L$4&gt;=$C143),0)</f>
        <v>0</v>
      </c>
      <c r="M143" s="5">
        <f>IF(M$3,DEMSOC($D143,$C142,M$4,Parameters!P$13)*(M$4&gt;=$C143),0)</f>
        <v>0</v>
      </c>
      <c r="N143" s="5">
        <f>IF(N$3,DEMSOC($D143,$C142,N$4,Parameters!Q$13)*(N$4&gt;=$C143),0)</f>
        <v>0</v>
      </c>
      <c r="O143" s="5">
        <f>IF(O$3,DEMSOC($D143,$C142,O$4,Parameters!R$13)*(O$4&gt;=$C143),0)</f>
        <v>0</v>
      </c>
      <c r="P143" s="5">
        <f>IF(P$3,DEMSOC($D143,$C142,P$4,Parameters!S$13)*(P$4&gt;=$C143),0)</f>
        <v>0</v>
      </c>
      <c r="Q143" s="5">
        <f>IF(Q$3,DEMSOC($D143,$C142,Q$4,Parameters!T$13)*(Q$4&gt;=$C143),0)</f>
        <v>0</v>
      </c>
      <c r="R143" s="5">
        <f>IF(R$3,DEMSOC($D143,$C142,R$4,Parameters!U$13)*(R$4&gt;=$C143),0)</f>
        <v>0</v>
      </c>
      <c r="S143" s="5">
        <f>IF(S$3,DEMSOC($D143,$C142,S$4,Parameters!V$13)*(S$4&gt;=$C143),0)</f>
        <v>0</v>
      </c>
      <c r="T143" s="5">
        <f>IF(T$3,DEMSOC($D143,$C142,T$4,Parameters!W$13)*(T$4&gt;=$C143),0)</f>
        <v>0</v>
      </c>
      <c r="U143" s="5">
        <f>IF(U$3,DEMSOC($D143,$C142,U$4,Parameters!X$13)*(U$4&gt;=$C143),0)</f>
        <v>0</v>
      </c>
      <c r="V143" s="5">
        <f>IF(V$3,DEMSOC($D143,$C142,V$4,Parameters!Y$13)*(V$4&gt;=$C143),0)</f>
        <v>0</v>
      </c>
      <c r="W143" s="5">
        <f>IF(W$3,DEMSOC($D143,$C142,W$4,Parameters!Z$13)*(W$4&gt;=$C143),0)</f>
        <v>0</v>
      </c>
      <c r="X143" s="5">
        <f>IF(X$3,DEMSOC($D143,$C142,X$4,Parameters!AA$13)*(X$4&gt;=$C143),0)</f>
        <v>27020.16675569562</v>
      </c>
      <c r="Y143" s="5">
        <f>IF(Y$3,DEMSOC($D143,$C142,Y$4,Parameters!AB$13)*(Y$4&gt;=$C143),0)</f>
        <v>24571.204115939472</v>
      </c>
      <c r="Z143" s="5">
        <f>IF(Z$3,DEMSOC($D143,$C142,Z$4,Parameters!AC$13)*(Z$4&gt;=$C143),0)</f>
        <v>22412.658749680908</v>
      </c>
      <c r="AA143" s="5">
        <f>IF(AA$3,DEMSOC($D143,$C142,AA$4,Parameters!AD$13)*(AA$4&gt;=$C143),0)</f>
        <v>20516.00780847991</v>
      </c>
      <c r="AB143" s="5">
        <f>IF(AB$3,DEMSOC($D143,$C142,AB$4,Parameters!AE$13)*(AB$4&gt;=$C143),0)</f>
        <v>18840.582845679215</v>
      </c>
      <c r="AC143" s="5">
        <f>IF(AC$3,DEMSOC($D143,$C142,AC$4,Parameters!AF$13)*(AC$4&gt;=$C143),0)</f>
        <v>17356.949608379844</v>
      </c>
      <c r="AD143" s="5">
        <f>IF(AD$3,DEMSOC($D143,$C142,AD$4,Parameters!AG$13)*(AD$4&gt;=$C143),0)</f>
        <v>16036.480617402593</v>
      </c>
      <c r="AE143" s="5">
        <f>IF(AE$3,DEMSOC($D143,$C142,AE$4,Parameters!AH$13)*(AE$4&gt;=$C143),0)</f>
        <v>15797.816076510417</v>
      </c>
      <c r="AF143" s="5">
        <f>IF(AF$3,DEMSOC($D143,$C142,AF$4,Parameters!AI$13)*(AF$4&gt;=$C143),0)</f>
        <v>0</v>
      </c>
      <c r="AG143" s="5">
        <f>IF(AG$3,DEMSOC($D143,$C142,AG$4,Parameters!AJ$13)*(AG$4&gt;=$C143),0)</f>
        <v>0</v>
      </c>
      <c r="AH143" s="5">
        <f>IF(AH$3,DEMSOC($D143,$C142,AH$4,Parameters!AK$13)*(AH$4&gt;=$C143),0)</f>
        <v>0</v>
      </c>
      <c r="AI143" s="5">
        <f>IF(AI$3,DEMSOC($D143,$C142,AI$4,Parameters!AL$13)*(AI$4&gt;=$C143),0)</f>
        <v>0</v>
      </c>
      <c r="AJ143" s="5">
        <f>IF(AJ$3,DEMSOC($D143,$C142,AJ$4,Parameters!AM$13)*(AJ$4&gt;=$C143),0)</f>
        <v>0</v>
      </c>
      <c r="AK143" s="5">
        <f>IF(AK$3,DEMSOC($D143,$C142,AK$4,Parameters!AN$13)*(AK$4&gt;=$C143),0)</f>
        <v>0</v>
      </c>
      <c r="AL143" s="5">
        <f>IF(AL$3,DEMSOC($D143,$C142,AL$4,Parameters!AO$13)*(AL$4&gt;=$C143),0)</f>
        <v>0</v>
      </c>
      <c r="AM143" s="5">
        <f>IF(AM$3,DEMSOC($D143,$C142,AM$4,Parameters!AP$13)*(AM$4&gt;=$C143),0)</f>
        <v>0</v>
      </c>
      <c r="AN143" s="5">
        <f>IF(AN$3,DEMSOC($D143,$C142,AN$4,Parameters!AQ$13)*(AN$4&gt;=$C143),0)</f>
        <v>0</v>
      </c>
      <c r="AO143" s="5">
        <f>IF(AO$3,DEMSOC($D143,$C142,AO$4,Parameters!AR$13)*(AO$4&gt;=$C143),0)</f>
        <v>0</v>
      </c>
      <c r="AP143" s="5">
        <f>IF(AP$3,DEMSOC($D143,$C142,AP$4,Parameters!AS$13)*(AP$4&gt;=$C143),0)</f>
        <v>0</v>
      </c>
      <c r="AQ143" s="5">
        <f>IF(AQ$3,DEMSOC($D143,$C142,AQ$4,Parameters!AT$13)*(AQ$4&gt;=$C143),0)</f>
        <v>0</v>
      </c>
      <c r="AR143" s="5">
        <f>IF(AR$3,DEMSOC($D143,$C142,AR$4,Parameters!AU$13)*(AR$4&gt;=$C143),0)</f>
        <v>0</v>
      </c>
      <c r="AS143" s="5">
        <f>IF(AS$3,DEMSOC($D143,$C142,AS$4,Parameters!AV$13)*(AS$4&gt;=$C143),0)</f>
        <v>0</v>
      </c>
      <c r="AT143" s="5">
        <f>IF(AT$3,DEMSOC($D143,$C142,AT$4,Parameters!AW$13)*(AT$4&gt;=$C143),0)</f>
        <v>0</v>
      </c>
      <c r="AU143" s="5">
        <f>IF(AU$3,DEMSOC($D143,$C142,AU$4,Parameters!AX$13)*(AU$4&gt;=$C143),0)</f>
        <v>0</v>
      </c>
      <c r="AV143" s="5">
        <f>IF(AV$3,DEMSOC($D143,$C142,AV$4,Parameters!AY$13)*(AV$4&gt;=$C143),0)</f>
        <v>0</v>
      </c>
      <c r="AW143" s="5">
        <f>IF(AW$3,DEMSOC($D143,$C142,AW$4,Parameters!AZ$13)*(AW$4&gt;=$C143),0)</f>
        <v>0</v>
      </c>
      <c r="AX143" s="5">
        <f>IF(AX$3,DEMSOC($D143,$C142,AX$4,Parameters!BA$13)*(AX$4&gt;=$C143),0)</f>
        <v>0</v>
      </c>
      <c r="AY143" s="5">
        <f>IF(AY$3,DEMSOC($D143,$C142,AY$4,Parameters!BB$13)*(AY$4&gt;=$C143),0)</f>
        <v>0</v>
      </c>
      <c r="AZ143" s="5">
        <f>IF(AZ$3,DEMSOC($D143,$C142,AZ$4,Parameters!BC$13)*(AZ$4&gt;=$C143),0)</f>
        <v>0</v>
      </c>
      <c r="BA143" s="5">
        <f>IF(BA$3,DEMSOC($D143,$C142,BA$4,Parameters!BD$13)*(BA$4&gt;=$C143),0)</f>
        <v>0</v>
      </c>
      <c r="BB143" s="5">
        <f>IF(BB$3,DEMSOC($D143,$C142,BB$4,Parameters!BE$13)*(BB$4&gt;=$C143),0)</f>
        <v>0</v>
      </c>
    </row>
    <row r="144" spans="1:54" outlineLevel="2">
      <c r="A144" s="2" t="s">
        <v>445</v>
      </c>
      <c r="B144" s="6">
        <v>22</v>
      </c>
      <c r="C144" s="5">
        <f t="shared" si="125"/>
        <v>9059</v>
      </c>
      <c r="D144" s="5">
        <f t="shared" si="126"/>
        <v>23929.9784341841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107">
        <f>IF(L$3,DEMSOC($D144,$C143,L$4,Parameters!O$13)*(L$4&gt;=$C144),0)</f>
        <v>0</v>
      </c>
      <c r="M144" s="5">
        <f>IF(M$3,DEMSOC($D144,$C143,M$4,Parameters!P$13)*(M$4&gt;=$C144),0)</f>
        <v>0</v>
      </c>
      <c r="N144" s="5">
        <f>IF(N$3,DEMSOC($D144,$C143,N$4,Parameters!Q$13)*(N$4&gt;=$C144),0)</f>
        <v>0</v>
      </c>
      <c r="O144" s="5">
        <f>IF(O$3,DEMSOC($D144,$C143,O$4,Parameters!R$13)*(O$4&gt;=$C144),0)</f>
        <v>0</v>
      </c>
      <c r="P144" s="5">
        <f>IF(P$3,DEMSOC($D144,$C143,P$4,Parameters!S$13)*(P$4&gt;=$C144),0)</f>
        <v>0</v>
      </c>
      <c r="Q144" s="5">
        <f>IF(Q$3,DEMSOC($D144,$C143,Q$4,Parameters!T$13)*(Q$4&gt;=$C144),0)</f>
        <v>0</v>
      </c>
      <c r="R144" s="5">
        <f>IF(R$3,DEMSOC($D144,$C143,R$4,Parameters!U$13)*(R$4&gt;=$C144),0)</f>
        <v>0</v>
      </c>
      <c r="S144" s="5">
        <f>IF(S$3,DEMSOC($D144,$C143,S$4,Parameters!V$13)*(S$4&gt;=$C144),0)</f>
        <v>0</v>
      </c>
      <c r="T144" s="5">
        <f>IF(T$3,DEMSOC($D144,$C143,T$4,Parameters!W$13)*(T$4&gt;=$C144),0)</f>
        <v>0</v>
      </c>
      <c r="U144" s="5">
        <f>IF(U$3,DEMSOC($D144,$C143,U$4,Parameters!X$13)*(U$4&gt;=$C144),0)</f>
        <v>0</v>
      </c>
      <c r="V144" s="5">
        <f>IF(V$3,DEMSOC($D144,$C143,V$4,Parameters!Y$13)*(V$4&gt;=$C144),0)</f>
        <v>0</v>
      </c>
      <c r="W144" s="5">
        <f>IF(W$3,DEMSOC($D144,$C143,W$4,Parameters!Z$13)*(W$4&gt;=$C144),0)</f>
        <v>0</v>
      </c>
      <c r="X144" s="5">
        <f>IF(X$3,DEMSOC($D144,$C143,X$4,Parameters!AA$13)*(X$4&gt;=$C144),0)</f>
        <v>0</v>
      </c>
      <c r="Y144" s="5">
        <f>IF(Y$3,DEMSOC($D144,$C143,Y$4,Parameters!AB$13)*(Y$4&gt;=$C144),0)</f>
        <v>21688.845848123434</v>
      </c>
      <c r="Z144" s="5">
        <f>IF(Z$3,DEMSOC($D144,$C143,Z$4,Parameters!AC$13)*(Z$4&gt;=$C144),0)</f>
        <v>19718.042058040268</v>
      </c>
      <c r="AA144" s="5">
        <f>IF(AA$3,DEMSOC($D144,$C143,AA$4,Parameters!AD$13)*(AA$4&gt;=$C144),0)</f>
        <v>17990.440438934649</v>
      </c>
      <c r="AB144" s="5">
        <f>IF(AB$3,DEMSOC($D144,$C143,AB$4,Parameters!AE$13)*(AB$4&gt;=$C144),0)</f>
        <v>16468.015715825364</v>
      </c>
      <c r="AC144" s="5">
        <f>IF(AC$3,DEMSOC($D144,$C143,AC$4,Parameters!AF$13)*(AC$4&gt;=$C144),0)</f>
        <v>15123.16710416302</v>
      </c>
      <c r="AD144" s="5">
        <f>IF(AD$3,DEMSOC($D144,$C143,AD$4,Parameters!AG$13)*(AD$4&gt;=$C144),0)</f>
        <v>13929.197455135316</v>
      </c>
      <c r="AE144" s="5">
        <f>IF(AE$3,DEMSOC($D144,$C143,AE$4,Parameters!AH$13)*(AE$4&gt;=$C144),0)</f>
        <v>13713.726080410795</v>
      </c>
      <c r="AF144" s="5">
        <f>IF(AF$3,DEMSOC($D144,$C143,AF$4,Parameters!AI$13)*(AF$4&gt;=$C144),0)</f>
        <v>0</v>
      </c>
      <c r="AG144" s="5">
        <f>IF(AG$3,DEMSOC($D144,$C143,AG$4,Parameters!AJ$13)*(AG$4&gt;=$C144),0)</f>
        <v>0</v>
      </c>
      <c r="AH144" s="5">
        <f>IF(AH$3,DEMSOC($D144,$C143,AH$4,Parameters!AK$13)*(AH$4&gt;=$C144),0)</f>
        <v>0</v>
      </c>
      <c r="AI144" s="5">
        <f>IF(AI$3,DEMSOC($D144,$C143,AI$4,Parameters!AL$13)*(AI$4&gt;=$C144),0)</f>
        <v>0</v>
      </c>
      <c r="AJ144" s="5">
        <f>IF(AJ$3,DEMSOC($D144,$C143,AJ$4,Parameters!AM$13)*(AJ$4&gt;=$C144),0)</f>
        <v>0</v>
      </c>
      <c r="AK144" s="5">
        <f>IF(AK$3,DEMSOC($D144,$C143,AK$4,Parameters!AN$13)*(AK$4&gt;=$C144),0)</f>
        <v>0</v>
      </c>
      <c r="AL144" s="5">
        <f>IF(AL$3,DEMSOC($D144,$C143,AL$4,Parameters!AO$13)*(AL$4&gt;=$C144),0)</f>
        <v>0</v>
      </c>
      <c r="AM144" s="5">
        <f>IF(AM$3,DEMSOC($D144,$C143,AM$4,Parameters!AP$13)*(AM$4&gt;=$C144),0)</f>
        <v>0</v>
      </c>
      <c r="AN144" s="5">
        <f>IF(AN$3,DEMSOC($D144,$C143,AN$4,Parameters!AQ$13)*(AN$4&gt;=$C144),0)</f>
        <v>0</v>
      </c>
      <c r="AO144" s="5">
        <f>IF(AO$3,DEMSOC($D144,$C143,AO$4,Parameters!AR$13)*(AO$4&gt;=$C144),0)</f>
        <v>0</v>
      </c>
      <c r="AP144" s="5">
        <f>IF(AP$3,DEMSOC($D144,$C143,AP$4,Parameters!AS$13)*(AP$4&gt;=$C144),0)</f>
        <v>0</v>
      </c>
      <c r="AQ144" s="5">
        <f>IF(AQ$3,DEMSOC($D144,$C143,AQ$4,Parameters!AT$13)*(AQ$4&gt;=$C144),0)</f>
        <v>0</v>
      </c>
      <c r="AR144" s="5">
        <f>IF(AR$3,DEMSOC($D144,$C143,AR$4,Parameters!AU$13)*(AR$4&gt;=$C144),0)</f>
        <v>0</v>
      </c>
      <c r="AS144" s="5">
        <f>IF(AS$3,DEMSOC($D144,$C143,AS$4,Parameters!AV$13)*(AS$4&gt;=$C144),0)</f>
        <v>0</v>
      </c>
      <c r="AT144" s="5">
        <f>IF(AT$3,DEMSOC($D144,$C143,AT$4,Parameters!AW$13)*(AT$4&gt;=$C144),0)</f>
        <v>0</v>
      </c>
      <c r="AU144" s="5">
        <f>IF(AU$3,DEMSOC($D144,$C143,AU$4,Parameters!AX$13)*(AU$4&gt;=$C144),0)</f>
        <v>0</v>
      </c>
      <c r="AV144" s="5">
        <f>IF(AV$3,DEMSOC($D144,$C143,AV$4,Parameters!AY$13)*(AV$4&gt;=$C144),0)</f>
        <v>0</v>
      </c>
      <c r="AW144" s="5">
        <f>IF(AW$3,DEMSOC($D144,$C143,AW$4,Parameters!AZ$13)*(AW$4&gt;=$C144),0)</f>
        <v>0</v>
      </c>
      <c r="AX144" s="5">
        <f>IF(AX$3,DEMSOC($D144,$C143,AX$4,Parameters!BA$13)*(AX$4&gt;=$C144),0)</f>
        <v>0</v>
      </c>
      <c r="AY144" s="5">
        <f>IF(AY$3,DEMSOC($D144,$C143,AY$4,Parameters!BB$13)*(AY$4&gt;=$C144),0)</f>
        <v>0</v>
      </c>
      <c r="AZ144" s="5">
        <f>IF(AZ$3,DEMSOC($D144,$C143,AZ$4,Parameters!BC$13)*(AZ$4&gt;=$C144),0)</f>
        <v>0</v>
      </c>
      <c r="BA144" s="5">
        <f>IF(BA$3,DEMSOC($D144,$C143,BA$4,Parameters!BD$13)*(BA$4&gt;=$C144),0)</f>
        <v>0</v>
      </c>
      <c r="BB144" s="5">
        <f>IF(BB$3,DEMSOC($D144,$C143,BB$4,Parameters!BE$13)*(BB$4&gt;=$C144),0)</f>
        <v>0</v>
      </c>
    </row>
    <row r="145" spans="1:54" outlineLevel="2">
      <c r="A145" s="2" t="s">
        <v>445</v>
      </c>
      <c r="B145" s="6">
        <v>23</v>
      </c>
      <c r="C145" s="5">
        <f t="shared" si="125"/>
        <v>9425</v>
      </c>
      <c r="D145" s="5">
        <f t="shared" si="126"/>
        <v>25225.718227472389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107">
        <f>IF(L$3,DEMSOC($D145,$C144,L$4,Parameters!O$13)*(L$4&gt;=$C145),0)</f>
        <v>0</v>
      </c>
      <c r="M145" s="5">
        <f>IF(M$3,DEMSOC($D145,$C144,M$4,Parameters!P$13)*(M$4&gt;=$C145),0)</f>
        <v>0</v>
      </c>
      <c r="N145" s="5">
        <f>IF(N$3,DEMSOC($D145,$C144,N$4,Parameters!Q$13)*(N$4&gt;=$C145),0)</f>
        <v>0</v>
      </c>
      <c r="O145" s="5">
        <f>IF(O$3,DEMSOC($D145,$C144,O$4,Parameters!R$13)*(O$4&gt;=$C145),0)</f>
        <v>0</v>
      </c>
      <c r="P145" s="5">
        <f>IF(P$3,DEMSOC($D145,$C144,P$4,Parameters!S$13)*(P$4&gt;=$C145),0)</f>
        <v>0</v>
      </c>
      <c r="Q145" s="5">
        <f>IF(Q$3,DEMSOC($D145,$C144,Q$4,Parameters!T$13)*(Q$4&gt;=$C145),0)</f>
        <v>0</v>
      </c>
      <c r="R145" s="5">
        <f>IF(R$3,DEMSOC($D145,$C144,R$4,Parameters!U$13)*(R$4&gt;=$C145),0)</f>
        <v>0</v>
      </c>
      <c r="S145" s="5">
        <f>IF(S$3,DEMSOC($D145,$C144,S$4,Parameters!V$13)*(S$4&gt;=$C145),0)</f>
        <v>0</v>
      </c>
      <c r="T145" s="5">
        <f>IF(T$3,DEMSOC($D145,$C144,T$4,Parameters!W$13)*(T$4&gt;=$C145),0)</f>
        <v>0</v>
      </c>
      <c r="U145" s="5">
        <f>IF(U$3,DEMSOC($D145,$C144,U$4,Parameters!X$13)*(U$4&gt;=$C145),0)</f>
        <v>0</v>
      </c>
      <c r="V145" s="5">
        <f>IF(V$3,DEMSOC($D145,$C144,V$4,Parameters!Y$13)*(V$4&gt;=$C145),0)</f>
        <v>0</v>
      </c>
      <c r="W145" s="5">
        <f>IF(W$3,DEMSOC($D145,$C144,W$4,Parameters!Z$13)*(W$4&gt;=$C145),0)</f>
        <v>0</v>
      </c>
      <c r="X145" s="5">
        <f>IF(X$3,DEMSOC($D145,$C144,X$4,Parameters!AA$13)*(X$4&gt;=$C145),0)</f>
        <v>0</v>
      </c>
      <c r="Y145" s="5">
        <f>IF(Y$3,DEMSOC($D145,$C144,Y$4,Parameters!AB$13)*(Y$4&gt;=$C145),0)</f>
        <v>0</v>
      </c>
      <c r="Z145" s="5">
        <f>IF(Z$3,DEMSOC($D145,$C144,Z$4,Parameters!AC$13)*(Z$4&gt;=$C145),0)</f>
        <v>22857.180575635779</v>
      </c>
      <c r="AA145" s="5">
        <f>IF(AA$3,DEMSOC($D145,$C144,AA$4,Parameters!AD$13)*(AA$4&gt;=$C145),0)</f>
        <v>20785.717560155947</v>
      </c>
      <c r="AB145" s="5">
        <f>IF(AB$3,DEMSOC($D145,$C144,AB$4,Parameters!AE$13)*(AB$4&gt;=$C145),0)</f>
        <v>18964.571261476915</v>
      </c>
      <c r="AC145" s="5">
        <f>IF(AC$3,DEMSOC($D145,$C144,AC$4,Parameters!AF$13)*(AC$4&gt;=$C145),0)</f>
        <v>17359.711600056082</v>
      </c>
      <c r="AD145" s="5">
        <f>IF(AD$3,DEMSOC($D145,$C144,AD$4,Parameters!AG$13)*(AD$4&gt;=$C145),0)</f>
        <v>15938.392688936989</v>
      </c>
      <c r="AE145" s="5">
        <f>IF(AE$3,DEMSOC($D145,$C144,AE$4,Parameters!AH$13)*(AE$4&gt;=$C145),0)</f>
        <v>15682.278859807049</v>
      </c>
      <c r="AF145" s="5">
        <f>IF(AF$3,DEMSOC($D145,$C144,AF$4,Parameters!AI$13)*(AF$4&gt;=$C145),0)</f>
        <v>0</v>
      </c>
      <c r="AG145" s="5">
        <f>IF(AG$3,DEMSOC($D145,$C144,AG$4,Parameters!AJ$13)*(AG$4&gt;=$C145),0)</f>
        <v>0</v>
      </c>
      <c r="AH145" s="5">
        <f>IF(AH$3,DEMSOC($D145,$C144,AH$4,Parameters!AK$13)*(AH$4&gt;=$C145),0)</f>
        <v>0</v>
      </c>
      <c r="AI145" s="5">
        <f>IF(AI$3,DEMSOC($D145,$C144,AI$4,Parameters!AL$13)*(AI$4&gt;=$C145),0)</f>
        <v>0</v>
      </c>
      <c r="AJ145" s="5">
        <f>IF(AJ$3,DEMSOC($D145,$C144,AJ$4,Parameters!AM$13)*(AJ$4&gt;=$C145),0)</f>
        <v>0</v>
      </c>
      <c r="AK145" s="5">
        <f>IF(AK$3,DEMSOC($D145,$C144,AK$4,Parameters!AN$13)*(AK$4&gt;=$C145),0)</f>
        <v>0</v>
      </c>
      <c r="AL145" s="5">
        <f>IF(AL$3,DEMSOC($D145,$C144,AL$4,Parameters!AO$13)*(AL$4&gt;=$C145),0)</f>
        <v>0</v>
      </c>
      <c r="AM145" s="5">
        <f>IF(AM$3,DEMSOC($D145,$C144,AM$4,Parameters!AP$13)*(AM$4&gt;=$C145),0)</f>
        <v>0</v>
      </c>
      <c r="AN145" s="5">
        <f>IF(AN$3,DEMSOC($D145,$C144,AN$4,Parameters!AQ$13)*(AN$4&gt;=$C145),0)</f>
        <v>0</v>
      </c>
      <c r="AO145" s="5">
        <f>IF(AO$3,DEMSOC($D145,$C144,AO$4,Parameters!AR$13)*(AO$4&gt;=$C145),0)</f>
        <v>0</v>
      </c>
      <c r="AP145" s="5">
        <f>IF(AP$3,DEMSOC($D145,$C144,AP$4,Parameters!AS$13)*(AP$4&gt;=$C145),0)</f>
        <v>0</v>
      </c>
      <c r="AQ145" s="5">
        <f>IF(AQ$3,DEMSOC($D145,$C144,AQ$4,Parameters!AT$13)*(AQ$4&gt;=$C145),0)</f>
        <v>0</v>
      </c>
      <c r="AR145" s="5">
        <f>IF(AR$3,DEMSOC($D145,$C144,AR$4,Parameters!AU$13)*(AR$4&gt;=$C145),0)</f>
        <v>0</v>
      </c>
      <c r="AS145" s="5">
        <f>IF(AS$3,DEMSOC($D145,$C144,AS$4,Parameters!AV$13)*(AS$4&gt;=$C145),0)</f>
        <v>0</v>
      </c>
      <c r="AT145" s="5">
        <f>IF(AT$3,DEMSOC($D145,$C144,AT$4,Parameters!AW$13)*(AT$4&gt;=$C145),0)</f>
        <v>0</v>
      </c>
      <c r="AU145" s="5">
        <f>IF(AU$3,DEMSOC($D145,$C144,AU$4,Parameters!AX$13)*(AU$4&gt;=$C145),0)</f>
        <v>0</v>
      </c>
      <c r="AV145" s="5">
        <f>IF(AV$3,DEMSOC($D145,$C144,AV$4,Parameters!AY$13)*(AV$4&gt;=$C145),0)</f>
        <v>0</v>
      </c>
      <c r="AW145" s="5">
        <f>IF(AW$3,DEMSOC($D145,$C144,AW$4,Parameters!AZ$13)*(AW$4&gt;=$C145),0)</f>
        <v>0</v>
      </c>
      <c r="AX145" s="5">
        <f>IF(AX$3,DEMSOC($D145,$C144,AX$4,Parameters!BA$13)*(AX$4&gt;=$C145),0)</f>
        <v>0</v>
      </c>
      <c r="AY145" s="5">
        <f>IF(AY$3,DEMSOC($D145,$C144,AY$4,Parameters!BB$13)*(AY$4&gt;=$C145),0)</f>
        <v>0</v>
      </c>
      <c r="AZ145" s="5">
        <f>IF(AZ$3,DEMSOC($D145,$C144,AZ$4,Parameters!BC$13)*(AZ$4&gt;=$C145),0)</f>
        <v>0</v>
      </c>
      <c r="BA145" s="5">
        <f>IF(BA$3,DEMSOC($D145,$C144,BA$4,Parameters!BD$13)*(BA$4&gt;=$C145),0)</f>
        <v>0</v>
      </c>
      <c r="BB145" s="5">
        <f>IF(BB$3,DEMSOC($D145,$C144,BB$4,Parameters!BE$13)*(BB$4&gt;=$C145),0)</f>
        <v>0</v>
      </c>
    </row>
    <row r="146" spans="1:54" outlineLevel="2">
      <c r="A146" s="2" t="s">
        <v>445</v>
      </c>
      <c r="B146" s="6">
        <v>24</v>
      </c>
      <c r="C146" s="5">
        <f t="shared" si="125"/>
        <v>9790</v>
      </c>
      <c r="D146" s="5">
        <f t="shared" si="126"/>
        <v>17863.040419445606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107">
        <f>IF(L$3,DEMSOC($D146,$C145,L$4,Parameters!O$13)*(L$4&gt;=$C146),0)</f>
        <v>0</v>
      </c>
      <c r="M146" s="5">
        <f>IF(M$3,DEMSOC($D146,$C145,M$4,Parameters!P$13)*(M$4&gt;=$C146),0)</f>
        <v>0</v>
      </c>
      <c r="N146" s="5">
        <f>IF(N$3,DEMSOC($D146,$C145,N$4,Parameters!Q$13)*(N$4&gt;=$C146),0)</f>
        <v>0</v>
      </c>
      <c r="O146" s="5">
        <f>IF(O$3,DEMSOC($D146,$C145,O$4,Parameters!R$13)*(O$4&gt;=$C146),0)</f>
        <v>0</v>
      </c>
      <c r="P146" s="5">
        <f>IF(P$3,DEMSOC($D146,$C145,P$4,Parameters!S$13)*(P$4&gt;=$C146),0)</f>
        <v>0</v>
      </c>
      <c r="Q146" s="5">
        <f>IF(Q$3,DEMSOC($D146,$C145,Q$4,Parameters!T$13)*(Q$4&gt;=$C146),0)</f>
        <v>0</v>
      </c>
      <c r="R146" s="5">
        <f>IF(R$3,DEMSOC($D146,$C145,R$4,Parameters!U$13)*(R$4&gt;=$C146),0)</f>
        <v>0</v>
      </c>
      <c r="S146" s="5">
        <f>IF(S$3,DEMSOC($D146,$C145,S$4,Parameters!V$13)*(S$4&gt;=$C146),0)</f>
        <v>0</v>
      </c>
      <c r="T146" s="5">
        <f>IF(T$3,DEMSOC($D146,$C145,T$4,Parameters!W$13)*(T$4&gt;=$C146),0)</f>
        <v>0</v>
      </c>
      <c r="U146" s="5">
        <f>IF(U$3,DEMSOC($D146,$C145,U$4,Parameters!X$13)*(U$4&gt;=$C146),0)</f>
        <v>0</v>
      </c>
      <c r="V146" s="5">
        <f>IF(V$3,DEMSOC($D146,$C145,V$4,Parameters!Y$13)*(V$4&gt;=$C146),0)</f>
        <v>0</v>
      </c>
      <c r="W146" s="5">
        <f>IF(W$3,DEMSOC($D146,$C145,W$4,Parameters!Z$13)*(W$4&gt;=$C146),0)</f>
        <v>0</v>
      </c>
      <c r="X146" s="5">
        <f>IF(X$3,DEMSOC($D146,$C145,X$4,Parameters!AA$13)*(X$4&gt;=$C146),0)</f>
        <v>0</v>
      </c>
      <c r="Y146" s="5">
        <f>IF(Y$3,DEMSOC($D146,$C145,Y$4,Parameters!AB$13)*(Y$4&gt;=$C146),0)</f>
        <v>0</v>
      </c>
      <c r="Z146" s="5">
        <f>IF(Z$3,DEMSOC($D146,$C145,Z$4,Parameters!AC$13)*(Z$4&gt;=$C146),0)</f>
        <v>0</v>
      </c>
      <c r="AA146" s="5">
        <f>IF(AA$3,DEMSOC($D146,$C145,AA$4,Parameters!AD$13)*(AA$4&gt;=$C146),0)</f>
        <v>16190.099422852381</v>
      </c>
      <c r="AB146" s="5">
        <f>IF(AB$3,DEMSOC($D146,$C145,AB$4,Parameters!AE$13)*(AB$4&gt;=$C146),0)</f>
        <v>14722.715857865856</v>
      </c>
      <c r="AC146" s="5">
        <f>IF(AC$3,DEMSOC($D146,$C145,AC$4,Parameters!AF$13)*(AC$4&gt;=$C146),0)</f>
        <v>13432.659968726564</v>
      </c>
      <c r="AD146" s="5">
        <f>IF(AD$3,DEMSOC($D146,$C145,AD$4,Parameters!AG$13)*(AD$4&gt;=$C146),0)</f>
        <v>12292.899935907681</v>
      </c>
      <c r="AE146" s="5">
        <f>IF(AE$3,DEMSOC($D146,$C145,AE$4,Parameters!AH$13)*(AE$4&gt;=$C146),0)</f>
        <v>12087.826940878633</v>
      </c>
      <c r="AF146" s="5">
        <f>IF(AF$3,DEMSOC($D146,$C145,AF$4,Parameters!AI$13)*(AF$4&gt;=$C146),0)</f>
        <v>0</v>
      </c>
      <c r="AG146" s="5">
        <f>IF(AG$3,DEMSOC($D146,$C145,AG$4,Parameters!AJ$13)*(AG$4&gt;=$C146),0)</f>
        <v>0</v>
      </c>
      <c r="AH146" s="5">
        <f>IF(AH$3,DEMSOC($D146,$C145,AH$4,Parameters!AK$13)*(AH$4&gt;=$C146),0)</f>
        <v>0</v>
      </c>
      <c r="AI146" s="5">
        <f>IF(AI$3,DEMSOC($D146,$C145,AI$4,Parameters!AL$13)*(AI$4&gt;=$C146),0)</f>
        <v>0</v>
      </c>
      <c r="AJ146" s="5">
        <f>IF(AJ$3,DEMSOC($D146,$C145,AJ$4,Parameters!AM$13)*(AJ$4&gt;=$C146),0)</f>
        <v>0</v>
      </c>
      <c r="AK146" s="5">
        <f>IF(AK$3,DEMSOC($D146,$C145,AK$4,Parameters!AN$13)*(AK$4&gt;=$C146),0)</f>
        <v>0</v>
      </c>
      <c r="AL146" s="5">
        <f>IF(AL$3,DEMSOC($D146,$C145,AL$4,Parameters!AO$13)*(AL$4&gt;=$C146),0)</f>
        <v>0</v>
      </c>
      <c r="AM146" s="5">
        <f>IF(AM$3,DEMSOC($D146,$C145,AM$4,Parameters!AP$13)*(AM$4&gt;=$C146),0)</f>
        <v>0</v>
      </c>
      <c r="AN146" s="5">
        <f>IF(AN$3,DEMSOC($D146,$C145,AN$4,Parameters!AQ$13)*(AN$4&gt;=$C146),0)</f>
        <v>0</v>
      </c>
      <c r="AO146" s="5">
        <f>IF(AO$3,DEMSOC($D146,$C145,AO$4,Parameters!AR$13)*(AO$4&gt;=$C146),0)</f>
        <v>0</v>
      </c>
      <c r="AP146" s="5">
        <f>IF(AP$3,DEMSOC($D146,$C145,AP$4,Parameters!AS$13)*(AP$4&gt;=$C146),0)</f>
        <v>0</v>
      </c>
      <c r="AQ146" s="5">
        <f>IF(AQ$3,DEMSOC($D146,$C145,AQ$4,Parameters!AT$13)*(AQ$4&gt;=$C146),0)</f>
        <v>0</v>
      </c>
      <c r="AR146" s="5">
        <f>IF(AR$3,DEMSOC($D146,$C145,AR$4,Parameters!AU$13)*(AR$4&gt;=$C146),0)</f>
        <v>0</v>
      </c>
      <c r="AS146" s="5">
        <f>IF(AS$3,DEMSOC($D146,$C145,AS$4,Parameters!AV$13)*(AS$4&gt;=$C146),0)</f>
        <v>0</v>
      </c>
      <c r="AT146" s="5">
        <f>IF(AT$3,DEMSOC($D146,$C145,AT$4,Parameters!AW$13)*(AT$4&gt;=$C146),0)</f>
        <v>0</v>
      </c>
      <c r="AU146" s="5">
        <f>IF(AU$3,DEMSOC($D146,$C145,AU$4,Parameters!AX$13)*(AU$4&gt;=$C146),0)</f>
        <v>0</v>
      </c>
      <c r="AV146" s="5">
        <f>IF(AV$3,DEMSOC($D146,$C145,AV$4,Parameters!AY$13)*(AV$4&gt;=$C146),0)</f>
        <v>0</v>
      </c>
      <c r="AW146" s="5">
        <f>IF(AW$3,DEMSOC($D146,$C145,AW$4,Parameters!AZ$13)*(AW$4&gt;=$C146),0)</f>
        <v>0</v>
      </c>
      <c r="AX146" s="5">
        <f>IF(AX$3,DEMSOC($D146,$C145,AX$4,Parameters!BA$13)*(AX$4&gt;=$C146),0)</f>
        <v>0</v>
      </c>
      <c r="AY146" s="5">
        <f>IF(AY$3,DEMSOC($D146,$C145,AY$4,Parameters!BB$13)*(AY$4&gt;=$C146),0)</f>
        <v>0</v>
      </c>
      <c r="AZ146" s="5">
        <f>IF(AZ$3,DEMSOC($D146,$C145,AZ$4,Parameters!BC$13)*(AZ$4&gt;=$C146),0)</f>
        <v>0</v>
      </c>
      <c r="BA146" s="5">
        <f>IF(BA$3,DEMSOC($D146,$C145,BA$4,Parameters!BD$13)*(BA$4&gt;=$C146),0)</f>
        <v>0</v>
      </c>
      <c r="BB146" s="5">
        <f>IF(BB$3,DEMSOC($D146,$C145,BB$4,Parameters!BE$13)*(BB$4&gt;=$C146),0)</f>
        <v>0</v>
      </c>
    </row>
    <row r="147" spans="1:54" outlineLevel="2">
      <c r="A147" s="2" t="s">
        <v>445</v>
      </c>
      <c r="B147" s="6">
        <v>25</v>
      </c>
      <c r="C147" s="5">
        <f t="shared" si="125"/>
        <v>10155</v>
      </c>
      <c r="D147" s="5">
        <f t="shared" si="126"/>
        <v>18530.817631387152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107">
        <f>IF(L$3,DEMSOC($D147,$C146,L$4,Parameters!O$13)*(L$4&gt;=$C147),0)</f>
        <v>0</v>
      </c>
      <c r="M147" s="5">
        <f>IF(M$3,DEMSOC($D147,$C146,M$4,Parameters!P$13)*(M$4&gt;=$C147),0)</f>
        <v>0</v>
      </c>
      <c r="N147" s="5">
        <f>IF(N$3,DEMSOC($D147,$C146,N$4,Parameters!Q$13)*(N$4&gt;=$C147),0)</f>
        <v>0</v>
      </c>
      <c r="O147" s="5">
        <f>IF(O$3,DEMSOC($D147,$C146,O$4,Parameters!R$13)*(O$4&gt;=$C147),0)</f>
        <v>0</v>
      </c>
      <c r="P147" s="5">
        <f>IF(P$3,DEMSOC($D147,$C146,P$4,Parameters!S$13)*(P$4&gt;=$C147),0)</f>
        <v>0</v>
      </c>
      <c r="Q147" s="5">
        <f>IF(Q$3,DEMSOC($D147,$C146,Q$4,Parameters!T$13)*(Q$4&gt;=$C147),0)</f>
        <v>0</v>
      </c>
      <c r="R147" s="5">
        <f>IF(R$3,DEMSOC($D147,$C146,R$4,Parameters!U$13)*(R$4&gt;=$C147),0)</f>
        <v>0</v>
      </c>
      <c r="S147" s="5">
        <f>IF(S$3,DEMSOC($D147,$C146,S$4,Parameters!V$13)*(S$4&gt;=$C147),0)</f>
        <v>0</v>
      </c>
      <c r="T147" s="5">
        <f>IF(T$3,DEMSOC($D147,$C146,T$4,Parameters!W$13)*(T$4&gt;=$C147),0)</f>
        <v>0</v>
      </c>
      <c r="U147" s="5">
        <f>IF(U$3,DEMSOC($D147,$C146,U$4,Parameters!X$13)*(U$4&gt;=$C147),0)</f>
        <v>0</v>
      </c>
      <c r="V147" s="5">
        <f>IF(V$3,DEMSOC($D147,$C146,V$4,Parameters!Y$13)*(V$4&gt;=$C147),0)</f>
        <v>0</v>
      </c>
      <c r="W147" s="5">
        <f>IF(W$3,DEMSOC($D147,$C146,W$4,Parameters!Z$13)*(W$4&gt;=$C147),0)</f>
        <v>0</v>
      </c>
      <c r="X147" s="5">
        <f>IF(X$3,DEMSOC($D147,$C146,X$4,Parameters!AA$13)*(X$4&gt;=$C147),0)</f>
        <v>0</v>
      </c>
      <c r="Y147" s="5">
        <f>IF(Y$3,DEMSOC($D147,$C146,Y$4,Parameters!AB$13)*(Y$4&gt;=$C147),0)</f>
        <v>0</v>
      </c>
      <c r="Z147" s="5">
        <f>IF(Z$3,DEMSOC($D147,$C146,Z$4,Parameters!AC$13)*(Z$4&gt;=$C147),0)</f>
        <v>0</v>
      </c>
      <c r="AA147" s="5">
        <f>IF(AA$3,DEMSOC($D147,$C146,AA$4,Parameters!AD$13)*(AA$4&gt;=$C147),0)</f>
        <v>0</v>
      </c>
      <c r="AB147" s="5">
        <f>IF(AB$3,DEMSOC($D147,$C146,AB$4,Parameters!AE$13)*(AB$4&gt;=$C147),0)</f>
        <v>16795.336784454026</v>
      </c>
      <c r="AC147" s="5">
        <f>IF(AC$3,DEMSOC($D147,$C146,AC$4,Parameters!AF$13)*(AC$4&gt;=$C147),0)</f>
        <v>15273.0977590942</v>
      </c>
      <c r="AD147" s="5">
        <f>IF(AD$3,DEMSOC($D147,$C146,AD$4,Parameters!AG$13)*(AD$4&gt;=$C147),0)</f>
        <v>13931.377823809444</v>
      </c>
      <c r="AE147" s="5">
        <f>IF(AE$3,DEMSOC($D147,$C146,AE$4,Parameters!AH$13)*(AE$4&gt;=$C147),0)</f>
        <v>13690.318594060354</v>
      </c>
      <c r="AF147" s="5">
        <f>IF(AF$3,DEMSOC($D147,$C146,AF$4,Parameters!AI$13)*(AF$4&gt;=$C147),0)</f>
        <v>0</v>
      </c>
      <c r="AG147" s="5">
        <f>IF(AG$3,DEMSOC($D147,$C146,AG$4,Parameters!AJ$13)*(AG$4&gt;=$C147),0)</f>
        <v>0</v>
      </c>
      <c r="AH147" s="5">
        <f>IF(AH$3,DEMSOC($D147,$C146,AH$4,Parameters!AK$13)*(AH$4&gt;=$C147),0)</f>
        <v>0</v>
      </c>
      <c r="AI147" s="5">
        <f>IF(AI$3,DEMSOC($D147,$C146,AI$4,Parameters!AL$13)*(AI$4&gt;=$C147),0)</f>
        <v>0</v>
      </c>
      <c r="AJ147" s="5">
        <f>IF(AJ$3,DEMSOC($D147,$C146,AJ$4,Parameters!AM$13)*(AJ$4&gt;=$C147),0)</f>
        <v>0</v>
      </c>
      <c r="AK147" s="5">
        <f>IF(AK$3,DEMSOC($D147,$C146,AK$4,Parameters!AN$13)*(AK$4&gt;=$C147),0)</f>
        <v>0</v>
      </c>
      <c r="AL147" s="5">
        <f>IF(AL$3,DEMSOC($D147,$C146,AL$4,Parameters!AO$13)*(AL$4&gt;=$C147),0)</f>
        <v>0</v>
      </c>
      <c r="AM147" s="5">
        <f>IF(AM$3,DEMSOC($D147,$C146,AM$4,Parameters!AP$13)*(AM$4&gt;=$C147),0)</f>
        <v>0</v>
      </c>
      <c r="AN147" s="5">
        <f>IF(AN$3,DEMSOC($D147,$C146,AN$4,Parameters!AQ$13)*(AN$4&gt;=$C147),0)</f>
        <v>0</v>
      </c>
      <c r="AO147" s="5">
        <f>IF(AO$3,DEMSOC($D147,$C146,AO$4,Parameters!AR$13)*(AO$4&gt;=$C147),0)</f>
        <v>0</v>
      </c>
      <c r="AP147" s="5">
        <f>IF(AP$3,DEMSOC($D147,$C146,AP$4,Parameters!AS$13)*(AP$4&gt;=$C147),0)</f>
        <v>0</v>
      </c>
      <c r="AQ147" s="5">
        <f>IF(AQ$3,DEMSOC($D147,$C146,AQ$4,Parameters!AT$13)*(AQ$4&gt;=$C147),0)</f>
        <v>0</v>
      </c>
      <c r="AR147" s="5">
        <f>IF(AR$3,DEMSOC($D147,$C146,AR$4,Parameters!AU$13)*(AR$4&gt;=$C147),0)</f>
        <v>0</v>
      </c>
      <c r="AS147" s="5">
        <f>IF(AS$3,DEMSOC($D147,$C146,AS$4,Parameters!AV$13)*(AS$4&gt;=$C147),0)</f>
        <v>0</v>
      </c>
      <c r="AT147" s="5">
        <f>IF(AT$3,DEMSOC($D147,$C146,AT$4,Parameters!AW$13)*(AT$4&gt;=$C147),0)</f>
        <v>0</v>
      </c>
      <c r="AU147" s="5">
        <f>IF(AU$3,DEMSOC($D147,$C146,AU$4,Parameters!AX$13)*(AU$4&gt;=$C147),0)</f>
        <v>0</v>
      </c>
      <c r="AV147" s="5">
        <f>IF(AV$3,DEMSOC($D147,$C146,AV$4,Parameters!AY$13)*(AV$4&gt;=$C147),0)</f>
        <v>0</v>
      </c>
      <c r="AW147" s="5">
        <f>IF(AW$3,DEMSOC($D147,$C146,AW$4,Parameters!AZ$13)*(AW$4&gt;=$C147),0)</f>
        <v>0</v>
      </c>
      <c r="AX147" s="5">
        <f>IF(AX$3,DEMSOC($D147,$C146,AX$4,Parameters!BA$13)*(AX$4&gt;=$C147),0)</f>
        <v>0</v>
      </c>
      <c r="AY147" s="5">
        <f>IF(AY$3,DEMSOC($D147,$C146,AY$4,Parameters!BB$13)*(AY$4&gt;=$C147),0)</f>
        <v>0</v>
      </c>
      <c r="AZ147" s="5">
        <f>IF(AZ$3,DEMSOC($D147,$C146,AZ$4,Parameters!BC$13)*(AZ$4&gt;=$C147),0)</f>
        <v>0</v>
      </c>
      <c r="BA147" s="5">
        <f>IF(BA$3,DEMSOC($D147,$C146,BA$4,Parameters!BD$13)*(BA$4&gt;=$C147),0)</f>
        <v>0</v>
      </c>
      <c r="BB147" s="5">
        <f>IF(BB$3,DEMSOC($D147,$C146,BB$4,Parameters!BE$13)*(BB$4&gt;=$C147),0)</f>
        <v>0</v>
      </c>
    </row>
    <row r="148" spans="1:54" outlineLevel="2">
      <c r="A148" s="2" t="s">
        <v>445</v>
      </c>
      <c r="B148" s="6">
        <v>26</v>
      </c>
      <c r="C148" s="5">
        <f t="shared" si="125"/>
        <v>10520</v>
      </c>
      <c r="D148" s="5">
        <f t="shared" si="126"/>
        <v>9953.3211132828146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107">
        <f>IF(L$3,DEMSOC($D148,$C147,L$4,Parameters!O$13)*(L$4&gt;=$C148),0)</f>
        <v>0</v>
      </c>
      <c r="M148" s="5">
        <f>IF(M$3,DEMSOC($D148,$C147,M$4,Parameters!P$13)*(M$4&gt;=$C148),0)</f>
        <v>0</v>
      </c>
      <c r="N148" s="5">
        <f>IF(N$3,DEMSOC($D148,$C147,N$4,Parameters!Q$13)*(N$4&gt;=$C148),0)</f>
        <v>0</v>
      </c>
      <c r="O148" s="5">
        <f>IF(O$3,DEMSOC($D148,$C147,O$4,Parameters!R$13)*(O$4&gt;=$C148),0)</f>
        <v>0</v>
      </c>
      <c r="P148" s="5">
        <f>IF(P$3,DEMSOC($D148,$C147,P$4,Parameters!S$13)*(P$4&gt;=$C148),0)</f>
        <v>0</v>
      </c>
      <c r="Q148" s="5">
        <f>IF(Q$3,DEMSOC($D148,$C147,Q$4,Parameters!T$13)*(Q$4&gt;=$C148),0)</f>
        <v>0</v>
      </c>
      <c r="R148" s="5">
        <f>IF(R$3,DEMSOC($D148,$C147,R$4,Parameters!U$13)*(R$4&gt;=$C148),0)</f>
        <v>0</v>
      </c>
      <c r="S148" s="5">
        <f>IF(S$3,DEMSOC($D148,$C147,S$4,Parameters!V$13)*(S$4&gt;=$C148),0)</f>
        <v>0</v>
      </c>
      <c r="T148" s="5">
        <f>IF(T$3,DEMSOC($D148,$C147,T$4,Parameters!W$13)*(T$4&gt;=$C148),0)</f>
        <v>0</v>
      </c>
      <c r="U148" s="5">
        <f>IF(U$3,DEMSOC($D148,$C147,U$4,Parameters!X$13)*(U$4&gt;=$C148),0)</f>
        <v>0</v>
      </c>
      <c r="V148" s="5">
        <f>IF(V$3,DEMSOC($D148,$C147,V$4,Parameters!Y$13)*(V$4&gt;=$C148),0)</f>
        <v>0</v>
      </c>
      <c r="W148" s="5">
        <f>IF(W$3,DEMSOC($D148,$C147,W$4,Parameters!Z$13)*(W$4&gt;=$C148),0)</f>
        <v>0</v>
      </c>
      <c r="X148" s="5">
        <f>IF(X$3,DEMSOC($D148,$C147,X$4,Parameters!AA$13)*(X$4&gt;=$C148),0)</f>
        <v>0</v>
      </c>
      <c r="Y148" s="5">
        <f>IF(Y$3,DEMSOC($D148,$C147,Y$4,Parameters!AB$13)*(Y$4&gt;=$C148),0)</f>
        <v>0</v>
      </c>
      <c r="Z148" s="5">
        <f>IF(Z$3,DEMSOC($D148,$C147,Z$4,Parameters!AC$13)*(Z$4&gt;=$C148),0)</f>
        <v>0</v>
      </c>
      <c r="AA148" s="5">
        <f>IF(AA$3,DEMSOC($D148,$C147,AA$4,Parameters!AD$13)*(AA$4&gt;=$C148),0)</f>
        <v>0</v>
      </c>
      <c r="AB148" s="5">
        <f>IF(AB$3,DEMSOC($D148,$C147,AB$4,Parameters!AE$13)*(AB$4&gt;=$C148),0)</f>
        <v>0</v>
      </c>
      <c r="AC148" s="5">
        <f>IF(AC$3,DEMSOC($D148,$C147,AC$4,Parameters!AF$13)*(AC$4&gt;=$C148),0)</f>
        <v>9021.1551128889951</v>
      </c>
      <c r="AD148" s="5">
        <f>IF(AD$3,DEMSOC($D148,$C147,AD$4,Parameters!AG$13)*(AD$4&gt;=$C148),0)</f>
        <v>8201.4283827574327</v>
      </c>
      <c r="AE148" s="5">
        <f>IF(AE$3,DEMSOC($D148,$C147,AE$4,Parameters!AH$13)*(AE$4&gt;=$C148),0)</f>
        <v>8054.3629517849968</v>
      </c>
      <c r="AF148" s="5">
        <f>IF(AF$3,DEMSOC($D148,$C147,AF$4,Parameters!AI$13)*(AF$4&gt;=$C148),0)</f>
        <v>0</v>
      </c>
      <c r="AG148" s="5">
        <f>IF(AG$3,DEMSOC($D148,$C147,AG$4,Parameters!AJ$13)*(AG$4&gt;=$C148),0)</f>
        <v>0</v>
      </c>
      <c r="AH148" s="5">
        <f>IF(AH$3,DEMSOC($D148,$C147,AH$4,Parameters!AK$13)*(AH$4&gt;=$C148),0)</f>
        <v>0</v>
      </c>
      <c r="AI148" s="5">
        <f>IF(AI$3,DEMSOC($D148,$C147,AI$4,Parameters!AL$13)*(AI$4&gt;=$C148),0)</f>
        <v>0</v>
      </c>
      <c r="AJ148" s="5">
        <f>IF(AJ$3,DEMSOC($D148,$C147,AJ$4,Parameters!AM$13)*(AJ$4&gt;=$C148),0)</f>
        <v>0</v>
      </c>
      <c r="AK148" s="5">
        <f>IF(AK$3,DEMSOC($D148,$C147,AK$4,Parameters!AN$13)*(AK$4&gt;=$C148),0)</f>
        <v>0</v>
      </c>
      <c r="AL148" s="5">
        <f>IF(AL$3,DEMSOC($D148,$C147,AL$4,Parameters!AO$13)*(AL$4&gt;=$C148),0)</f>
        <v>0</v>
      </c>
      <c r="AM148" s="5">
        <f>IF(AM$3,DEMSOC($D148,$C147,AM$4,Parameters!AP$13)*(AM$4&gt;=$C148),0)</f>
        <v>0</v>
      </c>
      <c r="AN148" s="5">
        <f>IF(AN$3,DEMSOC($D148,$C147,AN$4,Parameters!AQ$13)*(AN$4&gt;=$C148),0)</f>
        <v>0</v>
      </c>
      <c r="AO148" s="5">
        <f>IF(AO$3,DEMSOC($D148,$C147,AO$4,Parameters!AR$13)*(AO$4&gt;=$C148),0)</f>
        <v>0</v>
      </c>
      <c r="AP148" s="5">
        <f>IF(AP$3,DEMSOC($D148,$C147,AP$4,Parameters!AS$13)*(AP$4&gt;=$C148),0)</f>
        <v>0</v>
      </c>
      <c r="AQ148" s="5">
        <f>IF(AQ$3,DEMSOC($D148,$C147,AQ$4,Parameters!AT$13)*(AQ$4&gt;=$C148),0)</f>
        <v>0</v>
      </c>
      <c r="AR148" s="5">
        <f>IF(AR$3,DEMSOC($D148,$C147,AR$4,Parameters!AU$13)*(AR$4&gt;=$C148),0)</f>
        <v>0</v>
      </c>
      <c r="AS148" s="5">
        <f>IF(AS$3,DEMSOC($D148,$C147,AS$4,Parameters!AV$13)*(AS$4&gt;=$C148),0)</f>
        <v>0</v>
      </c>
      <c r="AT148" s="5">
        <f>IF(AT$3,DEMSOC($D148,$C147,AT$4,Parameters!AW$13)*(AT$4&gt;=$C148),0)</f>
        <v>0</v>
      </c>
      <c r="AU148" s="5">
        <f>IF(AU$3,DEMSOC($D148,$C147,AU$4,Parameters!AX$13)*(AU$4&gt;=$C148),0)</f>
        <v>0</v>
      </c>
      <c r="AV148" s="5">
        <f>IF(AV$3,DEMSOC($D148,$C147,AV$4,Parameters!AY$13)*(AV$4&gt;=$C148),0)</f>
        <v>0</v>
      </c>
      <c r="AW148" s="5">
        <f>IF(AW$3,DEMSOC($D148,$C147,AW$4,Parameters!AZ$13)*(AW$4&gt;=$C148),0)</f>
        <v>0</v>
      </c>
      <c r="AX148" s="5">
        <f>IF(AX$3,DEMSOC($D148,$C147,AX$4,Parameters!BA$13)*(AX$4&gt;=$C148),0)</f>
        <v>0</v>
      </c>
      <c r="AY148" s="5">
        <f>IF(AY$3,DEMSOC($D148,$C147,AY$4,Parameters!BB$13)*(AY$4&gt;=$C148),0)</f>
        <v>0</v>
      </c>
      <c r="AZ148" s="5">
        <f>IF(AZ$3,DEMSOC($D148,$C147,AZ$4,Parameters!BC$13)*(AZ$4&gt;=$C148),0)</f>
        <v>0</v>
      </c>
      <c r="BA148" s="5">
        <f>IF(BA$3,DEMSOC($D148,$C147,BA$4,Parameters!BD$13)*(BA$4&gt;=$C148),0)</f>
        <v>0</v>
      </c>
      <c r="BB148" s="5">
        <f>IF(BB$3,DEMSOC($D148,$C147,BB$4,Parameters!BE$13)*(BB$4&gt;=$C148),0)</f>
        <v>0</v>
      </c>
    </row>
    <row r="149" spans="1:54" outlineLevel="2">
      <c r="A149" s="2" t="s">
        <v>445</v>
      </c>
      <c r="B149" s="6">
        <v>27</v>
      </c>
      <c r="C149" s="5">
        <f t="shared" si="125"/>
        <v>10886</v>
      </c>
      <c r="D149" s="5">
        <f t="shared" si="126"/>
        <v>19615.509716323577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107">
        <f>IF(L$3,DEMSOC($D149,$C148,L$4,Parameters!O$13)*(L$4&gt;=$C149),0)</f>
        <v>0</v>
      </c>
      <c r="M149" s="5">
        <f>IF(M$3,DEMSOC($D149,$C148,M$4,Parameters!P$13)*(M$4&gt;=$C149),0)</f>
        <v>0</v>
      </c>
      <c r="N149" s="5">
        <f>IF(N$3,DEMSOC($D149,$C148,N$4,Parameters!Q$13)*(N$4&gt;=$C149),0)</f>
        <v>0</v>
      </c>
      <c r="O149" s="5">
        <f>IF(O$3,DEMSOC($D149,$C148,O$4,Parameters!R$13)*(O$4&gt;=$C149),0)</f>
        <v>0</v>
      </c>
      <c r="P149" s="5">
        <f>IF(P$3,DEMSOC($D149,$C148,P$4,Parameters!S$13)*(P$4&gt;=$C149),0)</f>
        <v>0</v>
      </c>
      <c r="Q149" s="5">
        <f>IF(Q$3,DEMSOC($D149,$C148,Q$4,Parameters!T$13)*(Q$4&gt;=$C149),0)</f>
        <v>0</v>
      </c>
      <c r="R149" s="5">
        <f>IF(R$3,DEMSOC($D149,$C148,R$4,Parameters!U$13)*(R$4&gt;=$C149),0)</f>
        <v>0</v>
      </c>
      <c r="S149" s="5">
        <f>IF(S$3,DEMSOC($D149,$C148,S$4,Parameters!V$13)*(S$4&gt;=$C149),0)</f>
        <v>0</v>
      </c>
      <c r="T149" s="5">
        <f>IF(T$3,DEMSOC($D149,$C148,T$4,Parameters!W$13)*(T$4&gt;=$C149),0)</f>
        <v>0</v>
      </c>
      <c r="U149" s="5">
        <f>IF(U$3,DEMSOC($D149,$C148,U$4,Parameters!X$13)*(U$4&gt;=$C149),0)</f>
        <v>0</v>
      </c>
      <c r="V149" s="5">
        <f>IF(V$3,DEMSOC($D149,$C148,V$4,Parameters!Y$13)*(V$4&gt;=$C149),0)</f>
        <v>0</v>
      </c>
      <c r="W149" s="5">
        <f>IF(W$3,DEMSOC($D149,$C148,W$4,Parameters!Z$13)*(W$4&gt;=$C149),0)</f>
        <v>0</v>
      </c>
      <c r="X149" s="5">
        <f>IF(X$3,DEMSOC($D149,$C148,X$4,Parameters!AA$13)*(X$4&gt;=$C149),0)</f>
        <v>0</v>
      </c>
      <c r="Y149" s="5">
        <f>IF(Y$3,DEMSOC($D149,$C148,Y$4,Parameters!AB$13)*(Y$4&gt;=$C149),0)</f>
        <v>0</v>
      </c>
      <c r="Z149" s="5">
        <f>IF(Z$3,DEMSOC($D149,$C148,Z$4,Parameters!AC$13)*(Z$4&gt;=$C149),0)</f>
        <v>0</v>
      </c>
      <c r="AA149" s="5">
        <f>IF(AA$3,DEMSOC($D149,$C148,AA$4,Parameters!AD$13)*(AA$4&gt;=$C149),0)</f>
        <v>0</v>
      </c>
      <c r="AB149" s="5">
        <f>IF(AB$3,DEMSOC($D149,$C148,AB$4,Parameters!AE$13)*(AB$4&gt;=$C149),0)</f>
        <v>0</v>
      </c>
      <c r="AC149" s="5">
        <f>IF(AC$3,DEMSOC($D149,$C148,AC$4,Parameters!AF$13)*(AC$4&gt;=$C149),0)</f>
        <v>0</v>
      </c>
      <c r="AD149" s="5">
        <f>IF(AD$3,DEMSOC($D149,$C148,AD$4,Parameters!AG$13)*(AD$4&gt;=$C149),0)</f>
        <v>17773.735662394705</v>
      </c>
      <c r="AE149" s="5">
        <f>IF(AE$3,DEMSOC($D149,$C148,AE$4,Parameters!AH$13)*(AE$4&gt;=$C149),0)</f>
        <v>17443.768015916878</v>
      </c>
      <c r="AF149" s="5">
        <f>IF(AF$3,DEMSOC($D149,$C148,AF$4,Parameters!AI$13)*(AF$4&gt;=$C149),0)</f>
        <v>0</v>
      </c>
      <c r="AG149" s="5">
        <f>IF(AG$3,DEMSOC($D149,$C148,AG$4,Parameters!AJ$13)*(AG$4&gt;=$C149),0)</f>
        <v>0</v>
      </c>
      <c r="AH149" s="5">
        <f>IF(AH$3,DEMSOC($D149,$C148,AH$4,Parameters!AK$13)*(AH$4&gt;=$C149),0)</f>
        <v>0</v>
      </c>
      <c r="AI149" s="5">
        <f>IF(AI$3,DEMSOC($D149,$C148,AI$4,Parameters!AL$13)*(AI$4&gt;=$C149),0)</f>
        <v>0</v>
      </c>
      <c r="AJ149" s="5">
        <f>IF(AJ$3,DEMSOC($D149,$C148,AJ$4,Parameters!AM$13)*(AJ$4&gt;=$C149),0)</f>
        <v>0</v>
      </c>
      <c r="AK149" s="5">
        <f>IF(AK$3,DEMSOC($D149,$C148,AK$4,Parameters!AN$13)*(AK$4&gt;=$C149),0)</f>
        <v>0</v>
      </c>
      <c r="AL149" s="5">
        <f>IF(AL$3,DEMSOC($D149,$C148,AL$4,Parameters!AO$13)*(AL$4&gt;=$C149),0)</f>
        <v>0</v>
      </c>
      <c r="AM149" s="5">
        <f>IF(AM$3,DEMSOC($D149,$C148,AM$4,Parameters!AP$13)*(AM$4&gt;=$C149),0)</f>
        <v>0</v>
      </c>
      <c r="AN149" s="5">
        <f>IF(AN$3,DEMSOC($D149,$C148,AN$4,Parameters!AQ$13)*(AN$4&gt;=$C149),0)</f>
        <v>0</v>
      </c>
      <c r="AO149" s="5">
        <f>IF(AO$3,DEMSOC($D149,$C148,AO$4,Parameters!AR$13)*(AO$4&gt;=$C149),0)</f>
        <v>0</v>
      </c>
      <c r="AP149" s="5">
        <f>IF(AP$3,DEMSOC($D149,$C148,AP$4,Parameters!AS$13)*(AP$4&gt;=$C149),0)</f>
        <v>0</v>
      </c>
      <c r="AQ149" s="5">
        <f>IF(AQ$3,DEMSOC($D149,$C148,AQ$4,Parameters!AT$13)*(AQ$4&gt;=$C149),0)</f>
        <v>0</v>
      </c>
      <c r="AR149" s="5">
        <f>IF(AR$3,DEMSOC($D149,$C148,AR$4,Parameters!AU$13)*(AR$4&gt;=$C149),0)</f>
        <v>0</v>
      </c>
      <c r="AS149" s="5">
        <f>IF(AS$3,DEMSOC($D149,$C148,AS$4,Parameters!AV$13)*(AS$4&gt;=$C149),0)</f>
        <v>0</v>
      </c>
      <c r="AT149" s="5">
        <f>IF(AT$3,DEMSOC($D149,$C148,AT$4,Parameters!AW$13)*(AT$4&gt;=$C149),0)</f>
        <v>0</v>
      </c>
      <c r="AU149" s="5">
        <f>IF(AU$3,DEMSOC($D149,$C148,AU$4,Parameters!AX$13)*(AU$4&gt;=$C149),0)</f>
        <v>0</v>
      </c>
      <c r="AV149" s="5">
        <f>IF(AV$3,DEMSOC($D149,$C148,AV$4,Parameters!AY$13)*(AV$4&gt;=$C149),0)</f>
        <v>0</v>
      </c>
      <c r="AW149" s="5">
        <f>IF(AW$3,DEMSOC($D149,$C148,AW$4,Parameters!AZ$13)*(AW$4&gt;=$C149),0)</f>
        <v>0</v>
      </c>
      <c r="AX149" s="5">
        <f>IF(AX$3,DEMSOC($D149,$C148,AX$4,Parameters!BA$13)*(AX$4&gt;=$C149),0)</f>
        <v>0</v>
      </c>
      <c r="AY149" s="5">
        <f>IF(AY$3,DEMSOC($D149,$C148,AY$4,Parameters!BB$13)*(AY$4&gt;=$C149),0)</f>
        <v>0</v>
      </c>
      <c r="AZ149" s="5">
        <f>IF(AZ$3,DEMSOC($D149,$C148,AZ$4,Parameters!BC$13)*(AZ$4&gt;=$C149),0)</f>
        <v>0</v>
      </c>
      <c r="BA149" s="5">
        <f>IF(BA$3,DEMSOC($D149,$C148,BA$4,Parameters!BD$13)*(BA$4&gt;=$C149),0)</f>
        <v>0</v>
      </c>
      <c r="BB149" s="5">
        <f>IF(BB$3,DEMSOC($D149,$C148,BB$4,Parameters!BE$13)*(BB$4&gt;=$C149),0)</f>
        <v>0</v>
      </c>
    </row>
    <row r="150" spans="1:54" outlineLevel="2">
      <c r="A150" s="2" t="s">
        <v>445</v>
      </c>
      <c r="B150" s="6">
        <v>28</v>
      </c>
      <c r="C150" s="5">
        <f t="shared" si="125"/>
        <v>10957</v>
      </c>
      <c r="D150" s="5">
        <f t="shared" si="126"/>
        <v>168.79324941581581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107">
        <f>IF(L$3,DEMSOC($D150,$C149,L$4,Parameters!O$13)*(L$4&gt;=$C150),0)</f>
        <v>0</v>
      </c>
      <c r="M150" s="5">
        <f>IF(M$3,DEMSOC($D150,$C149,M$4,Parameters!P$13)*(M$4&gt;=$C150),0)</f>
        <v>0</v>
      </c>
      <c r="N150" s="5">
        <f>IF(N$3,DEMSOC($D150,$C149,N$4,Parameters!Q$13)*(N$4&gt;=$C150),0)</f>
        <v>0</v>
      </c>
      <c r="O150" s="5">
        <f>IF(O$3,DEMSOC($D150,$C149,O$4,Parameters!R$13)*(O$4&gt;=$C150),0)</f>
        <v>0</v>
      </c>
      <c r="P150" s="5">
        <f>IF(P$3,DEMSOC($D150,$C149,P$4,Parameters!S$13)*(P$4&gt;=$C150),0)</f>
        <v>0</v>
      </c>
      <c r="Q150" s="5">
        <f>IF(Q$3,DEMSOC($D150,$C149,Q$4,Parameters!T$13)*(Q$4&gt;=$C150),0)</f>
        <v>0</v>
      </c>
      <c r="R150" s="5">
        <f>IF(R$3,DEMSOC($D150,$C149,R$4,Parameters!U$13)*(R$4&gt;=$C150),0)</f>
        <v>0</v>
      </c>
      <c r="S150" s="5">
        <f>IF(S$3,DEMSOC($D150,$C149,S$4,Parameters!V$13)*(S$4&gt;=$C150),0)</f>
        <v>0</v>
      </c>
      <c r="T150" s="5">
        <f>IF(T$3,DEMSOC($D150,$C149,T$4,Parameters!W$13)*(T$4&gt;=$C150),0)</f>
        <v>0</v>
      </c>
      <c r="U150" s="5">
        <f>IF(U$3,DEMSOC($D150,$C149,U$4,Parameters!X$13)*(U$4&gt;=$C150),0)</f>
        <v>0</v>
      </c>
      <c r="V150" s="5">
        <f>IF(V$3,DEMSOC($D150,$C149,V$4,Parameters!Y$13)*(V$4&gt;=$C150),0)</f>
        <v>0</v>
      </c>
      <c r="W150" s="5">
        <f>IF(W$3,DEMSOC($D150,$C149,W$4,Parameters!Z$13)*(W$4&gt;=$C150),0)</f>
        <v>0</v>
      </c>
      <c r="X150" s="5">
        <f>IF(X$3,DEMSOC($D150,$C149,X$4,Parameters!AA$13)*(X$4&gt;=$C150),0)</f>
        <v>0</v>
      </c>
      <c r="Y150" s="5">
        <f>IF(Y$3,DEMSOC($D150,$C149,Y$4,Parameters!AB$13)*(Y$4&gt;=$C150),0)</f>
        <v>0</v>
      </c>
      <c r="Z150" s="5">
        <f>IF(Z$3,DEMSOC($D150,$C149,Z$4,Parameters!AC$13)*(Z$4&gt;=$C150),0)</f>
        <v>0</v>
      </c>
      <c r="AA150" s="5">
        <f>IF(AA$3,DEMSOC($D150,$C149,AA$4,Parameters!AD$13)*(AA$4&gt;=$C150),0)</f>
        <v>0</v>
      </c>
      <c r="AB150" s="5">
        <f>IF(AB$3,DEMSOC($D150,$C149,AB$4,Parameters!AE$13)*(AB$4&gt;=$C150),0)</f>
        <v>0</v>
      </c>
      <c r="AC150" s="5">
        <f>IF(AC$3,DEMSOC($D150,$C149,AC$4,Parameters!AF$13)*(AC$4&gt;=$C150),0)</f>
        <v>0</v>
      </c>
      <c r="AD150" s="5">
        <f>IF(AD$3,DEMSOC($D150,$C149,AD$4,Parameters!AG$13)*(AD$4&gt;=$C150),0)</f>
        <v>0</v>
      </c>
      <c r="AE150" s="5">
        <f>IF(AE$3,DEMSOC($D150,$C149,AE$4,Parameters!AH$13)*(AE$4&gt;=$C150),0)</f>
        <v>165.55204189070213</v>
      </c>
      <c r="AF150" s="5">
        <f>IF(AF$3,DEMSOC($D150,$C149,AF$4,Parameters!AI$13)*(AF$4&gt;=$C150),0)</f>
        <v>0</v>
      </c>
      <c r="AG150" s="5">
        <f>IF(AG$3,DEMSOC($D150,$C149,AG$4,Parameters!AJ$13)*(AG$4&gt;=$C150),0)</f>
        <v>0</v>
      </c>
      <c r="AH150" s="5">
        <f>IF(AH$3,DEMSOC($D150,$C149,AH$4,Parameters!AK$13)*(AH$4&gt;=$C150),0)</f>
        <v>0</v>
      </c>
      <c r="AI150" s="5">
        <f>IF(AI$3,DEMSOC($D150,$C149,AI$4,Parameters!AL$13)*(AI$4&gt;=$C150),0)</f>
        <v>0</v>
      </c>
      <c r="AJ150" s="5">
        <f>IF(AJ$3,DEMSOC($D150,$C149,AJ$4,Parameters!AM$13)*(AJ$4&gt;=$C150),0)</f>
        <v>0</v>
      </c>
      <c r="AK150" s="5">
        <f>IF(AK$3,DEMSOC($D150,$C149,AK$4,Parameters!AN$13)*(AK$4&gt;=$C150),0)</f>
        <v>0</v>
      </c>
      <c r="AL150" s="5">
        <f>IF(AL$3,DEMSOC($D150,$C149,AL$4,Parameters!AO$13)*(AL$4&gt;=$C150),0)</f>
        <v>0</v>
      </c>
      <c r="AM150" s="5">
        <f>IF(AM$3,DEMSOC($D150,$C149,AM$4,Parameters!AP$13)*(AM$4&gt;=$C150),0)</f>
        <v>0</v>
      </c>
      <c r="AN150" s="5">
        <f>IF(AN$3,DEMSOC($D150,$C149,AN$4,Parameters!AQ$13)*(AN$4&gt;=$C150),0)</f>
        <v>0</v>
      </c>
      <c r="AO150" s="5">
        <f>IF(AO$3,DEMSOC($D150,$C149,AO$4,Parameters!AR$13)*(AO$4&gt;=$C150),0)</f>
        <v>0</v>
      </c>
      <c r="AP150" s="5">
        <f>IF(AP$3,DEMSOC($D150,$C149,AP$4,Parameters!AS$13)*(AP$4&gt;=$C150),0)</f>
        <v>0</v>
      </c>
      <c r="AQ150" s="5">
        <f>IF(AQ$3,DEMSOC($D150,$C149,AQ$4,Parameters!AT$13)*(AQ$4&gt;=$C150),0)</f>
        <v>0</v>
      </c>
      <c r="AR150" s="5">
        <f>IF(AR$3,DEMSOC($D150,$C149,AR$4,Parameters!AU$13)*(AR$4&gt;=$C150),0)</f>
        <v>0</v>
      </c>
      <c r="AS150" s="5">
        <f>IF(AS$3,DEMSOC($D150,$C149,AS$4,Parameters!AV$13)*(AS$4&gt;=$C150),0)</f>
        <v>0</v>
      </c>
      <c r="AT150" s="5">
        <f>IF(AT$3,DEMSOC($D150,$C149,AT$4,Parameters!AW$13)*(AT$4&gt;=$C150),0)</f>
        <v>0</v>
      </c>
      <c r="AU150" s="5">
        <f>IF(AU$3,DEMSOC($D150,$C149,AU$4,Parameters!AX$13)*(AU$4&gt;=$C150),0)</f>
        <v>0</v>
      </c>
      <c r="AV150" s="5">
        <f>IF(AV$3,DEMSOC($D150,$C149,AV$4,Parameters!AY$13)*(AV$4&gt;=$C150),0)</f>
        <v>0</v>
      </c>
      <c r="AW150" s="5">
        <f>IF(AW$3,DEMSOC($D150,$C149,AW$4,Parameters!AZ$13)*(AW$4&gt;=$C150),0)</f>
        <v>0</v>
      </c>
      <c r="AX150" s="5">
        <f>IF(AX$3,DEMSOC($D150,$C149,AX$4,Parameters!BA$13)*(AX$4&gt;=$C150),0)</f>
        <v>0</v>
      </c>
      <c r="AY150" s="5">
        <f>IF(AY$3,DEMSOC($D150,$C149,AY$4,Parameters!BB$13)*(AY$4&gt;=$C150),0)</f>
        <v>0</v>
      </c>
      <c r="AZ150" s="5">
        <f>IF(AZ$3,DEMSOC($D150,$C149,AZ$4,Parameters!BC$13)*(AZ$4&gt;=$C150),0)</f>
        <v>0</v>
      </c>
      <c r="BA150" s="5">
        <f>IF(BA$3,DEMSOC($D150,$C149,BA$4,Parameters!BD$13)*(BA$4&gt;=$C150),0)</f>
        <v>0</v>
      </c>
      <c r="BB150" s="5">
        <f>IF(BB$3,DEMSOC($D150,$C149,BB$4,Parameters!BE$13)*(BB$4&gt;=$C150),0)</f>
        <v>0</v>
      </c>
    </row>
    <row r="151" spans="1:54" outlineLevel="2">
      <c r="A151" s="2" t="s">
        <v>445</v>
      </c>
      <c r="B151" s="6">
        <v>29</v>
      </c>
      <c r="C151" s="5">
        <f t="shared" si="125"/>
        <v>0</v>
      </c>
      <c r="D151" s="5">
        <f t="shared" si="126"/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107">
        <f>IF(L$3,DEMSOC($D151,$C150,L$4,Parameters!O$13)*(L$4&gt;=$C151),0)</f>
        <v>0</v>
      </c>
      <c r="M151" s="5">
        <f>IF(M$3,DEMSOC($D151,$C150,M$4,Parameters!P$13)*(M$4&gt;=$C151),0)</f>
        <v>0</v>
      </c>
      <c r="N151" s="5">
        <f>IF(N$3,DEMSOC($D151,$C150,N$4,Parameters!Q$13)*(N$4&gt;=$C151),0)</f>
        <v>0</v>
      </c>
      <c r="O151" s="5">
        <f>IF(O$3,DEMSOC($D151,$C150,O$4,Parameters!R$13)*(O$4&gt;=$C151),0)</f>
        <v>0</v>
      </c>
      <c r="P151" s="5">
        <f>IF(P$3,DEMSOC($D151,$C150,P$4,Parameters!S$13)*(P$4&gt;=$C151),0)</f>
        <v>0</v>
      </c>
      <c r="Q151" s="5">
        <f>IF(Q$3,DEMSOC($D151,$C150,Q$4,Parameters!T$13)*(Q$4&gt;=$C151),0)</f>
        <v>0</v>
      </c>
      <c r="R151" s="5">
        <f>IF(R$3,DEMSOC($D151,$C150,R$4,Parameters!U$13)*(R$4&gt;=$C151),0)</f>
        <v>0</v>
      </c>
      <c r="S151" s="5">
        <f>IF(S$3,DEMSOC($D151,$C150,S$4,Parameters!V$13)*(S$4&gt;=$C151),0)</f>
        <v>0</v>
      </c>
      <c r="T151" s="5">
        <f>IF(T$3,DEMSOC($D151,$C150,T$4,Parameters!W$13)*(T$4&gt;=$C151),0)</f>
        <v>0</v>
      </c>
      <c r="U151" s="5">
        <f>IF(U$3,DEMSOC($D151,$C150,U$4,Parameters!X$13)*(U$4&gt;=$C151),0)</f>
        <v>0</v>
      </c>
      <c r="V151" s="5">
        <f>IF(V$3,DEMSOC($D151,$C150,V$4,Parameters!Y$13)*(V$4&gt;=$C151),0)</f>
        <v>0</v>
      </c>
      <c r="W151" s="5">
        <f>IF(W$3,DEMSOC($D151,$C150,W$4,Parameters!Z$13)*(W$4&gt;=$C151),0)</f>
        <v>0</v>
      </c>
      <c r="X151" s="5">
        <f>IF(X$3,DEMSOC($D151,$C150,X$4,Parameters!AA$13)*(X$4&gt;=$C151),0)</f>
        <v>0</v>
      </c>
      <c r="Y151" s="5">
        <f>IF(Y$3,DEMSOC($D151,$C150,Y$4,Parameters!AB$13)*(Y$4&gt;=$C151),0)</f>
        <v>0</v>
      </c>
      <c r="Z151" s="5">
        <f>IF(Z$3,DEMSOC($D151,$C150,Z$4,Parameters!AC$13)*(Z$4&gt;=$C151),0)</f>
        <v>0</v>
      </c>
      <c r="AA151" s="5">
        <f>IF(AA$3,DEMSOC($D151,$C150,AA$4,Parameters!AD$13)*(AA$4&gt;=$C151),0)</f>
        <v>0</v>
      </c>
      <c r="AB151" s="5">
        <f>IF(AB$3,DEMSOC($D151,$C150,AB$4,Parameters!AE$13)*(AB$4&gt;=$C151),0)</f>
        <v>0</v>
      </c>
      <c r="AC151" s="5">
        <f>IF(AC$3,DEMSOC($D151,$C150,AC$4,Parameters!AF$13)*(AC$4&gt;=$C151),0)</f>
        <v>0</v>
      </c>
      <c r="AD151" s="5">
        <f>IF(AD$3,DEMSOC($D151,$C150,AD$4,Parameters!AG$13)*(AD$4&gt;=$C151),0)</f>
        <v>0</v>
      </c>
      <c r="AE151" s="5">
        <f>IF(AE$3,DEMSOC($D151,$C150,AE$4,Parameters!AH$13)*(AE$4&gt;=$C151),0)</f>
        <v>0</v>
      </c>
      <c r="AF151" s="5">
        <f>IF(AF$3,DEMSOC($D151,$C150,AF$4,Parameters!AI$13)*(AF$4&gt;=$C151),0)</f>
        <v>0</v>
      </c>
      <c r="AG151" s="5">
        <f>IF(AG$3,DEMSOC($D151,$C150,AG$4,Parameters!AJ$13)*(AG$4&gt;=$C151),0)</f>
        <v>0</v>
      </c>
      <c r="AH151" s="5">
        <f>IF(AH$3,DEMSOC($D151,$C150,AH$4,Parameters!AK$13)*(AH$4&gt;=$C151),0)</f>
        <v>0</v>
      </c>
      <c r="AI151" s="5">
        <f>IF(AI$3,DEMSOC($D151,$C150,AI$4,Parameters!AL$13)*(AI$4&gt;=$C151),0)</f>
        <v>0</v>
      </c>
      <c r="AJ151" s="5">
        <f>IF(AJ$3,DEMSOC($D151,$C150,AJ$4,Parameters!AM$13)*(AJ$4&gt;=$C151),0)</f>
        <v>0</v>
      </c>
      <c r="AK151" s="5">
        <f>IF(AK$3,DEMSOC($D151,$C150,AK$4,Parameters!AN$13)*(AK$4&gt;=$C151),0)</f>
        <v>0</v>
      </c>
      <c r="AL151" s="5">
        <f>IF(AL$3,DEMSOC($D151,$C150,AL$4,Parameters!AO$13)*(AL$4&gt;=$C151),0)</f>
        <v>0</v>
      </c>
      <c r="AM151" s="5">
        <f>IF(AM$3,DEMSOC($D151,$C150,AM$4,Parameters!AP$13)*(AM$4&gt;=$C151),0)</f>
        <v>0</v>
      </c>
      <c r="AN151" s="5">
        <f>IF(AN$3,DEMSOC($D151,$C150,AN$4,Parameters!AQ$13)*(AN$4&gt;=$C151),0)</f>
        <v>0</v>
      </c>
      <c r="AO151" s="5">
        <f>IF(AO$3,DEMSOC($D151,$C150,AO$4,Parameters!AR$13)*(AO$4&gt;=$C151),0)</f>
        <v>0</v>
      </c>
      <c r="AP151" s="5">
        <f>IF(AP$3,DEMSOC($D151,$C150,AP$4,Parameters!AS$13)*(AP$4&gt;=$C151),0)</f>
        <v>0</v>
      </c>
      <c r="AQ151" s="5">
        <f>IF(AQ$3,DEMSOC($D151,$C150,AQ$4,Parameters!AT$13)*(AQ$4&gt;=$C151),0)</f>
        <v>0</v>
      </c>
      <c r="AR151" s="5">
        <f>IF(AR$3,DEMSOC($D151,$C150,AR$4,Parameters!AU$13)*(AR$4&gt;=$C151),0)</f>
        <v>0</v>
      </c>
      <c r="AS151" s="5">
        <f>IF(AS$3,DEMSOC($D151,$C150,AS$4,Parameters!AV$13)*(AS$4&gt;=$C151),0)</f>
        <v>0</v>
      </c>
      <c r="AT151" s="5">
        <f>IF(AT$3,DEMSOC($D151,$C150,AT$4,Parameters!AW$13)*(AT$4&gt;=$C151),0)</f>
        <v>0</v>
      </c>
      <c r="AU151" s="5">
        <f>IF(AU$3,DEMSOC($D151,$C150,AU$4,Parameters!AX$13)*(AU$4&gt;=$C151),0)</f>
        <v>0</v>
      </c>
      <c r="AV151" s="5">
        <f>IF(AV$3,DEMSOC($D151,$C150,AV$4,Parameters!AY$13)*(AV$4&gt;=$C151),0)</f>
        <v>0</v>
      </c>
      <c r="AW151" s="5">
        <f>IF(AW$3,DEMSOC($D151,$C150,AW$4,Parameters!AZ$13)*(AW$4&gt;=$C151),0)</f>
        <v>0</v>
      </c>
      <c r="AX151" s="5">
        <f>IF(AX$3,DEMSOC($D151,$C150,AX$4,Parameters!BA$13)*(AX$4&gt;=$C151),0)</f>
        <v>0</v>
      </c>
      <c r="AY151" s="5">
        <f>IF(AY$3,DEMSOC($D151,$C150,AY$4,Parameters!BB$13)*(AY$4&gt;=$C151),0)</f>
        <v>0</v>
      </c>
      <c r="AZ151" s="5">
        <f>IF(AZ$3,DEMSOC($D151,$C150,AZ$4,Parameters!BC$13)*(AZ$4&gt;=$C151),0)</f>
        <v>0</v>
      </c>
      <c r="BA151" s="5">
        <f>IF(BA$3,DEMSOC($D151,$C150,BA$4,Parameters!BD$13)*(BA$4&gt;=$C151),0)</f>
        <v>0</v>
      </c>
      <c r="BB151" s="5">
        <f>IF(BB$3,DEMSOC($D151,$C150,BB$4,Parameters!BE$13)*(BB$4&gt;=$C151),0)</f>
        <v>0</v>
      </c>
    </row>
    <row r="152" spans="1:54" outlineLevel="2">
      <c r="A152" s="2" t="s">
        <v>445</v>
      </c>
      <c r="B152" s="6">
        <v>30</v>
      </c>
      <c r="C152" s="5">
        <f t="shared" si="125"/>
        <v>0</v>
      </c>
      <c r="D152" s="5">
        <f t="shared" si="126"/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107">
        <f>IF(L$3,DEMSOC($D152,$C151,L$4,Parameters!O$13)*(L$4&gt;=$C152),0)</f>
        <v>0</v>
      </c>
      <c r="M152" s="5">
        <f>IF(M$3,DEMSOC($D152,$C151,M$4,Parameters!P$13)*(M$4&gt;=$C152),0)</f>
        <v>0</v>
      </c>
      <c r="N152" s="5">
        <f>IF(N$3,DEMSOC($D152,$C151,N$4,Parameters!Q$13)*(N$4&gt;=$C152),0)</f>
        <v>0</v>
      </c>
      <c r="O152" s="5">
        <f>IF(O$3,DEMSOC($D152,$C151,O$4,Parameters!R$13)*(O$4&gt;=$C152),0)</f>
        <v>0</v>
      </c>
      <c r="P152" s="5">
        <f>IF(P$3,DEMSOC($D152,$C151,P$4,Parameters!S$13)*(P$4&gt;=$C152),0)</f>
        <v>0</v>
      </c>
      <c r="Q152" s="5">
        <f>IF(Q$3,DEMSOC($D152,$C151,Q$4,Parameters!T$13)*(Q$4&gt;=$C152),0)</f>
        <v>0</v>
      </c>
      <c r="R152" s="5">
        <f>IF(R$3,DEMSOC($D152,$C151,R$4,Parameters!U$13)*(R$4&gt;=$C152),0)</f>
        <v>0</v>
      </c>
      <c r="S152" s="5">
        <f>IF(S$3,DEMSOC($D152,$C151,S$4,Parameters!V$13)*(S$4&gt;=$C152),0)</f>
        <v>0</v>
      </c>
      <c r="T152" s="5">
        <f>IF(T$3,DEMSOC($D152,$C151,T$4,Parameters!W$13)*(T$4&gt;=$C152),0)</f>
        <v>0</v>
      </c>
      <c r="U152" s="5">
        <f>IF(U$3,DEMSOC($D152,$C151,U$4,Parameters!X$13)*(U$4&gt;=$C152),0)</f>
        <v>0</v>
      </c>
      <c r="V152" s="5">
        <f>IF(V$3,DEMSOC($D152,$C151,V$4,Parameters!Y$13)*(V$4&gt;=$C152),0)</f>
        <v>0</v>
      </c>
      <c r="W152" s="5">
        <f>IF(W$3,DEMSOC($D152,$C151,W$4,Parameters!Z$13)*(W$4&gt;=$C152),0)</f>
        <v>0</v>
      </c>
      <c r="X152" s="5">
        <f>IF(X$3,DEMSOC($D152,$C151,X$4,Parameters!AA$13)*(X$4&gt;=$C152),0)</f>
        <v>0</v>
      </c>
      <c r="Y152" s="5">
        <f>IF(Y$3,DEMSOC($D152,$C151,Y$4,Parameters!AB$13)*(Y$4&gt;=$C152),0)</f>
        <v>0</v>
      </c>
      <c r="Z152" s="5">
        <f>IF(Z$3,DEMSOC($D152,$C151,Z$4,Parameters!AC$13)*(Z$4&gt;=$C152),0)</f>
        <v>0</v>
      </c>
      <c r="AA152" s="5">
        <f>IF(AA$3,DEMSOC($D152,$C151,AA$4,Parameters!AD$13)*(AA$4&gt;=$C152),0)</f>
        <v>0</v>
      </c>
      <c r="AB152" s="5">
        <f>IF(AB$3,DEMSOC($D152,$C151,AB$4,Parameters!AE$13)*(AB$4&gt;=$C152),0)</f>
        <v>0</v>
      </c>
      <c r="AC152" s="5">
        <f>IF(AC$3,DEMSOC($D152,$C151,AC$4,Parameters!AF$13)*(AC$4&gt;=$C152),0)</f>
        <v>0</v>
      </c>
      <c r="AD152" s="5">
        <f>IF(AD$3,DEMSOC($D152,$C151,AD$4,Parameters!AG$13)*(AD$4&gt;=$C152),0)</f>
        <v>0</v>
      </c>
      <c r="AE152" s="5">
        <f>IF(AE$3,DEMSOC($D152,$C151,AE$4,Parameters!AH$13)*(AE$4&gt;=$C152),0)</f>
        <v>0</v>
      </c>
      <c r="AF152" s="5">
        <f>IF(AF$3,DEMSOC($D152,$C151,AF$4,Parameters!AI$13)*(AF$4&gt;=$C152),0)</f>
        <v>0</v>
      </c>
      <c r="AG152" s="5">
        <f>IF(AG$3,DEMSOC($D152,$C151,AG$4,Parameters!AJ$13)*(AG$4&gt;=$C152),0)</f>
        <v>0</v>
      </c>
      <c r="AH152" s="5">
        <f>IF(AH$3,DEMSOC($D152,$C151,AH$4,Parameters!AK$13)*(AH$4&gt;=$C152),0)</f>
        <v>0</v>
      </c>
      <c r="AI152" s="5">
        <f>IF(AI$3,DEMSOC($D152,$C151,AI$4,Parameters!AL$13)*(AI$4&gt;=$C152),0)</f>
        <v>0</v>
      </c>
      <c r="AJ152" s="5">
        <f>IF(AJ$3,DEMSOC($D152,$C151,AJ$4,Parameters!AM$13)*(AJ$4&gt;=$C152),0)</f>
        <v>0</v>
      </c>
      <c r="AK152" s="5">
        <f>IF(AK$3,DEMSOC($D152,$C151,AK$4,Parameters!AN$13)*(AK$4&gt;=$C152),0)</f>
        <v>0</v>
      </c>
      <c r="AL152" s="5">
        <f>IF(AL$3,DEMSOC($D152,$C151,AL$4,Parameters!AO$13)*(AL$4&gt;=$C152),0)</f>
        <v>0</v>
      </c>
      <c r="AM152" s="5">
        <f>IF(AM$3,DEMSOC($D152,$C151,AM$4,Parameters!AP$13)*(AM$4&gt;=$C152),0)</f>
        <v>0</v>
      </c>
      <c r="AN152" s="5">
        <f>IF(AN$3,DEMSOC($D152,$C151,AN$4,Parameters!AQ$13)*(AN$4&gt;=$C152),0)</f>
        <v>0</v>
      </c>
      <c r="AO152" s="5">
        <f>IF(AO$3,DEMSOC($D152,$C151,AO$4,Parameters!AR$13)*(AO$4&gt;=$C152),0)</f>
        <v>0</v>
      </c>
      <c r="AP152" s="5">
        <f>IF(AP$3,DEMSOC($D152,$C151,AP$4,Parameters!AS$13)*(AP$4&gt;=$C152),0)</f>
        <v>0</v>
      </c>
      <c r="AQ152" s="5">
        <f>IF(AQ$3,DEMSOC($D152,$C151,AQ$4,Parameters!AT$13)*(AQ$4&gt;=$C152),0)</f>
        <v>0</v>
      </c>
      <c r="AR152" s="5">
        <f>IF(AR$3,DEMSOC($D152,$C151,AR$4,Parameters!AU$13)*(AR$4&gt;=$C152),0)</f>
        <v>0</v>
      </c>
      <c r="AS152" s="5">
        <f>IF(AS$3,DEMSOC($D152,$C151,AS$4,Parameters!AV$13)*(AS$4&gt;=$C152),0)</f>
        <v>0</v>
      </c>
      <c r="AT152" s="5">
        <f>IF(AT$3,DEMSOC($D152,$C151,AT$4,Parameters!AW$13)*(AT$4&gt;=$C152),0)</f>
        <v>0</v>
      </c>
      <c r="AU152" s="5">
        <f>IF(AU$3,DEMSOC($D152,$C151,AU$4,Parameters!AX$13)*(AU$4&gt;=$C152),0)</f>
        <v>0</v>
      </c>
      <c r="AV152" s="5">
        <f>IF(AV$3,DEMSOC($D152,$C151,AV$4,Parameters!AY$13)*(AV$4&gt;=$C152),0)</f>
        <v>0</v>
      </c>
      <c r="AW152" s="5">
        <f>IF(AW$3,DEMSOC($D152,$C151,AW$4,Parameters!AZ$13)*(AW$4&gt;=$C152),0)</f>
        <v>0</v>
      </c>
      <c r="AX152" s="5">
        <f>IF(AX$3,DEMSOC($D152,$C151,AX$4,Parameters!BA$13)*(AX$4&gt;=$C152),0)</f>
        <v>0</v>
      </c>
      <c r="AY152" s="5">
        <f>IF(AY$3,DEMSOC($D152,$C151,AY$4,Parameters!BB$13)*(AY$4&gt;=$C152),0)</f>
        <v>0</v>
      </c>
      <c r="AZ152" s="5">
        <f>IF(AZ$3,DEMSOC($D152,$C151,AZ$4,Parameters!BC$13)*(AZ$4&gt;=$C152),0)</f>
        <v>0</v>
      </c>
      <c r="BA152" s="5">
        <f>IF(BA$3,DEMSOC($D152,$C151,BA$4,Parameters!BD$13)*(BA$4&gt;=$C152),0)</f>
        <v>0</v>
      </c>
      <c r="BB152" s="5">
        <f>IF(BB$3,DEMSOC($D152,$C151,BB$4,Parameters!BE$13)*(BB$4&gt;=$C152),0)</f>
        <v>0</v>
      </c>
    </row>
    <row r="153" spans="1:54" outlineLevel="2">
      <c r="A153" s="2" t="s">
        <v>445</v>
      </c>
      <c r="B153" s="6">
        <v>31</v>
      </c>
      <c r="C153" s="5">
        <f t="shared" si="125"/>
        <v>0</v>
      </c>
      <c r="D153" s="5">
        <f t="shared" si="126"/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107">
        <f>IF(L$3,DEMSOC($D153,$C152,L$4,Parameters!O$13)*(L$4&gt;=$C153),0)</f>
        <v>0</v>
      </c>
      <c r="M153" s="5">
        <f>IF(M$3,DEMSOC($D153,$C152,M$4,Parameters!P$13)*(M$4&gt;=$C153),0)</f>
        <v>0</v>
      </c>
      <c r="N153" s="5">
        <f>IF(N$3,DEMSOC($D153,$C152,N$4,Parameters!Q$13)*(N$4&gt;=$C153),0)</f>
        <v>0</v>
      </c>
      <c r="O153" s="5">
        <f>IF(O$3,DEMSOC($D153,$C152,O$4,Parameters!R$13)*(O$4&gt;=$C153),0)</f>
        <v>0</v>
      </c>
      <c r="P153" s="5">
        <f>IF(P$3,DEMSOC($D153,$C152,P$4,Parameters!S$13)*(P$4&gt;=$C153),0)</f>
        <v>0</v>
      </c>
      <c r="Q153" s="5">
        <f>IF(Q$3,DEMSOC($D153,$C152,Q$4,Parameters!T$13)*(Q$4&gt;=$C153),0)</f>
        <v>0</v>
      </c>
      <c r="R153" s="5">
        <f>IF(R$3,DEMSOC($D153,$C152,R$4,Parameters!U$13)*(R$4&gt;=$C153),0)</f>
        <v>0</v>
      </c>
      <c r="S153" s="5">
        <f>IF(S$3,DEMSOC($D153,$C152,S$4,Parameters!V$13)*(S$4&gt;=$C153),0)</f>
        <v>0</v>
      </c>
      <c r="T153" s="5">
        <f>IF(T$3,DEMSOC($D153,$C152,T$4,Parameters!W$13)*(T$4&gt;=$C153),0)</f>
        <v>0</v>
      </c>
      <c r="U153" s="5">
        <f>IF(U$3,DEMSOC($D153,$C152,U$4,Parameters!X$13)*(U$4&gt;=$C153),0)</f>
        <v>0</v>
      </c>
      <c r="V153" s="5">
        <f>IF(V$3,DEMSOC($D153,$C152,V$4,Parameters!Y$13)*(V$4&gt;=$C153),0)</f>
        <v>0</v>
      </c>
      <c r="W153" s="5">
        <f>IF(W$3,DEMSOC($D153,$C152,W$4,Parameters!Z$13)*(W$4&gt;=$C153),0)</f>
        <v>0</v>
      </c>
      <c r="X153" s="5">
        <f>IF(X$3,DEMSOC($D153,$C152,X$4,Parameters!AA$13)*(X$4&gt;=$C153),0)</f>
        <v>0</v>
      </c>
      <c r="Y153" s="5">
        <f>IF(Y$3,DEMSOC($D153,$C152,Y$4,Parameters!AB$13)*(Y$4&gt;=$C153),0)</f>
        <v>0</v>
      </c>
      <c r="Z153" s="5">
        <f>IF(Z$3,DEMSOC($D153,$C152,Z$4,Parameters!AC$13)*(Z$4&gt;=$C153),0)</f>
        <v>0</v>
      </c>
      <c r="AA153" s="5">
        <f>IF(AA$3,DEMSOC($D153,$C152,AA$4,Parameters!AD$13)*(AA$4&gt;=$C153),0)</f>
        <v>0</v>
      </c>
      <c r="AB153" s="5">
        <f>IF(AB$3,DEMSOC($D153,$C152,AB$4,Parameters!AE$13)*(AB$4&gt;=$C153),0)</f>
        <v>0</v>
      </c>
      <c r="AC153" s="5">
        <f>IF(AC$3,DEMSOC($D153,$C152,AC$4,Parameters!AF$13)*(AC$4&gt;=$C153),0)</f>
        <v>0</v>
      </c>
      <c r="AD153" s="5">
        <f>IF(AD$3,DEMSOC($D153,$C152,AD$4,Parameters!AG$13)*(AD$4&gt;=$C153),0)</f>
        <v>0</v>
      </c>
      <c r="AE153" s="5">
        <f>IF(AE$3,DEMSOC($D153,$C152,AE$4,Parameters!AH$13)*(AE$4&gt;=$C153),0)</f>
        <v>0</v>
      </c>
      <c r="AF153" s="5">
        <f>IF(AF$3,DEMSOC($D153,$C152,AF$4,Parameters!AI$13)*(AF$4&gt;=$C153),0)</f>
        <v>0</v>
      </c>
      <c r="AG153" s="5">
        <f>IF(AG$3,DEMSOC($D153,$C152,AG$4,Parameters!AJ$13)*(AG$4&gt;=$C153),0)</f>
        <v>0</v>
      </c>
      <c r="AH153" s="5">
        <f>IF(AH$3,DEMSOC($D153,$C152,AH$4,Parameters!AK$13)*(AH$4&gt;=$C153),0)</f>
        <v>0</v>
      </c>
      <c r="AI153" s="5">
        <f>IF(AI$3,DEMSOC($D153,$C152,AI$4,Parameters!AL$13)*(AI$4&gt;=$C153),0)</f>
        <v>0</v>
      </c>
      <c r="AJ153" s="5">
        <f>IF(AJ$3,DEMSOC($D153,$C152,AJ$4,Parameters!AM$13)*(AJ$4&gt;=$C153),0)</f>
        <v>0</v>
      </c>
      <c r="AK153" s="5">
        <f>IF(AK$3,DEMSOC($D153,$C152,AK$4,Parameters!AN$13)*(AK$4&gt;=$C153),0)</f>
        <v>0</v>
      </c>
      <c r="AL153" s="5">
        <f>IF(AL$3,DEMSOC($D153,$C152,AL$4,Parameters!AO$13)*(AL$4&gt;=$C153),0)</f>
        <v>0</v>
      </c>
      <c r="AM153" s="5">
        <f>IF(AM$3,DEMSOC($D153,$C152,AM$4,Parameters!AP$13)*(AM$4&gt;=$C153),0)</f>
        <v>0</v>
      </c>
      <c r="AN153" s="5">
        <f>IF(AN$3,DEMSOC($D153,$C152,AN$4,Parameters!AQ$13)*(AN$4&gt;=$C153),0)</f>
        <v>0</v>
      </c>
      <c r="AO153" s="5">
        <f>IF(AO$3,DEMSOC($D153,$C152,AO$4,Parameters!AR$13)*(AO$4&gt;=$C153),0)</f>
        <v>0</v>
      </c>
      <c r="AP153" s="5">
        <f>IF(AP$3,DEMSOC($D153,$C152,AP$4,Parameters!AS$13)*(AP$4&gt;=$C153),0)</f>
        <v>0</v>
      </c>
      <c r="AQ153" s="5">
        <f>IF(AQ$3,DEMSOC($D153,$C152,AQ$4,Parameters!AT$13)*(AQ$4&gt;=$C153),0)</f>
        <v>0</v>
      </c>
      <c r="AR153" s="5">
        <f>IF(AR$3,DEMSOC($D153,$C152,AR$4,Parameters!AU$13)*(AR$4&gt;=$C153),0)</f>
        <v>0</v>
      </c>
      <c r="AS153" s="5">
        <f>IF(AS$3,DEMSOC($D153,$C152,AS$4,Parameters!AV$13)*(AS$4&gt;=$C153),0)</f>
        <v>0</v>
      </c>
      <c r="AT153" s="5">
        <f>IF(AT$3,DEMSOC($D153,$C152,AT$4,Parameters!AW$13)*(AT$4&gt;=$C153),0)</f>
        <v>0</v>
      </c>
      <c r="AU153" s="5">
        <f>IF(AU$3,DEMSOC($D153,$C152,AU$4,Parameters!AX$13)*(AU$4&gt;=$C153),0)</f>
        <v>0</v>
      </c>
      <c r="AV153" s="5">
        <f>IF(AV$3,DEMSOC($D153,$C152,AV$4,Parameters!AY$13)*(AV$4&gt;=$C153),0)</f>
        <v>0</v>
      </c>
      <c r="AW153" s="5">
        <f>IF(AW$3,DEMSOC($D153,$C152,AW$4,Parameters!AZ$13)*(AW$4&gt;=$C153),0)</f>
        <v>0</v>
      </c>
      <c r="AX153" s="5">
        <f>IF(AX$3,DEMSOC($D153,$C152,AX$4,Parameters!BA$13)*(AX$4&gt;=$C153),0)</f>
        <v>0</v>
      </c>
      <c r="AY153" s="5">
        <f>IF(AY$3,DEMSOC($D153,$C152,AY$4,Parameters!BB$13)*(AY$4&gt;=$C153),0)</f>
        <v>0</v>
      </c>
      <c r="AZ153" s="5">
        <f>IF(AZ$3,DEMSOC($D153,$C152,AZ$4,Parameters!BC$13)*(AZ$4&gt;=$C153),0)</f>
        <v>0</v>
      </c>
      <c r="BA153" s="5">
        <f>IF(BA$3,DEMSOC($D153,$C152,BA$4,Parameters!BD$13)*(BA$4&gt;=$C153),0)</f>
        <v>0</v>
      </c>
      <c r="BB153" s="5">
        <f>IF(BB$3,DEMSOC($D153,$C152,BB$4,Parameters!BE$13)*(BB$4&gt;=$C153),0)</f>
        <v>0</v>
      </c>
    </row>
    <row r="154" spans="1:54" outlineLevel="2">
      <c r="A154" s="2" t="s">
        <v>445</v>
      </c>
      <c r="B154" s="6">
        <v>32</v>
      </c>
      <c r="C154" s="5">
        <f t="shared" ref="C154:C172" si="127">INDEX($4:$4,1,B154+3)</f>
        <v>0</v>
      </c>
      <c r="D154" s="5">
        <f t="shared" ref="D154:D172" si="128">INDEX($121:$121,1,B154+3)</f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107">
        <f>IF(L$3,DEMSOC($D154,$C153,L$4,Parameters!O$13)*(L$4&gt;=$C154),0)</f>
        <v>0</v>
      </c>
      <c r="M154" s="5">
        <f>IF(M$3,DEMSOC($D154,$C153,M$4,Parameters!P$13)*(M$4&gt;=$C154),0)</f>
        <v>0</v>
      </c>
      <c r="N154" s="5">
        <f>IF(N$3,DEMSOC($D154,$C153,N$4,Parameters!Q$13)*(N$4&gt;=$C154),0)</f>
        <v>0</v>
      </c>
      <c r="O154" s="5">
        <f>IF(O$3,DEMSOC($D154,$C153,O$4,Parameters!R$13)*(O$4&gt;=$C154),0)</f>
        <v>0</v>
      </c>
      <c r="P154" s="5">
        <f>IF(P$3,DEMSOC($D154,$C153,P$4,Parameters!S$13)*(P$4&gt;=$C154),0)</f>
        <v>0</v>
      </c>
      <c r="Q154" s="5">
        <f>IF(Q$3,DEMSOC($D154,$C153,Q$4,Parameters!T$13)*(Q$4&gt;=$C154),0)</f>
        <v>0</v>
      </c>
      <c r="R154" s="5">
        <f>IF(R$3,DEMSOC($D154,$C153,R$4,Parameters!U$13)*(R$4&gt;=$C154),0)</f>
        <v>0</v>
      </c>
      <c r="S154" s="5">
        <f>IF(S$3,DEMSOC($D154,$C153,S$4,Parameters!V$13)*(S$4&gt;=$C154),0)</f>
        <v>0</v>
      </c>
      <c r="T154" s="5">
        <f>IF(T$3,DEMSOC($D154,$C153,T$4,Parameters!W$13)*(T$4&gt;=$C154),0)</f>
        <v>0</v>
      </c>
      <c r="U154" s="5">
        <f>IF(U$3,DEMSOC($D154,$C153,U$4,Parameters!X$13)*(U$4&gt;=$C154),0)</f>
        <v>0</v>
      </c>
      <c r="V154" s="5">
        <f>IF(V$3,DEMSOC($D154,$C153,V$4,Parameters!Y$13)*(V$4&gt;=$C154),0)</f>
        <v>0</v>
      </c>
      <c r="W154" s="5">
        <f>IF(W$3,DEMSOC($D154,$C153,W$4,Parameters!Z$13)*(W$4&gt;=$C154),0)</f>
        <v>0</v>
      </c>
      <c r="X154" s="5">
        <f>IF(X$3,DEMSOC($D154,$C153,X$4,Parameters!AA$13)*(X$4&gt;=$C154),0)</f>
        <v>0</v>
      </c>
      <c r="Y154" s="5">
        <f>IF(Y$3,DEMSOC($D154,$C153,Y$4,Parameters!AB$13)*(Y$4&gt;=$C154),0)</f>
        <v>0</v>
      </c>
      <c r="Z154" s="5">
        <f>IF(Z$3,DEMSOC($D154,$C153,Z$4,Parameters!AC$13)*(Z$4&gt;=$C154),0)</f>
        <v>0</v>
      </c>
      <c r="AA154" s="5">
        <f>IF(AA$3,DEMSOC($D154,$C153,AA$4,Parameters!AD$13)*(AA$4&gt;=$C154),0)</f>
        <v>0</v>
      </c>
      <c r="AB154" s="5">
        <f>IF(AB$3,DEMSOC($D154,$C153,AB$4,Parameters!AE$13)*(AB$4&gt;=$C154),0)</f>
        <v>0</v>
      </c>
      <c r="AC154" s="5">
        <f>IF(AC$3,DEMSOC($D154,$C153,AC$4,Parameters!AF$13)*(AC$4&gt;=$C154),0)</f>
        <v>0</v>
      </c>
      <c r="AD154" s="5">
        <f>IF(AD$3,DEMSOC($D154,$C153,AD$4,Parameters!AG$13)*(AD$4&gt;=$C154),0)</f>
        <v>0</v>
      </c>
      <c r="AE154" s="5">
        <f>IF(AE$3,DEMSOC($D154,$C153,AE$4,Parameters!AH$13)*(AE$4&gt;=$C154),0)</f>
        <v>0</v>
      </c>
      <c r="AF154" s="5">
        <f>IF(AF$3,DEMSOC($D154,$C153,AF$4,Parameters!AI$13)*(AF$4&gt;=$C154),0)</f>
        <v>0</v>
      </c>
      <c r="AG154" s="5">
        <f>IF(AG$3,DEMSOC($D154,$C153,AG$4,Parameters!AJ$13)*(AG$4&gt;=$C154),0)</f>
        <v>0</v>
      </c>
      <c r="AH154" s="5">
        <f>IF(AH$3,DEMSOC($D154,$C153,AH$4,Parameters!AK$13)*(AH$4&gt;=$C154),0)</f>
        <v>0</v>
      </c>
      <c r="AI154" s="5">
        <f>IF(AI$3,DEMSOC($D154,$C153,AI$4,Parameters!AL$13)*(AI$4&gt;=$C154),0)</f>
        <v>0</v>
      </c>
      <c r="AJ154" s="5">
        <f>IF(AJ$3,DEMSOC($D154,$C153,AJ$4,Parameters!AM$13)*(AJ$4&gt;=$C154),0)</f>
        <v>0</v>
      </c>
      <c r="AK154" s="5">
        <f>IF(AK$3,DEMSOC($D154,$C153,AK$4,Parameters!AN$13)*(AK$4&gt;=$C154),0)</f>
        <v>0</v>
      </c>
      <c r="AL154" s="5">
        <f>IF(AL$3,DEMSOC($D154,$C153,AL$4,Parameters!AO$13)*(AL$4&gt;=$C154),0)</f>
        <v>0</v>
      </c>
      <c r="AM154" s="5">
        <f>IF(AM$3,DEMSOC($D154,$C153,AM$4,Parameters!AP$13)*(AM$4&gt;=$C154),0)</f>
        <v>0</v>
      </c>
      <c r="AN154" s="5">
        <f>IF(AN$3,DEMSOC($D154,$C153,AN$4,Parameters!AQ$13)*(AN$4&gt;=$C154),0)</f>
        <v>0</v>
      </c>
      <c r="AO154" s="5">
        <f>IF(AO$3,DEMSOC($D154,$C153,AO$4,Parameters!AR$13)*(AO$4&gt;=$C154),0)</f>
        <v>0</v>
      </c>
      <c r="AP154" s="5">
        <f>IF(AP$3,DEMSOC($D154,$C153,AP$4,Parameters!AS$13)*(AP$4&gt;=$C154),0)</f>
        <v>0</v>
      </c>
      <c r="AQ154" s="5">
        <f>IF(AQ$3,DEMSOC($D154,$C153,AQ$4,Parameters!AT$13)*(AQ$4&gt;=$C154),0)</f>
        <v>0</v>
      </c>
      <c r="AR154" s="5">
        <f>IF(AR$3,DEMSOC($D154,$C153,AR$4,Parameters!AU$13)*(AR$4&gt;=$C154),0)</f>
        <v>0</v>
      </c>
      <c r="AS154" s="5">
        <f>IF(AS$3,DEMSOC($D154,$C153,AS$4,Parameters!AV$13)*(AS$4&gt;=$C154),0)</f>
        <v>0</v>
      </c>
      <c r="AT154" s="5">
        <f>IF(AT$3,DEMSOC($D154,$C153,AT$4,Parameters!AW$13)*(AT$4&gt;=$C154),0)</f>
        <v>0</v>
      </c>
      <c r="AU154" s="5">
        <f>IF(AU$3,DEMSOC($D154,$C153,AU$4,Parameters!AX$13)*(AU$4&gt;=$C154),0)</f>
        <v>0</v>
      </c>
      <c r="AV154" s="5">
        <f>IF(AV$3,DEMSOC($D154,$C153,AV$4,Parameters!AY$13)*(AV$4&gt;=$C154),0)</f>
        <v>0</v>
      </c>
      <c r="AW154" s="5">
        <f>IF(AW$3,DEMSOC($D154,$C153,AW$4,Parameters!AZ$13)*(AW$4&gt;=$C154),0)</f>
        <v>0</v>
      </c>
      <c r="AX154" s="5">
        <f>IF(AX$3,DEMSOC($D154,$C153,AX$4,Parameters!BA$13)*(AX$4&gt;=$C154),0)</f>
        <v>0</v>
      </c>
      <c r="AY154" s="5">
        <f>IF(AY$3,DEMSOC($D154,$C153,AY$4,Parameters!BB$13)*(AY$4&gt;=$C154),0)</f>
        <v>0</v>
      </c>
      <c r="AZ154" s="5">
        <f>IF(AZ$3,DEMSOC($D154,$C153,AZ$4,Parameters!BC$13)*(AZ$4&gt;=$C154),0)</f>
        <v>0</v>
      </c>
      <c r="BA154" s="5">
        <f>IF(BA$3,DEMSOC($D154,$C153,BA$4,Parameters!BD$13)*(BA$4&gt;=$C154),0)</f>
        <v>0</v>
      </c>
      <c r="BB154" s="5">
        <f>IF(BB$3,DEMSOC($D154,$C153,BB$4,Parameters!BE$13)*(BB$4&gt;=$C154),0)</f>
        <v>0</v>
      </c>
    </row>
    <row r="155" spans="1:54" outlineLevel="2">
      <c r="A155" s="2" t="s">
        <v>445</v>
      </c>
      <c r="B155" s="6">
        <v>33</v>
      </c>
      <c r="C155" s="5">
        <f t="shared" si="127"/>
        <v>0</v>
      </c>
      <c r="D155" s="5">
        <f t="shared" si="128"/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107">
        <f>IF(L$3,DEMSOC($D155,$C154,L$4,Parameters!O$13)*(L$4&gt;=$C155),0)</f>
        <v>0</v>
      </c>
      <c r="M155" s="5">
        <f>IF(M$3,DEMSOC($D155,$C154,M$4,Parameters!P$13)*(M$4&gt;=$C155),0)</f>
        <v>0</v>
      </c>
      <c r="N155" s="5">
        <f>IF(N$3,DEMSOC($D155,$C154,N$4,Parameters!Q$13)*(N$4&gt;=$C155),0)</f>
        <v>0</v>
      </c>
      <c r="O155" s="5">
        <f>IF(O$3,DEMSOC($D155,$C154,O$4,Parameters!R$13)*(O$4&gt;=$C155),0)</f>
        <v>0</v>
      </c>
      <c r="P155" s="5">
        <f>IF(P$3,DEMSOC($D155,$C154,P$4,Parameters!S$13)*(P$4&gt;=$C155),0)</f>
        <v>0</v>
      </c>
      <c r="Q155" s="5">
        <f>IF(Q$3,DEMSOC($D155,$C154,Q$4,Parameters!T$13)*(Q$4&gt;=$C155),0)</f>
        <v>0</v>
      </c>
      <c r="R155" s="5">
        <f>IF(R$3,DEMSOC($D155,$C154,R$4,Parameters!U$13)*(R$4&gt;=$C155),0)</f>
        <v>0</v>
      </c>
      <c r="S155" s="5">
        <f>IF(S$3,DEMSOC($D155,$C154,S$4,Parameters!V$13)*(S$4&gt;=$C155),0)</f>
        <v>0</v>
      </c>
      <c r="T155" s="5">
        <f>IF(T$3,DEMSOC($D155,$C154,T$4,Parameters!W$13)*(T$4&gt;=$C155),0)</f>
        <v>0</v>
      </c>
      <c r="U155" s="5">
        <f>IF(U$3,DEMSOC($D155,$C154,U$4,Parameters!X$13)*(U$4&gt;=$C155),0)</f>
        <v>0</v>
      </c>
      <c r="V155" s="5">
        <f>IF(V$3,DEMSOC($D155,$C154,V$4,Parameters!Y$13)*(V$4&gt;=$C155),0)</f>
        <v>0</v>
      </c>
      <c r="W155" s="5">
        <f>IF(W$3,DEMSOC($D155,$C154,W$4,Parameters!Z$13)*(W$4&gt;=$C155),0)</f>
        <v>0</v>
      </c>
      <c r="X155" s="5">
        <f>IF(X$3,DEMSOC($D155,$C154,X$4,Parameters!AA$13)*(X$4&gt;=$C155),0)</f>
        <v>0</v>
      </c>
      <c r="Y155" s="5">
        <f>IF(Y$3,DEMSOC($D155,$C154,Y$4,Parameters!AB$13)*(Y$4&gt;=$C155),0)</f>
        <v>0</v>
      </c>
      <c r="Z155" s="5">
        <f>IF(Z$3,DEMSOC($D155,$C154,Z$4,Parameters!AC$13)*(Z$4&gt;=$C155),0)</f>
        <v>0</v>
      </c>
      <c r="AA155" s="5">
        <f>IF(AA$3,DEMSOC($D155,$C154,AA$4,Parameters!AD$13)*(AA$4&gt;=$C155),0)</f>
        <v>0</v>
      </c>
      <c r="AB155" s="5">
        <f>IF(AB$3,DEMSOC($D155,$C154,AB$4,Parameters!AE$13)*(AB$4&gt;=$C155),0)</f>
        <v>0</v>
      </c>
      <c r="AC155" s="5">
        <f>IF(AC$3,DEMSOC($D155,$C154,AC$4,Parameters!AF$13)*(AC$4&gt;=$C155),0)</f>
        <v>0</v>
      </c>
      <c r="AD155" s="5">
        <f>IF(AD$3,DEMSOC($D155,$C154,AD$4,Parameters!AG$13)*(AD$4&gt;=$C155),0)</f>
        <v>0</v>
      </c>
      <c r="AE155" s="5">
        <f>IF(AE$3,DEMSOC($D155,$C154,AE$4,Parameters!AH$13)*(AE$4&gt;=$C155),0)</f>
        <v>0</v>
      </c>
      <c r="AF155" s="5">
        <f>IF(AF$3,DEMSOC($D155,$C154,AF$4,Parameters!AI$13)*(AF$4&gt;=$C155),0)</f>
        <v>0</v>
      </c>
      <c r="AG155" s="5">
        <f>IF(AG$3,DEMSOC($D155,$C154,AG$4,Parameters!AJ$13)*(AG$4&gt;=$C155),0)</f>
        <v>0</v>
      </c>
      <c r="AH155" s="5">
        <f>IF(AH$3,DEMSOC($D155,$C154,AH$4,Parameters!AK$13)*(AH$4&gt;=$C155),0)</f>
        <v>0</v>
      </c>
      <c r="AI155" s="5">
        <f>IF(AI$3,DEMSOC($D155,$C154,AI$4,Parameters!AL$13)*(AI$4&gt;=$C155),0)</f>
        <v>0</v>
      </c>
      <c r="AJ155" s="5">
        <f>IF(AJ$3,DEMSOC($D155,$C154,AJ$4,Parameters!AM$13)*(AJ$4&gt;=$C155),0)</f>
        <v>0</v>
      </c>
      <c r="AK155" s="5">
        <f>IF(AK$3,DEMSOC($D155,$C154,AK$4,Parameters!AN$13)*(AK$4&gt;=$C155),0)</f>
        <v>0</v>
      </c>
      <c r="AL155" s="5">
        <f>IF(AL$3,DEMSOC($D155,$C154,AL$4,Parameters!AO$13)*(AL$4&gt;=$C155),0)</f>
        <v>0</v>
      </c>
      <c r="AM155" s="5">
        <f>IF(AM$3,DEMSOC($D155,$C154,AM$4,Parameters!AP$13)*(AM$4&gt;=$C155),0)</f>
        <v>0</v>
      </c>
      <c r="AN155" s="5">
        <f>IF(AN$3,DEMSOC($D155,$C154,AN$4,Parameters!AQ$13)*(AN$4&gt;=$C155),0)</f>
        <v>0</v>
      </c>
      <c r="AO155" s="5">
        <f>IF(AO$3,DEMSOC($D155,$C154,AO$4,Parameters!AR$13)*(AO$4&gt;=$C155),0)</f>
        <v>0</v>
      </c>
      <c r="AP155" s="5">
        <f>IF(AP$3,DEMSOC($D155,$C154,AP$4,Parameters!AS$13)*(AP$4&gt;=$C155),0)</f>
        <v>0</v>
      </c>
      <c r="AQ155" s="5">
        <f>IF(AQ$3,DEMSOC($D155,$C154,AQ$4,Parameters!AT$13)*(AQ$4&gt;=$C155),0)</f>
        <v>0</v>
      </c>
      <c r="AR155" s="5">
        <f>IF(AR$3,DEMSOC($D155,$C154,AR$4,Parameters!AU$13)*(AR$4&gt;=$C155),0)</f>
        <v>0</v>
      </c>
      <c r="AS155" s="5">
        <f>IF(AS$3,DEMSOC($D155,$C154,AS$4,Parameters!AV$13)*(AS$4&gt;=$C155),0)</f>
        <v>0</v>
      </c>
      <c r="AT155" s="5">
        <f>IF(AT$3,DEMSOC($D155,$C154,AT$4,Parameters!AW$13)*(AT$4&gt;=$C155),0)</f>
        <v>0</v>
      </c>
      <c r="AU155" s="5">
        <f>IF(AU$3,DEMSOC($D155,$C154,AU$4,Parameters!AX$13)*(AU$4&gt;=$C155),0)</f>
        <v>0</v>
      </c>
      <c r="AV155" s="5">
        <f>IF(AV$3,DEMSOC($D155,$C154,AV$4,Parameters!AY$13)*(AV$4&gt;=$C155),0)</f>
        <v>0</v>
      </c>
      <c r="AW155" s="5">
        <f>IF(AW$3,DEMSOC($D155,$C154,AW$4,Parameters!AZ$13)*(AW$4&gt;=$C155),0)</f>
        <v>0</v>
      </c>
      <c r="AX155" s="5">
        <f>IF(AX$3,DEMSOC($D155,$C154,AX$4,Parameters!BA$13)*(AX$4&gt;=$C155),0)</f>
        <v>0</v>
      </c>
      <c r="AY155" s="5">
        <f>IF(AY$3,DEMSOC($D155,$C154,AY$4,Parameters!BB$13)*(AY$4&gt;=$C155),0)</f>
        <v>0</v>
      </c>
      <c r="AZ155" s="5">
        <f>IF(AZ$3,DEMSOC($D155,$C154,AZ$4,Parameters!BC$13)*(AZ$4&gt;=$C155),0)</f>
        <v>0</v>
      </c>
      <c r="BA155" s="5">
        <f>IF(BA$3,DEMSOC($D155,$C154,BA$4,Parameters!BD$13)*(BA$4&gt;=$C155),0)</f>
        <v>0</v>
      </c>
      <c r="BB155" s="5">
        <f>IF(BB$3,DEMSOC($D155,$C154,BB$4,Parameters!BE$13)*(BB$4&gt;=$C155),0)</f>
        <v>0</v>
      </c>
    </row>
    <row r="156" spans="1:54" outlineLevel="2">
      <c r="A156" s="2" t="s">
        <v>445</v>
      </c>
      <c r="B156" s="6">
        <v>34</v>
      </c>
      <c r="C156" s="5">
        <f t="shared" si="127"/>
        <v>0</v>
      </c>
      <c r="D156" s="5">
        <f t="shared" si="128"/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107">
        <f>IF(L$3,DEMSOC($D156,$C155,L$4,Parameters!O$13)*(L$4&gt;=$C156),0)</f>
        <v>0</v>
      </c>
      <c r="M156" s="5">
        <f>IF(M$3,DEMSOC($D156,$C155,M$4,Parameters!P$13)*(M$4&gt;=$C156),0)</f>
        <v>0</v>
      </c>
      <c r="N156" s="5">
        <f>IF(N$3,DEMSOC($D156,$C155,N$4,Parameters!Q$13)*(N$4&gt;=$C156),0)</f>
        <v>0</v>
      </c>
      <c r="O156" s="5">
        <f>IF(O$3,DEMSOC($D156,$C155,O$4,Parameters!R$13)*(O$4&gt;=$C156),0)</f>
        <v>0</v>
      </c>
      <c r="P156" s="5">
        <f>IF(P$3,DEMSOC($D156,$C155,P$4,Parameters!S$13)*(P$4&gt;=$C156),0)</f>
        <v>0</v>
      </c>
      <c r="Q156" s="5">
        <f>IF(Q$3,DEMSOC($D156,$C155,Q$4,Parameters!T$13)*(Q$4&gt;=$C156),0)</f>
        <v>0</v>
      </c>
      <c r="R156" s="5">
        <f>IF(R$3,DEMSOC($D156,$C155,R$4,Parameters!U$13)*(R$4&gt;=$C156),0)</f>
        <v>0</v>
      </c>
      <c r="S156" s="5">
        <f>IF(S$3,DEMSOC($D156,$C155,S$4,Parameters!V$13)*(S$4&gt;=$C156),0)</f>
        <v>0</v>
      </c>
      <c r="T156" s="5">
        <f>IF(T$3,DEMSOC($D156,$C155,T$4,Parameters!W$13)*(T$4&gt;=$C156),0)</f>
        <v>0</v>
      </c>
      <c r="U156" s="5">
        <f>IF(U$3,DEMSOC($D156,$C155,U$4,Parameters!X$13)*(U$4&gt;=$C156),0)</f>
        <v>0</v>
      </c>
      <c r="V156" s="5">
        <f>IF(V$3,DEMSOC($D156,$C155,V$4,Parameters!Y$13)*(V$4&gt;=$C156),0)</f>
        <v>0</v>
      </c>
      <c r="W156" s="5">
        <f>IF(W$3,DEMSOC($D156,$C155,W$4,Parameters!Z$13)*(W$4&gt;=$C156),0)</f>
        <v>0</v>
      </c>
      <c r="X156" s="5">
        <f>IF(X$3,DEMSOC($D156,$C155,X$4,Parameters!AA$13)*(X$4&gt;=$C156),0)</f>
        <v>0</v>
      </c>
      <c r="Y156" s="5">
        <f>IF(Y$3,DEMSOC($D156,$C155,Y$4,Parameters!AB$13)*(Y$4&gt;=$C156),0)</f>
        <v>0</v>
      </c>
      <c r="Z156" s="5">
        <f>IF(Z$3,DEMSOC($D156,$C155,Z$4,Parameters!AC$13)*(Z$4&gt;=$C156),0)</f>
        <v>0</v>
      </c>
      <c r="AA156" s="5">
        <f>IF(AA$3,DEMSOC($D156,$C155,AA$4,Parameters!AD$13)*(AA$4&gt;=$C156),0)</f>
        <v>0</v>
      </c>
      <c r="AB156" s="5">
        <f>IF(AB$3,DEMSOC($D156,$C155,AB$4,Parameters!AE$13)*(AB$4&gt;=$C156),0)</f>
        <v>0</v>
      </c>
      <c r="AC156" s="5">
        <f>IF(AC$3,DEMSOC($D156,$C155,AC$4,Parameters!AF$13)*(AC$4&gt;=$C156),0)</f>
        <v>0</v>
      </c>
      <c r="AD156" s="5">
        <f>IF(AD$3,DEMSOC($D156,$C155,AD$4,Parameters!AG$13)*(AD$4&gt;=$C156),0)</f>
        <v>0</v>
      </c>
      <c r="AE156" s="5">
        <f>IF(AE$3,DEMSOC($D156,$C155,AE$4,Parameters!AH$13)*(AE$4&gt;=$C156),0)</f>
        <v>0</v>
      </c>
      <c r="AF156" s="5">
        <f>IF(AF$3,DEMSOC($D156,$C155,AF$4,Parameters!AI$13)*(AF$4&gt;=$C156),0)</f>
        <v>0</v>
      </c>
      <c r="AG156" s="5">
        <f>IF(AG$3,DEMSOC($D156,$C155,AG$4,Parameters!AJ$13)*(AG$4&gt;=$C156),0)</f>
        <v>0</v>
      </c>
      <c r="AH156" s="5">
        <f>IF(AH$3,DEMSOC($D156,$C155,AH$4,Parameters!AK$13)*(AH$4&gt;=$C156),0)</f>
        <v>0</v>
      </c>
      <c r="AI156" s="5">
        <f>IF(AI$3,DEMSOC($D156,$C155,AI$4,Parameters!AL$13)*(AI$4&gt;=$C156),0)</f>
        <v>0</v>
      </c>
      <c r="AJ156" s="5">
        <f>IF(AJ$3,DEMSOC($D156,$C155,AJ$4,Parameters!AM$13)*(AJ$4&gt;=$C156),0)</f>
        <v>0</v>
      </c>
      <c r="AK156" s="5">
        <f>IF(AK$3,DEMSOC($D156,$C155,AK$4,Parameters!AN$13)*(AK$4&gt;=$C156),0)</f>
        <v>0</v>
      </c>
      <c r="AL156" s="5">
        <f>IF(AL$3,DEMSOC($D156,$C155,AL$4,Parameters!AO$13)*(AL$4&gt;=$C156),0)</f>
        <v>0</v>
      </c>
      <c r="AM156" s="5">
        <f>IF(AM$3,DEMSOC($D156,$C155,AM$4,Parameters!AP$13)*(AM$4&gt;=$C156),0)</f>
        <v>0</v>
      </c>
      <c r="AN156" s="5">
        <f>IF(AN$3,DEMSOC($D156,$C155,AN$4,Parameters!AQ$13)*(AN$4&gt;=$C156),0)</f>
        <v>0</v>
      </c>
      <c r="AO156" s="5">
        <f>IF(AO$3,DEMSOC($D156,$C155,AO$4,Parameters!AR$13)*(AO$4&gt;=$C156),0)</f>
        <v>0</v>
      </c>
      <c r="AP156" s="5">
        <f>IF(AP$3,DEMSOC($D156,$C155,AP$4,Parameters!AS$13)*(AP$4&gt;=$C156),0)</f>
        <v>0</v>
      </c>
      <c r="AQ156" s="5">
        <f>IF(AQ$3,DEMSOC($D156,$C155,AQ$4,Parameters!AT$13)*(AQ$4&gt;=$C156),0)</f>
        <v>0</v>
      </c>
      <c r="AR156" s="5">
        <f>IF(AR$3,DEMSOC($D156,$C155,AR$4,Parameters!AU$13)*(AR$4&gt;=$C156),0)</f>
        <v>0</v>
      </c>
      <c r="AS156" s="5">
        <f>IF(AS$3,DEMSOC($D156,$C155,AS$4,Parameters!AV$13)*(AS$4&gt;=$C156),0)</f>
        <v>0</v>
      </c>
      <c r="AT156" s="5">
        <f>IF(AT$3,DEMSOC($D156,$C155,AT$4,Parameters!AW$13)*(AT$4&gt;=$C156),0)</f>
        <v>0</v>
      </c>
      <c r="AU156" s="5">
        <f>IF(AU$3,DEMSOC($D156,$C155,AU$4,Parameters!AX$13)*(AU$4&gt;=$C156),0)</f>
        <v>0</v>
      </c>
      <c r="AV156" s="5">
        <f>IF(AV$3,DEMSOC($D156,$C155,AV$4,Parameters!AY$13)*(AV$4&gt;=$C156),0)</f>
        <v>0</v>
      </c>
      <c r="AW156" s="5">
        <f>IF(AW$3,DEMSOC($D156,$C155,AW$4,Parameters!AZ$13)*(AW$4&gt;=$C156),0)</f>
        <v>0</v>
      </c>
      <c r="AX156" s="5">
        <f>IF(AX$3,DEMSOC($D156,$C155,AX$4,Parameters!BA$13)*(AX$4&gt;=$C156),0)</f>
        <v>0</v>
      </c>
      <c r="AY156" s="5">
        <f>IF(AY$3,DEMSOC($D156,$C155,AY$4,Parameters!BB$13)*(AY$4&gt;=$C156),0)</f>
        <v>0</v>
      </c>
      <c r="AZ156" s="5">
        <f>IF(AZ$3,DEMSOC($D156,$C155,AZ$4,Parameters!BC$13)*(AZ$4&gt;=$C156),0)</f>
        <v>0</v>
      </c>
      <c r="BA156" s="5">
        <f>IF(BA$3,DEMSOC($D156,$C155,BA$4,Parameters!BD$13)*(BA$4&gt;=$C156),0)</f>
        <v>0</v>
      </c>
      <c r="BB156" s="5">
        <f>IF(BB$3,DEMSOC($D156,$C155,BB$4,Parameters!BE$13)*(BB$4&gt;=$C156),0)</f>
        <v>0</v>
      </c>
    </row>
    <row r="157" spans="1:54" outlineLevel="2">
      <c r="A157" s="2" t="s">
        <v>445</v>
      </c>
      <c r="B157" s="6">
        <v>35</v>
      </c>
      <c r="C157" s="5">
        <f t="shared" si="127"/>
        <v>0</v>
      </c>
      <c r="D157" s="5">
        <f t="shared" si="128"/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107">
        <f>IF(L$3,DEMSOC($D157,$C156,L$4,Parameters!O$13)*(L$4&gt;=$C157),0)</f>
        <v>0</v>
      </c>
      <c r="M157" s="5">
        <f>IF(M$3,DEMSOC($D157,$C156,M$4,Parameters!P$13)*(M$4&gt;=$C157),0)</f>
        <v>0</v>
      </c>
      <c r="N157" s="5">
        <f>IF(N$3,DEMSOC($D157,$C156,N$4,Parameters!Q$13)*(N$4&gt;=$C157),0)</f>
        <v>0</v>
      </c>
      <c r="O157" s="5">
        <f>IF(O$3,DEMSOC($D157,$C156,O$4,Parameters!R$13)*(O$4&gt;=$C157),0)</f>
        <v>0</v>
      </c>
      <c r="P157" s="5">
        <f>IF(P$3,DEMSOC($D157,$C156,P$4,Parameters!S$13)*(P$4&gt;=$C157),0)</f>
        <v>0</v>
      </c>
      <c r="Q157" s="5">
        <f>IF(Q$3,DEMSOC($D157,$C156,Q$4,Parameters!T$13)*(Q$4&gt;=$C157),0)</f>
        <v>0</v>
      </c>
      <c r="R157" s="5">
        <f>IF(R$3,DEMSOC($D157,$C156,R$4,Parameters!U$13)*(R$4&gt;=$C157),0)</f>
        <v>0</v>
      </c>
      <c r="S157" s="5">
        <f>IF(S$3,DEMSOC($D157,$C156,S$4,Parameters!V$13)*(S$4&gt;=$C157),0)</f>
        <v>0</v>
      </c>
      <c r="T157" s="5">
        <f>IF(T$3,DEMSOC($D157,$C156,T$4,Parameters!W$13)*(T$4&gt;=$C157),0)</f>
        <v>0</v>
      </c>
      <c r="U157" s="5">
        <f>IF(U$3,DEMSOC($D157,$C156,U$4,Parameters!X$13)*(U$4&gt;=$C157),0)</f>
        <v>0</v>
      </c>
      <c r="V157" s="5">
        <f>IF(V$3,DEMSOC($D157,$C156,V$4,Parameters!Y$13)*(V$4&gt;=$C157),0)</f>
        <v>0</v>
      </c>
      <c r="W157" s="5">
        <f>IF(W$3,DEMSOC($D157,$C156,W$4,Parameters!Z$13)*(W$4&gt;=$C157),0)</f>
        <v>0</v>
      </c>
      <c r="X157" s="5">
        <f>IF(X$3,DEMSOC($D157,$C156,X$4,Parameters!AA$13)*(X$4&gt;=$C157),0)</f>
        <v>0</v>
      </c>
      <c r="Y157" s="5">
        <f>IF(Y$3,DEMSOC($D157,$C156,Y$4,Parameters!AB$13)*(Y$4&gt;=$C157),0)</f>
        <v>0</v>
      </c>
      <c r="Z157" s="5">
        <f>IF(Z$3,DEMSOC($D157,$C156,Z$4,Parameters!AC$13)*(Z$4&gt;=$C157),0)</f>
        <v>0</v>
      </c>
      <c r="AA157" s="5">
        <f>IF(AA$3,DEMSOC($D157,$C156,AA$4,Parameters!AD$13)*(AA$4&gt;=$C157),0)</f>
        <v>0</v>
      </c>
      <c r="AB157" s="5">
        <f>IF(AB$3,DEMSOC($D157,$C156,AB$4,Parameters!AE$13)*(AB$4&gt;=$C157),0)</f>
        <v>0</v>
      </c>
      <c r="AC157" s="5">
        <f>IF(AC$3,DEMSOC($D157,$C156,AC$4,Parameters!AF$13)*(AC$4&gt;=$C157),0)</f>
        <v>0</v>
      </c>
      <c r="AD157" s="5">
        <f>IF(AD$3,DEMSOC($D157,$C156,AD$4,Parameters!AG$13)*(AD$4&gt;=$C157),0)</f>
        <v>0</v>
      </c>
      <c r="AE157" s="5">
        <f>IF(AE$3,DEMSOC($D157,$C156,AE$4,Parameters!AH$13)*(AE$4&gt;=$C157),0)</f>
        <v>0</v>
      </c>
      <c r="AF157" s="5">
        <f>IF(AF$3,DEMSOC($D157,$C156,AF$4,Parameters!AI$13)*(AF$4&gt;=$C157),0)</f>
        <v>0</v>
      </c>
      <c r="AG157" s="5">
        <f>IF(AG$3,DEMSOC($D157,$C156,AG$4,Parameters!AJ$13)*(AG$4&gt;=$C157),0)</f>
        <v>0</v>
      </c>
      <c r="AH157" s="5">
        <f>IF(AH$3,DEMSOC($D157,$C156,AH$4,Parameters!AK$13)*(AH$4&gt;=$C157),0)</f>
        <v>0</v>
      </c>
      <c r="AI157" s="5">
        <f>IF(AI$3,DEMSOC($D157,$C156,AI$4,Parameters!AL$13)*(AI$4&gt;=$C157),0)</f>
        <v>0</v>
      </c>
      <c r="AJ157" s="5">
        <f>IF(AJ$3,DEMSOC($D157,$C156,AJ$4,Parameters!AM$13)*(AJ$4&gt;=$C157),0)</f>
        <v>0</v>
      </c>
      <c r="AK157" s="5">
        <f>IF(AK$3,DEMSOC($D157,$C156,AK$4,Parameters!AN$13)*(AK$4&gt;=$C157),0)</f>
        <v>0</v>
      </c>
      <c r="AL157" s="5">
        <f>IF(AL$3,DEMSOC($D157,$C156,AL$4,Parameters!AO$13)*(AL$4&gt;=$C157),0)</f>
        <v>0</v>
      </c>
      <c r="AM157" s="5">
        <f>IF(AM$3,DEMSOC($D157,$C156,AM$4,Parameters!AP$13)*(AM$4&gt;=$C157),0)</f>
        <v>0</v>
      </c>
      <c r="AN157" s="5">
        <f>IF(AN$3,DEMSOC($D157,$C156,AN$4,Parameters!AQ$13)*(AN$4&gt;=$C157),0)</f>
        <v>0</v>
      </c>
      <c r="AO157" s="5">
        <f>IF(AO$3,DEMSOC($D157,$C156,AO$4,Parameters!AR$13)*(AO$4&gt;=$C157),0)</f>
        <v>0</v>
      </c>
      <c r="AP157" s="5">
        <f>IF(AP$3,DEMSOC($D157,$C156,AP$4,Parameters!AS$13)*(AP$4&gt;=$C157),0)</f>
        <v>0</v>
      </c>
      <c r="AQ157" s="5">
        <f>IF(AQ$3,DEMSOC($D157,$C156,AQ$4,Parameters!AT$13)*(AQ$4&gt;=$C157),0)</f>
        <v>0</v>
      </c>
      <c r="AR157" s="5">
        <f>IF(AR$3,DEMSOC($D157,$C156,AR$4,Parameters!AU$13)*(AR$4&gt;=$C157),0)</f>
        <v>0</v>
      </c>
      <c r="AS157" s="5">
        <f>IF(AS$3,DEMSOC($D157,$C156,AS$4,Parameters!AV$13)*(AS$4&gt;=$C157),0)</f>
        <v>0</v>
      </c>
      <c r="AT157" s="5">
        <f>IF(AT$3,DEMSOC($D157,$C156,AT$4,Parameters!AW$13)*(AT$4&gt;=$C157),0)</f>
        <v>0</v>
      </c>
      <c r="AU157" s="5">
        <f>IF(AU$3,DEMSOC($D157,$C156,AU$4,Parameters!AX$13)*(AU$4&gt;=$C157),0)</f>
        <v>0</v>
      </c>
      <c r="AV157" s="5">
        <f>IF(AV$3,DEMSOC($D157,$C156,AV$4,Parameters!AY$13)*(AV$4&gt;=$C157),0)</f>
        <v>0</v>
      </c>
      <c r="AW157" s="5">
        <f>IF(AW$3,DEMSOC($D157,$C156,AW$4,Parameters!AZ$13)*(AW$4&gt;=$C157),0)</f>
        <v>0</v>
      </c>
      <c r="AX157" s="5">
        <f>IF(AX$3,DEMSOC($D157,$C156,AX$4,Parameters!BA$13)*(AX$4&gt;=$C157),0)</f>
        <v>0</v>
      </c>
      <c r="AY157" s="5">
        <f>IF(AY$3,DEMSOC($D157,$C156,AY$4,Parameters!BB$13)*(AY$4&gt;=$C157),0)</f>
        <v>0</v>
      </c>
      <c r="AZ157" s="5">
        <f>IF(AZ$3,DEMSOC($D157,$C156,AZ$4,Parameters!BC$13)*(AZ$4&gt;=$C157),0)</f>
        <v>0</v>
      </c>
      <c r="BA157" s="5">
        <f>IF(BA$3,DEMSOC($D157,$C156,BA$4,Parameters!BD$13)*(BA$4&gt;=$C157),0)</f>
        <v>0</v>
      </c>
      <c r="BB157" s="5">
        <f>IF(BB$3,DEMSOC($D157,$C156,BB$4,Parameters!BE$13)*(BB$4&gt;=$C157),0)</f>
        <v>0</v>
      </c>
    </row>
    <row r="158" spans="1:54" outlineLevel="2">
      <c r="A158" s="2" t="s">
        <v>445</v>
      </c>
      <c r="B158" s="6">
        <v>36</v>
      </c>
      <c r="C158" s="5">
        <f t="shared" si="127"/>
        <v>0</v>
      </c>
      <c r="D158" s="5">
        <f t="shared" si="128"/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107">
        <f>IF(L$3,DEMSOC($D158,$C157,L$4,Parameters!O$13)*(L$4&gt;=$C158),0)</f>
        <v>0</v>
      </c>
      <c r="M158" s="5">
        <f>IF(M$3,DEMSOC($D158,$C157,M$4,Parameters!P$13)*(M$4&gt;=$C158),0)</f>
        <v>0</v>
      </c>
      <c r="N158" s="5">
        <f>IF(N$3,DEMSOC($D158,$C157,N$4,Parameters!Q$13)*(N$4&gt;=$C158),0)</f>
        <v>0</v>
      </c>
      <c r="O158" s="5">
        <f>IF(O$3,DEMSOC($D158,$C157,O$4,Parameters!R$13)*(O$4&gt;=$C158),0)</f>
        <v>0</v>
      </c>
      <c r="P158" s="5">
        <f>IF(P$3,DEMSOC($D158,$C157,P$4,Parameters!S$13)*(P$4&gt;=$C158),0)</f>
        <v>0</v>
      </c>
      <c r="Q158" s="5">
        <f>IF(Q$3,DEMSOC($D158,$C157,Q$4,Parameters!T$13)*(Q$4&gt;=$C158),0)</f>
        <v>0</v>
      </c>
      <c r="R158" s="5">
        <f>IF(R$3,DEMSOC($D158,$C157,R$4,Parameters!U$13)*(R$4&gt;=$C158),0)</f>
        <v>0</v>
      </c>
      <c r="S158" s="5">
        <f>IF(S$3,DEMSOC($D158,$C157,S$4,Parameters!V$13)*(S$4&gt;=$C158),0)</f>
        <v>0</v>
      </c>
      <c r="T158" s="5">
        <f>IF(T$3,DEMSOC($D158,$C157,T$4,Parameters!W$13)*(T$4&gt;=$C158),0)</f>
        <v>0</v>
      </c>
      <c r="U158" s="5">
        <f>IF(U$3,DEMSOC($D158,$C157,U$4,Parameters!X$13)*(U$4&gt;=$C158),0)</f>
        <v>0</v>
      </c>
      <c r="V158" s="5">
        <f>IF(V$3,DEMSOC($D158,$C157,V$4,Parameters!Y$13)*(V$4&gt;=$C158),0)</f>
        <v>0</v>
      </c>
      <c r="W158" s="5">
        <f>IF(W$3,DEMSOC($D158,$C157,W$4,Parameters!Z$13)*(W$4&gt;=$C158),0)</f>
        <v>0</v>
      </c>
      <c r="X158" s="5">
        <f>IF(X$3,DEMSOC($D158,$C157,X$4,Parameters!AA$13)*(X$4&gt;=$C158),0)</f>
        <v>0</v>
      </c>
      <c r="Y158" s="5">
        <f>IF(Y$3,DEMSOC($D158,$C157,Y$4,Parameters!AB$13)*(Y$4&gt;=$C158),0)</f>
        <v>0</v>
      </c>
      <c r="Z158" s="5">
        <f>IF(Z$3,DEMSOC($D158,$C157,Z$4,Parameters!AC$13)*(Z$4&gt;=$C158),0)</f>
        <v>0</v>
      </c>
      <c r="AA158" s="5">
        <f>IF(AA$3,DEMSOC($D158,$C157,AA$4,Parameters!AD$13)*(AA$4&gt;=$C158),0)</f>
        <v>0</v>
      </c>
      <c r="AB158" s="5">
        <f>IF(AB$3,DEMSOC($D158,$C157,AB$4,Parameters!AE$13)*(AB$4&gt;=$C158),0)</f>
        <v>0</v>
      </c>
      <c r="AC158" s="5">
        <f>IF(AC$3,DEMSOC($D158,$C157,AC$4,Parameters!AF$13)*(AC$4&gt;=$C158),0)</f>
        <v>0</v>
      </c>
      <c r="AD158" s="5">
        <f>IF(AD$3,DEMSOC($D158,$C157,AD$4,Parameters!AG$13)*(AD$4&gt;=$C158),0)</f>
        <v>0</v>
      </c>
      <c r="AE158" s="5">
        <f>IF(AE$3,DEMSOC($D158,$C157,AE$4,Parameters!AH$13)*(AE$4&gt;=$C158),0)</f>
        <v>0</v>
      </c>
      <c r="AF158" s="5">
        <f>IF(AF$3,DEMSOC($D158,$C157,AF$4,Parameters!AI$13)*(AF$4&gt;=$C158),0)</f>
        <v>0</v>
      </c>
      <c r="AG158" s="5">
        <f>IF(AG$3,DEMSOC($D158,$C157,AG$4,Parameters!AJ$13)*(AG$4&gt;=$C158),0)</f>
        <v>0</v>
      </c>
      <c r="AH158" s="5">
        <f>IF(AH$3,DEMSOC($D158,$C157,AH$4,Parameters!AK$13)*(AH$4&gt;=$C158),0)</f>
        <v>0</v>
      </c>
      <c r="AI158" s="5">
        <f>IF(AI$3,DEMSOC($D158,$C157,AI$4,Parameters!AL$13)*(AI$4&gt;=$C158),0)</f>
        <v>0</v>
      </c>
      <c r="AJ158" s="5">
        <f>IF(AJ$3,DEMSOC($D158,$C157,AJ$4,Parameters!AM$13)*(AJ$4&gt;=$C158),0)</f>
        <v>0</v>
      </c>
      <c r="AK158" s="5">
        <f>IF(AK$3,DEMSOC($D158,$C157,AK$4,Parameters!AN$13)*(AK$4&gt;=$C158),0)</f>
        <v>0</v>
      </c>
      <c r="AL158" s="5">
        <f>IF(AL$3,DEMSOC($D158,$C157,AL$4,Parameters!AO$13)*(AL$4&gt;=$C158),0)</f>
        <v>0</v>
      </c>
      <c r="AM158" s="5">
        <f>IF(AM$3,DEMSOC($D158,$C157,AM$4,Parameters!AP$13)*(AM$4&gt;=$C158),0)</f>
        <v>0</v>
      </c>
      <c r="AN158" s="5">
        <f>IF(AN$3,DEMSOC($D158,$C157,AN$4,Parameters!AQ$13)*(AN$4&gt;=$C158),0)</f>
        <v>0</v>
      </c>
      <c r="AO158" s="5">
        <f>IF(AO$3,DEMSOC($D158,$C157,AO$4,Parameters!AR$13)*(AO$4&gt;=$C158),0)</f>
        <v>0</v>
      </c>
      <c r="AP158" s="5">
        <f>IF(AP$3,DEMSOC($D158,$C157,AP$4,Parameters!AS$13)*(AP$4&gt;=$C158),0)</f>
        <v>0</v>
      </c>
      <c r="AQ158" s="5">
        <f>IF(AQ$3,DEMSOC($D158,$C157,AQ$4,Parameters!AT$13)*(AQ$4&gt;=$C158),0)</f>
        <v>0</v>
      </c>
      <c r="AR158" s="5">
        <f>IF(AR$3,DEMSOC($D158,$C157,AR$4,Parameters!AU$13)*(AR$4&gt;=$C158),0)</f>
        <v>0</v>
      </c>
      <c r="AS158" s="5">
        <f>IF(AS$3,DEMSOC($D158,$C157,AS$4,Parameters!AV$13)*(AS$4&gt;=$C158),0)</f>
        <v>0</v>
      </c>
      <c r="AT158" s="5">
        <f>IF(AT$3,DEMSOC($D158,$C157,AT$4,Parameters!AW$13)*(AT$4&gt;=$C158),0)</f>
        <v>0</v>
      </c>
      <c r="AU158" s="5">
        <f>IF(AU$3,DEMSOC($D158,$C157,AU$4,Parameters!AX$13)*(AU$4&gt;=$C158),0)</f>
        <v>0</v>
      </c>
      <c r="AV158" s="5">
        <f>IF(AV$3,DEMSOC($D158,$C157,AV$4,Parameters!AY$13)*(AV$4&gt;=$C158),0)</f>
        <v>0</v>
      </c>
      <c r="AW158" s="5">
        <f>IF(AW$3,DEMSOC($D158,$C157,AW$4,Parameters!AZ$13)*(AW$4&gt;=$C158),0)</f>
        <v>0</v>
      </c>
      <c r="AX158" s="5">
        <f>IF(AX$3,DEMSOC($D158,$C157,AX$4,Parameters!BA$13)*(AX$4&gt;=$C158),0)</f>
        <v>0</v>
      </c>
      <c r="AY158" s="5">
        <f>IF(AY$3,DEMSOC($D158,$C157,AY$4,Parameters!BB$13)*(AY$4&gt;=$C158),0)</f>
        <v>0</v>
      </c>
      <c r="AZ158" s="5">
        <f>IF(AZ$3,DEMSOC($D158,$C157,AZ$4,Parameters!BC$13)*(AZ$4&gt;=$C158),0)</f>
        <v>0</v>
      </c>
      <c r="BA158" s="5">
        <f>IF(BA$3,DEMSOC($D158,$C157,BA$4,Parameters!BD$13)*(BA$4&gt;=$C158),0)</f>
        <v>0</v>
      </c>
      <c r="BB158" s="5">
        <f>IF(BB$3,DEMSOC($D158,$C157,BB$4,Parameters!BE$13)*(BB$4&gt;=$C158),0)</f>
        <v>0</v>
      </c>
    </row>
    <row r="159" spans="1:54" outlineLevel="2">
      <c r="A159" s="2" t="s">
        <v>445</v>
      </c>
      <c r="B159" s="6">
        <v>37</v>
      </c>
      <c r="C159" s="5">
        <f t="shared" si="127"/>
        <v>0</v>
      </c>
      <c r="D159" s="5">
        <f t="shared" si="128"/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107">
        <f>IF(L$3,DEMSOC($D159,$C158,L$4,Parameters!O$13)*(L$4&gt;=$C159),0)</f>
        <v>0</v>
      </c>
      <c r="M159" s="5">
        <f>IF(M$3,DEMSOC($D159,$C158,M$4,Parameters!P$13)*(M$4&gt;=$C159),0)</f>
        <v>0</v>
      </c>
      <c r="N159" s="5">
        <f>IF(N$3,DEMSOC($D159,$C158,N$4,Parameters!Q$13)*(N$4&gt;=$C159),0)</f>
        <v>0</v>
      </c>
      <c r="O159" s="5">
        <f>IF(O$3,DEMSOC($D159,$C158,O$4,Parameters!R$13)*(O$4&gt;=$C159),0)</f>
        <v>0</v>
      </c>
      <c r="P159" s="5">
        <f>IF(P$3,DEMSOC($D159,$C158,P$4,Parameters!S$13)*(P$4&gt;=$C159),0)</f>
        <v>0</v>
      </c>
      <c r="Q159" s="5">
        <f>IF(Q$3,DEMSOC($D159,$C158,Q$4,Parameters!T$13)*(Q$4&gt;=$C159),0)</f>
        <v>0</v>
      </c>
      <c r="R159" s="5">
        <f>IF(R$3,DEMSOC($D159,$C158,R$4,Parameters!U$13)*(R$4&gt;=$C159),0)</f>
        <v>0</v>
      </c>
      <c r="S159" s="5">
        <f>IF(S$3,DEMSOC($D159,$C158,S$4,Parameters!V$13)*(S$4&gt;=$C159),0)</f>
        <v>0</v>
      </c>
      <c r="T159" s="5">
        <f>IF(T$3,DEMSOC($D159,$C158,T$4,Parameters!W$13)*(T$4&gt;=$C159),0)</f>
        <v>0</v>
      </c>
      <c r="U159" s="5">
        <f>IF(U$3,DEMSOC($D159,$C158,U$4,Parameters!X$13)*(U$4&gt;=$C159),0)</f>
        <v>0</v>
      </c>
      <c r="V159" s="5">
        <f>IF(V$3,DEMSOC($D159,$C158,V$4,Parameters!Y$13)*(V$4&gt;=$C159),0)</f>
        <v>0</v>
      </c>
      <c r="W159" s="5">
        <f>IF(W$3,DEMSOC($D159,$C158,W$4,Parameters!Z$13)*(W$4&gt;=$C159),0)</f>
        <v>0</v>
      </c>
      <c r="X159" s="5">
        <f>IF(X$3,DEMSOC($D159,$C158,X$4,Parameters!AA$13)*(X$4&gt;=$C159),0)</f>
        <v>0</v>
      </c>
      <c r="Y159" s="5">
        <f>IF(Y$3,DEMSOC($D159,$C158,Y$4,Parameters!AB$13)*(Y$4&gt;=$C159),0)</f>
        <v>0</v>
      </c>
      <c r="Z159" s="5">
        <f>IF(Z$3,DEMSOC($D159,$C158,Z$4,Parameters!AC$13)*(Z$4&gt;=$C159),0)</f>
        <v>0</v>
      </c>
      <c r="AA159" s="5">
        <f>IF(AA$3,DEMSOC($D159,$C158,AA$4,Parameters!AD$13)*(AA$4&gt;=$C159),0)</f>
        <v>0</v>
      </c>
      <c r="AB159" s="5">
        <f>IF(AB$3,DEMSOC($D159,$C158,AB$4,Parameters!AE$13)*(AB$4&gt;=$C159),0)</f>
        <v>0</v>
      </c>
      <c r="AC159" s="5">
        <f>IF(AC$3,DEMSOC($D159,$C158,AC$4,Parameters!AF$13)*(AC$4&gt;=$C159),0)</f>
        <v>0</v>
      </c>
      <c r="AD159" s="5">
        <f>IF(AD$3,DEMSOC($D159,$C158,AD$4,Parameters!AG$13)*(AD$4&gt;=$C159),0)</f>
        <v>0</v>
      </c>
      <c r="AE159" s="5">
        <f>IF(AE$3,DEMSOC($D159,$C158,AE$4,Parameters!AH$13)*(AE$4&gt;=$C159),0)</f>
        <v>0</v>
      </c>
      <c r="AF159" s="5">
        <f>IF(AF$3,DEMSOC($D159,$C158,AF$4,Parameters!AI$13)*(AF$4&gt;=$C159),0)</f>
        <v>0</v>
      </c>
      <c r="AG159" s="5">
        <f>IF(AG$3,DEMSOC($D159,$C158,AG$4,Parameters!AJ$13)*(AG$4&gt;=$C159),0)</f>
        <v>0</v>
      </c>
      <c r="AH159" s="5">
        <f>IF(AH$3,DEMSOC($D159,$C158,AH$4,Parameters!AK$13)*(AH$4&gt;=$C159),0)</f>
        <v>0</v>
      </c>
      <c r="AI159" s="5">
        <f>IF(AI$3,DEMSOC($D159,$C158,AI$4,Parameters!AL$13)*(AI$4&gt;=$C159),0)</f>
        <v>0</v>
      </c>
      <c r="AJ159" s="5">
        <f>IF(AJ$3,DEMSOC($D159,$C158,AJ$4,Parameters!AM$13)*(AJ$4&gt;=$C159),0)</f>
        <v>0</v>
      </c>
      <c r="AK159" s="5">
        <f>IF(AK$3,DEMSOC($D159,$C158,AK$4,Parameters!AN$13)*(AK$4&gt;=$C159),0)</f>
        <v>0</v>
      </c>
      <c r="AL159" s="5">
        <f>IF(AL$3,DEMSOC($D159,$C158,AL$4,Parameters!AO$13)*(AL$4&gt;=$C159),0)</f>
        <v>0</v>
      </c>
      <c r="AM159" s="5">
        <f>IF(AM$3,DEMSOC($D159,$C158,AM$4,Parameters!AP$13)*(AM$4&gt;=$C159),0)</f>
        <v>0</v>
      </c>
      <c r="AN159" s="5">
        <f>IF(AN$3,DEMSOC($D159,$C158,AN$4,Parameters!AQ$13)*(AN$4&gt;=$C159),0)</f>
        <v>0</v>
      </c>
      <c r="AO159" s="5">
        <f>IF(AO$3,DEMSOC($D159,$C158,AO$4,Parameters!AR$13)*(AO$4&gt;=$C159),0)</f>
        <v>0</v>
      </c>
      <c r="AP159" s="5">
        <f>IF(AP$3,DEMSOC($D159,$C158,AP$4,Parameters!AS$13)*(AP$4&gt;=$C159),0)</f>
        <v>0</v>
      </c>
      <c r="AQ159" s="5">
        <f>IF(AQ$3,DEMSOC($D159,$C158,AQ$4,Parameters!AT$13)*(AQ$4&gt;=$C159),0)</f>
        <v>0</v>
      </c>
      <c r="AR159" s="5">
        <f>IF(AR$3,DEMSOC($D159,$C158,AR$4,Parameters!AU$13)*(AR$4&gt;=$C159),0)</f>
        <v>0</v>
      </c>
      <c r="AS159" s="5">
        <f>IF(AS$3,DEMSOC($D159,$C158,AS$4,Parameters!AV$13)*(AS$4&gt;=$C159),0)</f>
        <v>0</v>
      </c>
      <c r="AT159" s="5">
        <f>IF(AT$3,DEMSOC($D159,$C158,AT$4,Parameters!AW$13)*(AT$4&gt;=$C159),0)</f>
        <v>0</v>
      </c>
      <c r="AU159" s="5">
        <f>IF(AU$3,DEMSOC($D159,$C158,AU$4,Parameters!AX$13)*(AU$4&gt;=$C159),0)</f>
        <v>0</v>
      </c>
      <c r="AV159" s="5">
        <f>IF(AV$3,DEMSOC($D159,$C158,AV$4,Parameters!AY$13)*(AV$4&gt;=$C159),0)</f>
        <v>0</v>
      </c>
      <c r="AW159" s="5">
        <f>IF(AW$3,DEMSOC($D159,$C158,AW$4,Parameters!AZ$13)*(AW$4&gt;=$C159),0)</f>
        <v>0</v>
      </c>
      <c r="AX159" s="5">
        <f>IF(AX$3,DEMSOC($D159,$C158,AX$4,Parameters!BA$13)*(AX$4&gt;=$C159),0)</f>
        <v>0</v>
      </c>
      <c r="AY159" s="5">
        <f>IF(AY$3,DEMSOC($D159,$C158,AY$4,Parameters!BB$13)*(AY$4&gt;=$C159),0)</f>
        <v>0</v>
      </c>
      <c r="AZ159" s="5">
        <f>IF(AZ$3,DEMSOC($D159,$C158,AZ$4,Parameters!BC$13)*(AZ$4&gt;=$C159),0)</f>
        <v>0</v>
      </c>
      <c r="BA159" s="5">
        <f>IF(BA$3,DEMSOC($D159,$C158,BA$4,Parameters!BD$13)*(BA$4&gt;=$C159),0)</f>
        <v>0</v>
      </c>
      <c r="BB159" s="5">
        <f>IF(BB$3,DEMSOC($D159,$C158,BB$4,Parameters!BE$13)*(BB$4&gt;=$C159),0)</f>
        <v>0</v>
      </c>
    </row>
    <row r="160" spans="1:54" outlineLevel="2">
      <c r="A160" s="2" t="s">
        <v>445</v>
      </c>
      <c r="B160" s="6">
        <v>38</v>
      </c>
      <c r="C160" s="5">
        <f t="shared" si="127"/>
        <v>0</v>
      </c>
      <c r="D160" s="5">
        <f t="shared" si="128"/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107">
        <f>IF(L$3,DEMSOC($D160,$C159,L$4,Parameters!O$13)*(L$4&gt;=$C160),0)</f>
        <v>0</v>
      </c>
      <c r="M160" s="5">
        <f>IF(M$3,DEMSOC($D160,$C159,M$4,Parameters!P$13)*(M$4&gt;=$C160),0)</f>
        <v>0</v>
      </c>
      <c r="N160" s="5">
        <f>IF(N$3,DEMSOC($D160,$C159,N$4,Parameters!Q$13)*(N$4&gt;=$C160),0)</f>
        <v>0</v>
      </c>
      <c r="O160" s="5">
        <f>IF(O$3,DEMSOC($D160,$C159,O$4,Parameters!R$13)*(O$4&gt;=$C160),0)</f>
        <v>0</v>
      </c>
      <c r="P160" s="5">
        <f>IF(P$3,DEMSOC($D160,$C159,P$4,Parameters!S$13)*(P$4&gt;=$C160),0)</f>
        <v>0</v>
      </c>
      <c r="Q160" s="5">
        <f>IF(Q$3,DEMSOC($D160,$C159,Q$4,Parameters!T$13)*(Q$4&gt;=$C160),0)</f>
        <v>0</v>
      </c>
      <c r="R160" s="5">
        <f>IF(R$3,DEMSOC($D160,$C159,R$4,Parameters!U$13)*(R$4&gt;=$C160),0)</f>
        <v>0</v>
      </c>
      <c r="S160" s="5">
        <f>IF(S$3,DEMSOC($D160,$C159,S$4,Parameters!V$13)*(S$4&gt;=$C160),0)</f>
        <v>0</v>
      </c>
      <c r="T160" s="5">
        <f>IF(T$3,DEMSOC($D160,$C159,T$4,Parameters!W$13)*(T$4&gt;=$C160),0)</f>
        <v>0</v>
      </c>
      <c r="U160" s="5">
        <f>IF(U$3,DEMSOC($D160,$C159,U$4,Parameters!X$13)*(U$4&gt;=$C160),0)</f>
        <v>0</v>
      </c>
      <c r="V160" s="5">
        <f>IF(V$3,DEMSOC($D160,$C159,V$4,Parameters!Y$13)*(V$4&gt;=$C160),0)</f>
        <v>0</v>
      </c>
      <c r="W160" s="5">
        <f>IF(W$3,DEMSOC($D160,$C159,W$4,Parameters!Z$13)*(W$4&gt;=$C160),0)</f>
        <v>0</v>
      </c>
      <c r="X160" s="5">
        <f>IF(X$3,DEMSOC($D160,$C159,X$4,Parameters!AA$13)*(X$4&gt;=$C160),0)</f>
        <v>0</v>
      </c>
      <c r="Y160" s="5">
        <f>IF(Y$3,DEMSOC($D160,$C159,Y$4,Parameters!AB$13)*(Y$4&gt;=$C160),0)</f>
        <v>0</v>
      </c>
      <c r="Z160" s="5">
        <f>IF(Z$3,DEMSOC($D160,$C159,Z$4,Parameters!AC$13)*(Z$4&gt;=$C160),0)</f>
        <v>0</v>
      </c>
      <c r="AA160" s="5">
        <f>IF(AA$3,DEMSOC($D160,$C159,AA$4,Parameters!AD$13)*(AA$4&gt;=$C160),0)</f>
        <v>0</v>
      </c>
      <c r="AB160" s="5">
        <f>IF(AB$3,DEMSOC($D160,$C159,AB$4,Parameters!AE$13)*(AB$4&gt;=$C160),0)</f>
        <v>0</v>
      </c>
      <c r="AC160" s="5">
        <f>IF(AC$3,DEMSOC($D160,$C159,AC$4,Parameters!AF$13)*(AC$4&gt;=$C160),0)</f>
        <v>0</v>
      </c>
      <c r="AD160" s="5">
        <f>IF(AD$3,DEMSOC($D160,$C159,AD$4,Parameters!AG$13)*(AD$4&gt;=$C160),0)</f>
        <v>0</v>
      </c>
      <c r="AE160" s="5">
        <f>IF(AE$3,DEMSOC($D160,$C159,AE$4,Parameters!AH$13)*(AE$4&gt;=$C160),0)</f>
        <v>0</v>
      </c>
      <c r="AF160" s="5">
        <f>IF(AF$3,DEMSOC($D160,$C159,AF$4,Parameters!AI$13)*(AF$4&gt;=$C160),0)</f>
        <v>0</v>
      </c>
      <c r="AG160" s="5">
        <f>IF(AG$3,DEMSOC($D160,$C159,AG$4,Parameters!AJ$13)*(AG$4&gt;=$C160),0)</f>
        <v>0</v>
      </c>
      <c r="AH160" s="5">
        <f>IF(AH$3,DEMSOC($D160,$C159,AH$4,Parameters!AK$13)*(AH$4&gt;=$C160),0)</f>
        <v>0</v>
      </c>
      <c r="AI160" s="5">
        <f>IF(AI$3,DEMSOC($D160,$C159,AI$4,Parameters!AL$13)*(AI$4&gt;=$C160),0)</f>
        <v>0</v>
      </c>
      <c r="AJ160" s="5">
        <f>IF(AJ$3,DEMSOC($D160,$C159,AJ$4,Parameters!AM$13)*(AJ$4&gt;=$C160),0)</f>
        <v>0</v>
      </c>
      <c r="AK160" s="5">
        <f>IF(AK$3,DEMSOC($D160,$C159,AK$4,Parameters!AN$13)*(AK$4&gt;=$C160),0)</f>
        <v>0</v>
      </c>
      <c r="AL160" s="5">
        <f>IF(AL$3,DEMSOC($D160,$C159,AL$4,Parameters!AO$13)*(AL$4&gt;=$C160),0)</f>
        <v>0</v>
      </c>
      <c r="AM160" s="5">
        <f>IF(AM$3,DEMSOC($D160,$C159,AM$4,Parameters!AP$13)*(AM$4&gt;=$C160),0)</f>
        <v>0</v>
      </c>
      <c r="AN160" s="5">
        <f>IF(AN$3,DEMSOC($D160,$C159,AN$4,Parameters!AQ$13)*(AN$4&gt;=$C160),0)</f>
        <v>0</v>
      </c>
      <c r="AO160" s="5">
        <f>IF(AO$3,DEMSOC($D160,$C159,AO$4,Parameters!AR$13)*(AO$4&gt;=$C160),0)</f>
        <v>0</v>
      </c>
      <c r="AP160" s="5">
        <f>IF(AP$3,DEMSOC($D160,$C159,AP$4,Parameters!AS$13)*(AP$4&gt;=$C160),0)</f>
        <v>0</v>
      </c>
      <c r="AQ160" s="5">
        <f>IF(AQ$3,DEMSOC($D160,$C159,AQ$4,Parameters!AT$13)*(AQ$4&gt;=$C160),0)</f>
        <v>0</v>
      </c>
      <c r="AR160" s="5">
        <f>IF(AR$3,DEMSOC($D160,$C159,AR$4,Parameters!AU$13)*(AR$4&gt;=$C160),0)</f>
        <v>0</v>
      </c>
      <c r="AS160" s="5">
        <f>IF(AS$3,DEMSOC($D160,$C159,AS$4,Parameters!AV$13)*(AS$4&gt;=$C160),0)</f>
        <v>0</v>
      </c>
      <c r="AT160" s="5">
        <f>IF(AT$3,DEMSOC($D160,$C159,AT$4,Parameters!AW$13)*(AT$4&gt;=$C160),0)</f>
        <v>0</v>
      </c>
      <c r="AU160" s="5">
        <f>IF(AU$3,DEMSOC($D160,$C159,AU$4,Parameters!AX$13)*(AU$4&gt;=$C160),0)</f>
        <v>0</v>
      </c>
      <c r="AV160" s="5">
        <f>IF(AV$3,DEMSOC($D160,$C159,AV$4,Parameters!AY$13)*(AV$4&gt;=$C160),0)</f>
        <v>0</v>
      </c>
      <c r="AW160" s="5">
        <f>IF(AW$3,DEMSOC($D160,$C159,AW$4,Parameters!AZ$13)*(AW$4&gt;=$C160),0)</f>
        <v>0</v>
      </c>
      <c r="AX160" s="5">
        <f>IF(AX$3,DEMSOC($D160,$C159,AX$4,Parameters!BA$13)*(AX$4&gt;=$C160),0)</f>
        <v>0</v>
      </c>
      <c r="AY160" s="5">
        <f>IF(AY$3,DEMSOC($D160,$C159,AY$4,Parameters!BB$13)*(AY$4&gt;=$C160),0)</f>
        <v>0</v>
      </c>
      <c r="AZ160" s="5">
        <f>IF(AZ$3,DEMSOC($D160,$C159,AZ$4,Parameters!BC$13)*(AZ$4&gt;=$C160),0)</f>
        <v>0</v>
      </c>
      <c r="BA160" s="5">
        <f>IF(BA$3,DEMSOC($D160,$C159,BA$4,Parameters!BD$13)*(BA$4&gt;=$C160),0)</f>
        <v>0</v>
      </c>
      <c r="BB160" s="5">
        <f>IF(BB$3,DEMSOC($D160,$C159,BB$4,Parameters!BE$13)*(BB$4&gt;=$C160),0)</f>
        <v>0</v>
      </c>
    </row>
    <row r="161" spans="1:54" outlineLevel="2">
      <c r="A161" s="2" t="s">
        <v>445</v>
      </c>
      <c r="B161" s="6">
        <v>39</v>
      </c>
      <c r="C161" s="5">
        <f t="shared" si="127"/>
        <v>0</v>
      </c>
      <c r="D161" s="5">
        <f t="shared" si="128"/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107">
        <f>IF(L$3,DEMSOC($D161,$C160,L$4,Parameters!O$13)*(L$4&gt;=$C161),0)</f>
        <v>0</v>
      </c>
      <c r="M161" s="5">
        <f>IF(M$3,DEMSOC($D161,$C160,M$4,Parameters!P$13)*(M$4&gt;=$C161),0)</f>
        <v>0</v>
      </c>
      <c r="N161" s="5">
        <f>IF(N$3,DEMSOC($D161,$C160,N$4,Parameters!Q$13)*(N$4&gt;=$C161),0)</f>
        <v>0</v>
      </c>
      <c r="O161" s="5">
        <f>IF(O$3,DEMSOC($D161,$C160,O$4,Parameters!R$13)*(O$4&gt;=$C161),0)</f>
        <v>0</v>
      </c>
      <c r="P161" s="5">
        <f>IF(P$3,DEMSOC($D161,$C160,P$4,Parameters!S$13)*(P$4&gt;=$C161),0)</f>
        <v>0</v>
      </c>
      <c r="Q161" s="5">
        <f>IF(Q$3,DEMSOC($D161,$C160,Q$4,Parameters!T$13)*(Q$4&gt;=$C161),0)</f>
        <v>0</v>
      </c>
      <c r="R161" s="5">
        <f>IF(R$3,DEMSOC($D161,$C160,R$4,Parameters!U$13)*(R$4&gt;=$C161),0)</f>
        <v>0</v>
      </c>
      <c r="S161" s="5">
        <f>IF(S$3,DEMSOC($D161,$C160,S$4,Parameters!V$13)*(S$4&gt;=$C161),0)</f>
        <v>0</v>
      </c>
      <c r="T161" s="5">
        <f>IF(T$3,DEMSOC($D161,$C160,T$4,Parameters!W$13)*(T$4&gt;=$C161),0)</f>
        <v>0</v>
      </c>
      <c r="U161" s="5">
        <f>IF(U$3,DEMSOC($D161,$C160,U$4,Parameters!X$13)*(U$4&gt;=$C161),0)</f>
        <v>0</v>
      </c>
      <c r="V161" s="5">
        <f>IF(V$3,DEMSOC($D161,$C160,V$4,Parameters!Y$13)*(V$4&gt;=$C161),0)</f>
        <v>0</v>
      </c>
      <c r="W161" s="5">
        <f>IF(W$3,DEMSOC($D161,$C160,W$4,Parameters!Z$13)*(W$4&gt;=$C161),0)</f>
        <v>0</v>
      </c>
      <c r="X161" s="5">
        <f>IF(X$3,DEMSOC($D161,$C160,X$4,Parameters!AA$13)*(X$4&gt;=$C161),0)</f>
        <v>0</v>
      </c>
      <c r="Y161" s="5">
        <f>IF(Y$3,DEMSOC($D161,$C160,Y$4,Parameters!AB$13)*(Y$4&gt;=$C161),0)</f>
        <v>0</v>
      </c>
      <c r="Z161" s="5">
        <f>IF(Z$3,DEMSOC($D161,$C160,Z$4,Parameters!AC$13)*(Z$4&gt;=$C161),0)</f>
        <v>0</v>
      </c>
      <c r="AA161" s="5">
        <f>IF(AA$3,DEMSOC($D161,$C160,AA$4,Parameters!AD$13)*(AA$4&gt;=$C161),0)</f>
        <v>0</v>
      </c>
      <c r="AB161" s="5">
        <f>IF(AB$3,DEMSOC($D161,$C160,AB$4,Parameters!AE$13)*(AB$4&gt;=$C161),0)</f>
        <v>0</v>
      </c>
      <c r="AC161" s="5">
        <f>IF(AC$3,DEMSOC($D161,$C160,AC$4,Parameters!AF$13)*(AC$4&gt;=$C161),0)</f>
        <v>0</v>
      </c>
      <c r="AD161" s="5">
        <f>IF(AD$3,DEMSOC($D161,$C160,AD$4,Parameters!AG$13)*(AD$4&gt;=$C161),0)</f>
        <v>0</v>
      </c>
      <c r="AE161" s="5">
        <f>IF(AE$3,DEMSOC($D161,$C160,AE$4,Parameters!AH$13)*(AE$4&gt;=$C161),0)</f>
        <v>0</v>
      </c>
      <c r="AF161" s="5">
        <f>IF(AF$3,DEMSOC($D161,$C160,AF$4,Parameters!AI$13)*(AF$4&gt;=$C161),0)</f>
        <v>0</v>
      </c>
      <c r="AG161" s="5">
        <f>IF(AG$3,DEMSOC($D161,$C160,AG$4,Parameters!AJ$13)*(AG$4&gt;=$C161),0)</f>
        <v>0</v>
      </c>
      <c r="AH161" s="5">
        <f>IF(AH$3,DEMSOC($D161,$C160,AH$4,Parameters!AK$13)*(AH$4&gt;=$C161),0)</f>
        <v>0</v>
      </c>
      <c r="AI161" s="5">
        <f>IF(AI$3,DEMSOC($D161,$C160,AI$4,Parameters!AL$13)*(AI$4&gt;=$C161),0)</f>
        <v>0</v>
      </c>
      <c r="AJ161" s="5">
        <f>IF(AJ$3,DEMSOC($D161,$C160,AJ$4,Parameters!AM$13)*(AJ$4&gt;=$C161),0)</f>
        <v>0</v>
      </c>
      <c r="AK161" s="5">
        <f>IF(AK$3,DEMSOC($D161,$C160,AK$4,Parameters!AN$13)*(AK$4&gt;=$C161),0)</f>
        <v>0</v>
      </c>
      <c r="AL161" s="5">
        <f>IF(AL$3,DEMSOC($D161,$C160,AL$4,Parameters!AO$13)*(AL$4&gt;=$C161),0)</f>
        <v>0</v>
      </c>
      <c r="AM161" s="5">
        <f>IF(AM$3,DEMSOC($D161,$C160,AM$4,Parameters!AP$13)*(AM$4&gt;=$C161),0)</f>
        <v>0</v>
      </c>
      <c r="AN161" s="5">
        <f>IF(AN$3,DEMSOC($D161,$C160,AN$4,Parameters!AQ$13)*(AN$4&gt;=$C161),0)</f>
        <v>0</v>
      </c>
      <c r="AO161" s="5">
        <f>IF(AO$3,DEMSOC($D161,$C160,AO$4,Parameters!AR$13)*(AO$4&gt;=$C161),0)</f>
        <v>0</v>
      </c>
      <c r="AP161" s="5">
        <f>IF(AP$3,DEMSOC($D161,$C160,AP$4,Parameters!AS$13)*(AP$4&gt;=$C161),0)</f>
        <v>0</v>
      </c>
      <c r="AQ161" s="5">
        <f>IF(AQ$3,DEMSOC($D161,$C160,AQ$4,Parameters!AT$13)*(AQ$4&gt;=$C161),0)</f>
        <v>0</v>
      </c>
      <c r="AR161" s="5">
        <f>IF(AR$3,DEMSOC($D161,$C160,AR$4,Parameters!AU$13)*(AR$4&gt;=$C161),0)</f>
        <v>0</v>
      </c>
      <c r="AS161" s="5">
        <f>IF(AS$3,DEMSOC($D161,$C160,AS$4,Parameters!AV$13)*(AS$4&gt;=$C161),0)</f>
        <v>0</v>
      </c>
      <c r="AT161" s="5">
        <f>IF(AT$3,DEMSOC($D161,$C160,AT$4,Parameters!AW$13)*(AT$4&gt;=$C161),0)</f>
        <v>0</v>
      </c>
      <c r="AU161" s="5">
        <f>IF(AU$3,DEMSOC($D161,$C160,AU$4,Parameters!AX$13)*(AU$4&gt;=$C161),0)</f>
        <v>0</v>
      </c>
      <c r="AV161" s="5">
        <f>IF(AV$3,DEMSOC($D161,$C160,AV$4,Parameters!AY$13)*(AV$4&gt;=$C161),0)</f>
        <v>0</v>
      </c>
      <c r="AW161" s="5">
        <f>IF(AW$3,DEMSOC($D161,$C160,AW$4,Parameters!AZ$13)*(AW$4&gt;=$C161),0)</f>
        <v>0</v>
      </c>
      <c r="AX161" s="5">
        <f>IF(AX$3,DEMSOC($D161,$C160,AX$4,Parameters!BA$13)*(AX$4&gt;=$C161),0)</f>
        <v>0</v>
      </c>
      <c r="AY161" s="5">
        <f>IF(AY$3,DEMSOC($D161,$C160,AY$4,Parameters!BB$13)*(AY$4&gt;=$C161),0)</f>
        <v>0</v>
      </c>
      <c r="AZ161" s="5">
        <f>IF(AZ$3,DEMSOC($D161,$C160,AZ$4,Parameters!BC$13)*(AZ$4&gt;=$C161),0)</f>
        <v>0</v>
      </c>
      <c r="BA161" s="5">
        <f>IF(BA$3,DEMSOC($D161,$C160,BA$4,Parameters!BD$13)*(BA$4&gt;=$C161),0)</f>
        <v>0</v>
      </c>
      <c r="BB161" s="5">
        <f>IF(BB$3,DEMSOC($D161,$C160,BB$4,Parameters!BE$13)*(BB$4&gt;=$C161),0)</f>
        <v>0</v>
      </c>
    </row>
    <row r="162" spans="1:54" outlineLevel="2">
      <c r="A162" s="2" t="s">
        <v>445</v>
      </c>
      <c r="B162" s="6">
        <v>40</v>
      </c>
      <c r="C162" s="5">
        <f t="shared" si="127"/>
        <v>0</v>
      </c>
      <c r="D162" s="5">
        <f t="shared" si="128"/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107">
        <f>IF(L$3,DEMSOC($D162,$C161,L$4,Parameters!O$13)*(L$4&gt;=$C162),0)</f>
        <v>0</v>
      </c>
      <c r="M162" s="5">
        <f>IF(M$3,DEMSOC($D162,$C161,M$4,Parameters!P$13)*(M$4&gt;=$C162),0)</f>
        <v>0</v>
      </c>
      <c r="N162" s="5">
        <f>IF(N$3,DEMSOC($D162,$C161,N$4,Parameters!Q$13)*(N$4&gt;=$C162),0)</f>
        <v>0</v>
      </c>
      <c r="O162" s="5">
        <f>IF(O$3,DEMSOC($D162,$C161,O$4,Parameters!R$13)*(O$4&gt;=$C162),0)</f>
        <v>0</v>
      </c>
      <c r="P162" s="5">
        <f>IF(P$3,DEMSOC($D162,$C161,P$4,Parameters!S$13)*(P$4&gt;=$C162),0)</f>
        <v>0</v>
      </c>
      <c r="Q162" s="5">
        <f>IF(Q$3,DEMSOC($D162,$C161,Q$4,Parameters!T$13)*(Q$4&gt;=$C162),0)</f>
        <v>0</v>
      </c>
      <c r="R162" s="5">
        <f>IF(R$3,DEMSOC($D162,$C161,R$4,Parameters!U$13)*(R$4&gt;=$C162),0)</f>
        <v>0</v>
      </c>
      <c r="S162" s="5">
        <f>IF(S$3,DEMSOC($D162,$C161,S$4,Parameters!V$13)*(S$4&gt;=$C162),0)</f>
        <v>0</v>
      </c>
      <c r="T162" s="5">
        <f>IF(T$3,DEMSOC($D162,$C161,T$4,Parameters!W$13)*(T$4&gt;=$C162),0)</f>
        <v>0</v>
      </c>
      <c r="U162" s="5">
        <f>IF(U$3,DEMSOC($D162,$C161,U$4,Parameters!X$13)*(U$4&gt;=$C162),0)</f>
        <v>0</v>
      </c>
      <c r="V162" s="5">
        <f>IF(V$3,DEMSOC($D162,$C161,V$4,Parameters!Y$13)*(V$4&gt;=$C162),0)</f>
        <v>0</v>
      </c>
      <c r="W162" s="5">
        <f>IF(W$3,DEMSOC($D162,$C161,W$4,Parameters!Z$13)*(W$4&gt;=$C162),0)</f>
        <v>0</v>
      </c>
      <c r="X162" s="5">
        <f>IF(X$3,DEMSOC($D162,$C161,X$4,Parameters!AA$13)*(X$4&gt;=$C162),0)</f>
        <v>0</v>
      </c>
      <c r="Y162" s="5">
        <f>IF(Y$3,DEMSOC($D162,$C161,Y$4,Parameters!AB$13)*(Y$4&gt;=$C162),0)</f>
        <v>0</v>
      </c>
      <c r="Z162" s="5">
        <f>IF(Z$3,DEMSOC($D162,$C161,Z$4,Parameters!AC$13)*(Z$4&gt;=$C162),0)</f>
        <v>0</v>
      </c>
      <c r="AA162" s="5">
        <f>IF(AA$3,DEMSOC($D162,$C161,AA$4,Parameters!AD$13)*(AA$4&gt;=$C162),0)</f>
        <v>0</v>
      </c>
      <c r="AB162" s="5">
        <f>IF(AB$3,DEMSOC($D162,$C161,AB$4,Parameters!AE$13)*(AB$4&gt;=$C162),0)</f>
        <v>0</v>
      </c>
      <c r="AC162" s="5">
        <f>IF(AC$3,DEMSOC($D162,$C161,AC$4,Parameters!AF$13)*(AC$4&gt;=$C162),0)</f>
        <v>0</v>
      </c>
      <c r="AD162" s="5">
        <f>IF(AD$3,DEMSOC($D162,$C161,AD$4,Parameters!AG$13)*(AD$4&gt;=$C162),0)</f>
        <v>0</v>
      </c>
      <c r="AE162" s="5">
        <f>IF(AE$3,DEMSOC($D162,$C161,AE$4,Parameters!AH$13)*(AE$4&gt;=$C162),0)</f>
        <v>0</v>
      </c>
      <c r="AF162" s="5">
        <f>IF(AF$3,DEMSOC($D162,$C161,AF$4,Parameters!AI$13)*(AF$4&gt;=$C162),0)</f>
        <v>0</v>
      </c>
      <c r="AG162" s="5">
        <f>IF(AG$3,DEMSOC($D162,$C161,AG$4,Parameters!AJ$13)*(AG$4&gt;=$C162),0)</f>
        <v>0</v>
      </c>
      <c r="AH162" s="5">
        <f>IF(AH$3,DEMSOC($D162,$C161,AH$4,Parameters!AK$13)*(AH$4&gt;=$C162),0)</f>
        <v>0</v>
      </c>
      <c r="AI162" s="5">
        <f>IF(AI$3,DEMSOC($D162,$C161,AI$4,Parameters!AL$13)*(AI$4&gt;=$C162),0)</f>
        <v>0</v>
      </c>
      <c r="AJ162" s="5">
        <f>IF(AJ$3,DEMSOC($D162,$C161,AJ$4,Parameters!AM$13)*(AJ$4&gt;=$C162),0)</f>
        <v>0</v>
      </c>
      <c r="AK162" s="5">
        <f>IF(AK$3,DEMSOC($D162,$C161,AK$4,Parameters!AN$13)*(AK$4&gt;=$C162),0)</f>
        <v>0</v>
      </c>
      <c r="AL162" s="5">
        <f>IF(AL$3,DEMSOC($D162,$C161,AL$4,Parameters!AO$13)*(AL$4&gt;=$C162),0)</f>
        <v>0</v>
      </c>
      <c r="AM162" s="5">
        <f>IF(AM$3,DEMSOC($D162,$C161,AM$4,Parameters!AP$13)*(AM$4&gt;=$C162),0)</f>
        <v>0</v>
      </c>
      <c r="AN162" s="5">
        <f>IF(AN$3,DEMSOC($D162,$C161,AN$4,Parameters!AQ$13)*(AN$4&gt;=$C162),0)</f>
        <v>0</v>
      </c>
      <c r="AO162" s="5">
        <f>IF(AO$3,DEMSOC($D162,$C161,AO$4,Parameters!AR$13)*(AO$4&gt;=$C162),0)</f>
        <v>0</v>
      </c>
      <c r="AP162" s="5">
        <f>IF(AP$3,DEMSOC($D162,$C161,AP$4,Parameters!AS$13)*(AP$4&gt;=$C162),0)</f>
        <v>0</v>
      </c>
      <c r="AQ162" s="5">
        <f>IF(AQ$3,DEMSOC($D162,$C161,AQ$4,Parameters!AT$13)*(AQ$4&gt;=$C162),0)</f>
        <v>0</v>
      </c>
      <c r="AR162" s="5">
        <f>IF(AR$3,DEMSOC($D162,$C161,AR$4,Parameters!AU$13)*(AR$4&gt;=$C162),0)</f>
        <v>0</v>
      </c>
      <c r="AS162" s="5">
        <f>IF(AS$3,DEMSOC($D162,$C161,AS$4,Parameters!AV$13)*(AS$4&gt;=$C162),0)</f>
        <v>0</v>
      </c>
      <c r="AT162" s="5">
        <f>IF(AT$3,DEMSOC($D162,$C161,AT$4,Parameters!AW$13)*(AT$4&gt;=$C162),0)</f>
        <v>0</v>
      </c>
      <c r="AU162" s="5">
        <f>IF(AU$3,DEMSOC($D162,$C161,AU$4,Parameters!AX$13)*(AU$4&gt;=$C162),0)</f>
        <v>0</v>
      </c>
      <c r="AV162" s="5">
        <f>IF(AV$3,DEMSOC($D162,$C161,AV$4,Parameters!AY$13)*(AV$4&gt;=$C162),0)</f>
        <v>0</v>
      </c>
      <c r="AW162" s="5">
        <f>IF(AW$3,DEMSOC($D162,$C161,AW$4,Parameters!AZ$13)*(AW$4&gt;=$C162),0)</f>
        <v>0</v>
      </c>
      <c r="AX162" s="5">
        <f>IF(AX$3,DEMSOC($D162,$C161,AX$4,Parameters!BA$13)*(AX$4&gt;=$C162),0)</f>
        <v>0</v>
      </c>
      <c r="AY162" s="5">
        <f>IF(AY$3,DEMSOC($D162,$C161,AY$4,Parameters!BB$13)*(AY$4&gt;=$C162),0)</f>
        <v>0</v>
      </c>
      <c r="AZ162" s="5">
        <f>IF(AZ$3,DEMSOC($D162,$C161,AZ$4,Parameters!BC$13)*(AZ$4&gt;=$C162),0)</f>
        <v>0</v>
      </c>
      <c r="BA162" s="5">
        <f>IF(BA$3,DEMSOC($D162,$C161,BA$4,Parameters!BD$13)*(BA$4&gt;=$C162),0)</f>
        <v>0</v>
      </c>
      <c r="BB162" s="5">
        <f>IF(BB$3,DEMSOC($D162,$C161,BB$4,Parameters!BE$13)*(BB$4&gt;=$C162),0)</f>
        <v>0</v>
      </c>
    </row>
    <row r="163" spans="1:54" outlineLevel="2">
      <c r="A163" s="2" t="s">
        <v>445</v>
      </c>
      <c r="B163" s="6">
        <v>41</v>
      </c>
      <c r="C163" s="5">
        <f t="shared" si="127"/>
        <v>0</v>
      </c>
      <c r="D163" s="5">
        <f t="shared" si="128"/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107">
        <f>IF(L$3,DEMSOC($D163,$C162,L$4,Parameters!O$13)*(L$4&gt;=$C163),0)</f>
        <v>0</v>
      </c>
      <c r="M163" s="5">
        <f>IF(M$3,DEMSOC($D163,$C162,M$4,Parameters!P$13)*(M$4&gt;=$C163),0)</f>
        <v>0</v>
      </c>
      <c r="N163" s="5">
        <f>IF(N$3,DEMSOC($D163,$C162,N$4,Parameters!Q$13)*(N$4&gt;=$C163),0)</f>
        <v>0</v>
      </c>
      <c r="O163" s="5">
        <f>IF(O$3,DEMSOC($D163,$C162,O$4,Parameters!R$13)*(O$4&gt;=$C163),0)</f>
        <v>0</v>
      </c>
      <c r="P163" s="5">
        <f>IF(P$3,DEMSOC($D163,$C162,P$4,Parameters!S$13)*(P$4&gt;=$C163),0)</f>
        <v>0</v>
      </c>
      <c r="Q163" s="5">
        <f>IF(Q$3,DEMSOC($D163,$C162,Q$4,Parameters!T$13)*(Q$4&gt;=$C163),0)</f>
        <v>0</v>
      </c>
      <c r="R163" s="5">
        <f>IF(R$3,DEMSOC($D163,$C162,R$4,Parameters!U$13)*(R$4&gt;=$C163),0)</f>
        <v>0</v>
      </c>
      <c r="S163" s="5">
        <f>IF(S$3,DEMSOC($D163,$C162,S$4,Parameters!V$13)*(S$4&gt;=$C163),0)</f>
        <v>0</v>
      </c>
      <c r="T163" s="5">
        <f>IF(T$3,DEMSOC($D163,$C162,T$4,Parameters!W$13)*(T$4&gt;=$C163),0)</f>
        <v>0</v>
      </c>
      <c r="U163" s="5">
        <f>IF(U$3,DEMSOC($D163,$C162,U$4,Parameters!X$13)*(U$4&gt;=$C163),0)</f>
        <v>0</v>
      </c>
      <c r="V163" s="5">
        <f>IF(V$3,DEMSOC($D163,$C162,V$4,Parameters!Y$13)*(V$4&gt;=$C163),0)</f>
        <v>0</v>
      </c>
      <c r="W163" s="5">
        <f>IF(W$3,DEMSOC($D163,$C162,W$4,Parameters!Z$13)*(W$4&gt;=$C163),0)</f>
        <v>0</v>
      </c>
      <c r="X163" s="5">
        <f>IF(X$3,DEMSOC($D163,$C162,X$4,Parameters!AA$13)*(X$4&gt;=$C163),0)</f>
        <v>0</v>
      </c>
      <c r="Y163" s="5">
        <f>IF(Y$3,DEMSOC($D163,$C162,Y$4,Parameters!AB$13)*(Y$4&gt;=$C163),0)</f>
        <v>0</v>
      </c>
      <c r="Z163" s="5">
        <f>IF(Z$3,DEMSOC($D163,$C162,Z$4,Parameters!AC$13)*(Z$4&gt;=$C163),0)</f>
        <v>0</v>
      </c>
      <c r="AA163" s="5">
        <f>IF(AA$3,DEMSOC($D163,$C162,AA$4,Parameters!AD$13)*(AA$4&gt;=$C163),0)</f>
        <v>0</v>
      </c>
      <c r="AB163" s="5">
        <f>IF(AB$3,DEMSOC($D163,$C162,AB$4,Parameters!AE$13)*(AB$4&gt;=$C163),0)</f>
        <v>0</v>
      </c>
      <c r="AC163" s="5">
        <f>IF(AC$3,DEMSOC($D163,$C162,AC$4,Parameters!AF$13)*(AC$4&gt;=$C163),0)</f>
        <v>0</v>
      </c>
      <c r="AD163" s="5">
        <f>IF(AD$3,DEMSOC($D163,$C162,AD$4,Parameters!AG$13)*(AD$4&gt;=$C163),0)</f>
        <v>0</v>
      </c>
      <c r="AE163" s="5">
        <f>IF(AE$3,DEMSOC($D163,$C162,AE$4,Parameters!AH$13)*(AE$4&gt;=$C163),0)</f>
        <v>0</v>
      </c>
      <c r="AF163" s="5">
        <f>IF(AF$3,DEMSOC($D163,$C162,AF$4,Parameters!AI$13)*(AF$4&gt;=$C163),0)</f>
        <v>0</v>
      </c>
      <c r="AG163" s="5">
        <f>IF(AG$3,DEMSOC($D163,$C162,AG$4,Parameters!AJ$13)*(AG$4&gt;=$C163),0)</f>
        <v>0</v>
      </c>
      <c r="AH163" s="5">
        <f>IF(AH$3,DEMSOC($D163,$C162,AH$4,Parameters!AK$13)*(AH$4&gt;=$C163),0)</f>
        <v>0</v>
      </c>
      <c r="AI163" s="5">
        <f>IF(AI$3,DEMSOC($D163,$C162,AI$4,Parameters!AL$13)*(AI$4&gt;=$C163),0)</f>
        <v>0</v>
      </c>
      <c r="AJ163" s="5">
        <f>IF(AJ$3,DEMSOC($D163,$C162,AJ$4,Parameters!AM$13)*(AJ$4&gt;=$C163),0)</f>
        <v>0</v>
      </c>
      <c r="AK163" s="5">
        <f>IF(AK$3,DEMSOC($D163,$C162,AK$4,Parameters!AN$13)*(AK$4&gt;=$C163),0)</f>
        <v>0</v>
      </c>
      <c r="AL163" s="5">
        <f>IF(AL$3,DEMSOC($D163,$C162,AL$4,Parameters!AO$13)*(AL$4&gt;=$C163),0)</f>
        <v>0</v>
      </c>
      <c r="AM163" s="5">
        <f>IF(AM$3,DEMSOC($D163,$C162,AM$4,Parameters!AP$13)*(AM$4&gt;=$C163),0)</f>
        <v>0</v>
      </c>
      <c r="AN163" s="5">
        <f>IF(AN$3,DEMSOC($D163,$C162,AN$4,Parameters!AQ$13)*(AN$4&gt;=$C163),0)</f>
        <v>0</v>
      </c>
      <c r="AO163" s="5">
        <f>IF(AO$3,DEMSOC($D163,$C162,AO$4,Parameters!AR$13)*(AO$4&gt;=$C163),0)</f>
        <v>0</v>
      </c>
      <c r="AP163" s="5">
        <f>IF(AP$3,DEMSOC($D163,$C162,AP$4,Parameters!AS$13)*(AP$4&gt;=$C163),0)</f>
        <v>0</v>
      </c>
      <c r="AQ163" s="5">
        <f>IF(AQ$3,DEMSOC($D163,$C162,AQ$4,Parameters!AT$13)*(AQ$4&gt;=$C163),0)</f>
        <v>0</v>
      </c>
      <c r="AR163" s="5">
        <f>IF(AR$3,DEMSOC($D163,$C162,AR$4,Parameters!AU$13)*(AR$4&gt;=$C163),0)</f>
        <v>0</v>
      </c>
      <c r="AS163" s="5">
        <f>IF(AS$3,DEMSOC($D163,$C162,AS$4,Parameters!AV$13)*(AS$4&gt;=$C163),0)</f>
        <v>0</v>
      </c>
      <c r="AT163" s="5">
        <f>IF(AT$3,DEMSOC($D163,$C162,AT$4,Parameters!AW$13)*(AT$4&gt;=$C163),0)</f>
        <v>0</v>
      </c>
      <c r="AU163" s="5">
        <f>IF(AU$3,DEMSOC($D163,$C162,AU$4,Parameters!AX$13)*(AU$4&gt;=$C163),0)</f>
        <v>0</v>
      </c>
      <c r="AV163" s="5">
        <f>IF(AV$3,DEMSOC($D163,$C162,AV$4,Parameters!AY$13)*(AV$4&gt;=$C163),0)</f>
        <v>0</v>
      </c>
      <c r="AW163" s="5">
        <f>IF(AW$3,DEMSOC($D163,$C162,AW$4,Parameters!AZ$13)*(AW$4&gt;=$C163),0)</f>
        <v>0</v>
      </c>
      <c r="AX163" s="5">
        <f>IF(AX$3,DEMSOC($D163,$C162,AX$4,Parameters!BA$13)*(AX$4&gt;=$C163),0)</f>
        <v>0</v>
      </c>
      <c r="AY163" s="5">
        <f>IF(AY$3,DEMSOC($D163,$C162,AY$4,Parameters!BB$13)*(AY$4&gt;=$C163),0)</f>
        <v>0</v>
      </c>
      <c r="AZ163" s="5">
        <f>IF(AZ$3,DEMSOC($D163,$C162,AZ$4,Parameters!BC$13)*(AZ$4&gt;=$C163),0)</f>
        <v>0</v>
      </c>
      <c r="BA163" s="5">
        <f>IF(BA$3,DEMSOC($D163,$C162,BA$4,Parameters!BD$13)*(BA$4&gt;=$C163),0)</f>
        <v>0</v>
      </c>
      <c r="BB163" s="5">
        <f>IF(BB$3,DEMSOC($D163,$C162,BB$4,Parameters!BE$13)*(BB$4&gt;=$C163),0)</f>
        <v>0</v>
      </c>
    </row>
    <row r="164" spans="1:54" outlineLevel="2">
      <c r="A164" s="2" t="s">
        <v>445</v>
      </c>
      <c r="B164" s="6">
        <v>42</v>
      </c>
      <c r="C164" s="5">
        <f t="shared" si="127"/>
        <v>0</v>
      </c>
      <c r="D164" s="5">
        <f t="shared" si="128"/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107">
        <f>IF(L$3,DEMSOC($D164,$C163,L$4,Parameters!O$13)*(L$4&gt;=$C164),0)</f>
        <v>0</v>
      </c>
      <c r="M164" s="5">
        <f>IF(M$3,DEMSOC($D164,$C163,M$4,Parameters!P$13)*(M$4&gt;=$C164),0)</f>
        <v>0</v>
      </c>
      <c r="N164" s="5">
        <f>IF(N$3,DEMSOC($D164,$C163,N$4,Parameters!Q$13)*(N$4&gt;=$C164),0)</f>
        <v>0</v>
      </c>
      <c r="O164" s="5">
        <f>IF(O$3,DEMSOC($D164,$C163,O$4,Parameters!R$13)*(O$4&gt;=$C164),0)</f>
        <v>0</v>
      </c>
      <c r="P164" s="5">
        <f>IF(P$3,DEMSOC($D164,$C163,P$4,Parameters!S$13)*(P$4&gt;=$C164),0)</f>
        <v>0</v>
      </c>
      <c r="Q164" s="5">
        <f>IF(Q$3,DEMSOC($D164,$C163,Q$4,Parameters!T$13)*(Q$4&gt;=$C164),0)</f>
        <v>0</v>
      </c>
      <c r="R164" s="5">
        <f>IF(R$3,DEMSOC($D164,$C163,R$4,Parameters!U$13)*(R$4&gt;=$C164),0)</f>
        <v>0</v>
      </c>
      <c r="S164" s="5">
        <f>IF(S$3,DEMSOC($D164,$C163,S$4,Parameters!V$13)*(S$4&gt;=$C164),0)</f>
        <v>0</v>
      </c>
      <c r="T164" s="5">
        <f>IF(T$3,DEMSOC($D164,$C163,T$4,Parameters!W$13)*(T$4&gt;=$C164),0)</f>
        <v>0</v>
      </c>
      <c r="U164" s="5">
        <f>IF(U$3,DEMSOC($D164,$C163,U$4,Parameters!X$13)*(U$4&gt;=$C164),0)</f>
        <v>0</v>
      </c>
      <c r="V164" s="5">
        <f>IF(V$3,DEMSOC($D164,$C163,V$4,Parameters!Y$13)*(V$4&gt;=$C164),0)</f>
        <v>0</v>
      </c>
      <c r="W164" s="5">
        <f>IF(W$3,DEMSOC($D164,$C163,W$4,Parameters!Z$13)*(W$4&gt;=$C164),0)</f>
        <v>0</v>
      </c>
      <c r="X164" s="5">
        <f>IF(X$3,DEMSOC($D164,$C163,X$4,Parameters!AA$13)*(X$4&gt;=$C164),0)</f>
        <v>0</v>
      </c>
      <c r="Y164" s="5">
        <f>IF(Y$3,DEMSOC($D164,$C163,Y$4,Parameters!AB$13)*(Y$4&gt;=$C164),0)</f>
        <v>0</v>
      </c>
      <c r="Z164" s="5">
        <f>IF(Z$3,DEMSOC($D164,$C163,Z$4,Parameters!AC$13)*(Z$4&gt;=$C164),0)</f>
        <v>0</v>
      </c>
      <c r="AA164" s="5">
        <f>IF(AA$3,DEMSOC($D164,$C163,AA$4,Parameters!AD$13)*(AA$4&gt;=$C164),0)</f>
        <v>0</v>
      </c>
      <c r="AB164" s="5">
        <f>IF(AB$3,DEMSOC($D164,$C163,AB$4,Parameters!AE$13)*(AB$4&gt;=$C164),0)</f>
        <v>0</v>
      </c>
      <c r="AC164" s="5">
        <f>IF(AC$3,DEMSOC($D164,$C163,AC$4,Parameters!AF$13)*(AC$4&gt;=$C164),0)</f>
        <v>0</v>
      </c>
      <c r="AD164" s="5">
        <f>IF(AD$3,DEMSOC($D164,$C163,AD$4,Parameters!AG$13)*(AD$4&gt;=$C164),0)</f>
        <v>0</v>
      </c>
      <c r="AE164" s="5">
        <f>IF(AE$3,DEMSOC($D164,$C163,AE$4,Parameters!AH$13)*(AE$4&gt;=$C164),0)</f>
        <v>0</v>
      </c>
      <c r="AF164" s="5">
        <f>IF(AF$3,DEMSOC($D164,$C163,AF$4,Parameters!AI$13)*(AF$4&gt;=$C164),0)</f>
        <v>0</v>
      </c>
      <c r="AG164" s="5">
        <f>IF(AG$3,DEMSOC($D164,$C163,AG$4,Parameters!AJ$13)*(AG$4&gt;=$C164),0)</f>
        <v>0</v>
      </c>
      <c r="AH164" s="5">
        <f>IF(AH$3,DEMSOC($D164,$C163,AH$4,Parameters!AK$13)*(AH$4&gt;=$C164),0)</f>
        <v>0</v>
      </c>
      <c r="AI164" s="5">
        <f>IF(AI$3,DEMSOC($D164,$C163,AI$4,Parameters!AL$13)*(AI$4&gt;=$C164),0)</f>
        <v>0</v>
      </c>
      <c r="AJ164" s="5">
        <f>IF(AJ$3,DEMSOC($D164,$C163,AJ$4,Parameters!AM$13)*(AJ$4&gt;=$C164),0)</f>
        <v>0</v>
      </c>
      <c r="AK164" s="5">
        <f>IF(AK$3,DEMSOC($D164,$C163,AK$4,Parameters!AN$13)*(AK$4&gt;=$C164),0)</f>
        <v>0</v>
      </c>
      <c r="AL164" s="5">
        <f>IF(AL$3,DEMSOC($D164,$C163,AL$4,Parameters!AO$13)*(AL$4&gt;=$C164),0)</f>
        <v>0</v>
      </c>
      <c r="AM164" s="5">
        <f>IF(AM$3,DEMSOC($D164,$C163,AM$4,Parameters!AP$13)*(AM$4&gt;=$C164),0)</f>
        <v>0</v>
      </c>
      <c r="AN164" s="5">
        <f>IF(AN$3,DEMSOC($D164,$C163,AN$4,Parameters!AQ$13)*(AN$4&gt;=$C164),0)</f>
        <v>0</v>
      </c>
      <c r="AO164" s="5">
        <f>IF(AO$3,DEMSOC($D164,$C163,AO$4,Parameters!AR$13)*(AO$4&gt;=$C164),0)</f>
        <v>0</v>
      </c>
      <c r="AP164" s="5">
        <f>IF(AP$3,DEMSOC($D164,$C163,AP$4,Parameters!AS$13)*(AP$4&gt;=$C164),0)</f>
        <v>0</v>
      </c>
      <c r="AQ164" s="5">
        <f>IF(AQ$3,DEMSOC($D164,$C163,AQ$4,Parameters!AT$13)*(AQ$4&gt;=$C164),0)</f>
        <v>0</v>
      </c>
      <c r="AR164" s="5">
        <f>IF(AR$3,DEMSOC($D164,$C163,AR$4,Parameters!AU$13)*(AR$4&gt;=$C164),0)</f>
        <v>0</v>
      </c>
      <c r="AS164" s="5">
        <f>IF(AS$3,DEMSOC($D164,$C163,AS$4,Parameters!AV$13)*(AS$4&gt;=$C164),0)</f>
        <v>0</v>
      </c>
      <c r="AT164" s="5">
        <f>IF(AT$3,DEMSOC($D164,$C163,AT$4,Parameters!AW$13)*(AT$4&gt;=$C164),0)</f>
        <v>0</v>
      </c>
      <c r="AU164" s="5">
        <f>IF(AU$3,DEMSOC($D164,$C163,AU$4,Parameters!AX$13)*(AU$4&gt;=$C164),0)</f>
        <v>0</v>
      </c>
      <c r="AV164" s="5">
        <f>IF(AV$3,DEMSOC($D164,$C163,AV$4,Parameters!AY$13)*(AV$4&gt;=$C164),0)</f>
        <v>0</v>
      </c>
      <c r="AW164" s="5">
        <f>IF(AW$3,DEMSOC($D164,$C163,AW$4,Parameters!AZ$13)*(AW$4&gt;=$C164),0)</f>
        <v>0</v>
      </c>
      <c r="AX164" s="5">
        <f>IF(AX$3,DEMSOC($D164,$C163,AX$4,Parameters!BA$13)*(AX$4&gt;=$C164),0)</f>
        <v>0</v>
      </c>
      <c r="AY164" s="5">
        <f>IF(AY$3,DEMSOC($D164,$C163,AY$4,Parameters!BB$13)*(AY$4&gt;=$C164),0)</f>
        <v>0</v>
      </c>
      <c r="AZ164" s="5">
        <f>IF(AZ$3,DEMSOC($D164,$C163,AZ$4,Parameters!BC$13)*(AZ$4&gt;=$C164),0)</f>
        <v>0</v>
      </c>
      <c r="BA164" s="5">
        <f>IF(BA$3,DEMSOC($D164,$C163,BA$4,Parameters!BD$13)*(BA$4&gt;=$C164),0)</f>
        <v>0</v>
      </c>
      <c r="BB164" s="5">
        <f>IF(BB$3,DEMSOC($D164,$C163,BB$4,Parameters!BE$13)*(BB$4&gt;=$C164),0)</f>
        <v>0</v>
      </c>
    </row>
    <row r="165" spans="1:54" outlineLevel="2">
      <c r="A165" s="2" t="s">
        <v>445</v>
      </c>
      <c r="B165" s="6">
        <v>43</v>
      </c>
      <c r="C165" s="5">
        <f t="shared" si="127"/>
        <v>0</v>
      </c>
      <c r="D165" s="5">
        <f t="shared" si="128"/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107">
        <f>IF(L$3,DEMSOC($D165,$C164,L$4,Parameters!O$13)*(L$4&gt;=$C165),0)</f>
        <v>0</v>
      </c>
      <c r="M165" s="5">
        <f>IF(M$3,DEMSOC($D165,$C164,M$4,Parameters!P$13)*(M$4&gt;=$C165),0)</f>
        <v>0</v>
      </c>
      <c r="N165" s="5">
        <f>IF(N$3,DEMSOC($D165,$C164,N$4,Parameters!Q$13)*(N$4&gt;=$C165),0)</f>
        <v>0</v>
      </c>
      <c r="O165" s="5">
        <f>IF(O$3,DEMSOC($D165,$C164,O$4,Parameters!R$13)*(O$4&gt;=$C165),0)</f>
        <v>0</v>
      </c>
      <c r="P165" s="5">
        <f>IF(P$3,DEMSOC($D165,$C164,P$4,Parameters!S$13)*(P$4&gt;=$C165),0)</f>
        <v>0</v>
      </c>
      <c r="Q165" s="5">
        <f>IF(Q$3,DEMSOC($D165,$C164,Q$4,Parameters!T$13)*(Q$4&gt;=$C165),0)</f>
        <v>0</v>
      </c>
      <c r="R165" s="5">
        <f>IF(R$3,DEMSOC($D165,$C164,R$4,Parameters!U$13)*(R$4&gt;=$C165),0)</f>
        <v>0</v>
      </c>
      <c r="S165" s="5">
        <f>IF(S$3,DEMSOC($D165,$C164,S$4,Parameters!V$13)*(S$4&gt;=$C165),0)</f>
        <v>0</v>
      </c>
      <c r="T165" s="5">
        <f>IF(T$3,DEMSOC($D165,$C164,T$4,Parameters!W$13)*(T$4&gt;=$C165),0)</f>
        <v>0</v>
      </c>
      <c r="U165" s="5">
        <f>IF(U$3,DEMSOC($D165,$C164,U$4,Parameters!X$13)*(U$4&gt;=$C165),0)</f>
        <v>0</v>
      </c>
      <c r="V165" s="5">
        <f>IF(V$3,DEMSOC($D165,$C164,V$4,Parameters!Y$13)*(V$4&gt;=$C165),0)</f>
        <v>0</v>
      </c>
      <c r="W165" s="5">
        <f>IF(W$3,DEMSOC($D165,$C164,W$4,Parameters!Z$13)*(W$4&gt;=$C165),0)</f>
        <v>0</v>
      </c>
      <c r="X165" s="5">
        <f>IF(X$3,DEMSOC($D165,$C164,X$4,Parameters!AA$13)*(X$4&gt;=$C165),0)</f>
        <v>0</v>
      </c>
      <c r="Y165" s="5">
        <f>IF(Y$3,DEMSOC($D165,$C164,Y$4,Parameters!AB$13)*(Y$4&gt;=$C165),0)</f>
        <v>0</v>
      </c>
      <c r="Z165" s="5">
        <f>IF(Z$3,DEMSOC($D165,$C164,Z$4,Parameters!AC$13)*(Z$4&gt;=$C165),0)</f>
        <v>0</v>
      </c>
      <c r="AA165" s="5">
        <f>IF(AA$3,DEMSOC($D165,$C164,AA$4,Parameters!AD$13)*(AA$4&gt;=$C165),0)</f>
        <v>0</v>
      </c>
      <c r="AB165" s="5">
        <f>IF(AB$3,DEMSOC($D165,$C164,AB$4,Parameters!AE$13)*(AB$4&gt;=$C165),0)</f>
        <v>0</v>
      </c>
      <c r="AC165" s="5">
        <f>IF(AC$3,DEMSOC($D165,$C164,AC$4,Parameters!AF$13)*(AC$4&gt;=$C165),0)</f>
        <v>0</v>
      </c>
      <c r="AD165" s="5">
        <f>IF(AD$3,DEMSOC($D165,$C164,AD$4,Parameters!AG$13)*(AD$4&gt;=$C165),0)</f>
        <v>0</v>
      </c>
      <c r="AE165" s="5">
        <f>IF(AE$3,DEMSOC($D165,$C164,AE$4,Parameters!AH$13)*(AE$4&gt;=$C165),0)</f>
        <v>0</v>
      </c>
      <c r="AF165" s="5">
        <f>IF(AF$3,DEMSOC($D165,$C164,AF$4,Parameters!AI$13)*(AF$4&gt;=$C165),0)</f>
        <v>0</v>
      </c>
      <c r="AG165" s="5">
        <f>IF(AG$3,DEMSOC($D165,$C164,AG$4,Parameters!AJ$13)*(AG$4&gt;=$C165),0)</f>
        <v>0</v>
      </c>
      <c r="AH165" s="5">
        <f>IF(AH$3,DEMSOC($D165,$C164,AH$4,Parameters!AK$13)*(AH$4&gt;=$C165),0)</f>
        <v>0</v>
      </c>
      <c r="AI165" s="5">
        <f>IF(AI$3,DEMSOC($D165,$C164,AI$4,Parameters!AL$13)*(AI$4&gt;=$C165),0)</f>
        <v>0</v>
      </c>
      <c r="AJ165" s="5">
        <f>IF(AJ$3,DEMSOC($D165,$C164,AJ$4,Parameters!AM$13)*(AJ$4&gt;=$C165),0)</f>
        <v>0</v>
      </c>
      <c r="AK165" s="5">
        <f>IF(AK$3,DEMSOC($D165,$C164,AK$4,Parameters!AN$13)*(AK$4&gt;=$C165),0)</f>
        <v>0</v>
      </c>
      <c r="AL165" s="5">
        <f>IF(AL$3,DEMSOC($D165,$C164,AL$4,Parameters!AO$13)*(AL$4&gt;=$C165),0)</f>
        <v>0</v>
      </c>
      <c r="AM165" s="5">
        <f>IF(AM$3,DEMSOC($D165,$C164,AM$4,Parameters!AP$13)*(AM$4&gt;=$C165),0)</f>
        <v>0</v>
      </c>
      <c r="AN165" s="5">
        <f>IF(AN$3,DEMSOC($D165,$C164,AN$4,Parameters!AQ$13)*(AN$4&gt;=$C165),0)</f>
        <v>0</v>
      </c>
      <c r="AO165" s="5">
        <f>IF(AO$3,DEMSOC($D165,$C164,AO$4,Parameters!AR$13)*(AO$4&gt;=$C165),0)</f>
        <v>0</v>
      </c>
      <c r="AP165" s="5">
        <f>IF(AP$3,DEMSOC($D165,$C164,AP$4,Parameters!AS$13)*(AP$4&gt;=$C165),0)</f>
        <v>0</v>
      </c>
      <c r="AQ165" s="5">
        <f>IF(AQ$3,DEMSOC($D165,$C164,AQ$4,Parameters!AT$13)*(AQ$4&gt;=$C165),0)</f>
        <v>0</v>
      </c>
      <c r="AR165" s="5">
        <f>IF(AR$3,DEMSOC($D165,$C164,AR$4,Parameters!AU$13)*(AR$4&gt;=$C165),0)</f>
        <v>0</v>
      </c>
      <c r="AS165" s="5">
        <f>IF(AS$3,DEMSOC($D165,$C164,AS$4,Parameters!AV$13)*(AS$4&gt;=$C165),0)</f>
        <v>0</v>
      </c>
      <c r="AT165" s="5">
        <f>IF(AT$3,DEMSOC($D165,$C164,AT$4,Parameters!AW$13)*(AT$4&gt;=$C165),0)</f>
        <v>0</v>
      </c>
      <c r="AU165" s="5">
        <f>IF(AU$3,DEMSOC($D165,$C164,AU$4,Parameters!AX$13)*(AU$4&gt;=$C165),0)</f>
        <v>0</v>
      </c>
      <c r="AV165" s="5">
        <f>IF(AV$3,DEMSOC($D165,$C164,AV$4,Parameters!AY$13)*(AV$4&gt;=$C165),0)</f>
        <v>0</v>
      </c>
      <c r="AW165" s="5">
        <f>IF(AW$3,DEMSOC($D165,$C164,AW$4,Parameters!AZ$13)*(AW$4&gt;=$C165),0)</f>
        <v>0</v>
      </c>
      <c r="AX165" s="5">
        <f>IF(AX$3,DEMSOC($D165,$C164,AX$4,Parameters!BA$13)*(AX$4&gt;=$C165),0)</f>
        <v>0</v>
      </c>
      <c r="AY165" s="5">
        <f>IF(AY$3,DEMSOC($D165,$C164,AY$4,Parameters!BB$13)*(AY$4&gt;=$C165),0)</f>
        <v>0</v>
      </c>
      <c r="AZ165" s="5">
        <f>IF(AZ$3,DEMSOC($D165,$C164,AZ$4,Parameters!BC$13)*(AZ$4&gt;=$C165),0)</f>
        <v>0</v>
      </c>
      <c r="BA165" s="5">
        <f>IF(BA$3,DEMSOC($D165,$C164,BA$4,Parameters!BD$13)*(BA$4&gt;=$C165),0)</f>
        <v>0</v>
      </c>
      <c r="BB165" s="5">
        <f>IF(BB$3,DEMSOC($D165,$C164,BB$4,Parameters!BE$13)*(BB$4&gt;=$C165),0)</f>
        <v>0</v>
      </c>
    </row>
    <row r="166" spans="1:54" outlineLevel="2">
      <c r="A166" s="2" t="s">
        <v>445</v>
      </c>
      <c r="B166" s="6">
        <v>44</v>
      </c>
      <c r="C166" s="5">
        <f t="shared" si="127"/>
        <v>0</v>
      </c>
      <c r="D166" s="5">
        <f t="shared" si="128"/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107">
        <f>IF(L$3,DEMSOC($D166,$C165,L$4,Parameters!O$13)*(L$4&gt;=$C166),0)</f>
        <v>0</v>
      </c>
      <c r="M166" s="5">
        <f>IF(M$3,DEMSOC($D166,$C165,M$4,Parameters!P$13)*(M$4&gt;=$C166),0)</f>
        <v>0</v>
      </c>
      <c r="N166" s="5">
        <f>IF(N$3,DEMSOC($D166,$C165,N$4,Parameters!Q$13)*(N$4&gt;=$C166),0)</f>
        <v>0</v>
      </c>
      <c r="O166" s="5">
        <f>IF(O$3,DEMSOC($D166,$C165,O$4,Parameters!R$13)*(O$4&gt;=$C166),0)</f>
        <v>0</v>
      </c>
      <c r="P166" s="5">
        <f>IF(P$3,DEMSOC($D166,$C165,P$4,Parameters!S$13)*(P$4&gt;=$C166),0)</f>
        <v>0</v>
      </c>
      <c r="Q166" s="5">
        <f>IF(Q$3,DEMSOC($D166,$C165,Q$4,Parameters!T$13)*(Q$4&gt;=$C166),0)</f>
        <v>0</v>
      </c>
      <c r="R166" s="5">
        <f>IF(R$3,DEMSOC($D166,$C165,R$4,Parameters!U$13)*(R$4&gt;=$C166),0)</f>
        <v>0</v>
      </c>
      <c r="S166" s="5">
        <f>IF(S$3,DEMSOC($D166,$C165,S$4,Parameters!V$13)*(S$4&gt;=$C166),0)</f>
        <v>0</v>
      </c>
      <c r="T166" s="5">
        <f>IF(T$3,DEMSOC($D166,$C165,T$4,Parameters!W$13)*(T$4&gt;=$C166),0)</f>
        <v>0</v>
      </c>
      <c r="U166" s="5">
        <f>IF(U$3,DEMSOC($D166,$C165,U$4,Parameters!X$13)*(U$4&gt;=$C166),0)</f>
        <v>0</v>
      </c>
      <c r="V166" s="5">
        <f>IF(V$3,DEMSOC($D166,$C165,V$4,Parameters!Y$13)*(V$4&gt;=$C166),0)</f>
        <v>0</v>
      </c>
      <c r="W166" s="5">
        <f>IF(W$3,DEMSOC($D166,$C165,W$4,Parameters!Z$13)*(W$4&gt;=$C166),0)</f>
        <v>0</v>
      </c>
      <c r="X166" s="5">
        <f>IF(X$3,DEMSOC($D166,$C165,X$4,Parameters!AA$13)*(X$4&gt;=$C166),0)</f>
        <v>0</v>
      </c>
      <c r="Y166" s="5">
        <f>IF(Y$3,DEMSOC($D166,$C165,Y$4,Parameters!AB$13)*(Y$4&gt;=$C166),0)</f>
        <v>0</v>
      </c>
      <c r="Z166" s="5">
        <f>IF(Z$3,DEMSOC($D166,$C165,Z$4,Parameters!AC$13)*(Z$4&gt;=$C166),0)</f>
        <v>0</v>
      </c>
      <c r="AA166" s="5">
        <f>IF(AA$3,DEMSOC($D166,$C165,AA$4,Parameters!AD$13)*(AA$4&gt;=$C166),0)</f>
        <v>0</v>
      </c>
      <c r="AB166" s="5">
        <f>IF(AB$3,DEMSOC($D166,$C165,AB$4,Parameters!AE$13)*(AB$4&gt;=$C166),0)</f>
        <v>0</v>
      </c>
      <c r="AC166" s="5">
        <f>IF(AC$3,DEMSOC($D166,$C165,AC$4,Parameters!AF$13)*(AC$4&gt;=$C166),0)</f>
        <v>0</v>
      </c>
      <c r="AD166" s="5">
        <f>IF(AD$3,DEMSOC($D166,$C165,AD$4,Parameters!AG$13)*(AD$4&gt;=$C166),0)</f>
        <v>0</v>
      </c>
      <c r="AE166" s="5">
        <f>IF(AE$3,DEMSOC($D166,$C165,AE$4,Parameters!AH$13)*(AE$4&gt;=$C166),0)</f>
        <v>0</v>
      </c>
      <c r="AF166" s="5">
        <f>IF(AF$3,DEMSOC($D166,$C165,AF$4,Parameters!AI$13)*(AF$4&gt;=$C166),0)</f>
        <v>0</v>
      </c>
      <c r="AG166" s="5">
        <f>IF(AG$3,DEMSOC($D166,$C165,AG$4,Parameters!AJ$13)*(AG$4&gt;=$C166),0)</f>
        <v>0</v>
      </c>
      <c r="AH166" s="5">
        <f>IF(AH$3,DEMSOC($D166,$C165,AH$4,Parameters!AK$13)*(AH$4&gt;=$C166),0)</f>
        <v>0</v>
      </c>
      <c r="AI166" s="5">
        <f>IF(AI$3,DEMSOC($D166,$C165,AI$4,Parameters!AL$13)*(AI$4&gt;=$C166),0)</f>
        <v>0</v>
      </c>
      <c r="AJ166" s="5">
        <f>IF(AJ$3,DEMSOC($D166,$C165,AJ$4,Parameters!AM$13)*(AJ$4&gt;=$C166),0)</f>
        <v>0</v>
      </c>
      <c r="AK166" s="5">
        <f>IF(AK$3,DEMSOC($D166,$C165,AK$4,Parameters!AN$13)*(AK$4&gt;=$C166),0)</f>
        <v>0</v>
      </c>
      <c r="AL166" s="5">
        <f>IF(AL$3,DEMSOC($D166,$C165,AL$4,Parameters!AO$13)*(AL$4&gt;=$C166),0)</f>
        <v>0</v>
      </c>
      <c r="AM166" s="5">
        <f>IF(AM$3,DEMSOC($D166,$C165,AM$4,Parameters!AP$13)*(AM$4&gt;=$C166),0)</f>
        <v>0</v>
      </c>
      <c r="AN166" s="5">
        <f>IF(AN$3,DEMSOC($D166,$C165,AN$4,Parameters!AQ$13)*(AN$4&gt;=$C166),0)</f>
        <v>0</v>
      </c>
      <c r="AO166" s="5">
        <f>IF(AO$3,DEMSOC($D166,$C165,AO$4,Parameters!AR$13)*(AO$4&gt;=$C166),0)</f>
        <v>0</v>
      </c>
      <c r="AP166" s="5">
        <f>IF(AP$3,DEMSOC($D166,$C165,AP$4,Parameters!AS$13)*(AP$4&gt;=$C166),0)</f>
        <v>0</v>
      </c>
      <c r="AQ166" s="5">
        <f>IF(AQ$3,DEMSOC($D166,$C165,AQ$4,Parameters!AT$13)*(AQ$4&gt;=$C166),0)</f>
        <v>0</v>
      </c>
      <c r="AR166" s="5">
        <f>IF(AR$3,DEMSOC($D166,$C165,AR$4,Parameters!AU$13)*(AR$4&gt;=$C166),0)</f>
        <v>0</v>
      </c>
      <c r="AS166" s="5">
        <f>IF(AS$3,DEMSOC($D166,$C165,AS$4,Parameters!AV$13)*(AS$4&gt;=$C166),0)</f>
        <v>0</v>
      </c>
      <c r="AT166" s="5">
        <f>IF(AT$3,DEMSOC($D166,$C165,AT$4,Parameters!AW$13)*(AT$4&gt;=$C166),0)</f>
        <v>0</v>
      </c>
      <c r="AU166" s="5">
        <f>IF(AU$3,DEMSOC($D166,$C165,AU$4,Parameters!AX$13)*(AU$4&gt;=$C166),0)</f>
        <v>0</v>
      </c>
      <c r="AV166" s="5">
        <f>IF(AV$3,DEMSOC($D166,$C165,AV$4,Parameters!AY$13)*(AV$4&gt;=$C166),0)</f>
        <v>0</v>
      </c>
      <c r="AW166" s="5">
        <f>IF(AW$3,DEMSOC($D166,$C165,AW$4,Parameters!AZ$13)*(AW$4&gt;=$C166),0)</f>
        <v>0</v>
      </c>
      <c r="AX166" s="5">
        <f>IF(AX$3,DEMSOC($D166,$C165,AX$4,Parameters!BA$13)*(AX$4&gt;=$C166),0)</f>
        <v>0</v>
      </c>
      <c r="AY166" s="5">
        <f>IF(AY$3,DEMSOC($D166,$C165,AY$4,Parameters!BB$13)*(AY$4&gt;=$C166),0)</f>
        <v>0</v>
      </c>
      <c r="AZ166" s="5">
        <f>IF(AZ$3,DEMSOC($D166,$C165,AZ$4,Parameters!BC$13)*(AZ$4&gt;=$C166),0)</f>
        <v>0</v>
      </c>
      <c r="BA166" s="5">
        <f>IF(BA$3,DEMSOC($D166,$C165,BA$4,Parameters!BD$13)*(BA$4&gt;=$C166),0)</f>
        <v>0</v>
      </c>
      <c r="BB166" s="5">
        <f>IF(BB$3,DEMSOC($D166,$C165,BB$4,Parameters!BE$13)*(BB$4&gt;=$C166),0)</f>
        <v>0</v>
      </c>
    </row>
    <row r="167" spans="1:54" outlineLevel="2">
      <c r="A167" s="2" t="s">
        <v>445</v>
      </c>
      <c r="B167" s="6">
        <v>45</v>
      </c>
      <c r="C167" s="5">
        <f t="shared" si="127"/>
        <v>0</v>
      </c>
      <c r="D167" s="5">
        <f t="shared" si="128"/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107">
        <f>IF(L$3,DEMSOC($D167,$C166,L$4,Parameters!O$13)*(L$4&gt;=$C167),0)</f>
        <v>0</v>
      </c>
      <c r="M167" s="5">
        <f>IF(M$3,DEMSOC($D167,$C166,M$4,Parameters!P$13)*(M$4&gt;=$C167),0)</f>
        <v>0</v>
      </c>
      <c r="N167" s="5">
        <f>IF(N$3,DEMSOC($D167,$C166,N$4,Parameters!Q$13)*(N$4&gt;=$C167),0)</f>
        <v>0</v>
      </c>
      <c r="O167" s="5">
        <f>IF(O$3,DEMSOC($D167,$C166,O$4,Parameters!R$13)*(O$4&gt;=$C167),0)</f>
        <v>0</v>
      </c>
      <c r="P167" s="5">
        <f>IF(P$3,DEMSOC($D167,$C166,P$4,Parameters!S$13)*(P$4&gt;=$C167),0)</f>
        <v>0</v>
      </c>
      <c r="Q167" s="5">
        <f>IF(Q$3,DEMSOC($D167,$C166,Q$4,Parameters!T$13)*(Q$4&gt;=$C167),0)</f>
        <v>0</v>
      </c>
      <c r="R167" s="5">
        <f>IF(R$3,DEMSOC($D167,$C166,R$4,Parameters!U$13)*(R$4&gt;=$C167),0)</f>
        <v>0</v>
      </c>
      <c r="S167" s="5">
        <f>IF(S$3,DEMSOC($D167,$C166,S$4,Parameters!V$13)*(S$4&gt;=$C167),0)</f>
        <v>0</v>
      </c>
      <c r="T167" s="5">
        <f>IF(T$3,DEMSOC($D167,$C166,T$4,Parameters!W$13)*(T$4&gt;=$C167),0)</f>
        <v>0</v>
      </c>
      <c r="U167" s="5">
        <f>IF(U$3,DEMSOC($D167,$C166,U$4,Parameters!X$13)*(U$4&gt;=$C167),0)</f>
        <v>0</v>
      </c>
      <c r="V167" s="5">
        <f>IF(V$3,DEMSOC($D167,$C166,V$4,Parameters!Y$13)*(V$4&gt;=$C167),0)</f>
        <v>0</v>
      </c>
      <c r="W167" s="5">
        <f>IF(W$3,DEMSOC($D167,$C166,W$4,Parameters!Z$13)*(W$4&gt;=$C167),0)</f>
        <v>0</v>
      </c>
      <c r="X167" s="5">
        <f>IF(X$3,DEMSOC($D167,$C166,X$4,Parameters!AA$13)*(X$4&gt;=$C167),0)</f>
        <v>0</v>
      </c>
      <c r="Y167" s="5">
        <f>IF(Y$3,DEMSOC($D167,$C166,Y$4,Parameters!AB$13)*(Y$4&gt;=$C167),0)</f>
        <v>0</v>
      </c>
      <c r="Z167" s="5">
        <f>IF(Z$3,DEMSOC($D167,$C166,Z$4,Parameters!AC$13)*(Z$4&gt;=$C167),0)</f>
        <v>0</v>
      </c>
      <c r="AA167" s="5">
        <f>IF(AA$3,DEMSOC($D167,$C166,AA$4,Parameters!AD$13)*(AA$4&gt;=$C167),0)</f>
        <v>0</v>
      </c>
      <c r="AB167" s="5">
        <f>IF(AB$3,DEMSOC($D167,$C166,AB$4,Parameters!AE$13)*(AB$4&gt;=$C167),0)</f>
        <v>0</v>
      </c>
      <c r="AC167" s="5">
        <f>IF(AC$3,DEMSOC($D167,$C166,AC$4,Parameters!AF$13)*(AC$4&gt;=$C167),0)</f>
        <v>0</v>
      </c>
      <c r="AD167" s="5">
        <f>IF(AD$3,DEMSOC($D167,$C166,AD$4,Parameters!AG$13)*(AD$4&gt;=$C167),0)</f>
        <v>0</v>
      </c>
      <c r="AE167" s="5">
        <f>IF(AE$3,DEMSOC($D167,$C166,AE$4,Parameters!AH$13)*(AE$4&gt;=$C167),0)</f>
        <v>0</v>
      </c>
      <c r="AF167" s="5">
        <f>IF(AF$3,DEMSOC($D167,$C166,AF$4,Parameters!AI$13)*(AF$4&gt;=$C167),0)</f>
        <v>0</v>
      </c>
      <c r="AG167" s="5">
        <f>IF(AG$3,DEMSOC($D167,$C166,AG$4,Parameters!AJ$13)*(AG$4&gt;=$C167),0)</f>
        <v>0</v>
      </c>
      <c r="AH167" s="5">
        <f>IF(AH$3,DEMSOC($D167,$C166,AH$4,Parameters!AK$13)*(AH$4&gt;=$C167),0)</f>
        <v>0</v>
      </c>
      <c r="AI167" s="5">
        <f>IF(AI$3,DEMSOC($D167,$C166,AI$4,Parameters!AL$13)*(AI$4&gt;=$C167),0)</f>
        <v>0</v>
      </c>
      <c r="AJ167" s="5">
        <f>IF(AJ$3,DEMSOC($D167,$C166,AJ$4,Parameters!AM$13)*(AJ$4&gt;=$C167),0)</f>
        <v>0</v>
      </c>
      <c r="AK167" s="5">
        <f>IF(AK$3,DEMSOC($D167,$C166,AK$4,Parameters!AN$13)*(AK$4&gt;=$C167),0)</f>
        <v>0</v>
      </c>
      <c r="AL167" s="5">
        <f>IF(AL$3,DEMSOC($D167,$C166,AL$4,Parameters!AO$13)*(AL$4&gt;=$C167),0)</f>
        <v>0</v>
      </c>
      <c r="AM167" s="5">
        <f>IF(AM$3,DEMSOC($D167,$C166,AM$4,Parameters!AP$13)*(AM$4&gt;=$C167),0)</f>
        <v>0</v>
      </c>
      <c r="AN167" s="5">
        <f>IF(AN$3,DEMSOC($D167,$C166,AN$4,Parameters!AQ$13)*(AN$4&gt;=$C167),0)</f>
        <v>0</v>
      </c>
      <c r="AO167" s="5">
        <f>IF(AO$3,DEMSOC($D167,$C166,AO$4,Parameters!AR$13)*(AO$4&gt;=$C167),0)</f>
        <v>0</v>
      </c>
      <c r="AP167" s="5">
        <f>IF(AP$3,DEMSOC($D167,$C166,AP$4,Parameters!AS$13)*(AP$4&gt;=$C167),0)</f>
        <v>0</v>
      </c>
      <c r="AQ167" s="5">
        <f>IF(AQ$3,DEMSOC($D167,$C166,AQ$4,Parameters!AT$13)*(AQ$4&gt;=$C167),0)</f>
        <v>0</v>
      </c>
      <c r="AR167" s="5">
        <f>IF(AR$3,DEMSOC($D167,$C166,AR$4,Parameters!AU$13)*(AR$4&gt;=$C167),0)</f>
        <v>0</v>
      </c>
      <c r="AS167" s="5">
        <f>IF(AS$3,DEMSOC($D167,$C166,AS$4,Parameters!AV$13)*(AS$4&gt;=$C167),0)</f>
        <v>0</v>
      </c>
      <c r="AT167" s="5">
        <f>IF(AT$3,DEMSOC($D167,$C166,AT$4,Parameters!AW$13)*(AT$4&gt;=$C167),0)</f>
        <v>0</v>
      </c>
      <c r="AU167" s="5">
        <f>IF(AU$3,DEMSOC($D167,$C166,AU$4,Parameters!AX$13)*(AU$4&gt;=$C167),0)</f>
        <v>0</v>
      </c>
      <c r="AV167" s="5">
        <f>IF(AV$3,DEMSOC($D167,$C166,AV$4,Parameters!AY$13)*(AV$4&gt;=$C167),0)</f>
        <v>0</v>
      </c>
      <c r="AW167" s="5">
        <f>IF(AW$3,DEMSOC($D167,$C166,AW$4,Parameters!AZ$13)*(AW$4&gt;=$C167),0)</f>
        <v>0</v>
      </c>
      <c r="AX167" s="5">
        <f>IF(AX$3,DEMSOC($D167,$C166,AX$4,Parameters!BA$13)*(AX$4&gt;=$C167),0)</f>
        <v>0</v>
      </c>
      <c r="AY167" s="5">
        <f>IF(AY$3,DEMSOC($D167,$C166,AY$4,Parameters!BB$13)*(AY$4&gt;=$C167),0)</f>
        <v>0</v>
      </c>
      <c r="AZ167" s="5">
        <f>IF(AZ$3,DEMSOC($D167,$C166,AZ$4,Parameters!BC$13)*(AZ$4&gt;=$C167),0)</f>
        <v>0</v>
      </c>
      <c r="BA167" s="5">
        <f>IF(BA$3,DEMSOC($D167,$C166,BA$4,Parameters!BD$13)*(BA$4&gt;=$C167),0)</f>
        <v>0</v>
      </c>
      <c r="BB167" s="5">
        <f>IF(BB$3,DEMSOC($D167,$C166,BB$4,Parameters!BE$13)*(BB$4&gt;=$C167),0)</f>
        <v>0</v>
      </c>
    </row>
    <row r="168" spans="1:54" outlineLevel="2">
      <c r="A168" s="2" t="s">
        <v>445</v>
      </c>
      <c r="B168" s="6">
        <v>46</v>
      </c>
      <c r="C168" s="5">
        <f t="shared" si="127"/>
        <v>0</v>
      </c>
      <c r="D168" s="5">
        <f t="shared" si="128"/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107">
        <f>IF(L$3,DEMSOC($D168,$C167,L$4,Parameters!O$13)*(L$4&gt;=$C168),0)</f>
        <v>0</v>
      </c>
      <c r="M168" s="5">
        <f>IF(M$3,DEMSOC($D168,$C167,M$4,Parameters!P$13)*(M$4&gt;=$C168),0)</f>
        <v>0</v>
      </c>
      <c r="N168" s="5">
        <f>IF(N$3,DEMSOC($D168,$C167,N$4,Parameters!Q$13)*(N$4&gt;=$C168),0)</f>
        <v>0</v>
      </c>
      <c r="O168" s="5">
        <f>IF(O$3,DEMSOC($D168,$C167,O$4,Parameters!R$13)*(O$4&gt;=$C168),0)</f>
        <v>0</v>
      </c>
      <c r="P168" s="5">
        <f>IF(P$3,DEMSOC($D168,$C167,P$4,Parameters!S$13)*(P$4&gt;=$C168),0)</f>
        <v>0</v>
      </c>
      <c r="Q168" s="5">
        <f>IF(Q$3,DEMSOC($D168,$C167,Q$4,Parameters!T$13)*(Q$4&gt;=$C168),0)</f>
        <v>0</v>
      </c>
      <c r="R168" s="5">
        <f>IF(R$3,DEMSOC($D168,$C167,R$4,Parameters!U$13)*(R$4&gt;=$C168),0)</f>
        <v>0</v>
      </c>
      <c r="S168" s="5">
        <f>IF(S$3,DEMSOC($D168,$C167,S$4,Parameters!V$13)*(S$4&gt;=$C168),0)</f>
        <v>0</v>
      </c>
      <c r="T168" s="5">
        <f>IF(T$3,DEMSOC($D168,$C167,T$4,Parameters!W$13)*(T$4&gt;=$C168),0)</f>
        <v>0</v>
      </c>
      <c r="U168" s="5">
        <f>IF(U$3,DEMSOC($D168,$C167,U$4,Parameters!X$13)*(U$4&gt;=$C168),0)</f>
        <v>0</v>
      </c>
      <c r="V168" s="5">
        <f>IF(V$3,DEMSOC($D168,$C167,V$4,Parameters!Y$13)*(V$4&gt;=$C168),0)</f>
        <v>0</v>
      </c>
      <c r="W168" s="5">
        <f>IF(W$3,DEMSOC($D168,$C167,W$4,Parameters!Z$13)*(W$4&gt;=$C168),0)</f>
        <v>0</v>
      </c>
      <c r="X168" s="5">
        <f>IF(X$3,DEMSOC($D168,$C167,X$4,Parameters!AA$13)*(X$4&gt;=$C168),0)</f>
        <v>0</v>
      </c>
      <c r="Y168" s="5">
        <f>IF(Y$3,DEMSOC($D168,$C167,Y$4,Parameters!AB$13)*(Y$4&gt;=$C168),0)</f>
        <v>0</v>
      </c>
      <c r="Z168" s="5">
        <f>IF(Z$3,DEMSOC($D168,$C167,Z$4,Parameters!AC$13)*(Z$4&gt;=$C168),0)</f>
        <v>0</v>
      </c>
      <c r="AA168" s="5">
        <f>IF(AA$3,DEMSOC($D168,$C167,AA$4,Parameters!AD$13)*(AA$4&gt;=$C168),0)</f>
        <v>0</v>
      </c>
      <c r="AB168" s="5">
        <f>IF(AB$3,DEMSOC($D168,$C167,AB$4,Parameters!AE$13)*(AB$4&gt;=$C168),0)</f>
        <v>0</v>
      </c>
      <c r="AC168" s="5">
        <f>IF(AC$3,DEMSOC($D168,$C167,AC$4,Parameters!AF$13)*(AC$4&gt;=$C168),0)</f>
        <v>0</v>
      </c>
      <c r="AD168" s="5">
        <f>IF(AD$3,DEMSOC($D168,$C167,AD$4,Parameters!AG$13)*(AD$4&gt;=$C168),0)</f>
        <v>0</v>
      </c>
      <c r="AE168" s="5">
        <f>IF(AE$3,DEMSOC($D168,$C167,AE$4,Parameters!AH$13)*(AE$4&gt;=$C168),0)</f>
        <v>0</v>
      </c>
      <c r="AF168" s="5">
        <f>IF(AF$3,DEMSOC($D168,$C167,AF$4,Parameters!AI$13)*(AF$4&gt;=$C168),0)</f>
        <v>0</v>
      </c>
      <c r="AG168" s="5">
        <f>IF(AG$3,DEMSOC($D168,$C167,AG$4,Parameters!AJ$13)*(AG$4&gt;=$C168),0)</f>
        <v>0</v>
      </c>
      <c r="AH168" s="5">
        <f>IF(AH$3,DEMSOC($D168,$C167,AH$4,Parameters!AK$13)*(AH$4&gt;=$C168),0)</f>
        <v>0</v>
      </c>
      <c r="AI168" s="5">
        <f>IF(AI$3,DEMSOC($D168,$C167,AI$4,Parameters!AL$13)*(AI$4&gt;=$C168),0)</f>
        <v>0</v>
      </c>
      <c r="AJ168" s="5">
        <f>IF(AJ$3,DEMSOC($D168,$C167,AJ$4,Parameters!AM$13)*(AJ$4&gt;=$C168),0)</f>
        <v>0</v>
      </c>
      <c r="AK168" s="5">
        <f>IF(AK$3,DEMSOC($D168,$C167,AK$4,Parameters!AN$13)*(AK$4&gt;=$C168),0)</f>
        <v>0</v>
      </c>
      <c r="AL168" s="5">
        <f>IF(AL$3,DEMSOC($D168,$C167,AL$4,Parameters!AO$13)*(AL$4&gt;=$C168),0)</f>
        <v>0</v>
      </c>
      <c r="AM168" s="5">
        <f>IF(AM$3,DEMSOC($D168,$C167,AM$4,Parameters!AP$13)*(AM$4&gt;=$C168),0)</f>
        <v>0</v>
      </c>
      <c r="AN168" s="5">
        <f>IF(AN$3,DEMSOC($D168,$C167,AN$4,Parameters!AQ$13)*(AN$4&gt;=$C168),0)</f>
        <v>0</v>
      </c>
      <c r="AO168" s="5">
        <f>IF(AO$3,DEMSOC($D168,$C167,AO$4,Parameters!AR$13)*(AO$4&gt;=$C168),0)</f>
        <v>0</v>
      </c>
      <c r="AP168" s="5">
        <f>IF(AP$3,DEMSOC($D168,$C167,AP$4,Parameters!AS$13)*(AP$4&gt;=$C168),0)</f>
        <v>0</v>
      </c>
      <c r="AQ168" s="5">
        <f>IF(AQ$3,DEMSOC($D168,$C167,AQ$4,Parameters!AT$13)*(AQ$4&gt;=$C168),0)</f>
        <v>0</v>
      </c>
      <c r="AR168" s="5">
        <f>IF(AR$3,DEMSOC($D168,$C167,AR$4,Parameters!AU$13)*(AR$4&gt;=$C168),0)</f>
        <v>0</v>
      </c>
      <c r="AS168" s="5">
        <f>IF(AS$3,DEMSOC($D168,$C167,AS$4,Parameters!AV$13)*(AS$4&gt;=$C168),0)</f>
        <v>0</v>
      </c>
      <c r="AT168" s="5">
        <f>IF(AT$3,DEMSOC($D168,$C167,AT$4,Parameters!AW$13)*(AT$4&gt;=$C168),0)</f>
        <v>0</v>
      </c>
      <c r="AU168" s="5">
        <f>IF(AU$3,DEMSOC($D168,$C167,AU$4,Parameters!AX$13)*(AU$4&gt;=$C168),0)</f>
        <v>0</v>
      </c>
      <c r="AV168" s="5">
        <f>IF(AV$3,DEMSOC($D168,$C167,AV$4,Parameters!AY$13)*(AV$4&gt;=$C168),0)</f>
        <v>0</v>
      </c>
      <c r="AW168" s="5">
        <f>IF(AW$3,DEMSOC($D168,$C167,AW$4,Parameters!AZ$13)*(AW$4&gt;=$C168),0)</f>
        <v>0</v>
      </c>
      <c r="AX168" s="5">
        <f>IF(AX$3,DEMSOC($D168,$C167,AX$4,Parameters!BA$13)*(AX$4&gt;=$C168),0)</f>
        <v>0</v>
      </c>
      <c r="AY168" s="5">
        <f>IF(AY$3,DEMSOC($D168,$C167,AY$4,Parameters!BB$13)*(AY$4&gt;=$C168),0)</f>
        <v>0</v>
      </c>
      <c r="AZ168" s="5">
        <f>IF(AZ$3,DEMSOC($D168,$C167,AZ$4,Parameters!BC$13)*(AZ$4&gt;=$C168),0)</f>
        <v>0</v>
      </c>
      <c r="BA168" s="5">
        <f>IF(BA$3,DEMSOC($D168,$C167,BA$4,Parameters!BD$13)*(BA$4&gt;=$C168),0)</f>
        <v>0</v>
      </c>
      <c r="BB168" s="5">
        <f>IF(BB$3,DEMSOC($D168,$C167,BB$4,Parameters!BE$13)*(BB$4&gt;=$C168),0)</f>
        <v>0</v>
      </c>
    </row>
    <row r="169" spans="1:54" outlineLevel="2">
      <c r="A169" s="2" t="s">
        <v>445</v>
      </c>
      <c r="B169" s="6">
        <v>47</v>
      </c>
      <c r="C169" s="5">
        <f t="shared" si="127"/>
        <v>0</v>
      </c>
      <c r="D169" s="5">
        <f t="shared" si="128"/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107">
        <f>IF(L$3,DEMSOC($D169,$C168,L$4,Parameters!O$13)*(L$4&gt;=$C169),0)</f>
        <v>0</v>
      </c>
      <c r="M169" s="5">
        <f>IF(M$3,DEMSOC($D169,$C168,M$4,Parameters!P$13)*(M$4&gt;=$C169),0)</f>
        <v>0</v>
      </c>
      <c r="N169" s="5">
        <f>IF(N$3,DEMSOC($D169,$C168,N$4,Parameters!Q$13)*(N$4&gt;=$C169),0)</f>
        <v>0</v>
      </c>
      <c r="O169" s="5">
        <f>IF(O$3,DEMSOC($D169,$C168,O$4,Parameters!R$13)*(O$4&gt;=$C169),0)</f>
        <v>0</v>
      </c>
      <c r="P169" s="5">
        <f>IF(P$3,DEMSOC($D169,$C168,P$4,Parameters!S$13)*(P$4&gt;=$C169),0)</f>
        <v>0</v>
      </c>
      <c r="Q169" s="5">
        <f>IF(Q$3,DEMSOC($D169,$C168,Q$4,Parameters!T$13)*(Q$4&gt;=$C169),0)</f>
        <v>0</v>
      </c>
      <c r="R169" s="5">
        <f>IF(R$3,DEMSOC($D169,$C168,R$4,Parameters!U$13)*(R$4&gt;=$C169),0)</f>
        <v>0</v>
      </c>
      <c r="S169" s="5">
        <f>IF(S$3,DEMSOC($D169,$C168,S$4,Parameters!V$13)*(S$4&gt;=$C169),0)</f>
        <v>0</v>
      </c>
      <c r="T169" s="5">
        <f>IF(T$3,DEMSOC($D169,$C168,T$4,Parameters!W$13)*(T$4&gt;=$C169),0)</f>
        <v>0</v>
      </c>
      <c r="U169" s="5">
        <f>IF(U$3,DEMSOC($D169,$C168,U$4,Parameters!X$13)*(U$4&gt;=$C169),0)</f>
        <v>0</v>
      </c>
      <c r="V169" s="5">
        <f>IF(V$3,DEMSOC($D169,$C168,V$4,Parameters!Y$13)*(V$4&gt;=$C169),0)</f>
        <v>0</v>
      </c>
      <c r="W169" s="5">
        <f>IF(W$3,DEMSOC($D169,$C168,W$4,Parameters!Z$13)*(W$4&gt;=$C169),0)</f>
        <v>0</v>
      </c>
      <c r="X169" s="5">
        <f>IF(X$3,DEMSOC($D169,$C168,X$4,Parameters!AA$13)*(X$4&gt;=$C169),0)</f>
        <v>0</v>
      </c>
      <c r="Y169" s="5">
        <f>IF(Y$3,DEMSOC($D169,$C168,Y$4,Parameters!AB$13)*(Y$4&gt;=$C169),0)</f>
        <v>0</v>
      </c>
      <c r="Z169" s="5">
        <f>IF(Z$3,DEMSOC($D169,$C168,Z$4,Parameters!AC$13)*(Z$4&gt;=$C169),0)</f>
        <v>0</v>
      </c>
      <c r="AA169" s="5">
        <f>IF(AA$3,DEMSOC($D169,$C168,AA$4,Parameters!AD$13)*(AA$4&gt;=$C169),0)</f>
        <v>0</v>
      </c>
      <c r="AB169" s="5">
        <f>IF(AB$3,DEMSOC($D169,$C168,AB$4,Parameters!AE$13)*(AB$4&gt;=$C169),0)</f>
        <v>0</v>
      </c>
      <c r="AC169" s="5">
        <f>IF(AC$3,DEMSOC($D169,$C168,AC$4,Parameters!AF$13)*(AC$4&gt;=$C169),0)</f>
        <v>0</v>
      </c>
      <c r="AD169" s="5">
        <f>IF(AD$3,DEMSOC($D169,$C168,AD$4,Parameters!AG$13)*(AD$4&gt;=$C169),0)</f>
        <v>0</v>
      </c>
      <c r="AE169" s="5">
        <f>IF(AE$3,DEMSOC($D169,$C168,AE$4,Parameters!AH$13)*(AE$4&gt;=$C169),0)</f>
        <v>0</v>
      </c>
      <c r="AF169" s="5">
        <f>IF(AF$3,DEMSOC($D169,$C168,AF$4,Parameters!AI$13)*(AF$4&gt;=$C169),0)</f>
        <v>0</v>
      </c>
      <c r="AG169" s="5">
        <f>IF(AG$3,DEMSOC($D169,$C168,AG$4,Parameters!AJ$13)*(AG$4&gt;=$C169),0)</f>
        <v>0</v>
      </c>
      <c r="AH169" s="5">
        <f>IF(AH$3,DEMSOC($D169,$C168,AH$4,Parameters!AK$13)*(AH$4&gt;=$C169),0)</f>
        <v>0</v>
      </c>
      <c r="AI169" s="5">
        <f>IF(AI$3,DEMSOC($D169,$C168,AI$4,Parameters!AL$13)*(AI$4&gt;=$C169),0)</f>
        <v>0</v>
      </c>
      <c r="AJ169" s="5">
        <f>IF(AJ$3,DEMSOC($D169,$C168,AJ$4,Parameters!AM$13)*(AJ$4&gt;=$C169),0)</f>
        <v>0</v>
      </c>
      <c r="AK169" s="5">
        <f>IF(AK$3,DEMSOC($D169,$C168,AK$4,Parameters!AN$13)*(AK$4&gt;=$C169),0)</f>
        <v>0</v>
      </c>
      <c r="AL169" s="5">
        <f>IF(AL$3,DEMSOC($D169,$C168,AL$4,Parameters!AO$13)*(AL$4&gt;=$C169),0)</f>
        <v>0</v>
      </c>
      <c r="AM169" s="5">
        <f>IF(AM$3,DEMSOC($D169,$C168,AM$4,Parameters!AP$13)*(AM$4&gt;=$C169),0)</f>
        <v>0</v>
      </c>
      <c r="AN169" s="5">
        <f>IF(AN$3,DEMSOC($D169,$C168,AN$4,Parameters!AQ$13)*(AN$4&gt;=$C169),0)</f>
        <v>0</v>
      </c>
      <c r="AO169" s="5">
        <f>IF(AO$3,DEMSOC($D169,$C168,AO$4,Parameters!AR$13)*(AO$4&gt;=$C169),0)</f>
        <v>0</v>
      </c>
      <c r="AP169" s="5">
        <f>IF(AP$3,DEMSOC($D169,$C168,AP$4,Parameters!AS$13)*(AP$4&gt;=$C169),0)</f>
        <v>0</v>
      </c>
      <c r="AQ169" s="5">
        <f>IF(AQ$3,DEMSOC($D169,$C168,AQ$4,Parameters!AT$13)*(AQ$4&gt;=$C169),0)</f>
        <v>0</v>
      </c>
      <c r="AR169" s="5">
        <f>IF(AR$3,DEMSOC($D169,$C168,AR$4,Parameters!AU$13)*(AR$4&gt;=$C169),0)</f>
        <v>0</v>
      </c>
      <c r="AS169" s="5">
        <f>IF(AS$3,DEMSOC($D169,$C168,AS$4,Parameters!AV$13)*(AS$4&gt;=$C169),0)</f>
        <v>0</v>
      </c>
      <c r="AT169" s="5">
        <f>IF(AT$3,DEMSOC($D169,$C168,AT$4,Parameters!AW$13)*(AT$4&gt;=$C169),0)</f>
        <v>0</v>
      </c>
      <c r="AU169" s="5">
        <f>IF(AU$3,DEMSOC($D169,$C168,AU$4,Parameters!AX$13)*(AU$4&gt;=$C169),0)</f>
        <v>0</v>
      </c>
      <c r="AV169" s="5">
        <f>IF(AV$3,DEMSOC($D169,$C168,AV$4,Parameters!AY$13)*(AV$4&gt;=$C169),0)</f>
        <v>0</v>
      </c>
      <c r="AW169" s="5">
        <f>IF(AW$3,DEMSOC($D169,$C168,AW$4,Parameters!AZ$13)*(AW$4&gt;=$C169),0)</f>
        <v>0</v>
      </c>
      <c r="AX169" s="5">
        <f>IF(AX$3,DEMSOC($D169,$C168,AX$4,Parameters!BA$13)*(AX$4&gt;=$C169),0)</f>
        <v>0</v>
      </c>
      <c r="AY169" s="5">
        <f>IF(AY$3,DEMSOC($D169,$C168,AY$4,Parameters!BB$13)*(AY$4&gt;=$C169),0)</f>
        <v>0</v>
      </c>
      <c r="AZ169" s="5">
        <f>IF(AZ$3,DEMSOC($D169,$C168,AZ$4,Parameters!BC$13)*(AZ$4&gt;=$C169),0)</f>
        <v>0</v>
      </c>
      <c r="BA169" s="5">
        <f>IF(BA$3,DEMSOC($D169,$C168,BA$4,Parameters!BD$13)*(BA$4&gt;=$C169),0)</f>
        <v>0</v>
      </c>
      <c r="BB169" s="5">
        <f>IF(BB$3,DEMSOC($D169,$C168,BB$4,Parameters!BE$13)*(BB$4&gt;=$C169),0)</f>
        <v>0</v>
      </c>
    </row>
    <row r="170" spans="1:54" outlineLevel="2">
      <c r="A170" s="2" t="s">
        <v>445</v>
      </c>
      <c r="B170" s="6">
        <v>48</v>
      </c>
      <c r="C170" s="5">
        <f t="shared" si="127"/>
        <v>0</v>
      </c>
      <c r="D170" s="5">
        <f t="shared" si="128"/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107">
        <f>IF(L$3,DEMSOC($D170,$C169,L$4,Parameters!O$13)*(L$4&gt;=$C170),0)</f>
        <v>0</v>
      </c>
      <c r="M170" s="5">
        <f>IF(M$3,DEMSOC($D170,$C169,M$4,Parameters!P$13)*(M$4&gt;=$C170),0)</f>
        <v>0</v>
      </c>
      <c r="N170" s="5">
        <f>IF(N$3,DEMSOC($D170,$C169,N$4,Parameters!Q$13)*(N$4&gt;=$C170),0)</f>
        <v>0</v>
      </c>
      <c r="O170" s="5">
        <f>IF(O$3,DEMSOC($D170,$C169,O$4,Parameters!R$13)*(O$4&gt;=$C170),0)</f>
        <v>0</v>
      </c>
      <c r="P170" s="5">
        <f>IF(P$3,DEMSOC($D170,$C169,P$4,Parameters!S$13)*(P$4&gt;=$C170),0)</f>
        <v>0</v>
      </c>
      <c r="Q170" s="5">
        <f>IF(Q$3,DEMSOC($D170,$C169,Q$4,Parameters!T$13)*(Q$4&gt;=$C170),0)</f>
        <v>0</v>
      </c>
      <c r="R170" s="5">
        <f>IF(R$3,DEMSOC($D170,$C169,R$4,Parameters!U$13)*(R$4&gt;=$C170),0)</f>
        <v>0</v>
      </c>
      <c r="S170" s="5">
        <f>IF(S$3,DEMSOC($D170,$C169,S$4,Parameters!V$13)*(S$4&gt;=$C170),0)</f>
        <v>0</v>
      </c>
      <c r="T170" s="5">
        <f>IF(T$3,DEMSOC($D170,$C169,T$4,Parameters!W$13)*(T$4&gt;=$C170),0)</f>
        <v>0</v>
      </c>
      <c r="U170" s="5">
        <f>IF(U$3,DEMSOC($D170,$C169,U$4,Parameters!X$13)*(U$4&gt;=$C170),0)</f>
        <v>0</v>
      </c>
      <c r="V170" s="5">
        <f>IF(V$3,DEMSOC($D170,$C169,V$4,Parameters!Y$13)*(V$4&gt;=$C170),0)</f>
        <v>0</v>
      </c>
      <c r="W170" s="5">
        <f>IF(W$3,DEMSOC($D170,$C169,W$4,Parameters!Z$13)*(W$4&gt;=$C170),0)</f>
        <v>0</v>
      </c>
      <c r="X170" s="5">
        <f>IF(X$3,DEMSOC($D170,$C169,X$4,Parameters!AA$13)*(X$4&gt;=$C170),0)</f>
        <v>0</v>
      </c>
      <c r="Y170" s="5">
        <f>IF(Y$3,DEMSOC($D170,$C169,Y$4,Parameters!AB$13)*(Y$4&gt;=$C170),0)</f>
        <v>0</v>
      </c>
      <c r="Z170" s="5">
        <f>IF(Z$3,DEMSOC($D170,$C169,Z$4,Parameters!AC$13)*(Z$4&gt;=$C170),0)</f>
        <v>0</v>
      </c>
      <c r="AA170" s="5">
        <f>IF(AA$3,DEMSOC($D170,$C169,AA$4,Parameters!AD$13)*(AA$4&gt;=$C170),0)</f>
        <v>0</v>
      </c>
      <c r="AB170" s="5">
        <f>IF(AB$3,DEMSOC($D170,$C169,AB$4,Parameters!AE$13)*(AB$4&gt;=$C170),0)</f>
        <v>0</v>
      </c>
      <c r="AC170" s="5">
        <f>IF(AC$3,DEMSOC($D170,$C169,AC$4,Parameters!AF$13)*(AC$4&gt;=$C170),0)</f>
        <v>0</v>
      </c>
      <c r="AD170" s="5">
        <f>IF(AD$3,DEMSOC($D170,$C169,AD$4,Parameters!AG$13)*(AD$4&gt;=$C170),0)</f>
        <v>0</v>
      </c>
      <c r="AE170" s="5">
        <f>IF(AE$3,DEMSOC($D170,$C169,AE$4,Parameters!AH$13)*(AE$4&gt;=$C170),0)</f>
        <v>0</v>
      </c>
      <c r="AF170" s="5">
        <f>IF(AF$3,DEMSOC($D170,$C169,AF$4,Parameters!AI$13)*(AF$4&gt;=$C170),0)</f>
        <v>0</v>
      </c>
      <c r="AG170" s="5">
        <f>IF(AG$3,DEMSOC($D170,$C169,AG$4,Parameters!AJ$13)*(AG$4&gt;=$C170),0)</f>
        <v>0</v>
      </c>
      <c r="AH170" s="5">
        <f>IF(AH$3,DEMSOC($D170,$C169,AH$4,Parameters!AK$13)*(AH$4&gt;=$C170),0)</f>
        <v>0</v>
      </c>
      <c r="AI170" s="5">
        <f>IF(AI$3,DEMSOC($D170,$C169,AI$4,Parameters!AL$13)*(AI$4&gt;=$C170),0)</f>
        <v>0</v>
      </c>
      <c r="AJ170" s="5">
        <f>IF(AJ$3,DEMSOC($D170,$C169,AJ$4,Parameters!AM$13)*(AJ$4&gt;=$C170),0)</f>
        <v>0</v>
      </c>
      <c r="AK170" s="5">
        <f>IF(AK$3,DEMSOC($D170,$C169,AK$4,Parameters!AN$13)*(AK$4&gt;=$C170),0)</f>
        <v>0</v>
      </c>
      <c r="AL170" s="5">
        <f>IF(AL$3,DEMSOC($D170,$C169,AL$4,Parameters!AO$13)*(AL$4&gt;=$C170),0)</f>
        <v>0</v>
      </c>
      <c r="AM170" s="5">
        <f>IF(AM$3,DEMSOC($D170,$C169,AM$4,Parameters!AP$13)*(AM$4&gt;=$C170),0)</f>
        <v>0</v>
      </c>
      <c r="AN170" s="5">
        <f>IF(AN$3,DEMSOC($D170,$C169,AN$4,Parameters!AQ$13)*(AN$4&gt;=$C170),0)</f>
        <v>0</v>
      </c>
      <c r="AO170" s="5">
        <f>IF(AO$3,DEMSOC($D170,$C169,AO$4,Parameters!AR$13)*(AO$4&gt;=$C170),0)</f>
        <v>0</v>
      </c>
      <c r="AP170" s="5">
        <f>IF(AP$3,DEMSOC($D170,$C169,AP$4,Parameters!AS$13)*(AP$4&gt;=$C170),0)</f>
        <v>0</v>
      </c>
      <c r="AQ170" s="5">
        <f>IF(AQ$3,DEMSOC($D170,$C169,AQ$4,Parameters!AT$13)*(AQ$4&gt;=$C170),0)</f>
        <v>0</v>
      </c>
      <c r="AR170" s="5">
        <f>IF(AR$3,DEMSOC($D170,$C169,AR$4,Parameters!AU$13)*(AR$4&gt;=$C170),0)</f>
        <v>0</v>
      </c>
      <c r="AS170" s="5">
        <f>IF(AS$3,DEMSOC($D170,$C169,AS$4,Parameters!AV$13)*(AS$4&gt;=$C170),0)</f>
        <v>0</v>
      </c>
      <c r="AT170" s="5">
        <f>IF(AT$3,DEMSOC($D170,$C169,AT$4,Parameters!AW$13)*(AT$4&gt;=$C170),0)</f>
        <v>0</v>
      </c>
      <c r="AU170" s="5">
        <f>IF(AU$3,DEMSOC($D170,$C169,AU$4,Parameters!AX$13)*(AU$4&gt;=$C170),0)</f>
        <v>0</v>
      </c>
      <c r="AV170" s="5">
        <f>IF(AV$3,DEMSOC($D170,$C169,AV$4,Parameters!AY$13)*(AV$4&gt;=$C170),0)</f>
        <v>0</v>
      </c>
      <c r="AW170" s="5">
        <f>IF(AW$3,DEMSOC($D170,$C169,AW$4,Parameters!AZ$13)*(AW$4&gt;=$C170),0)</f>
        <v>0</v>
      </c>
      <c r="AX170" s="5">
        <f>IF(AX$3,DEMSOC($D170,$C169,AX$4,Parameters!BA$13)*(AX$4&gt;=$C170),0)</f>
        <v>0</v>
      </c>
      <c r="AY170" s="5">
        <f>IF(AY$3,DEMSOC($D170,$C169,AY$4,Parameters!BB$13)*(AY$4&gt;=$C170),0)</f>
        <v>0</v>
      </c>
      <c r="AZ170" s="5">
        <f>IF(AZ$3,DEMSOC($D170,$C169,AZ$4,Parameters!BC$13)*(AZ$4&gt;=$C170),0)</f>
        <v>0</v>
      </c>
      <c r="BA170" s="5">
        <f>IF(BA$3,DEMSOC($D170,$C169,BA$4,Parameters!BD$13)*(BA$4&gt;=$C170),0)</f>
        <v>0</v>
      </c>
      <c r="BB170" s="5">
        <f>IF(BB$3,DEMSOC($D170,$C169,BB$4,Parameters!BE$13)*(BB$4&gt;=$C170),0)</f>
        <v>0</v>
      </c>
    </row>
    <row r="171" spans="1:54" outlineLevel="2">
      <c r="A171" s="2" t="s">
        <v>445</v>
      </c>
      <c r="B171" s="6">
        <v>49</v>
      </c>
      <c r="C171" s="5">
        <f t="shared" si="127"/>
        <v>0</v>
      </c>
      <c r="D171" s="5">
        <f t="shared" si="128"/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107">
        <f>IF(L$3,DEMSOC($D171,$C170,L$4,Parameters!O$13)*(L$4&gt;=$C171),0)</f>
        <v>0</v>
      </c>
      <c r="M171" s="5">
        <f>IF(M$3,DEMSOC($D171,$C170,M$4,Parameters!P$13)*(M$4&gt;=$C171),0)</f>
        <v>0</v>
      </c>
      <c r="N171" s="5">
        <f>IF(N$3,DEMSOC($D171,$C170,N$4,Parameters!Q$13)*(N$4&gt;=$C171),0)</f>
        <v>0</v>
      </c>
      <c r="O171" s="5">
        <f>IF(O$3,DEMSOC($D171,$C170,O$4,Parameters!R$13)*(O$4&gt;=$C171),0)</f>
        <v>0</v>
      </c>
      <c r="P171" s="5">
        <f>IF(P$3,DEMSOC($D171,$C170,P$4,Parameters!S$13)*(P$4&gt;=$C171),0)</f>
        <v>0</v>
      </c>
      <c r="Q171" s="5">
        <f>IF(Q$3,DEMSOC($D171,$C170,Q$4,Parameters!T$13)*(Q$4&gt;=$C171),0)</f>
        <v>0</v>
      </c>
      <c r="R171" s="5">
        <f>IF(R$3,DEMSOC($D171,$C170,R$4,Parameters!U$13)*(R$4&gt;=$C171),0)</f>
        <v>0</v>
      </c>
      <c r="S171" s="5">
        <f>IF(S$3,DEMSOC($D171,$C170,S$4,Parameters!V$13)*(S$4&gt;=$C171),0)</f>
        <v>0</v>
      </c>
      <c r="T171" s="5">
        <f>IF(T$3,DEMSOC($D171,$C170,T$4,Parameters!W$13)*(T$4&gt;=$C171),0)</f>
        <v>0</v>
      </c>
      <c r="U171" s="5">
        <f>IF(U$3,DEMSOC($D171,$C170,U$4,Parameters!X$13)*(U$4&gt;=$C171),0)</f>
        <v>0</v>
      </c>
      <c r="V171" s="5">
        <f>IF(V$3,DEMSOC($D171,$C170,V$4,Parameters!Y$13)*(V$4&gt;=$C171),0)</f>
        <v>0</v>
      </c>
      <c r="W171" s="5">
        <f>IF(W$3,DEMSOC($D171,$C170,W$4,Parameters!Z$13)*(W$4&gt;=$C171),0)</f>
        <v>0</v>
      </c>
      <c r="X171" s="5">
        <f>IF(X$3,DEMSOC($D171,$C170,X$4,Parameters!AA$13)*(X$4&gt;=$C171),0)</f>
        <v>0</v>
      </c>
      <c r="Y171" s="5">
        <f>IF(Y$3,DEMSOC($D171,$C170,Y$4,Parameters!AB$13)*(Y$4&gt;=$C171),0)</f>
        <v>0</v>
      </c>
      <c r="Z171" s="5">
        <f>IF(Z$3,DEMSOC($D171,$C170,Z$4,Parameters!AC$13)*(Z$4&gt;=$C171),0)</f>
        <v>0</v>
      </c>
      <c r="AA171" s="5">
        <f>IF(AA$3,DEMSOC($D171,$C170,AA$4,Parameters!AD$13)*(AA$4&gt;=$C171),0)</f>
        <v>0</v>
      </c>
      <c r="AB171" s="5">
        <f>IF(AB$3,DEMSOC($D171,$C170,AB$4,Parameters!AE$13)*(AB$4&gt;=$C171),0)</f>
        <v>0</v>
      </c>
      <c r="AC171" s="5">
        <f>IF(AC$3,DEMSOC($D171,$C170,AC$4,Parameters!AF$13)*(AC$4&gt;=$C171),0)</f>
        <v>0</v>
      </c>
      <c r="AD171" s="5">
        <f>IF(AD$3,DEMSOC($D171,$C170,AD$4,Parameters!AG$13)*(AD$4&gt;=$C171),0)</f>
        <v>0</v>
      </c>
      <c r="AE171" s="5">
        <f>IF(AE$3,DEMSOC($D171,$C170,AE$4,Parameters!AH$13)*(AE$4&gt;=$C171),0)</f>
        <v>0</v>
      </c>
      <c r="AF171" s="5">
        <f>IF(AF$3,DEMSOC($D171,$C170,AF$4,Parameters!AI$13)*(AF$4&gt;=$C171),0)</f>
        <v>0</v>
      </c>
      <c r="AG171" s="5">
        <f>IF(AG$3,DEMSOC($D171,$C170,AG$4,Parameters!AJ$13)*(AG$4&gt;=$C171),0)</f>
        <v>0</v>
      </c>
      <c r="AH171" s="5">
        <f>IF(AH$3,DEMSOC($D171,$C170,AH$4,Parameters!AK$13)*(AH$4&gt;=$C171),0)</f>
        <v>0</v>
      </c>
      <c r="AI171" s="5">
        <f>IF(AI$3,DEMSOC($D171,$C170,AI$4,Parameters!AL$13)*(AI$4&gt;=$C171),0)</f>
        <v>0</v>
      </c>
      <c r="AJ171" s="5">
        <f>IF(AJ$3,DEMSOC($D171,$C170,AJ$4,Parameters!AM$13)*(AJ$4&gt;=$C171),0)</f>
        <v>0</v>
      </c>
      <c r="AK171" s="5">
        <f>IF(AK$3,DEMSOC($D171,$C170,AK$4,Parameters!AN$13)*(AK$4&gt;=$C171),0)</f>
        <v>0</v>
      </c>
      <c r="AL171" s="5">
        <f>IF(AL$3,DEMSOC($D171,$C170,AL$4,Parameters!AO$13)*(AL$4&gt;=$C171),0)</f>
        <v>0</v>
      </c>
      <c r="AM171" s="5">
        <f>IF(AM$3,DEMSOC($D171,$C170,AM$4,Parameters!AP$13)*(AM$4&gt;=$C171),0)</f>
        <v>0</v>
      </c>
      <c r="AN171" s="5">
        <f>IF(AN$3,DEMSOC($D171,$C170,AN$4,Parameters!AQ$13)*(AN$4&gt;=$C171),0)</f>
        <v>0</v>
      </c>
      <c r="AO171" s="5">
        <f>IF(AO$3,DEMSOC($D171,$C170,AO$4,Parameters!AR$13)*(AO$4&gt;=$C171),0)</f>
        <v>0</v>
      </c>
      <c r="AP171" s="5">
        <f>IF(AP$3,DEMSOC($D171,$C170,AP$4,Parameters!AS$13)*(AP$4&gt;=$C171),0)</f>
        <v>0</v>
      </c>
      <c r="AQ171" s="5">
        <f>IF(AQ$3,DEMSOC($D171,$C170,AQ$4,Parameters!AT$13)*(AQ$4&gt;=$C171),0)</f>
        <v>0</v>
      </c>
      <c r="AR171" s="5">
        <f>IF(AR$3,DEMSOC($D171,$C170,AR$4,Parameters!AU$13)*(AR$4&gt;=$C171),0)</f>
        <v>0</v>
      </c>
      <c r="AS171" s="5">
        <f>IF(AS$3,DEMSOC($D171,$C170,AS$4,Parameters!AV$13)*(AS$4&gt;=$C171),0)</f>
        <v>0</v>
      </c>
      <c r="AT171" s="5">
        <f>IF(AT$3,DEMSOC($D171,$C170,AT$4,Parameters!AW$13)*(AT$4&gt;=$C171),0)</f>
        <v>0</v>
      </c>
      <c r="AU171" s="5">
        <f>IF(AU$3,DEMSOC($D171,$C170,AU$4,Parameters!AX$13)*(AU$4&gt;=$C171),0)</f>
        <v>0</v>
      </c>
      <c r="AV171" s="5">
        <f>IF(AV$3,DEMSOC($D171,$C170,AV$4,Parameters!AY$13)*(AV$4&gt;=$C171),0)</f>
        <v>0</v>
      </c>
      <c r="AW171" s="5">
        <f>IF(AW$3,DEMSOC($D171,$C170,AW$4,Parameters!AZ$13)*(AW$4&gt;=$C171),0)</f>
        <v>0</v>
      </c>
      <c r="AX171" s="5">
        <f>IF(AX$3,DEMSOC($D171,$C170,AX$4,Parameters!BA$13)*(AX$4&gt;=$C171),0)</f>
        <v>0</v>
      </c>
      <c r="AY171" s="5">
        <f>IF(AY$3,DEMSOC($D171,$C170,AY$4,Parameters!BB$13)*(AY$4&gt;=$C171),0)</f>
        <v>0</v>
      </c>
      <c r="AZ171" s="5">
        <f>IF(AZ$3,DEMSOC($D171,$C170,AZ$4,Parameters!BC$13)*(AZ$4&gt;=$C171),0)</f>
        <v>0</v>
      </c>
      <c r="BA171" s="5">
        <f>IF(BA$3,DEMSOC($D171,$C170,BA$4,Parameters!BD$13)*(BA$4&gt;=$C171),0)</f>
        <v>0</v>
      </c>
      <c r="BB171" s="5">
        <f>IF(BB$3,DEMSOC($D171,$C170,BB$4,Parameters!BE$13)*(BB$4&gt;=$C171),0)</f>
        <v>0</v>
      </c>
    </row>
    <row r="172" spans="1:54" outlineLevel="2">
      <c r="A172" s="2" t="s">
        <v>445</v>
      </c>
      <c r="B172" s="6">
        <v>50</v>
      </c>
      <c r="C172" s="5">
        <f t="shared" si="127"/>
        <v>0</v>
      </c>
      <c r="D172" s="5">
        <f t="shared" si="128"/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107">
        <f>IF(L$3,DEMSOC($D172,$C171,L$4,Parameters!O$13)*(L$4&gt;=$C172),0)</f>
        <v>0</v>
      </c>
      <c r="M172" s="5">
        <f>IF(M$3,DEMSOC($D172,$C171,M$4,Parameters!P$13)*(M$4&gt;=$C172),0)</f>
        <v>0</v>
      </c>
      <c r="N172" s="5">
        <f>IF(N$3,DEMSOC($D172,$C171,N$4,Parameters!Q$13)*(N$4&gt;=$C172),0)</f>
        <v>0</v>
      </c>
      <c r="O172" s="5">
        <f>IF(O$3,DEMSOC($D172,$C171,O$4,Parameters!R$13)*(O$4&gt;=$C172),0)</f>
        <v>0</v>
      </c>
      <c r="P172" s="5">
        <f>IF(P$3,DEMSOC($D172,$C171,P$4,Parameters!S$13)*(P$4&gt;=$C172),0)</f>
        <v>0</v>
      </c>
      <c r="Q172" s="5">
        <f>IF(Q$3,DEMSOC($D172,$C171,Q$4,Parameters!T$13)*(Q$4&gt;=$C172),0)</f>
        <v>0</v>
      </c>
      <c r="R172" s="5">
        <f>IF(R$3,DEMSOC($D172,$C171,R$4,Parameters!U$13)*(R$4&gt;=$C172),0)</f>
        <v>0</v>
      </c>
      <c r="S172" s="5">
        <f>IF(S$3,DEMSOC($D172,$C171,S$4,Parameters!V$13)*(S$4&gt;=$C172),0)</f>
        <v>0</v>
      </c>
      <c r="T172" s="5">
        <f>IF(T$3,DEMSOC($D172,$C171,T$4,Parameters!W$13)*(T$4&gt;=$C172),0)</f>
        <v>0</v>
      </c>
      <c r="U172" s="5">
        <f>IF(U$3,DEMSOC($D172,$C171,U$4,Parameters!X$13)*(U$4&gt;=$C172),0)</f>
        <v>0</v>
      </c>
      <c r="V172" s="5">
        <f>IF(V$3,DEMSOC($D172,$C171,V$4,Parameters!Y$13)*(V$4&gt;=$C172),0)</f>
        <v>0</v>
      </c>
      <c r="W172" s="5">
        <f>IF(W$3,DEMSOC($D172,$C171,W$4,Parameters!Z$13)*(W$4&gt;=$C172),0)</f>
        <v>0</v>
      </c>
      <c r="X172" s="5">
        <f>IF(X$3,DEMSOC($D172,$C171,X$4,Parameters!AA$13)*(X$4&gt;=$C172),0)</f>
        <v>0</v>
      </c>
      <c r="Y172" s="5">
        <f>IF(Y$3,DEMSOC($D172,$C171,Y$4,Parameters!AB$13)*(Y$4&gt;=$C172),0)</f>
        <v>0</v>
      </c>
      <c r="Z172" s="5">
        <f>IF(Z$3,DEMSOC($D172,$C171,Z$4,Parameters!AC$13)*(Z$4&gt;=$C172),0)</f>
        <v>0</v>
      </c>
      <c r="AA172" s="5">
        <f>IF(AA$3,DEMSOC($D172,$C171,AA$4,Parameters!AD$13)*(AA$4&gt;=$C172),0)</f>
        <v>0</v>
      </c>
      <c r="AB172" s="5">
        <f>IF(AB$3,DEMSOC($D172,$C171,AB$4,Parameters!AE$13)*(AB$4&gt;=$C172),0)</f>
        <v>0</v>
      </c>
      <c r="AC172" s="5">
        <f>IF(AC$3,DEMSOC($D172,$C171,AC$4,Parameters!AF$13)*(AC$4&gt;=$C172),0)</f>
        <v>0</v>
      </c>
      <c r="AD172" s="5">
        <f>IF(AD$3,DEMSOC($D172,$C171,AD$4,Parameters!AG$13)*(AD$4&gt;=$C172),0)</f>
        <v>0</v>
      </c>
      <c r="AE172" s="5">
        <f>IF(AE$3,DEMSOC($D172,$C171,AE$4,Parameters!AH$13)*(AE$4&gt;=$C172),0)</f>
        <v>0</v>
      </c>
      <c r="AF172" s="5">
        <f>IF(AF$3,DEMSOC($D172,$C171,AF$4,Parameters!AI$13)*(AF$4&gt;=$C172),0)</f>
        <v>0</v>
      </c>
      <c r="AG172" s="5">
        <f>IF(AG$3,DEMSOC($D172,$C171,AG$4,Parameters!AJ$13)*(AG$4&gt;=$C172),0)</f>
        <v>0</v>
      </c>
      <c r="AH172" s="5">
        <f>IF(AH$3,DEMSOC($D172,$C171,AH$4,Parameters!AK$13)*(AH$4&gt;=$C172),0)</f>
        <v>0</v>
      </c>
      <c r="AI172" s="5">
        <f>IF(AI$3,DEMSOC($D172,$C171,AI$4,Parameters!AL$13)*(AI$4&gt;=$C172),0)</f>
        <v>0</v>
      </c>
      <c r="AJ172" s="5">
        <f>IF(AJ$3,DEMSOC($D172,$C171,AJ$4,Parameters!AM$13)*(AJ$4&gt;=$C172),0)</f>
        <v>0</v>
      </c>
      <c r="AK172" s="5">
        <f>IF(AK$3,DEMSOC($D172,$C171,AK$4,Parameters!AN$13)*(AK$4&gt;=$C172),0)</f>
        <v>0</v>
      </c>
      <c r="AL172" s="5">
        <f>IF(AL$3,DEMSOC($D172,$C171,AL$4,Parameters!AO$13)*(AL$4&gt;=$C172),0)</f>
        <v>0</v>
      </c>
      <c r="AM172" s="5">
        <f>IF(AM$3,DEMSOC($D172,$C171,AM$4,Parameters!AP$13)*(AM$4&gt;=$C172),0)</f>
        <v>0</v>
      </c>
      <c r="AN172" s="5">
        <f>IF(AN$3,DEMSOC($D172,$C171,AN$4,Parameters!AQ$13)*(AN$4&gt;=$C172),0)</f>
        <v>0</v>
      </c>
      <c r="AO172" s="5">
        <f>IF(AO$3,DEMSOC($D172,$C171,AO$4,Parameters!AR$13)*(AO$4&gt;=$C172),0)</f>
        <v>0</v>
      </c>
      <c r="AP172" s="5">
        <f>IF(AP$3,DEMSOC($D172,$C171,AP$4,Parameters!AS$13)*(AP$4&gt;=$C172),0)</f>
        <v>0</v>
      </c>
      <c r="AQ172" s="5">
        <f>IF(AQ$3,DEMSOC($D172,$C171,AQ$4,Parameters!AT$13)*(AQ$4&gt;=$C172),0)</f>
        <v>0</v>
      </c>
      <c r="AR172" s="5">
        <f>IF(AR$3,DEMSOC($D172,$C171,AR$4,Parameters!AU$13)*(AR$4&gt;=$C172),0)</f>
        <v>0</v>
      </c>
      <c r="AS172" s="5">
        <f>IF(AS$3,DEMSOC($D172,$C171,AS$4,Parameters!AV$13)*(AS$4&gt;=$C172),0)</f>
        <v>0</v>
      </c>
      <c r="AT172" s="5">
        <f>IF(AT$3,DEMSOC($D172,$C171,AT$4,Parameters!AW$13)*(AT$4&gt;=$C172),0)</f>
        <v>0</v>
      </c>
      <c r="AU172" s="5">
        <f>IF(AU$3,DEMSOC($D172,$C171,AU$4,Parameters!AX$13)*(AU$4&gt;=$C172),0)</f>
        <v>0</v>
      </c>
      <c r="AV172" s="5">
        <f>IF(AV$3,DEMSOC($D172,$C171,AV$4,Parameters!AY$13)*(AV$4&gt;=$C172),0)</f>
        <v>0</v>
      </c>
      <c r="AW172" s="5">
        <f>IF(AW$3,DEMSOC($D172,$C171,AW$4,Parameters!AZ$13)*(AW$4&gt;=$C172),0)</f>
        <v>0</v>
      </c>
      <c r="AX172" s="5">
        <f>IF(AX$3,DEMSOC($D172,$C171,AX$4,Parameters!BA$13)*(AX$4&gt;=$C172),0)</f>
        <v>0</v>
      </c>
      <c r="AY172" s="5">
        <f>IF(AY$3,DEMSOC($D172,$C171,AY$4,Parameters!BB$13)*(AY$4&gt;=$C172),0)</f>
        <v>0</v>
      </c>
      <c r="AZ172" s="5">
        <f>IF(AZ$3,DEMSOC($D172,$C171,AZ$4,Parameters!BC$13)*(AZ$4&gt;=$C172),0)</f>
        <v>0</v>
      </c>
      <c r="BA172" s="5">
        <f>IF(BA$3,DEMSOC($D172,$C171,BA$4,Parameters!BD$13)*(BA$4&gt;=$C172),0)</f>
        <v>0</v>
      </c>
      <c r="BB172" s="5">
        <f>IF(BB$3,DEMSOC($D172,$C171,BB$4,Parameters!BE$13)*(BB$4&gt;=$C172),0)</f>
        <v>0</v>
      </c>
    </row>
    <row r="173" spans="1:54" s="2" customFormat="1" outlineLevel="1">
      <c r="A173" s="2" t="s">
        <v>429</v>
      </c>
      <c r="B173" s="7"/>
      <c r="C173" s="2" t="s">
        <v>446</v>
      </c>
      <c r="D173" s="4">
        <v>0</v>
      </c>
      <c r="E173" s="4">
        <v>-55904.264099044667</v>
      </c>
      <c r="F173" s="4">
        <v>-249051.08722990542</v>
      </c>
      <c r="G173" s="4">
        <v>-336451.24537069362</v>
      </c>
      <c r="H173" s="4">
        <v>-437495.43973306962</v>
      </c>
      <c r="I173" s="4">
        <v>-552847.4674818354</v>
      </c>
      <c r="J173" s="4">
        <v>-681937.92621592095</v>
      </c>
      <c r="K173" s="4">
        <v>-147311.05509515016</v>
      </c>
      <c r="L173" s="108">
        <f t="shared" ref="L173:BB173" si="129">-SUM(L123:L172)</f>
        <v>-623844.60727639601</v>
      </c>
      <c r="M173" s="4">
        <f t="shared" si="129"/>
        <v>-769537.91969618434</v>
      </c>
      <c r="N173" s="4">
        <f t="shared" si="129"/>
        <v>-757255.9498734735</v>
      </c>
      <c r="O173" s="4">
        <f t="shared" si="129"/>
        <v>-749085.71028358792</v>
      </c>
      <c r="P173" s="4">
        <f t="shared" si="129"/>
        <v>-745148.967377375</v>
      </c>
      <c r="Q173" s="4">
        <f t="shared" si="129"/>
        <v>-743582.23213013832</v>
      </c>
      <c r="R173" s="4">
        <f t="shared" si="129"/>
        <v>-739488.61228357127</v>
      </c>
      <c r="S173" s="4">
        <f t="shared" si="129"/>
        <v>-739262.49483165308</v>
      </c>
      <c r="T173" s="4">
        <f t="shared" si="129"/>
        <v>-731479.32937248773</v>
      </c>
      <c r="U173" s="4">
        <f t="shared" si="129"/>
        <v>-726488.72846593766</v>
      </c>
      <c r="V173" s="4">
        <f t="shared" si="129"/>
        <v>-711311.0023815895</v>
      </c>
      <c r="W173" s="4">
        <f t="shared" si="129"/>
        <v>-701634.48860132543</v>
      </c>
      <c r="X173" s="4">
        <f t="shared" si="129"/>
        <v>-683408.21000463015</v>
      </c>
      <c r="Y173" s="4">
        <f t="shared" si="129"/>
        <v>-662014.27786627691</v>
      </c>
      <c r="Z173" s="4">
        <f t="shared" si="129"/>
        <v>-644057.14924489998</v>
      </c>
      <c r="AA173" s="4">
        <f t="shared" si="129"/>
        <v>-621523.72255273873</v>
      </c>
      <c r="AB173" s="4">
        <f t="shared" si="129"/>
        <v>-601931.77397612936</v>
      </c>
      <c r="AC173" s="4">
        <f t="shared" si="129"/>
        <v>-576565.28898096853</v>
      </c>
      <c r="AD173" s="4">
        <f t="shared" si="129"/>
        <v>-562334.98512242432</v>
      </c>
      <c r="AE173" s="4">
        <f t="shared" si="129"/>
        <v>-556322.29666600376</v>
      </c>
      <c r="AF173" s="4">
        <f t="shared" si="129"/>
        <v>0</v>
      </c>
      <c r="AG173" s="4">
        <f t="shared" si="129"/>
        <v>0</v>
      </c>
      <c r="AH173" s="4">
        <f t="shared" si="129"/>
        <v>0</v>
      </c>
      <c r="AI173" s="4">
        <f t="shared" si="129"/>
        <v>0</v>
      </c>
      <c r="AJ173" s="4">
        <f t="shared" si="129"/>
        <v>0</v>
      </c>
      <c r="AK173" s="4">
        <f t="shared" si="129"/>
        <v>0</v>
      </c>
      <c r="AL173" s="4">
        <f t="shared" si="129"/>
        <v>0</v>
      </c>
      <c r="AM173" s="4">
        <f t="shared" si="129"/>
        <v>0</v>
      </c>
      <c r="AN173" s="4">
        <f t="shared" si="129"/>
        <v>0</v>
      </c>
      <c r="AO173" s="4">
        <f t="shared" si="129"/>
        <v>0</v>
      </c>
      <c r="AP173" s="4">
        <f t="shared" si="129"/>
        <v>0</v>
      </c>
      <c r="AQ173" s="4">
        <f t="shared" si="129"/>
        <v>0</v>
      </c>
      <c r="AR173" s="4">
        <f t="shared" si="129"/>
        <v>0</v>
      </c>
      <c r="AS173" s="4">
        <f t="shared" si="129"/>
        <v>0</v>
      </c>
      <c r="AT173" s="4">
        <f t="shared" si="129"/>
        <v>0</v>
      </c>
      <c r="AU173" s="4">
        <f t="shared" si="129"/>
        <v>0</v>
      </c>
      <c r="AV173" s="4">
        <f t="shared" si="129"/>
        <v>0</v>
      </c>
      <c r="AW173" s="4">
        <f t="shared" si="129"/>
        <v>0</v>
      </c>
      <c r="AX173" s="4">
        <f t="shared" si="129"/>
        <v>0</v>
      </c>
      <c r="AY173" s="4">
        <f t="shared" si="129"/>
        <v>0</v>
      </c>
      <c r="AZ173" s="4">
        <f t="shared" si="129"/>
        <v>0</v>
      </c>
      <c r="BA173" s="4">
        <f t="shared" si="129"/>
        <v>0</v>
      </c>
      <c r="BB173" s="4">
        <f t="shared" si="129"/>
        <v>0</v>
      </c>
    </row>
    <row r="174" spans="1:54" s="4" customFormat="1" outlineLevel="1">
      <c r="A174" s="4" t="s">
        <v>447</v>
      </c>
      <c r="B174" s="7"/>
      <c r="C174" s="4" t="s">
        <v>448</v>
      </c>
      <c r="D174" s="4">
        <v>0</v>
      </c>
      <c r="E174" s="4">
        <v>3401415.7752621984</v>
      </c>
      <c r="F174" s="4">
        <v>19919573.562176123</v>
      </c>
      <c r="G174" s="4">
        <v>25815664.944239803</v>
      </c>
      <c r="H174" s="4">
        <v>33088250.567156706</v>
      </c>
      <c r="I174" s="4">
        <v>41331691.049973503</v>
      </c>
      <c r="J174" s="4">
        <v>50870935.242952906</v>
      </c>
      <c r="K174" s="4">
        <v>56991036.946602732</v>
      </c>
      <c r="L174" s="108">
        <f>SUM(L5,L120,L114,L119,L59,L173)</f>
        <v>63383865.660645887</v>
      </c>
      <c r="M174" s="4">
        <f t="shared" ref="M174:BB174" si="130">SUM(M5,M120,M114,M119,M59,M173)</f>
        <v>72778717.261475265</v>
      </c>
      <c r="N174" s="4">
        <f t="shared" si="130"/>
        <v>82898181.365744233</v>
      </c>
      <c r="O174" s="4">
        <f t="shared" si="130"/>
        <v>93301079.4395338</v>
      </c>
      <c r="P174" s="4">
        <f t="shared" si="130"/>
        <v>103298667.03491162</v>
      </c>
      <c r="Q174" s="4">
        <f t="shared" si="130"/>
        <v>112559068.96205023</v>
      </c>
      <c r="R174" s="4">
        <f t="shared" si="130"/>
        <v>122046936.6694853</v>
      </c>
      <c r="S174" s="4">
        <f t="shared" si="130"/>
        <v>129728458.55772419</v>
      </c>
      <c r="T174" s="4">
        <f t="shared" si="130"/>
        <v>137807681.21138477</v>
      </c>
      <c r="U174" s="4">
        <f t="shared" si="130"/>
        <v>144258597.787633</v>
      </c>
      <c r="V174" s="4">
        <f t="shared" si="130"/>
        <v>150910987.70929316</v>
      </c>
      <c r="W174" s="4">
        <f t="shared" si="130"/>
        <v>155364260.44224578</v>
      </c>
      <c r="X174" s="4">
        <f t="shared" si="130"/>
        <v>159650583.73794207</v>
      </c>
      <c r="Y174" s="4">
        <f t="shared" si="130"/>
        <v>163847137.45700559</v>
      </c>
      <c r="Z174" s="4">
        <f t="shared" si="130"/>
        <v>167956547.97418028</v>
      </c>
      <c r="AA174" s="4">
        <f t="shared" si="130"/>
        <v>170640914.46306664</v>
      </c>
      <c r="AB174" s="4">
        <f t="shared" si="130"/>
        <v>173147266.54901996</v>
      </c>
      <c r="AC174" s="4">
        <f t="shared" si="130"/>
        <v>174111732.59533623</v>
      </c>
      <c r="AD174" s="4">
        <f t="shared" si="130"/>
        <v>176300240.88016039</v>
      </c>
      <c r="AE174" s="4">
        <f t="shared" si="130"/>
        <v>176435220.18171394</v>
      </c>
      <c r="AF174" s="4">
        <f t="shared" si="130"/>
        <v>0</v>
      </c>
      <c r="AG174" s="4">
        <f t="shared" si="130"/>
        <v>0</v>
      </c>
      <c r="AH174" s="4">
        <f t="shared" si="130"/>
        <v>0</v>
      </c>
      <c r="AI174" s="4">
        <f t="shared" si="130"/>
        <v>0</v>
      </c>
      <c r="AJ174" s="4">
        <f t="shared" si="130"/>
        <v>0</v>
      </c>
      <c r="AK174" s="4">
        <f t="shared" si="130"/>
        <v>0</v>
      </c>
      <c r="AL174" s="4">
        <f t="shared" si="130"/>
        <v>0</v>
      </c>
      <c r="AM174" s="4">
        <f t="shared" si="130"/>
        <v>0</v>
      </c>
      <c r="AN174" s="4">
        <f t="shared" si="130"/>
        <v>0</v>
      </c>
      <c r="AO174" s="4">
        <f t="shared" si="130"/>
        <v>0</v>
      </c>
      <c r="AP174" s="4">
        <f t="shared" si="130"/>
        <v>0</v>
      </c>
      <c r="AQ174" s="4">
        <f t="shared" si="130"/>
        <v>0</v>
      </c>
      <c r="AR174" s="4">
        <f t="shared" si="130"/>
        <v>0</v>
      </c>
      <c r="AS174" s="4">
        <f t="shared" si="130"/>
        <v>0</v>
      </c>
      <c r="AT174" s="4">
        <f t="shared" si="130"/>
        <v>0</v>
      </c>
      <c r="AU174" s="4">
        <f t="shared" si="130"/>
        <v>0</v>
      </c>
      <c r="AV174" s="4">
        <f t="shared" si="130"/>
        <v>0</v>
      </c>
      <c r="AW174" s="4">
        <f t="shared" si="130"/>
        <v>0</v>
      </c>
      <c r="AX174" s="4">
        <f t="shared" si="130"/>
        <v>0</v>
      </c>
      <c r="AY174" s="4">
        <f t="shared" si="130"/>
        <v>0</v>
      </c>
      <c r="AZ174" s="4">
        <f t="shared" si="130"/>
        <v>0</v>
      </c>
      <c r="BA174" s="4">
        <f t="shared" si="130"/>
        <v>0</v>
      </c>
      <c r="BB174" s="4">
        <f t="shared" si="130"/>
        <v>0</v>
      </c>
    </row>
    <row r="175" spans="1:54" s="8" customFormat="1">
      <c r="A175" s="4" t="s">
        <v>449</v>
      </c>
      <c r="B175" s="9"/>
      <c r="C175" s="8" t="s">
        <v>450</v>
      </c>
      <c r="D175" s="8">
        <v>0</v>
      </c>
      <c r="E175" s="8">
        <v>3401415.7752621984</v>
      </c>
      <c r="F175" s="8">
        <v>16518157.786913924</v>
      </c>
      <c r="G175" s="8">
        <v>5896091.3820636794</v>
      </c>
      <c r="H175" s="8">
        <v>7272585.6229169033</v>
      </c>
      <c r="I175" s="8">
        <v>8243440.4828167967</v>
      </c>
      <c r="J175" s="8">
        <v>9539244.1929794028</v>
      </c>
      <c r="K175" s="8">
        <v>9188394.8405054659</v>
      </c>
      <c r="L175" s="110">
        <f>(L174-K174)*L3</f>
        <v>6392828.7140431553</v>
      </c>
      <c r="M175" s="8">
        <f t="shared" ref="M175:AJ175" si="131">(M174-L174)*M3</f>
        <v>9394851.6008293778</v>
      </c>
      <c r="N175" s="8">
        <f t="shared" si="131"/>
        <v>10119464.104268968</v>
      </c>
      <c r="O175" s="8">
        <f t="shared" si="131"/>
        <v>10402898.073789567</v>
      </c>
      <c r="P175" s="8">
        <f t="shared" si="131"/>
        <v>9997587.5953778177</v>
      </c>
      <c r="Q175" s="8">
        <f t="shared" si="131"/>
        <v>9260401.9271386117</v>
      </c>
      <c r="R175" s="8">
        <f t="shared" si="131"/>
        <v>9487867.7074350715</v>
      </c>
      <c r="S175" s="8">
        <f t="shared" si="131"/>
        <v>7681521.888238892</v>
      </c>
      <c r="T175" s="8">
        <f t="shared" si="131"/>
        <v>8079222.6536605805</v>
      </c>
      <c r="U175" s="8">
        <f t="shared" si="131"/>
        <v>6450916.5762482285</v>
      </c>
      <c r="V175" s="8">
        <f t="shared" si="131"/>
        <v>6652389.9216601551</v>
      </c>
      <c r="W175" s="8">
        <f t="shared" si="131"/>
        <v>4453272.7329526246</v>
      </c>
      <c r="X175" s="8">
        <f t="shared" si="131"/>
        <v>4286323.2956962883</v>
      </c>
      <c r="Y175" s="8">
        <f t="shared" si="131"/>
        <v>4196553.7190635204</v>
      </c>
      <c r="Z175" s="8">
        <f t="shared" si="131"/>
        <v>4109410.517174691</v>
      </c>
      <c r="AA175" s="8">
        <f t="shared" si="131"/>
        <v>2684366.4888863564</v>
      </c>
      <c r="AB175" s="8">
        <f t="shared" si="131"/>
        <v>2506352.085953325</v>
      </c>
      <c r="AC175" s="8">
        <f t="shared" si="131"/>
        <v>964466.04631626606</v>
      </c>
      <c r="AD175" s="8">
        <f t="shared" si="131"/>
        <v>2188508.2848241627</v>
      </c>
      <c r="AE175" s="8">
        <f t="shared" si="131"/>
        <v>134979.30155354738</v>
      </c>
      <c r="AF175" s="8">
        <f t="shared" si="131"/>
        <v>0</v>
      </c>
      <c r="AG175" s="8">
        <f t="shared" si="131"/>
        <v>0</v>
      </c>
      <c r="AH175" s="8">
        <f t="shared" si="131"/>
        <v>0</v>
      </c>
      <c r="AI175" s="8">
        <f t="shared" si="131"/>
        <v>0</v>
      </c>
      <c r="AJ175" s="8">
        <f t="shared" si="131"/>
        <v>0</v>
      </c>
      <c r="AK175" s="8">
        <f t="shared" ref="AK175:BB175" si="132">(AK174-AJ174)*AK3</f>
        <v>0</v>
      </c>
      <c r="AL175" s="8">
        <f t="shared" si="132"/>
        <v>0</v>
      </c>
      <c r="AM175" s="8">
        <f t="shared" si="132"/>
        <v>0</v>
      </c>
      <c r="AN175" s="8">
        <f t="shared" si="132"/>
        <v>0</v>
      </c>
      <c r="AO175" s="8">
        <f t="shared" si="132"/>
        <v>0</v>
      </c>
      <c r="AP175" s="8">
        <f t="shared" si="132"/>
        <v>0</v>
      </c>
      <c r="AQ175" s="8">
        <f t="shared" si="132"/>
        <v>0</v>
      </c>
      <c r="AR175" s="8">
        <f t="shared" si="132"/>
        <v>0</v>
      </c>
      <c r="AS175" s="8">
        <f t="shared" si="132"/>
        <v>0</v>
      </c>
      <c r="AT175" s="8">
        <f t="shared" si="132"/>
        <v>0</v>
      </c>
      <c r="AU175" s="8">
        <f t="shared" si="132"/>
        <v>0</v>
      </c>
      <c r="AV175" s="8">
        <f t="shared" si="132"/>
        <v>0</v>
      </c>
      <c r="AW175" s="8">
        <f t="shared" si="132"/>
        <v>0</v>
      </c>
      <c r="AX175" s="8">
        <f t="shared" si="132"/>
        <v>0</v>
      </c>
      <c r="AY175" s="8">
        <f t="shared" si="132"/>
        <v>0</v>
      </c>
      <c r="AZ175" s="8">
        <f t="shared" si="132"/>
        <v>0</v>
      </c>
      <c r="BA175" s="8">
        <f t="shared" si="132"/>
        <v>0</v>
      </c>
      <c r="BB175" s="8">
        <f t="shared" si="132"/>
        <v>0</v>
      </c>
    </row>
    <row r="176" spans="1:54" s="8" customFormat="1">
      <c r="A176" s="8" t="s">
        <v>451</v>
      </c>
      <c r="B176" s="9"/>
      <c r="C176" s="8" t="s">
        <v>452</v>
      </c>
      <c r="D176" s="8">
        <v>0</v>
      </c>
      <c r="E176" s="8">
        <v>0</v>
      </c>
      <c r="F176" s="8">
        <v>-4547533.3096780907</v>
      </c>
      <c r="G176" s="8">
        <v>-813307.26814056782</v>
      </c>
      <c r="H176" s="8">
        <v>-2014285.7609817775</v>
      </c>
      <c r="I176" s="8">
        <v>-1248954.8983050203</v>
      </c>
      <c r="J176" s="8">
        <v>-1778581.3758353712</v>
      </c>
      <c r="K176" s="8">
        <f>-'NER &amp; Loss Events Calculation'!F49</f>
        <v>-573111</v>
      </c>
      <c r="L176" s="110">
        <f>Parameters!$O$104*L3</f>
        <v>-611279</v>
      </c>
      <c r="M176" s="8">
        <f>Parameters!$H$104*M3</f>
        <v>0</v>
      </c>
      <c r="N176" s="8">
        <f>Parameters!$H$104*N3</f>
        <v>0</v>
      </c>
      <c r="O176" s="8">
        <f>Parameters!$H$104*O3</f>
        <v>0</v>
      </c>
      <c r="P176" s="8">
        <f>Parameters!$H$104*P3</f>
        <v>0</v>
      </c>
      <c r="Q176" s="8">
        <f>Parameters!$H$104*Q3</f>
        <v>0</v>
      </c>
      <c r="R176" s="8">
        <f>Parameters!$H$104*R3</f>
        <v>0</v>
      </c>
      <c r="S176" s="8">
        <f>Parameters!$H$104*S3</f>
        <v>0</v>
      </c>
      <c r="T176" s="8">
        <f>Parameters!$H$104*T3</f>
        <v>0</v>
      </c>
      <c r="U176" s="8">
        <f>Parameters!$H$104*U3</f>
        <v>0</v>
      </c>
      <c r="V176" s="8">
        <f>Parameters!$H$104*V3</f>
        <v>0</v>
      </c>
      <c r="W176" s="8">
        <f>Parameters!$H$104*W3</f>
        <v>0</v>
      </c>
      <c r="X176" s="8">
        <f>Parameters!$H$104*X3</f>
        <v>0</v>
      </c>
      <c r="Y176" s="8">
        <f>Parameters!$H$104*Y3</f>
        <v>0</v>
      </c>
      <c r="Z176" s="8">
        <f>Parameters!$H$104*Z3</f>
        <v>0</v>
      </c>
      <c r="AA176" s="8">
        <f>Parameters!$H$104*AA3</f>
        <v>0</v>
      </c>
      <c r="AB176" s="8">
        <f>Parameters!$H$104*AB3</f>
        <v>0</v>
      </c>
      <c r="AC176" s="8">
        <f>Parameters!$H$104*AC3</f>
        <v>0</v>
      </c>
      <c r="AD176" s="8">
        <f>Parameters!$H$104*AD3</f>
        <v>0</v>
      </c>
      <c r="AE176" s="8">
        <f>Parameters!$H$104*AE3</f>
        <v>0</v>
      </c>
      <c r="AF176" s="8">
        <f>Parameters!$H$104*AF3</f>
        <v>0</v>
      </c>
      <c r="AG176" s="8">
        <f>Parameters!$H$104*AG3</f>
        <v>0</v>
      </c>
      <c r="AH176" s="8">
        <f>Parameters!$H$104*AH3</f>
        <v>0</v>
      </c>
      <c r="AI176" s="8">
        <f>Parameters!$H$104*AI3</f>
        <v>0</v>
      </c>
      <c r="AJ176" s="8">
        <f>Parameters!$H$104*AJ3</f>
        <v>0</v>
      </c>
      <c r="AK176" s="8">
        <f>Parameters!$H$104*AK3</f>
        <v>0</v>
      </c>
      <c r="AL176" s="8">
        <f>Parameters!$H$104*AL3</f>
        <v>0</v>
      </c>
      <c r="AM176" s="8">
        <f>Parameters!$H$104*AM3</f>
        <v>0</v>
      </c>
      <c r="AN176" s="8">
        <f>Parameters!$H$104*AN3</f>
        <v>0</v>
      </c>
      <c r="AO176" s="8">
        <f>Parameters!$H$104*AO3</f>
        <v>0</v>
      </c>
      <c r="AP176" s="8">
        <f>Parameters!$H$104*AP3</f>
        <v>0</v>
      </c>
      <c r="AQ176" s="8">
        <f>Parameters!$H$104*AQ3</f>
        <v>0</v>
      </c>
      <c r="AR176" s="8">
        <f>Parameters!$H$104*AR3</f>
        <v>0</v>
      </c>
      <c r="AS176" s="8">
        <f>Parameters!$H$104*AS3</f>
        <v>0</v>
      </c>
      <c r="AT176" s="8">
        <f>Parameters!$H$104*AT3</f>
        <v>0</v>
      </c>
      <c r="AU176" s="8">
        <f>Parameters!$H$104*AU3</f>
        <v>0</v>
      </c>
      <c r="AV176" s="8">
        <f>Parameters!$H$104*AV3</f>
        <v>0</v>
      </c>
      <c r="AW176" s="8">
        <f>Parameters!$H$104*AW3</f>
        <v>0</v>
      </c>
      <c r="AX176" s="8">
        <f>Parameters!$H$104*AX3</f>
        <v>0</v>
      </c>
      <c r="AY176" s="8">
        <f>Parameters!$H$104*AY3</f>
        <v>0</v>
      </c>
      <c r="AZ176" s="8">
        <f>Parameters!$H$104*AZ3</f>
        <v>0</v>
      </c>
      <c r="BA176" s="8">
        <f>Parameters!$H$104*BA3</f>
        <v>0</v>
      </c>
      <c r="BB176" s="8">
        <f>Parameters!$H$104*BB3</f>
        <v>0</v>
      </c>
    </row>
    <row r="177" spans="1:55" s="4" customFormat="1" outlineLevel="1">
      <c r="A177" s="4" t="s">
        <v>453</v>
      </c>
      <c r="B177" s="7"/>
      <c r="C177" s="4" t="s">
        <v>454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110">
        <f>Parameters!$O$102*L3</f>
        <v>74073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0</v>
      </c>
      <c r="AT177" s="4">
        <v>0</v>
      </c>
      <c r="AU177" s="4">
        <v>0</v>
      </c>
      <c r="AV177" s="4">
        <v>0</v>
      </c>
      <c r="AW177" s="4">
        <v>0</v>
      </c>
      <c r="AX177" s="4">
        <v>0</v>
      </c>
      <c r="AY177" s="4">
        <v>0</v>
      </c>
      <c r="AZ177" s="4">
        <v>0</v>
      </c>
      <c r="BA177" s="4">
        <v>0</v>
      </c>
      <c r="BB177" s="4">
        <v>0</v>
      </c>
    </row>
    <row r="178" spans="1:55" outlineLevel="1">
      <c r="A178" s="2" t="s">
        <v>455</v>
      </c>
      <c r="C178" s="4" t="s">
        <v>456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108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4">
        <v>0</v>
      </c>
      <c r="AY178" s="4">
        <v>0</v>
      </c>
      <c r="AZ178" s="4">
        <v>0</v>
      </c>
      <c r="BA178" s="4">
        <v>0</v>
      </c>
      <c r="BB178" s="4">
        <v>0</v>
      </c>
    </row>
    <row r="179" spans="1:55" s="4" customFormat="1" outlineLevel="1">
      <c r="A179" s="4" t="s">
        <v>457</v>
      </c>
      <c r="C179" s="4" t="s">
        <v>458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108">
        <f t="shared" ref="L179:BB179" si="133">SUM(L177:L178)</f>
        <v>74073</v>
      </c>
      <c r="M179" s="4">
        <f t="shared" si="133"/>
        <v>0</v>
      </c>
      <c r="N179" s="4">
        <f t="shared" si="133"/>
        <v>0</v>
      </c>
      <c r="O179" s="4">
        <f t="shared" si="133"/>
        <v>0</v>
      </c>
      <c r="P179" s="4">
        <f t="shared" si="133"/>
        <v>0</v>
      </c>
      <c r="Q179" s="4">
        <f t="shared" si="133"/>
        <v>0</v>
      </c>
      <c r="R179" s="4">
        <f t="shared" si="133"/>
        <v>0</v>
      </c>
      <c r="S179" s="4">
        <f t="shared" si="133"/>
        <v>0</v>
      </c>
      <c r="T179" s="4">
        <f t="shared" si="133"/>
        <v>0</v>
      </c>
      <c r="U179" s="4">
        <f t="shared" si="133"/>
        <v>0</v>
      </c>
      <c r="V179" s="4">
        <f t="shared" si="133"/>
        <v>0</v>
      </c>
      <c r="W179" s="4">
        <f t="shared" si="133"/>
        <v>0</v>
      </c>
      <c r="X179" s="4">
        <f t="shared" si="133"/>
        <v>0</v>
      </c>
      <c r="Y179" s="4">
        <f t="shared" si="133"/>
        <v>0</v>
      </c>
      <c r="Z179" s="4">
        <f t="shared" si="133"/>
        <v>0</v>
      </c>
      <c r="AA179" s="4">
        <f t="shared" si="133"/>
        <v>0</v>
      </c>
      <c r="AB179" s="4">
        <f t="shared" si="133"/>
        <v>0</v>
      </c>
      <c r="AC179" s="4">
        <f t="shared" si="133"/>
        <v>0</v>
      </c>
      <c r="AD179" s="4">
        <f t="shared" si="133"/>
        <v>0</v>
      </c>
      <c r="AE179" s="4">
        <f t="shared" si="133"/>
        <v>0</v>
      </c>
      <c r="AF179" s="4">
        <f t="shared" si="133"/>
        <v>0</v>
      </c>
      <c r="AG179" s="4">
        <f t="shared" si="133"/>
        <v>0</v>
      </c>
      <c r="AH179" s="4">
        <f>SUM(AH177:AH178)</f>
        <v>0</v>
      </c>
      <c r="AI179" s="4">
        <f>SUM(AI177:AI178)</f>
        <v>0</v>
      </c>
      <c r="AJ179" s="4">
        <f t="shared" si="133"/>
        <v>0</v>
      </c>
      <c r="AK179" s="4">
        <f t="shared" si="133"/>
        <v>0</v>
      </c>
      <c r="AL179" s="4">
        <f t="shared" si="133"/>
        <v>0</v>
      </c>
      <c r="AM179" s="4">
        <f t="shared" si="133"/>
        <v>0</v>
      </c>
      <c r="AN179" s="4">
        <f t="shared" si="133"/>
        <v>0</v>
      </c>
      <c r="AO179" s="4">
        <f t="shared" si="133"/>
        <v>0</v>
      </c>
      <c r="AP179" s="4">
        <f t="shared" si="133"/>
        <v>0</v>
      </c>
      <c r="AQ179" s="4">
        <f t="shared" si="133"/>
        <v>0</v>
      </c>
      <c r="AR179" s="4">
        <f t="shared" si="133"/>
        <v>0</v>
      </c>
      <c r="AS179" s="4">
        <f t="shared" si="133"/>
        <v>0</v>
      </c>
      <c r="AT179" s="4">
        <f t="shared" si="133"/>
        <v>0</v>
      </c>
      <c r="AU179" s="4">
        <f t="shared" si="133"/>
        <v>0</v>
      </c>
      <c r="AV179" s="4">
        <f t="shared" si="133"/>
        <v>0</v>
      </c>
      <c r="AW179" s="4">
        <f t="shared" si="133"/>
        <v>0</v>
      </c>
      <c r="AX179" s="4">
        <f t="shared" si="133"/>
        <v>0</v>
      </c>
      <c r="AY179" s="4">
        <f t="shared" si="133"/>
        <v>0</v>
      </c>
      <c r="AZ179" s="4">
        <f t="shared" si="133"/>
        <v>0</v>
      </c>
      <c r="BA179" s="4">
        <f t="shared" si="133"/>
        <v>0</v>
      </c>
      <c r="BB179" s="4">
        <f t="shared" si="133"/>
        <v>0</v>
      </c>
    </row>
    <row r="180" spans="1:55" s="8" customFormat="1">
      <c r="A180" s="8" t="s">
        <v>459</v>
      </c>
      <c r="C180" s="8" t="s">
        <v>460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110">
        <f>-(L179-K179)*L3</f>
        <v>-74073</v>
      </c>
      <c r="M180" s="8">
        <f t="shared" ref="M180:AJ180" si="134">(M179-L179)*M3</f>
        <v>-74073</v>
      </c>
      <c r="N180" s="8">
        <f t="shared" si="134"/>
        <v>0</v>
      </c>
      <c r="O180" s="8">
        <f t="shared" si="134"/>
        <v>0</v>
      </c>
      <c r="P180" s="8">
        <f t="shared" si="134"/>
        <v>0</v>
      </c>
      <c r="Q180" s="8">
        <f t="shared" si="134"/>
        <v>0</v>
      </c>
      <c r="R180" s="8">
        <f t="shared" si="134"/>
        <v>0</v>
      </c>
      <c r="S180" s="8">
        <f t="shared" si="134"/>
        <v>0</v>
      </c>
      <c r="T180" s="8">
        <f t="shared" si="134"/>
        <v>0</v>
      </c>
      <c r="U180" s="8">
        <f t="shared" si="134"/>
        <v>0</v>
      </c>
      <c r="V180" s="8">
        <f t="shared" si="134"/>
        <v>0</v>
      </c>
      <c r="W180" s="8">
        <f t="shared" si="134"/>
        <v>0</v>
      </c>
      <c r="X180" s="8">
        <f t="shared" si="134"/>
        <v>0</v>
      </c>
      <c r="Y180" s="8">
        <f t="shared" si="134"/>
        <v>0</v>
      </c>
      <c r="Z180" s="8">
        <f t="shared" si="134"/>
        <v>0</v>
      </c>
      <c r="AA180" s="8">
        <f t="shared" si="134"/>
        <v>0</v>
      </c>
      <c r="AB180" s="8">
        <f t="shared" si="134"/>
        <v>0</v>
      </c>
      <c r="AC180" s="8">
        <f t="shared" si="134"/>
        <v>0</v>
      </c>
      <c r="AD180" s="8">
        <f t="shared" si="134"/>
        <v>0</v>
      </c>
      <c r="AE180" s="8">
        <f t="shared" si="134"/>
        <v>0</v>
      </c>
      <c r="AF180" s="8">
        <f t="shared" si="134"/>
        <v>0</v>
      </c>
      <c r="AG180" s="8">
        <f t="shared" si="134"/>
        <v>0</v>
      </c>
      <c r="AH180" s="8">
        <f t="shared" si="134"/>
        <v>0</v>
      </c>
      <c r="AI180" s="8">
        <f t="shared" si="134"/>
        <v>0</v>
      </c>
      <c r="AJ180" s="8">
        <f t="shared" si="134"/>
        <v>0</v>
      </c>
      <c r="AK180" s="8">
        <f t="shared" ref="AK180:BB180" si="135">(AK179-AJ179)*AK3</f>
        <v>0</v>
      </c>
      <c r="AL180" s="8">
        <f t="shared" si="135"/>
        <v>0</v>
      </c>
      <c r="AM180" s="8">
        <f t="shared" si="135"/>
        <v>0</v>
      </c>
      <c r="AN180" s="8">
        <f t="shared" si="135"/>
        <v>0</v>
      </c>
      <c r="AO180" s="8">
        <f t="shared" si="135"/>
        <v>0</v>
      </c>
      <c r="AP180" s="8">
        <f t="shared" si="135"/>
        <v>0</v>
      </c>
      <c r="AQ180" s="8">
        <f t="shared" si="135"/>
        <v>0</v>
      </c>
      <c r="AR180" s="8">
        <f t="shared" si="135"/>
        <v>0</v>
      </c>
      <c r="AS180" s="8">
        <f t="shared" si="135"/>
        <v>0</v>
      </c>
      <c r="AT180" s="8">
        <f t="shared" si="135"/>
        <v>0</v>
      </c>
      <c r="AU180" s="8">
        <f t="shared" si="135"/>
        <v>0</v>
      </c>
      <c r="AV180" s="8">
        <f t="shared" si="135"/>
        <v>0</v>
      </c>
      <c r="AW180" s="8">
        <f t="shared" si="135"/>
        <v>0</v>
      </c>
      <c r="AX180" s="8">
        <f t="shared" si="135"/>
        <v>0</v>
      </c>
      <c r="AY180" s="8">
        <f t="shared" si="135"/>
        <v>0</v>
      </c>
      <c r="AZ180" s="8">
        <f t="shared" si="135"/>
        <v>0</v>
      </c>
      <c r="BA180" s="8">
        <f t="shared" si="135"/>
        <v>0</v>
      </c>
      <c r="BB180" s="8">
        <f t="shared" si="135"/>
        <v>0</v>
      </c>
    </row>
    <row r="181" spans="1:55" s="10" customFormat="1">
      <c r="A181" s="10" t="s">
        <v>461</v>
      </c>
      <c r="B181" s="9"/>
      <c r="C181" s="8" t="s">
        <v>462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110">
        <f>IF(L$3,MAX(L175*(1.64*SQRT((L175*Parameters!$H$114)^2+(Parameters!O$115*Parameters!O$19)^2+(Parameters!O$21*Parameters!O$113)^2)/(L175+Parameters!O$19*(Parameters!O$78+Parameters!O$75)+Parameters!O$21*(Parameters!O$66+Parameters!O$65))-0.15),0),0)</f>
        <v>0</v>
      </c>
      <c r="M181" s="8">
        <f>IF(M$3,MAX(M175*(1.64*SQRT((M175*Parameters!$H$114)^2+(Parameters!P$115*Parameters!P$19)^2+(Parameters!P$21*Parameters!P$113)^2)/(M175+Parameters!P$19*(Parameters!P$78+Parameters!P$75)+Parameters!P$21*(Parameters!P$66+Parameters!P$65))-0.15),0),0)</f>
        <v>0</v>
      </c>
      <c r="N181" s="8">
        <f>IF(N$3,MAX(N175*(1.64*SQRT((N175*Parameters!$H$114)^2+(Parameters!Q$115*Parameters!Q$19)^2+(Parameters!Q$21*Parameters!Q$113)^2)/(N175+Parameters!Q$19*(Parameters!Q$78+Parameters!Q$75)+Parameters!Q$21*(Parameters!Q$66+Parameters!Q$65))-0.15),0),0)</f>
        <v>0</v>
      </c>
      <c r="O181" s="8">
        <f>IF(O$3,MAX(O175*(1.64*SQRT((O175*Parameters!$H$114)^2+(Parameters!R$115*Parameters!R$19)^2+(Parameters!R$21*Parameters!R$113)^2)/(O175+Parameters!R$19*(Parameters!R$78+Parameters!R$75)+Parameters!R$21*(Parameters!R$66+Parameters!R$65))-0.15),0),0)</f>
        <v>0</v>
      </c>
      <c r="P181" s="8">
        <f>IF(P$3,MAX(P175*(1.64*SQRT((P175*Parameters!$H$114)^2+(Parameters!S$115*Parameters!S$19)^2+(Parameters!S$21*Parameters!S$113)^2)/(P175+Parameters!S$19*(Parameters!S$78+Parameters!S$75)+Parameters!S$21*(Parameters!S$66+Parameters!S$65))-0.15),0),0)</f>
        <v>0</v>
      </c>
      <c r="Q181" s="8">
        <f>IF(Q$3,MAX(Q175*(1.64*SQRT((Q175*Parameters!$H$114)^2+(Parameters!T$115*Parameters!T$19)^2+(Parameters!T$21*Parameters!T$113)^2)/(Q175+Parameters!T$19*(Parameters!T$78+Parameters!T$75)+Parameters!T$21*(Parameters!T$66+Parameters!T$65))-0.15),0),0)</f>
        <v>0</v>
      </c>
      <c r="R181" s="8">
        <f>IF(R$3,MAX(R175*(1.64*SQRT((R175*Parameters!$H$114)^2+(Parameters!U$115*Parameters!U$19)^2+(Parameters!U$21*Parameters!U$113)^2)/(R175+Parameters!U$19*(Parameters!U$78+Parameters!U$75)+Parameters!U$21*(Parameters!U$66+Parameters!U$65))-0.15),0),0)</f>
        <v>0</v>
      </c>
      <c r="S181" s="8">
        <f>IF(S$3,MAX(S175*(1.64*SQRT((S175*Parameters!$H$114)^2+(Parameters!V$115*Parameters!V$19)^2+(Parameters!V$21*Parameters!V$113)^2)/(S175+Parameters!V$19*(Parameters!V$78+Parameters!V$75)+Parameters!V$21*(Parameters!V$66+Parameters!V$65))-0.15),0),0)</f>
        <v>0</v>
      </c>
      <c r="T181" s="8">
        <f>IF(T$3,MAX(T175*(1.64*SQRT((T175*Parameters!$H$114)^2+(Parameters!W$115*Parameters!W$19)^2+(Parameters!W$21*Parameters!W$113)^2)/(T175+Parameters!W$19*(Parameters!W$78+Parameters!W$75)+Parameters!W$21*(Parameters!W$66+Parameters!W$65))-0.15),0),0)</f>
        <v>0</v>
      </c>
      <c r="U181" s="8">
        <f>IF(U$3,MAX(U175*(1.64*SQRT((U175*Parameters!$H$114)^2+(Parameters!X$115*Parameters!X$19)^2+(Parameters!X$21*Parameters!X$113)^2)/(U175+Parameters!X$19*(Parameters!X$78+Parameters!X$75)+Parameters!X$21*(Parameters!X$66+Parameters!X$65))-0.15),0),0)</f>
        <v>0</v>
      </c>
      <c r="V181" s="8">
        <f>IF(V$3,MAX(V175*(1.64*SQRT((V175*Parameters!$H$114)^2+(Parameters!Y$115*Parameters!Y$19)^2+(Parameters!Y$21*Parameters!Y$113)^2)/(V175+Parameters!Y$19*(Parameters!Y$78+Parameters!Y$75)+Parameters!Y$21*(Parameters!Y$66+Parameters!Y$65))-0.15),0),0)</f>
        <v>0</v>
      </c>
      <c r="W181" s="8">
        <f>IF(W$3,MAX(W175*(1.64*SQRT((W175*Parameters!$H$114)^2+(Parameters!Z$115*Parameters!Z$19)^2+(Parameters!Z$21*Parameters!Z$113)^2)/(W175+Parameters!Z$19*(Parameters!Z$78+Parameters!Z$75)+Parameters!Z$21*(Parameters!Z$66+Parameters!Z$65))-0.15),0),0)</f>
        <v>0</v>
      </c>
      <c r="X181" s="8">
        <f>IF(X$3,MAX(X175*(1.64*SQRT((X175*Parameters!$H$114)^2+(Parameters!AA$115*Parameters!AA$19)^2+(Parameters!AA$21*Parameters!AA$113)^2)/(X175+Parameters!AA$19*(Parameters!AA$78+Parameters!AA$75)+Parameters!AA$21*(Parameters!AA$66+Parameters!AA$65))-0.15),0),0)</f>
        <v>0</v>
      </c>
      <c r="Y181" s="8">
        <f>IF(Y$3,MAX(Y175*(1.64*SQRT((Y175*Parameters!$H$114)^2+(Parameters!AB$115*Parameters!AB$19)^2+(Parameters!AB$21*Parameters!AB$113)^2)/(Y175+Parameters!AB$19*(Parameters!AB$78+Parameters!AB$75)+Parameters!AB$21*(Parameters!AB$66+Parameters!AB$65))-0.15),0),0)</f>
        <v>0</v>
      </c>
      <c r="Z181" s="8">
        <f>IF(Z$3,MAX(Z175*(1.64*SQRT((Z175*Parameters!$H$114)^2+(Parameters!AC$115*Parameters!AC$19)^2+(Parameters!AC$21*Parameters!AC$113)^2)/(Z175+Parameters!AC$19*(Parameters!AC$78+Parameters!AC$75)+Parameters!AC$21*(Parameters!AC$66+Parameters!AC$65))-0.15),0),0)</f>
        <v>0</v>
      </c>
      <c r="AA181" s="8">
        <f>IF(AA$3,MAX(AA175*(1.64*SQRT((AA175*Parameters!$H$114)^2+(Parameters!AD$115*Parameters!AD$19)^2+(Parameters!AD$21*Parameters!AD$113)^2)/(AA175+Parameters!AD$19*(Parameters!AD$78+Parameters!AD$75)+Parameters!AD$21*(Parameters!AD$66+Parameters!AD$65))-0.15),0),0)</f>
        <v>0</v>
      </c>
      <c r="AB181" s="8">
        <f>IF(AB$3,MAX(AB175*(1.64*SQRT((AB175*Parameters!$H$114)^2+(Parameters!AE$115*Parameters!AE$19)^2+(Parameters!AE$21*Parameters!AE$113)^2)/(AB175+Parameters!AE$19*(Parameters!AE$78+Parameters!AE$75)+Parameters!AE$21*(Parameters!AE$66+Parameters!AE$65))-0.15),0),0)</f>
        <v>0</v>
      </c>
      <c r="AC181" s="8">
        <f>IF(AC$3,MAX(AC175*(1.64*SQRT((AC175*Parameters!$H$114)^2+(Parameters!AF$115*Parameters!AF$19)^2+(Parameters!AF$21*Parameters!AF$113)^2)/(AC175+Parameters!AF$19*(Parameters!AF$78+Parameters!AF$75)+Parameters!AF$21*(Parameters!AF$66+Parameters!AF$65))-0.15),0),0)</f>
        <v>0</v>
      </c>
      <c r="AD181" s="8">
        <f>IF(AD$3,MAX(AD175*(1.64*SQRT((AD175*Parameters!$H$114)^2+(Parameters!AG$115*Parameters!AG$19)^2+(Parameters!AG$21*Parameters!AG$113)^2)/(AD175+Parameters!AG$19*(Parameters!AG$78+Parameters!AG$75)+Parameters!AG$21*(Parameters!AG$66+Parameters!AG$65))-0.15),0),0)</f>
        <v>0</v>
      </c>
      <c r="AE181" s="8">
        <f>IF(AE$3,MAX(AE175*(1.64*SQRT((AE175*Parameters!$H$114)^2+(Parameters!AH$115*Parameters!AH$19)^2+(Parameters!AH$21*Parameters!AH$113)^2)/(AE175+Parameters!AH$19*(Parameters!AH$78+Parameters!AH$75)+Parameters!AH$21*(Parameters!AH$66+Parameters!AH$65))-0.15),0),0)</f>
        <v>0</v>
      </c>
      <c r="AF181" s="8">
        <f>IF(AF$3,MAX(AF175*(1.64*SQRT((AF175*Parameters!$H$114)^2+(Parameters!AI$115*Parameters!AI$19)^2+(Parameters!AI$21*Parameters!AI$113)^2)/(AF175+Parameters!AI$19*(Parameters!AI$78+Parameters!AI$75)+Parameters!AI$21*(Parameters!AI$66+Parameters!AI$65))-0.15),0),0)</f>
        <v>0</v>
      </c>
      <c r="AG181" s="8">
        <f>IF(AG$3,MAX(AG175*(1.64*SQRT((AG175*Parameters!$H$114)^2+(Parameters!AJ$115*Parameters!AJ$19)^2+(Parameters!AJ$21*Parameters!AJ$113)^2)/(AG175+Parameters!AJ$19*(Parameters!AJ$78+Parameters!AJ$75)+Parameters!AJ$21*(Parameters!AJ$66+Parameters!AJ$65))-0.15),0),0)</f>
        <v>0</v>
      </c>
      <c r="AH181" s="8">
        <f>IF(AH$3,MAX(AH175*(1.64*SQRT((AH175*Parameters!$H$114)^2+(Parameters!AK$115*Parameters!AK$19)^2+(Parameters!AK$21*Parameters!AK$113)^2)/(AH175+Parameters!AK$19*(Parameters!AK$78+Parameters!AK$75)+Parameters!AK$21*(Parameters!AK$66+Parameters!AK$65))-0.15),0),0)</f>
        <v>0</v>
      </c>
      <c r="AI181" s="8">
        <f>IF(AI$3,MAX(AI175*(1.64*SQRT((AI175*Parameters!$H$114)^2+(Parameters!AL$115*Parameters!AL$19)^2+(Parameters!AL$21*Parameters!AL$113)^2)/(AI175+Parameters!AL$19*(Parameters!AL$78+Parameters!AL$75)+Parameters!AL$21*(Parameters!AL$66+Parameters!AL$65))-0.15),0),0)</f>
        <v>0</v>
      </c>
      <c r="AJ181" s="8">
        <f>IF(AJ$3,MAX(AJ175*(1.64*SQRT((AJ175*Parameters!$H$114)^2+(Parameters!AM$115*Parameters!AM$19)^2+(Parameters!AM$21*Parameters!AM$113)^2)/(AJ175+Parameters!AM$19*(Parameters!AM$78+Parameters!AM$75)+Parameters!AM$21*(Parameters!AM$66+Parameters!AM$65))-0.15),0),0)</f>
        <v>0</v>
      </c>
      <c r="AK181" s="8">
        <f>IF(AK$3,MAX(AK175*(1.64*SQRT((AK175*Parameters!$H$114)^2+(Parameters!AN$115*Parameters!AN$19)^2+(Parameters!AN$21*Parameters!AN$113)^2)/(AK175+Parameters!AN$19*(Parameters!AN$78+Parameters!AN$75)+Parameters!AN$21*(Parameters!AN$66+Parameters!AN$65))-0.15),0),0)</f>
        <v>0</v>
      </c>
      <c r="AL181" s="8">
        <f>IF(AL$3,MAX(AL175*(1.64*SQRT((AL175*Parameters!$H$114)^2+(Parameters!AO$115*Parameters!AO$19)^2+(Parameters!AO$21*Parameters!AO$113)^2)/(AL175+Parameters!AO$19*(Parameters!AO$78+Parameters!AO$75)+Parameters!AO$21*(Parameters!AO$66+Parameters!AO$65))-0.15),0),0)</f>
        <v>0</v>
      </c>
      <c r="AM181" s="8">
        <f>IF(AM$3,MAX(AM175*(1.64*SQRT((AM175*Parameters!$H$114)^2+(Parameters!AP$115*Parameters!AP$19)^2+(Parameters!AP$21*Parameters!AP$113)^2)/(AM175+Parameters!AP$19*(Parameters!AP$78+Parameters!AP$75)+Parameters!AP$21*(Parameters!AP$66+Parameters!AP$65))-0.15),0),0)</f>
        <v>0</v>
      </c>
      <c r="AN181" s="8">
        <f>IF(AN$3,MAX(AN175*(1.64*SQRT((AN175*Parameters!$H$114)^2+(Parameters!AQ$115*Parameters!AQ$19)^2+(Parameters!AQ$21*Parameters!AQ$113)^2)/(AN175+Parameters!AQ$19*(Parameters!AQ$78+Parameters!AQ$75)+Parameters!AQ$21*(Parameters!AQ$66+Parameters!AQ$65))-0.15),0),0)</f>
        <v>0</v>
      </c>
      <c r="AO181" s="8">
        <f>IF(AO$3,MAX(AO175*(1.64*SQRT((AO175*Parameters!$H$114)^2+(Parameters!AR$115*Parameters!AR$19)^2+(Parameters!AR$21*Parameters!AR$113)^2)/(AO175+Parameters!AR$19*(Parameters!AR$78+Parameters!AR$75)+Parameters!AR$21*(Parameters!AR$66+Parameters!AR$65))-0.15),0),0)</f>
        <v>0</v>
      </c>
      <c r="AP181" s="8">
        <f>IF(AP$3,MAX(AP175*(1.64*SQRT((AP175*Parameters!$H$114)^2+(Parameters!AS$115*Parameters!AS$19)^2+(Parameters!AS$21*Parameters!AS$113)^2)/(AP175+Parameters!AS$19*(Parameters!AS$78+Parameters!AS$75)+Parameters!AS$21*(Parameters!AS$66+Parameters!AS$65))-0.15),0),0)</f>
        <v>0</v>
      </c>
      <c r="AQ181" s="8">
        <f>IF(AQ$3,MAX(AQ175*(1.64*SQRT((AQ175*Parameters!$H$114)^2+(Parameters!AT$115*Parameters!AT$19)^2+(Parameters!AT$21*Parameters!AT$113)^2)/(AQ175+Parameters!AT$19*(Parameters!AT$78+Parameters!AT$75)+Parameters!AT$21*(Parameters!AT$66+Parameters!AT$65))-0.15),0),0)</f>
        <v>0</v>
      </c>
      <c r="AR181" s="8">
        <f>IF(AR$3,MAX(AR175*(1.64*SQRT((AR175*Parameters!$H$114)^2+(Parameters!AU$115*Parameters!AU$19)^2+(Parameters!AU$21*Parameters!AU$113)^2)/(AR175+Parameters!AU$19*(Parameters!AU$78+Parameters!AU$75)+Parameters!AU$21*(Parameters!AU$66+Parameters!AU$65))-0.15),0),0)</f>
        <v>0</v>
      </c>
      <c r="AS181" s="8">
        <f>IF(AS$3,MAX(AS175*(1.64*SQRT((AS175*Parameters!$H$114)^2+(Parameters!AV$115*Parameters!AV$19)^2+(Parameters!AV$21*Parameters!AV$113)^2)/(AS175+Parameters!AV$19*(Parameters!AV$78+Parameters!AV$75)+Parameters!AV$21*(Parameters!AV$66+Parameters!AV$65))-0.15),0),0)</f>
        <v>0</v>
      </c>
      <c r="AT181" s="8">
        <f>IF(AT$3,MAX(AT175*(1.64*SQRT((AT175*Parameters!$H$114)^2+(Parameters!AW$115*Parameters!AW$19)^2+(Parameters!AW$21*Parameters!AW$113)^2)/(AT175+Parameters!AW$19*(Parameters!AW$78+Parameters!AW$75)+Parameters!AW$21*(Parameters!AW$66+Parameters!AW$65))-0.15),0),0)</f>
        <v>0</v>
      </c>
      <c r="AU181" s="8">
        <f>IF(AU$3,MAX(AU175*(1.64*SQRT((AU175*Parameters!$H$114)^2+(Parameters!AX$115*Parameters!AX$19)^2+(Parameters!AX$21*Parameters!AX$113)^2)/(AU175+Parameters!AX$19*(Parameters!AX$78+Parameters!AX$75)+Parameters!AX$21*(Parameters!AX$66+Parameters!AX$65))-0.15),0),0)</f>
        <v>0</v>
      </c>
      <c r="AV181" s="8">
        <f>IF(AV$3,MAX(AV175*(1.64*SQRT((AV175*Parameters!$H$114)^2+(Parameters!AY$115*Parameters!AY$19)^2+(Parameters!AY$21*Parameters!AY$113)^2)/(AV175+Parameters!AY$19*(Parameters!AY$78+Parameters!AY$75)+Parameters!AY$21*(Parameters!AY$66+Parameters!AY$65))-0.15),0),0)</f>
        <v>0</v>
      </c>
      <c r="AW181" s="8">
        <f>IF(AW$3,MAX(AW175*(1.64*SQRT((AW175*Parameters!$H$114)^2+(Parameters!AZ$115*Parameters!AZ$19)^2+(Parameters!AZ$21*Parameters!AZ$113)^2)/(AW175+Parameters!AZ$19*(Parameters!AZ$78+Parameters!AZ$75)+Parameters!AZ$21*(Parameters!AZ$66+Parameters!AZ$65))-0.15),0),0)</f>
        <v>0</v>
      </c>
      <c r="AX181" s="8">
        <f>IF(AX$3,MAX(AX175*(1.64*SQRT((AX175*Parameters!$H$114)^2+(Parameters!BA$115*Parameters!BA$19)^2+(Parameters!BA$21*Parameters!BA$113)^2)/(AX175+Parameters!BA$19*(Parameters!BA$78+Parameters!BA$75)+Parameters!BA$21*(Parameters!BA$66+Parameters!BA$65))-0.15),0),0)</f>
        <v>0</v>
      </c>
      <c r="AY181" s="8">
        <f>IF(AY$3,MAX(AY175*(1.64*SQRT((AY175*Parameters!$H$114)^2+(Parameters!BB$115*Parameters!BB$19)^2+(Parameters!BB$21*Parameters!BB$113)^2)/(AY175+Parameters!BB$19*(Parameters!BB$78+Parameters!BB$75)+Parameters!BB$21*(Parameters!BB$66+Parameters!BB$65))-0.15),0),0)</f>
        <v>0</v>
      </c>
      <c r="AZ181" s="8">
        <f>IF(AZ$3,MAX(AZ175*(1.64*SQRT((AZ175*Parameters!$H$114)^2+(Parameters!BC$115*Parameters!BC$19)^2+(Parameters!BC$21*Parameters!BC$113)^2)/(AZ175+Parameters!BC$19*(Parameters!BC$78+Parameters!BC$75)+Parameters!BC$21*(Parameters!BC$66+Parameters!BC$65))-0.15),0),0)</f>
        <v>0</v>
      </c>
      <c r="BA181" s="8">
        <f>IF(BA$3,MAX(BA175*(1.64*SQRT((BA175*Parameters!$H$114)^2+(Parameters!BD$115*Parameters!BD$19)^2+(Parameters!BD$21*Parameters!BD$113)^2)/(BA175+Parameters!BD$19*(Parameters!BD$78+Parameters!BD$75)+Parameters!BD$21*(Parameters!BD$66+Parameters!BD$65))-0.15),0),0)</f>
        <v>0</v>
      </c>
      <c r="BB181" s="8">
        <f>IF(BB$3,MAX(BB175*(1.64*SQRT((BB175*Parameters!$H$114)^2+(Parameters!BE$115*Parameters!BE$19)^2+(Parameters!BE$21*Parameters!BE$113)^2)/(BB175+Parameters!BE$19*(Parameters!BE$78+Parameters!BE$75)+Parameters!BE$21*(Parameters!BE$66+Parameters!BE$65))-0.15),0),0)</f>
        <v>0</v>
      </c>
    </row>
    <row r="182" spans="1:55" s="10" customFormat="1">
      <c r="B182" s="9"/>
      <c r="C182" s="8" t="s">
        <v>531</v>
      </c>
      <c r="D182" s="8"/>
      <c r="E182" s="8">
        <v>3401415.7752621984</v>
      </c>
      <c r="F182" s="8">
        <v>11970624.477235833</v>
      </c>
      <c r="G182" s="8">
        <v>5082784.1139231119</v>
      </c>
      <c r="H182" s="8">
        <v>5258299.8619351257</v>
      </c>
      <c r="I182" s="8">
        <v>6994485.5845117765</v>
      </c>
      <c r="J182" s="8">
        <v>7760662.8171440316</v>
      </c>
      <c r="K182" s="8">
        <v>8615283.8405054659</v>
      </c>
      <c r="L182" s="110">
        <f>L175+L176</f>
        <v>5781549.7140431553</v>
      </c>
      <c r="M182" s="8">
        <f t="shared" ref="M182:AE182" si="136">M175+M176</f>
        <v>9394851.6008293778</v>
      </c>
      <c r="N182" s="8">
        <f t="shared" si="136"/>
        <v>10119464.104268968</v>
      </c>
      <c r="O182" s="8">
        <f t="shared" si="136"/>
        <v>10402898.073789567</v>
      </c>
      <c r="P182" s="8">
        <f t="shared" si="136"/>
        <v>9997587.5953778177</v>
      </c>
      <c r="Q182" s="8">
        <f t="shared" si="136"/>
        <v>9260401.9271386117</v>
      </c>
      <c r="R182" s="8">
        <f t="shared" si="136"/>
        <v>9487867.7074350715</v>
      </c>
      <c r="S182" s="8">
        <f t="shared" si="136"/>
        <v>7681521.888238892</v>
      </c>
      <c r="T182" s="8">
        <f t="shared" si="136"/>
        <v>8079222.6536605805</v>
      </c>
      <c r="U182" s="8">
        <f t="shared" si="136"/>
        <v>6450916.5762482285</v>
      </c>
      <c r="V182" s="8">
        <f t="shared" si="136"/>
        <v>6652389.9216601551</v>
      </c>
      <c r="W182" s="8">
        <f t="shared" si="136"/>
        <v>4453272.7329526246</v>
      </c>
      <c r="X182" s="8">
        <f t="shared" si="136"/>
        <v>4286323.2956962883</v>
      </c>
      <c r="Y182" s="8">
        <f t="shared" si="136"/>
        <v>4196553.7190635204</v>
      </c>
      <c r="Z182" s="8">
        <f t="shared" si="136"/>
        <v>4109410.517174691</v>
      </c>
      <c r="AA182" s="8">
        <f t="shared" si="136"/>
        <v>2684366.4888863564</v>
      </c>
      <c r="AB182" s="8">
        <f t="shared" si="136"/>
        <v>2506352.085953325</v>
      </c>
      <c r="AC182" s="8">
        <f t="shared" si="136"/>
        <v>964466.04631626606</v>
      </c>
      <c r="AD182" s="8">
        <f t="shared" si="136"/>
        <v>2188508.2848241627</v>
      </c>
      <c r="AE182" s="8">
        <f t="shared" si="136"/>
        <v>134979.30155354738</v>
      </c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</row>
    <row r="183" spans="1:55" s="10" customFormat="1">
      <c r="A183" s="10" t="s">
        <v>463</v>
      </c>
      <c r="B183" s="9"/>
      <c r="C183" s="8" t="s">
        <v>464</v>
      </c>
      <c r="D183" s="8">
        <f>D175-D176-D179</f>
        <v>0</v>
      </c>
      <c r="E183" s="8">
        <v>3401415.7752621984</v>
      </c>
      <c r="F183" s="8">
        <v>11970624.477235833</v>
      </c>
      <c r="G183" s="8">
        <v>5082784.1139231119</v>
      </c>
      <c r="H183" s="8">
        <v>5258299.8619351257</v>
      </c>
      <c r="I183" s="8">
        <v>6994485.5845117765</v>
      </c>
      <c r="J183" s="8">
        <v>7760662.8171440298</v>
      </c>
      <c r="K183" s="8">
        <f>K175+K180+K176+K181</f>
        <v>8615283.8405054659</v>
      </c>
      <c r="L183" s="110">
        <f>L182+L180</f>
        <v>5707476.7140431553</v>
      </c>
      <c r="M183" s="8">
        <f t="shared" ref="M183:AJ183" si="137">M175+M180+M176+M181</f>
        <v>9320778.6008293778</v>
      </c>
      <c r="N183" s="8">
        <f t="shared" si="137"/>
        <v>10119464.104268968</v>
      </c>
      <c r="O183" s="8">
        <f t="shared" si="137"/>
        <v>10402898.073789567</v>
      </c>
      <c r="P183" s="8">
        <f t="shared" si="137"/>
        <v>9997587.5953778177</v>
      </c>
      <c r="Q183" s="8">
        <f t="shared" si="137"/>
        <v>9260401.9271386117</v>
      </c>
      <c r="R183" s="8">
        <f t="shared" si="137"/>
        <v>9487867.7074350715</v>
      </c>
      <c r="S183" s="8">
        <f t="shared" si="137"/>
        <v>7681521.888238892</v>
      </c>
      <c r="T183" s="8">
        <f t="shared" si="137"/>
        <v>8079222.6536605805</v>
      </c>
      <c r="U183" s="8">
        <f t="shared" si="137"/>
        <v>6450916.5762482285</v>
      </c>
      <c r="V183" s="8">
        <f t="shared" si="137"/>
        <v>6652389.9216601551</v>
      </c>
      <c r="W183" s="8">
        <f t="shared" si="137"/>
        <v>4453272.7329526246</v>
      </c>
      <c r="X183" s="8">
        <f t="shared" si="137"/>
        <v>4286323.2956962883</v>
      </c>
      <c r="Y183" s="8">
        <f t="shared" si="137"/>
        <v>4196553.7190635204</v>
      </c>
      <c r="Z183" s="8">
        <f t="shared" si="137"/>
        <v>4109410.517174691</v>
      </c>
      <c r="AA183" s="8">
        <f t="shared" si="137"/>
        <v>2684366.4888863564</v>
      </c>
      <c r="AB183" s="8">
        <f t="shared" si="137"/>
        <v>2506352.085953325</v>
      </c>
      <c r="AC183" s="8">
        <f t="shared" si="137"/>
        <v>964466.04631626606</v>
      </c>
      <c r="AD183" s="8">
        <f t="shared" si="137"/>
        <v>2188508.2848241627</v>
      </c>
      <c r="AE183" s="8">
        <f t="shared" si="137"/>
        <v>134979.30155354738</v>
      </c>
      <c r="AF183" s="8">
        <f t="shared" si="137"/>
        <v>0</v>
      </c>
      <c r="AG183" s="8">
        <f t="shared" si="137"/>
        <v>0</v>
      </c>
      <c r="AH183" s="8">
        <f t="shared" si="137"/>
        <v>0</v>
      </c>
      <c r="AI183" s="8">
        <f t="shared" si="137"/>
        <v>0</v>
      </c>
      <c r="AJ183" s="8">
        <f t="shared" si="137"/>
        <v>0</v>
      </c>
      <c r="AK183" s="8">
        <f t="shared" ref="AK183:BB183" si="138">AK175+AK180+AK176+AK181</f>
        <v>0</v>
      </c>
      <c r="AL183" s="8">
        <f t="shared" si="138"/>
        <v>0</v>
      </c>
      <c r="AM183" s="8">
        <f t="shared" si="138"/>
        <v>0</v>
      </c>
      <c r="AN183" s="8">
        <f t="shared" si="138"/>
        <v>0</v>
      </c>
      <c r="AO183" s="8">
        <f t="shared" si="138"/>
        <v>0</v>
      </c>
      <c r="AP183" s="8">
        <f t="shared" si="138"/>
        <v>0</v>
      </c>
      <c r="AQ183" s="8">
        <f t="shared" si="138"/>
        <v>0</v>
      </c>
      <c r="AR183" s="8">
        <f t="shared" si="138"/>
        <v>0</v>
      </c>
      <c r="AS183" s="8">
        <f t="shared" si="138"/>
        <v>0</v>
      </c>
      <c r="AT183" s="8">
        <f t="shared" si="138"/>
        <v>0</v>
      </c>
      <c r="AU183" s="8">
        <f t="shared" si="138"/>
        <v>0</v>
      </c>
      <c r="AV183" s="8">
        <f t="shared" si="138"/>
        <v>0</v>
      </c>
      <c r="AW183" s="8">
        <f t="shared" si="138"/>
        <v>0</v>
      </c>
      <c r="AX183" s="8">
        <f t="shared" si="138"/>
        <v>0</v>
      </c>
      <c r="AY183" s="8">
        <f t="shared" si="138"/>
        <v>0</v>
      </c>
      <c r="AZ183" s="8">
        <f t="shared" si="138"/>
        <v>0</v>
      </c>
      <c r="BA183" s="8">
        <f t="shared" si="138"/>
        <v>0</v>
      </c>
      <c r="BB183" s="8">
        <f t="shared" si="138"/>
        <v>0</v>
      </c>
    </row>
    <row r="184" spans="1:55" s="10" customFormat="1">
      <c r="B184" s="9"/>
      <c r="C184" s="8" t="s">
        <v>465</v>
      </c>
      <c r="D184" s="8">
        <f>-D175*Parameters!$H$120</f>
        <v>0</v>
      </c>
      <c r="E184" s="8">
        <v>-850353.9438155496</v>
      </c>
      <c r="F184" s="8">
        <v>-1197062.4477235833</v>
      </c>
      <c r="G184" s="8">
        <v>-508279</v>
      </c>
      <c r="H184" s="8">
        <v>-525829.98619351257</v>
      </c>
      <c r="I184" s="8">
        <v>-699448.55845117767</v>
      </c>
      <c r="J184" s="8">
        <v>-776066.28171440319</v>
      </c>
      <c r="K184" s="8">
        <f>ROUNDUP(-K183*Parameters!N$120,0)</f>
        <v>-861529</v>
      </c>
      <c r="L184" s="110">
        <f>ROUNDUP(-L182*Parameters!O$120,0)</f>
        <v>-925048</v>
      </c>
      <c r="M184" s="8">
        <f>ROUNDUP(-M183*Parameters!P$120,0)</f>
        <v>-1491325</v>
      </c>
      <c r="N184" s="8">
        <f>ROUNDUP(-N183*Parameters!Q$120,0)</f>
        <v>-1619115</v>
      </c>
      <c r="O184" s="8">
        <f>ROUNDUP(-O183*Parameters!R$120,0)</f>
        <v>-1664464</v>
      </c>
      <c r="P184" s="8">
        <f>ROUNDUP(-P183*Parameters!S$120,0)</f>
        <v>-1599615</v>
      </c>
      <c r="Q184" s="8">
        <f>ROUNDUP(-Q183*Parameters!T$120,0)</f>
        <v>-1481665</v>
      </c>
      <c r="R184" s="8">
        <f>ROUNDUP(-R183*Parameters!U$120,0)</f>
        <v>-1518059</v>
      </c>
      <c r="S184" s="8">
        <f>ROUNDUP(-S183*Parameters!V$120,0)</f>
        <v>-1229044</v>
      </c>
      <c r="T184" s="8">
        <f>ROUNDUP(-T183*Parameters!W$120,0)</f>
        <v>-1292676</v>
      </c>
      <c r="U184" s="8">
        <f>ROUNDUP(-U183*Parameters!X$120,0)</f>
        <v>-1032147</v>
      </c>
      <c r="V184" s="8">
        <f>ROUNDUP(-V183*Parameters!Y$120,0)</f>
        <v>-1064383</v>
      </c>
      <c r="W184" s="8">
        <f>ROUNDUP(-W183*Parameters!Z$120,0)</f>
        <v>-712524</v>
      </c>
      <c r="X184" s="8">
        <f>ROUNDUP(-X183*Parameters!AA$120,0)</f>
        <v>-685812</v>
      </c>
      <c r="Y184" s="8">
        <f>ROUNDUP(-Y183*Parameters!AB$120,0)</f>
        <v>-671449</v>
      </c>
      <c r="Z184" s="8">
        <f>ROUNDUP(-Z183*Parameters!AC$120,0)</f>
        <v>-657506</v>
      </c>
      <c r="AA184" s="8">
        <f>ROUNDUP(-AA183*Parameters!AD$120,0)</f>
        <v>-429499</v>
      </c>
      <c r="AB184" s="8">
        <f>ROUNDUP(-AB183*Parameters!AE$120,0)</f>
        <v>-401017</v>
      </c>
      <c r="AC184" s="8">
        <f>ROUNDUP(-AC183*Parameters!AF$120,0)</f>
        <v>-154315</v>
      </c>
      <c r="AD184" s="8">
        <f>ROUNDUP(-AD183*Parameters!AG$120,0)</f>
        <v>-350162</v>
      </c>
      <c r="AE184" s="8">
        <f>ROUNDUP(-AE183*Parameters!AH$120,0)</f>
        <v>-21597</v>
      </c>
      <c r="AF184" s="8">
        <f>-AF175*Parameters!$H$120</f>
        <v>0</v>
      </c>
      <c r="AG184" s="8">
        <f>-AG175*Parameters!$H$120</f>
        <v>0</v>
      </c>
      <c r="AH184" s="8">
        <f>-AH175*Parameters!$H$120</f>
        <v>0</v>
      </c>
      <c r="AI184" s="8">
        <f>-AI183*Parameters!$H$120</f>
        <v>0</v>
      </c>
      <c r="AJ184" s="8">
        <f>-AJ183*Parameters!$H$120</f>
        <v>0</v>
      </c>
      <c r="AK184" s="8">
        <f>-AK183*Parameters!$H$120</f>
        <v>0</v>
      </c>
      <c r="AL184" s="8">
        <f>-AL183*Parameters!$H$120</f>
        <v>0</v>
      </c>
      <c r="AM184" s="8">
        <f>-AM183*Parameters!$H$120</f>
        <v>0</v>
      </c>
      <c r="AN184" s="8">
        <f>-AN183*Parameters!$H$120</f>
        <v>0</v>
      </c>
      <c r="AO184" s="8">
        <f>-AO183*Parameters!$H$120</f>
        <v>0</v>
      </c>
      <c r="AP184" s="8">
        <f>-AP183*Parameters!$H$120</f>
        <v>0</v>
      </c>
      <c r="AQ184" s="8">
        <f>-AQ183*Parameters!$H$120</f>
        <v>0</v>
      </c>
      <c r="AR184" s="8">
        <f>-AR183*Parameters!$H$120</f>
        <v>0</v>
      </c>
      <c r="AS184" s="8">
        <f>-AS183*Parameters!$H$120</f>
        <v>0</v>
      </c>
      <c r="AT184" s="8">
        <f>-AT183*Parameters!$H$120</f>
        <v>0</v>
      </c>
      <c r="AU184" s="8">
        <f>-AU183*Parameters!$H$120</f>
        <v>0</v>
      </c>
      <c r="AV184" s="8">
        <f>-AV183*Parameters!$H$120</f>
        <v>0</v>
      </c>
      <c r="AW184" s="8">
        <f>-AW183*Parameters!$H$120</f>
        <v>0</v>
      </c>
      <c r="AX184" s="8">
        <f>-AX183*Parameters!$H$120</f>
        <v>0</v>
      </c>
      <c r="AY184" s="8">
        <f>-AY183*Parameters!$H$120</f>
        <v>0</v>
      </c>
      <c r="AZ184" s="8">
        <f>-AZ183*Parameters!$H$120</f>
        <v>0</v>
      </c>
      <c r="BA184" s="8">
        <f>-BA183*Parameters!$H$120</f>
        <v>0</v>
      </c>
      <c r="BB184" s="8">
        <f>-BB183*Parameters!$H$120</f>
        <v>0</v>
      </c>
    </row>
    <row r="185" spans="1:55" s="8" customFormat="1">
      <c r="B185" s="9"/>
      <c r="C185" s="8" t="s">
        <v>466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1116720</v>
      </c>
      <c r="K185" s="8">
        <v>0</v>
      </c>
      <c r="L185" s="110">
        <v>0</v>
      </c>
      <c r="M185" s="8">
        <v>0</v>
      </c>
      <c r="N185" s="8">
        <f>SUM(M186,-N184)*0.15*N$3</f>
        <v>1250483.2911124015</v>
      </c>
      <c r="O185" s="8">
        <v>0</v>
      </c>
      <c r="P185" s="8">
        <v>0</v>
      </c>
      <c r="Q185" s="8">
        <v>0</v>
      </c>
      <c r="R185" s="8">
        <v>0</v>
      </c>
      <c r="S185" s="8">
        <f>SUM(R186,-S184)*0.15*S$3</f>
        <v>2186837.8474455411</v>
      </c>
      <c r="T185" s="8">
        <v>0</v>
      </c>
      <c r="U185" s="8">
        <v>0</v>
      </c>
      <c r="V185" s="8">
        <v>0</v>
      </c>
      <c r="W185" s="8">
        <v>0</v>
      </c>
      <c r="X185" s="8">
        <f>SUM(W186,-X184)*0.15*X$3</f>
        <v>2576943.47032871</v>
      </c>
      <c r="Y185" s="8">
        <v>0</v>
      </c>
      <c r="Z185" s="8">
        <v>0</v>
      </c>
      <c r="AA185" s="8">
        <v>0</v>
      </c>
      <c r="AB185" s="8">
        <v>0</v>
      </c>
      <c r="AC185" s="8">
        <f>SUM(AB186,-AC184)*0.15*AC$3</f>
        <v>2537469.8497794033</v>
      </c>
      <c r="AD185" s="8">
        <v>0</v>
      </c>
      <c r="AE185" s="8">
        <v>0</v>
      </c>
      <c r="AF185" s="8">
        <v>0</v>
      </c>
      <c r="AG185" s="8">
        <v>0</v>
      </c>
      <c r="AH185" s="8">
        <f>SUM(AG186,-AH184)*0.15*AH$3</f>
        <v>0</v>
      </c>
      <c r="AI185" s="8">
        <v>0</v>
      </c>
      <c r="AJ185" s="8">
        <v>0</v>
      </c>
      <c r="AK185" s="8">
        <v>0</v>
      </c>
      <c r="AL185" s="8">
        <v>0</v>
      </c>
      <c r="AM185" s="8">
        <f>-SUM($E$184:AM184)*0.05*AM$3</f>
        <v>0</v>
      </c>
      <c r="AN185" s="8">
        <v>0</v>
      </c>
      <c r="AO185" s="8">
        <v>0</v>
      </c>
      <c r="AP185" s="8">
        <v>0</v>
      </c>
      <c r="AQ185" s="8">
        <v>0</v>
      </c>
      <c r="AR185" s="8">
        <f>-SUM($E$184:AR184)*0.05*AR$3</f>
        <v>0</v>
      </c>
      <c r="AS185" s="8">
        <v>0</v>
      </c>
      <c r="AT185" s="8">
        <v>0</v>
      </c>
      <c r="AU185" s="8">
        <v>0</v>
      </c>
      <c r="AV185" s="8">
        <v>0</v>
      </c>
      <c r="AW185" s="8">
        <f>-SUM($E$184:AW184)*0.05*AW$3</f>
        <v>0</v>
      </c>
      <c r="AX185" s="8">
        <v>0</v>
      </c>
      <c r="AY185" s="8">
        <v>0</v>
      </c>
      <c r="AZ185" s="8">
        <v>0</v>
      </c>
      <c r="BA185" s="8">
        <v>0</v>
      </c>
      <c r="BB185" s="8">
        <f>-SUM($E$184:BB184)*0.05*BB$3</f>
        <v>0</v>
      </c>
    </row>
    <row r="186" spans="1:55" s="8" customFormat="1">
      <c r="B186" s="9"/>
      <c r="C186" s="8" t="s">
        <v>467</v>
      </c>
      <c r="D186" s="8">
        <v>0</v>
      </c>
      <c r="E186" s="8">
        <v>849572</v>
      </c>
      <c r="F186" s="8">
        <f t="shared" ref="F186:J186" si="139">E186+(-F184)-F185</f>
        <v>2046634.4477235833</v>
      </c>
      <c r="G186" s="8">
        <f t="shared" si="139"/>
        <v>2554913.4477235833</v>
      </c>
      <c r="H186" s="8">
        <f t="shared" si="139"/>
        <v>3080743.4339170959</v>
      </c>
      <c r="I186" s="8">
        <f t="shared" si="139"/>
        <v>3780191.9923682734</v>
      </c>
      <c r="J186" s="8">
        <f t="shared" si="139"/>
        <v>3439538.2740826765</v>
      </c>
      <c r="K186" s="8">
        <f>J186+(-K184)-K185</f>
        <v>4301067.2740826765</v>
      </c>
      <c r="L186" s="110">
        <f>K186+(-L184)-L185</f>
        <v>5226115.2740826765</v>
      </c>
      <c r="M186" s="8">
        <f t="shared" ref="M186:AI186" si="140">L186+(-M184)-M185</f>
        <v>6717440.2740826765</v>
      </c>
      <c r="N186" s="8">
        <f t="shared" si="140"/>
        <v>7086071.982970275</v>
      </c>
      <c r="O186" s="8">
        <f t="shared" si="140"/>
        <v>8750535.982970275</v>
      </c>
      <c r="P186" s="8">
        <f t="shared" si="140"/>
        <v>10350150.982970275</v>
      </c>
      <c r="Q186" s="8">
        <f t="shared" si="140"/>
        <v>11831815.982970275</v>
      </c>
      <c r="R186" s="8">
        <f t="shared" si="140"/>
        <v>13349874.982970275</v>
      </c>
      <c r="S186" s="8">
        <f t="shared" si="140"/>
        <v>12392081.135524735</v>
      </c>
      <c r="T186" s="8">
        <f t="shared" si="140"/>
        <v>13684757.135524735</v>
      </c>
      <c r="U186" s="8">
        <f t="shared" si="140"/>
        <v>14716904.135524735</v>
      </c>
      <c r="V186" s="8">
        <f t="shared" si="140"/>
        <v>15781287.135524735</v>
      </c>
      <c r="W186" s="8">
        <f t="shared" si="140"/>
        <v>16493811.135524735</v>
      </c>
      <c r="X186" s="8">
        <f t="shared" si="140"/>
        <v>14602679.665196024</v>
      </c>
      <c r="Y186" s="8">
        <f t="shared" si="140"/>
        <v>15274128.665196024</v>
      </c>
      <c r="Z186" s="8">
        <f t="shared" si="140"/>
        <v>15931634.665196024</v>
      </c>
      <c r="AA186" s="8">
        <f t="shared" si="140"/>
        <v>16361133.665196024</v>
      </c>
      <c r="AB186" s="8">
        <f t="shared" si="140"/>
        <v>16762150.665196024</v>
      </c>
      <c r="AC186" s="8">
        <f t="shared" si="140"/>
        <v>14378995.815416621</v>
      </c>
      <c r="AD186" s="8">
        <f t="shared" si="140"/>
        <v>14729157.815416621</v>
      </c>
      <c r="AE186" s="8">
        <v>0</v>
      </c>
      <c r="AF186" s="8">
        <f t="shared" si="140"/>
        <v>0</v>
      </c>
      <c r="AG186" s="8">
        <f t="shared" si="140"/>
        <v>0</v>
      </c>
      <c r="AH186" s="8">
        <f t="shared" si="140"/>
        <v>0</v>
      </c>
      <c r="AI186" s="8">
        <f t="shared" si="140"/>
        <v>0</v>
      </c>
      <c r="AJ186" s="8">
        <v>0</v>
      </c>
      <c r="AK186" s="8">
        <v>0</v>
      </c>
      <c r="AL186" s="8">
        <v>0</v>
      </c>
      <c r="AM186" s="8">
        <v>0</v>
      </c>
      <c r="AN186" s="8">
        <v>0</v>
      </c>
      <c r="AO186" s="8">
        <v>0</v>
      </c>
      <c r="AP186" s="8">
        <v>0</v>
      </c>
      <c r="AQ186" s="8">
        <v>0</v>
      </c>
      <c r="AR186" s="8">
        <v>0</v>
      </c>
      <c r="AS186" s="8">
        <v>0</v>
      </c>
      <c r="AT186" s="8">
        <v>0</v>
      </c>
      <c r="AU186" s="8">
        <v>0</v>
      </c>
      <c r="AV186" s="8">
        <v>0</v>
      </c>
      <c r="AW186" s="8">
        <v>0</v>
      </c>
      <c r="AX186" s="8">
        <v>0</v>
      </c>
      <c r="AY186" s="8">
        <v>0</v>
      </c>
      <c r="AZ186" s="8">
        <v>0</v>
      </c>
      <c r="BA186" s="8">
        <v>0</v>
      </c>
      <c r="BB186" s="8">
        <v>0</v>
      </c>
    </row>
    <row r="187" spans="1:55" s="10" customFormat="1">
      <c r="A187" s="10" t="s">
        <v>468</v>
      </c>
      <c r="B187" s="9"/>
      <c r="C187" s="8" t="s">
        <v>469</v>
      </c>
      <c r="D187" s="8">
        <f>SUM(D184,D181,D185,D183)</f>
        <v>0</v>
      </c>
      <c r="E187" s="8">
        <v>2551061.8314466486</v>
      </c>
      <c r="F187" s="8">
        <v>10773562.029512249</v>
      </c>
      <c r="G187" s="8">
        <v>4574505</v>
      </c>
      <c r="H187" s="8">
        <v>4732469.8757416131</v>
      </c>
      <c r="I187" s="8">
        <v>6295037.0260605989</v>
      </c>
      <c r="J187" s="8">
        <v>8101316.5354296286</v>
      </c>
      <c r="K187" s="8">
        <f>ROUNDDOWN(SUM(K183,K184,K185),0)</f>
        <v>7753754</v>
      </c>
      <c r="L187" s="110">
        <f>ROUNDDOWN(SUM(L183,L184,L185),0)</f>
        <v>4782428</v>
      </c>
      <c r="M187" s="8">
        <f t="shared" ref="M187:AE187" si="141">ROUNDDOWN(SUM(M183,M184,M185),0)</f>
        <v>7829453</v>
      </c>
      <c r="N187" s="8">
        <f t="shared" si="141"/>
        <v>9750832</v>
      </c>
      <c r="O187" s="8">
        <f t="shared" si="141"/>
        <v>8738434</v>
      </c>
      <c r="P187" s="8">
        <f t="shared" si="141"/>
        <v>8397972</v>
      </c>
      <c r="Q187" s="8">
        <f t="shared" si="141"/>
        <v>7778736</v>
      </c>
      <c r="R187" s="8">
        <f t="shared" si="141"/>
        <v>7969808</v>
      </c>
      <c r="S187" s="8">
        <f t="shared" si="141"/>
        <v>8639315</v>
      </c>
      <c r="T187" s="8">
        <f t="shared" si="141"/>
        <v>6786546</v>
      </c>
      <c r="U187" s="8">
        <f t="shared" si="141"/>
        <v>5418769</v>
      </c>
      <c r="V187" s="8">
        <f t="shared" si="141"/>
        <v>5588006</v>
      </c>
      <c r="W187" s="8">
        <f t="shared" si="141"/>
        <v>3740748</v>
      </c>
      <c r="X187" s="8">
        <f t="shared" si="141"/>
        <v>6177454</v>
      </c>
      <c r="Y187" s="8">
        <f t="shared" si="141"/>
        <v>3525104</v>
      </c>
      <c r="Z187" s="8">
        <f t="shared" si="141"/>
        <v>3451904</v>
      </c>
      <c r="AA187" s="8">
        <f t="shared" si="141"/>
        <v>2254867</v>
      </c>
      <c r="AB187" s="8">
        <f t="shared" si="141"/>
        <v>2105335</v>
      </c>
      <c r="AC187" s="8">
        <f t="shared" si="141"/>
        <v>3347620</v>
      </c>
      <c r="AD187" s="8">
        <f t="shared" si="141"/>
        <v>1838346</v>
      </c>
      <c r="AE187" s="8">
        <f t="shared" si="141"/>
        <v>113382</v>
      </c>
      <c r="AF187" s="8">
        <f t="shared" ref="AF187:AJ187" si="142">SUM(AF183,AF184,AF185)</f>
        <v>0</v>
      </c>
      <c r="AG187" s="8">
        <f t="shared" si="142"/>
        <v>0</v>
      </c>
      <c r="AH187" s="8">
        <f t="shared" si="142"/>
        <v>0</v>
      </c>
      <c r="AI187" s="8">
        <f t="shared" si="142"/>
        <v>0</v>
      </c>
      <c r="AJ187" s="8">
        <f t="shared" si="142"/>
        <v>0</v>
      </c>
      <c r="AK187" s="8">
        <f t="shared" ref="AK187:BB187" si="143">SUM(AK183,AK184,AK185)</f>
        <v>0</v>
      </c>
      <c r="AL187" s="8">
        <f t="shared" si="143"/>
        <v>0</v>
      </c>
      <c r="AM187" s="8">
        <f t="shared" si="143"/>
        <v>0</v>
      </c>
      <c r="AN187" s="8">
        <f t="shared" si="143"/>
        <v>0</v>
      </c>
      <c r="AO187" s="8">
        <f t="shared" si="143"/>
        <v>0</v>
      </c>
      <c r="AP187" s="8">
        <f t="shared" si="143"/>
        <v>0</v>
      </c>
      <c r="AQ187" s="8">
        <f t="shared" si="143"/>
        <v>0</v>
      </c>
      <c r="AR187" s="8">
        <f t="shared" si="143"/>
        <v>0</v>
      </c>
      <c r="AS187" s="8">
        <f t="shared" si="143"/>
        <v>0</v>
      </c>
      <c r="AT187" s="8">
        <f t="shared" si="143"/>
        <v>0</v>
      </c>
      <c r="AU187" s="8">
        <f t="shared" si="143"/>
        <v>0</v>
      </c>
      <c r="AV187" s="8">
        <f t="shared" si="143"/>
        <v>0</v>
      </c>
      <c r="AW187" s="8">
        <f t="shared" si="143"/>
        <v>0</v>
      </c>
      <c r="AX187" s="8">
        <f t="shared" si="143"/>
        <v>0</v>
      </c>
      <c r="AY187" s="8">
        <f t="shared" si="143"/>
        <v>0</v>
      </c>
      <c r="AZ187" s="8">
        <f t="shared" si="143"/>
        <v>0</v>
      </c>
      <c r="BA187" s="8">
        <f t="shared" si="143"/>
        <v>0</v>
      </c>
      <c r="BB187" s="8">
        <f t="shared" si="143"/>
        <v>0</v>
      </c>
      <c r="BC187" s="8"/>
    </row>
    <row r="188" spans="1:55" s="2" customFormat="1">
      <c r="B188" s="7"/>
      <c r="C188" s="2" t="s">
        <v>470</v>
      </c>
      <c r="E188" s="2">
        <v>1</v>
      </c>
      <c r="F188" s="2">
        <v>2</v>
      </c>
      <c r="G188" s="4">
        <v>3</v>
      </c>
      <c r="H188" s="2">
        <v>3</v>
      </c>
      <c r="I188" s="2">
        <v>3</v>
      </c>
      <c r="J188" s="2">
        <v>3</v>
      </c>
      <c r="K188" s="8">
        <v>4</v>
      </c>
      <c r="L188" s="110"/>
    </row>
    <row r="189" spans="1:55">
      <c r="E189" s="142"/>
      <c r="F189" s="143"/>
      <c r="G189" s="144"/>
      <c r="H189" s="142"/>
      <c r="I189" s="142"/>
      <c r="J189" s="142"/>
      <c r="K189" s="142"/>
      <c r="L189" s="107"/>
    </row>
    <row r="190" spans="1:55">
      <c r="A190" s="2" t="s">
        <v>471</v>
      </c>
      <c r="C190" s="4" t="s">
        <v>472</v>
      </c>
      <c r="E190" s="4">
        <f>SUM(E187:AH187)</f>
        <v>153016765.29819074</v>
      </c>
      <c r="F190" s="145"/>
      <c r="G190" s="146"/>
      <c r="J190" s="5"/>
      <c r="K190" s="5"/>
    </row>
    <row r="191" spans="1:55">
      <c r="C191" s="5" t="s">
        <v>473</v>
      </c>
      <c r="E191" s="5">
        <f>L187</f>
        <v>4782428</v>
      </c>
      <c r="G191" s="146"/>
      <c r="J191" s="5"/>
      <c r="K191" s="5"/>
      <c r="AC191">
        <f>AB174/AB5</f>
        <v>0.97387119473934636</v>
      </c>
    </row>
    <row r="192" spans="1:55">
      <c r="C192" s="4" t="s">
        <v>474</v>
      </c>
      <c r="E192" s="147">
        <f>SUM(E175:AD175)</f>
        <v>179368534.01701602</v>
      </c>
      <c r="G192" s="146"/>
      <c r="J192" s="5">
        <f>SUM(E187:K187)</f>
        <v>44781706.298190735</v>
      </c>
      <c r="K192" s="5"/>
      <c r="L192" s="107">
        <f>SUM(E187:L187)</f>
        <v>49564134.298190735</v>
      </c>
      <c r="AC192">
        <f>AC191*Parameters!H19</f>
        <v>242451.46670600661</v>
      </c>
    </row>
    <row r="193" spans="3:11">
      <c r="C193" s="5" t="s">
        <v>475</v>
      </c>
      <c r="E193" s="148">
        <f>L183</f>
        <v>5707476.7140431553</v>
      </c>
      <c r="F193" s="5"/>
      <c r="G193" s="5"/>
      <c r="H193" s="5"/>
      <c r="J193" s="5">
        <f>J192-J185</f>
        <v>43664986.298190735</v>
      </c>
      <c r="K193" s="5"/>
    </row>
    <row r="194" spans="3:11">
      <c r="C194" t="s">
        <v>476</v>
      </c>
      <c r="E194" s="146">
        <f>AVERAGE(E187:AE187)</f>
        <v>5667287.6036366941</v>
      </c>
      <c r="K194" s="5"/>
    </row>
    <row r="195" spans="3:11">
      <c r="C195" t="s">
        <v>477</v>
      </c>
      <c r="E195" s="146">
        <f>AVERAGE((E175:AE175))</f>
        <v>6648278.2710581319</v>
      </c>
      <c r="G195" s="5"/>
      <c r="H195" s="5"/>
      <c r="I195" s="5"/>
      <c r="J195" s="5"/>
    </row>
    <row r="196" spans="3:11">
      <c r="C196" t="s">
        <v>478</v>
      </c>
      <c r="E196" s="149">
        <f>E195/E192</f>
        <v>3.7064908332402578E-2</v>
      </c>
      <c r="F196" s="5"/>
      <c r="G196" s="90"/>
      <c r="H196" s="5"/>
      <c r="I196" s="5"/>
    </row>
    <row r="197" spans="3:11">
      <c r="C197" t="s">
        <v>479</v>
      </c>
      <c r="E197" s="5">
        <f>SUM(E187:L187)</f>
        <v>49564134.298190735</v>
      </c>
      <c r="G197" s="53"/>
      <c r="I197" s="5"/>
    </row>
    <row r="198" spans="3:11">
      <c r="C198" t="s">
        <v>284</v>
      </c>
      <c r="E198" s="5">
        <f>K174-L174</f>
        <v>-6392828.7140431553</v>
      </c>
      <c r="F198" s="5"/>
      <c r="G198" s="2"/>
      <c r="I198" s="5"/>
    </row>
    <row r="199" spans="3:11">
      <c r="E199" s="2"/>
      <c r="F199" s="5"/>
      <c r="G199" s="2"/>
    </row>
    <row r="200" spans="3:11">
      <c r="F200" s="4"/>
    </row>
    <row r="201" spans="3:11">
      <c r="F201" s="103"/>
    </row>
    <row r="202" spans="3:11">
      <c r="E202" s="2"/>
      <c r="F202" s="103"/>
      <c r="G202" s="2"/>
    </row>
    <row r="203" spans="3:11">
      <c r="E203" s="2"/>
      <c r="F203" s="188"/>
      <c r="G203" s="2"/>
    </row>
    <row r="204" spans="3:11">
      <c r="F204" s="189"/>
      <c r="G204" s="53"/>
    </row>
    <row r="205" spans="3:11">
      <c r="F205" s="103"/>
    </row>
    <row r="206" spans="3:11">
      <c r="E206" s="2"/>
      <c r="F206" s="5"/>
      <c r="G206" s="2"/>
    </row>
    <row r="207" spans="3:11">
      <c r="E207" s="2"/>
      <c r="F207" s="5"/>
      <c r="G207" s="2"/>
      <c r="J207" s="5"/>
    </row>
    <row r="208" spans="3:11">
      <c r="F208" s="5"/>
    </row>
    <row r="210" spans="5:11">
      <c r="E210" s="2"/>
      <c r="F210" s="5"/>
      <c r="G210" s="2"/>
    </row>
    <row r="211" spans="5:11">
      <c r="E211" s="2"/>
      <c r="F211" s="4"/>
      <c r="G211" s="2"/>
    </row>
    <row r="212" spans="5:11">
      <c r="E212" s="2"/>
      <c r="F212" s="4"/>
      <c r="G212" s="2"/>
    </row>
    <row r="214" spans="5:11">
      <c r="E214" s="150"/>
      <c r="F214" s="5"/>
      <c r="G214" s="150"/>
    </row>
    <row r="215" spans="5:11">
      <c r="E215" s="150"/>
      <c r="F215" s="5"/>
      <c r="G215" s="150"/>
    </row>
    <row r="216" spans="5:11">
      <c r="E216" s="150"/>
      <c r="F216" s="5"/>
      <c r="G216" s="150"/>
    </row>
    <row r="217" spans="5:11">
      <c r="E217" s="150"/>
      <c r="F217" s="5"/>
      <c r="G217" s="150"/>
    </row>
    <row r="218" spans="5:11">
      <c r="E218" s="150"/>
      <c r="F218" s="5"/>
      <c r="G218" s="150"/>
    </row>
    <row r="219" spans="5:11">
      <c r="E219" s="150"/>
      <c r="F219" s="5"/>
      <c r="G219" s="150"/>
      <c r="K219" t="s">
        <v>480</v>
      </c>
    </row>
    <row r="220" spans="5:11">
      <c r="E220" s="150"/>
      <c r="F220" s="5"/>
      <c r="G220" s="150"/>
    </row>
    <row r="221" spans="5:11">
      <c r="E221" s="150"/>
      <c r="F221" s="5"/>
      <c r="G221" s="150"/>
      <c r="H221" s="5"/>
    </row>
    <row r="222" spans="5:11">
      <c r="F222" s="4"/>
    </row>
    <row r="223" spans="5:11">
      <c r="F223" s="5"/>
    </row>
    <row r="224" spans="5:11">
      <c r="F224" s="5"/>
    </row>
    <row r="225" spans="6:6">
      <c r="F225" s="5"/>
    </row>
    <row r="226" spans="6:6">
      <c r="F226" s="5"/>
    </row>
    <row r="227" spans="6:6">
      <c r="F227" s="5"/>
    </row>
    <row r="228" spans="6:6">
      <c r="F228" s="5"/>
    </row>
    <row r="229" spans="6:6">
      <c r="F229" s="5"/>
    </row>
    <row r="230" spans="6:6">
      <c r="F230" s="5"/>
    </row>
    <row r="231" spans="6:6">
      <c r="F231" s="5"/>
    </row>
    <row r="232" spans="6:6">
      <c r="F232" s="5"/>
    </row>
    <row r="233" spans="6:6">
      <c r="F233" s="5"/>
    </row>
    <row r="234" spans="6:6">
      <c r="F234" s="5"/>
    </row>
    <row r="235" spans="6:6">
      <c r="F235" s="5"/>
    </row>
    <row r="236" spans="6:6">
      <c r="F236" s="5"/>
    </row>
    <row r="237" spans="6:6">
      <c r="F237" s="5"/>
    </row>
    <row r="238" spans="6:6">
      <c r="F238" s="5"/>
    </row>
    <row r="239" spans="6:6">
      <c r="F239" s="5"/>
    </row>
    <row r="240" spans="6:6">
      <c r="F240" s="5"/>
    </row>
    <row r="241" spans="6:6">
      <c r="F241" s="5"/>
    </row>
    <row r="242" spans="6:6">
      <c r="F242" s="5"/>
    </row>
    <row r="243" spans="6:6">
      <c r="F243" s="5"/>
    </row>
    <row r="244" spans="6:6">
      <c r="F244" s="5"/>
    </row>
    <row r="245" spans="6:6">
      <c r="F245" s="5"/>
    </row>
    <row r="246" spans="6:6">
      <c r="F246" s="5"/>
    </row>
    <row r="247" spans="6:6">
      <c r="F247" s="5"/>
    </row>
    <row r="248" spans="6:6">
      <c r="F248" s="5"/>
    </row>
    <row r="249" spans="6:6">
      <c r="F249" s="5"/>
    </row>
    <row r="250" spans="6:6">
      <c r="F250" s="5"/>
    </row>
    <row r="251" spans="6:6">
      <c r="F251" s="5"/>
    </row>
    <row r="252" spans="6:6">
      <c r="F252" s="5"/>
    </row>
    <row r="253" spans="6:6">
      <c r="F253" s="5"/>
    </row>
    <row r="254" spans="6:6">
      <c r="F254" s="5"/>
    </row>
    <row r="255" spans="6:6">
      <c r="F255" s="5"/>
    </row>
    <row r="256" spans="6:6">
      <c r="F256" s="5"/>
    </row>
    <row r="257" spans="6:6">
      <c r="F257" s="5"/>
    </row>
    <row r="258" spans="6:6">
      <c r="F258" s="5"/>
    </row>
    <row r="259" spans="6:6">
      <c r="F259" s="5"/>
    </row>
    <row r="260" spans="6:6">
      <c r="F260" s="5"/>
    </row>
    <row r="261" spans="6:6">
      <c r="F261" s="5"/>
    </row>
    <row r="262" spans="6:6">
      <c r="F262" s="5"/>
    </row>
    <row r="263" spans="6:6">
      <c r="F263" s="5"/>
    </row>
    <row r="264" spans="6:6">
      <c r="F264" s="5"/>
    </row>
    <row r="265" spans="6:6">
      <c r="F265" s="5"/>
    </row>
    <row r="266" spans="6:6">
      <c r="F266" s="5"/>
    </row>
    <row r="267" spans="6:6">
      <c r="F267" s="5"/>
    </row>
    <row r="268" spans="6:6">
      <c r="F268" s="5"/>
    </row>
    <row r="269" spans="6:6">
      <c r="F269" s="5"/>
    </row>
    <row r="270" spans="6:6">
      <c r="F270" s="5"/>
    </row>
    <row r="271" spans="6:6">
      <c r="F271" s="5"/>
    </row>
    <row r="272" spans="6:6">
      <c r="F272" s="5"/>
    </row>
    <row r="273" spans="6:6">
      <c r="F273" s="5"/>
    </row>
    <row r="274" spans="6:6">
      <c r="F274" s="5"/>
    </row>
  </sheetData>
  <phoneticPr fontId="3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C000"/>
  </sheetPr>
  <dimension ref="A1:S81"/>
  <sheetViews>
    <sheetView topLeftCell="D12" zoomScale="123" zoomScaleNormal="123" workbookViewId="0">
      <selection activeCell="L78" sqref="L78"/>
    </sheetView>
  </sheetViews>
  <sheetFormatPr defaultColWidth="9.28515625" defaultRowHeight="15"/>
  <cols>
    <col min="3" max="3" width="3.7109375" bestFit="1" customWidth="1"/>
    <col min="4" max="4" width="19.85546875" bestFit="1" customWidth="1"/>
    <col min="5" max="5" width="11.28515625" bestFit="1" customWidth="1"/>
    <col min="6" max="6" width="10.140625" bestFit="1" customWidth="1"/>
    <col min="7" max="7" width="14.42578125" bestFit="1" customWidth="1"/>
    <col min="8" max="8" width="18.85546875" customWidth="1"/>
    <col min="9" max="9" width="9.28515625" style="49"/>
    <col min="11" max="11" width="39.28515625" bestFit="1" customWidth="1"/>
    <col min="12" max="12" width="15.140625" customWidth="1"/>
    <col min="13" max="13" width="13.28515625" customWidth="1"/>
    <col min="14" max="16" width="14.28515625" bestFit="1" customWidth="1"/>
    <col min="17" max="17" width="14.28515625" style="49" bestFit="1" customWidth="1"/>
    <col min="18" max="16384" width="9.28515625" style="49"/>
  </cols>
  <sheetData>
    <row r="1" spans="1:16">
      <c r="I1" s="54"/>
    </row>
    <row r="2" spans="1:16">
      <c r="I2" s="54"/>
    </row>
    <row r="3" spans="1:16">
      <c r="G3" s="75" t="s">
        <v>481</v>
      </c>
      <c r="H3" s="68">
        <f>+(30^2)/10000</f>
        <v>0.09</v>
      </c>
      <c r="I3" s="125"/>
    </row>
    <row r="4" spans="1:16">
      <c r="I4" s="54"/>
    </row>
    <row r="5" spans="1:16" ht="15.75" thickBot="1">
      <c r="D5" s="69" t="s">
        <v>482</v>
      </c>
      <c r="E5" s="70"/>
      <c r="F5" s="70"/>
      <c r="G5" s="70"/>
      <c r="H5" s="70"/>
      <c r="I5" s="54"/>
    </row>
    <row r="6" spans="1:16" s="50" customFormat="1">
      <c r="A6"/>
      <c r="B6"/>
      <c r="C6" s="2"/>
      <c r="D6" s="64" t="s">
        <v>483</v>
      </c>
      <c r="E6" s="64" t="s">
        <v>484</v>
      </c>
      <c r="F6" s="64" t="s">
        <v>485</v>
      </c>
      <c r="G6" s="64" t="s">
        <v>486</v>
      </c>
      <c r="H6" s="64" t="s">
        <v>487</v>
      </c>
      <c r="I6" s="54"/>
      <c r="J6"/>
      <c r="K6" s="71" t="s">
        <v>488</v>
      </c>
      <c r="L6" s="72" t="s">
        <v>489</v>
      </c>
      <c r="M6"/>
      <c r="N6"/>
      <c r="O6"/>
      <c r="P6"/>
    </row>
    <row r="7" spans="1:16" ht="26.25" customHeight="1">
      <c r="B7" s="208" t="s">
        <v>490</v>
      </c>
      <c r="C7" s="210">
        <v>2017</v>
      </c>
      <c r="D7" t="s">
        <v>491</v>
      </c>
      <c r="E7">
        <v>1</v>
      </c>
      <c r="F7">
        <v>1487</v>
      </c>
      <c r="G7" s="90">
        <v>1149798.447899</v>
      </c>
      <c r="H7" s="55">
        <f>F7*$H$3*L$13</f>
        <v>131063.99325193267</v>
      </c>
      <c r="I7" s="54"/>
      <c r="K7" s="73" t="s">
        <v>492</v>
      </c>
      <c r="L7" s="74">
        <v>605.98</v>
      </c>
    </row>
    <row r="8" spans="1:16">
      <c r="B8" s="208"/>
      <c r="C8" s="211"/>
      <c r="D8" t="s">
        <v>493</v>
      </c>
      <c r="E8">
        <v>2</v>
      </c>
      <c r="F8">
        <v>1215</v>
      </c>
      <c r="G8" s="90">
        <v>939478.89320599998</v>
      </c>
      <c r="H8" s="55">
        <f>F8*$H$3*L$14</f>
        <v>95240.85292108194</v>
      </c>
      <c r="I8" s="54"/>
      <c r="K8" s="59" t="s">
        <v>494</v>
      </c>
      <c r="L8" s="60">
        <v>288.88</v>
      </c>
    </row>
    <row r="9" spans="1:16" ht="15.75" thickBot="1">
      <c r="B9" s="208"/>
      <c r="C9" s="211"/>
      <c r="D9" t="s">
        <v>495</v>
      </c>
      <c r="E9">
        <v>3</v>
      </c>
      <c r="F9">
        <v>402</v>
      </c>
      <c r="G9" s="90">
        <v>310839.93009799998</v>
      </c>
      <c r="H9" s="55">
        <f>F9*$H$3*L$16</f>
        <v>31367.516371250807</v>
      </c>
      <c r="I9" s="54"/>
      <c r="K9" s="126" t="s">
        <v>496</v>
      </c>
      <c r="L9" s="127">
        <v>317.08999999999997</v>
      </c>
    </row>
    <row r="10" spans="1:16">
      <c r="B10" s="208"/>
      <c r="C10" s="211"/>
      <c r="D10" t="s">
        <v>497</v>
      </c>
      <c r="E10">
        <v>4</v>
      </c>
      <c r="F10">
        <v>6009</v>
      </c>
      <c r="G10" s="90">
        <v>4646361.0446690004</v>
      </c>
      <c r="H10" s="55">
        <f>F10*$H$3*L$15</f>
        <v>540747.62306830229</v>
      </c>
      <c r="I10" s="54"/>
      <c r="L10" s="61"/>
    </row>
    <row r="11" spans="1:16" ht="15.75" thickBot="1">
      <c r="B11" s="208"/>
      <c r="C11" s="212"/>
      <c r="D11" s="65" t="s">
        <v>498</v>
      </c>
      <c r="E11" s="65"/>
      <c r="F11" s="65">
        <v>178</v>
      </c>
      <c r="G11" s="91">
        <v>0</v>
      </c>
      <c r="H11" s="67">
        <f>F11*$H$3*AVERAGE(L$13:L$16)</f>
        <v>14887.282528000102</v>
      </c>
      <c r="I11" s="54"/>
    </row>
    <row r="12" spans="1:16" ht="30">
      <c r="B12" s="208"/>
      <c r="C12" s="82"/>
      <c r="F12" s="52">
        <f>SUM(F7:F10)</f>
        <v>9113</v>
      </c>
      <c r="G12" s="56">
        <f>SUM(G7:G11)</f>
        <v>7046478.3158720005</v>
      </c>
      <c r="H12" s="52">
        <f>SUM(H7:H11)</f>
        <v>813307.26814056782</v>
      </c>
      <c r="I12" s="54"/>
      <c r="K12" s="77" t="s">
        <v>499</v>
      </c>
      <c r="L12" s="78" t="s">
        <v>489</v>
      </c>
      <c r="M12" s="79" t="s">
        <v>500</v>
      </c>
    </row>
    <row r="13" spans="1:16">
      <c r="B13" s="208"/>
      <c r="C13" s="57"/>
      <c r="F13" s="52"/>
      <c r="H13" s="52"/>
      <c r="I13" s="54"/>
      <c r="K13" s="59" t="s">
        <v>501</v>
      </c>
      <c r="L13" s="76">
        <f>M13-$L$17</f>
        <v>979.33193792074042</v>
      </c>
      <c r="M13" s="63">
        <v>1079.9719379207404</v>
      </c>
    </row>
    <row r="14" spans="1:16">
      <c r="B14" s="208"/>
      <c r="C14" s="58"/>
      <c r="D14" s="64" t="s">
        <v>483</v>
      </c>
      <c r="E14" s="64" t="s">
        <v>484</v>
      </c>
      <c r="F14" s="64" t="s">
        <v>485</v>
      </c>
      <c r="G14" s="64" t="s">
        <v>486</v>
      </c>
      <c r="H14" s="64" t="s">
        <v>487</v>
      </c>
      <c r="I14" s="54"/>
      <c r="K14" s="59" t="s">
        <v>502</v>
      </c>
      <c r="L14" s="76">
        <f t="shared" ref="L14:L16" si="0">M14-$L$17</f>
        <v>870.97259187089116</v>
      </c>
      <c r="M14" s="63">
        <v>971.61259187089115</v>
      </c>
    </row>
    <row r="15" spans="1:16" s="50" customFormat="1" ht="15" customHeight="1">
      <c r="A15"/>
      <c r="B15" s="208"/>
      <c r="C15" s="210">
        <v>2018</v>
      </c>
      <c r="D15" t="s">
        <v>491</v>
      </c>
      <c r="E15">
        <v>1</v>
      </c>
      <c r="F15">
        <v>4022</v>
      </c>
      <c r="G15" s="48">
        <v>3109945.76829</v>
      </c>
      <c r="H15" s="55">
        <f>F15*$H$3*L$13</f>
        <v>354498.57488854957</v>
      </c>
      <c r="I15" s="54"/>
      <c r="J15"/>
      <c r="K15" s="59" t="s">
        <v>503</v>
      </c>
      <c r="L15" s="76">
        <f t="shared" si="0"/>
        <v>999.88466017326289</v>
      </c>
      <c r="M15" s="63">
        <v>1100.5246601732629</v>
      </c>
      <c r="N15"/>
      <c r="O15"/>
      <c r="P15"/>
    </row>
    <row r="16" spans="1:16" ht="15.75" thickBot="1">
      <c r="B16" s="208"/>
      <c r="C16" s="211"/>
      <c r="D16" t="s">
        <v>493</v>
      </c>
      <c r="E16">
        <v>2</v>
      </c>
      <c r="F16">
        <v>2170</v>
      </c>
      <c r="G16" s="48">
        <v>1677917.0356020001</v>
      </c>
      <c r="H16" s="55">
        <f>F16*$H$3*L$14</f>
        <v>170100.94719238504</v>
      </c>
      <c r="I16" s="54"/>
      <c r="K16" s="126" t="s">
        <v>504</v>
      </c>
      <c r="L16" s="128">
        <f t="shared" si="0"/>
        <v>866.98497432976251</v>
      </c>
      <c r="M16" s="129">
        <v>967.62497432976249</v>
      </c>
    </row>
    <row r="17" spans="2:17" ht="15.75" thickBot="1">
      <c r="B17" s="208"/>
      <c r="C17" s="211"/>
      <c r="D17" t="s">
        <v>495</v>
      </c>
      <c r="E17">
        <v>3</v>
      </c>
      <c r="F17">
        <v>1728</v>
      </c>
      <c r="G17" s="48">
        <v>1336147.7592259999</v>
      </c>
      <c r="H17" s="55">
        <f>F17*$H$3*L$16</f>
        <v>134833.50320776465</v>
      </c>
      <c r="I17" s="54"/>
      <c r="K17" s="130" t="s">
        <v>505</v>
      </c>
      <c r="L17" s="131">
        <v>100.64</v>
      </c>
      <c r="Q17" s="125"/>
    </row>
    <row r="18" spans="2:17">
      <c r="B18" s="208"/>
      <c r="C18" s="211"/>
      <c r="D18" t="s">
        <v>497</v>
      </c>
      <c r="E18">
        <v>4</v>
      </c>
      <c r="F18">
        <v>14801</v>
      </c>
      <c r="G18" s="48">
        <v>11444631.356655</v>
      </c>
      <c r="H18" s="55">
        <f>F18*$H$3*L$15</f>
        <v>1331936.3569702017</v>
      </c>
      <c r="I18" s="54"/>
      <c r="L18" s="61">
        <f>AVERAGE(L13:L16)</f>
        <v>929.2935410736643</v>
      </c>
      <c r="Q18" s="125"/>
    </row>
    <row r="19" spans="2:17">
      <c r="B19" s="208"/>
      <c r="C19" s="212"/>
      <c r="D19" s="65" t="s">
        <v>498</v>
      </c>
      <c r="E19" s="65"/>
      <c r="F19" s="65">
        <v>274</v>
      </c>
      <c r="G19" s="66">
        <f>G15/F15*F19</f>
        <v>211866.02200682746</v>
      </c>
      <c r="H19" s="67">
        <f>F19*$H$3*AVERAGE(L$13:L$16)</f>
        <v>22916.378722876561</v>
      </c>
      <c r="I19" s="54"/>
      <c r="Q19" s="125"/>
    </row>
    <row r="20" spans="2:17" ht="15.75" thickBot="1">
      <c r="B20" s="208"/>
      <c r="C20" s="82"/>
      <c r="F20" s="52">
        <f>SUM(F15:F18)</f>
        <v>22721</v>
      </c>
      <c r="G20" s="56">
        <f>SUM(G15:G19)</f>
        <v>17780507.941779826</v>
      </c>
      <c r="H20" s="52">
        <f>SUM(H15:H19)</f>
        <v>2014285.7609817775</v>
      </c>
      <c r="I20" s="54"/>
      <c r="Q20" s="125"/>
    </row>
    <row r="21" spans="2:17" ht="30">
      <c r="B21" s="208"/>
      <c r="C21" s="57"/>
      <c r="I21" s="54"/>
      <c r="K21" s="80" t="s">
        <v>506</v>
      </c>
      <c r="L21" s="81" t="s">
        <v>507</v>
      </c>
      <c r="M21" s="80" t="s">
        <v>508</v>
      </c>
      <c r="N21" s="156" t="s">
        <v>509</v>
      </c>
      <c r="O21" s="157" t="s">
        <v>510</v>
      </c>
      <c r="P21" s="157" t="s">
        <v>511</v>
      </c>
      <c r="Q21" s="158" t="s">
        <v>469</v>
      </c>
    </row>
    <row r="22" spans="2:17">
      <c r="B22" s="208"/>
      <c r="C22" s="58"/>
      <c r="D22" s="64" t="s">
        <v>483</v>
      </c>
      <c r="E22" s="64" t="s">
        <v>484</v>
      </c>
      <c r="F22" s="64" t="s">
        <v>485</v>
      </c>
      <c r="G22" s="64" t="s">
        <v>486</v>
      </c>
      <c r="H22" s="64" t="s">
        <v>487</v>
      </c>
      <c r="I22" s="54"/>
      <c r="K22" s="62">
        <v>2017</v>
      </c>
      <c r="L22" s="5">
        <f>G12/10000</f>
        <v>704.64783158720002</v>
      </c>
      <c r="M22" s="84">
        <f>H12</f>
        <v>813307.26814056782</v>
      </c>
      <c r="N22" s="159">
        <f>Vintages!E48</f>
        <v>5082784.1139231119</v>
      </c>
      <c r="O22" s="155">
        <f>'NER Model'!G$183</f>
        <v>5082784.1139231119</v>
      </c>
      <c r="P22" s="155">
        <f>-'NER Model'!G$184</f>
        <v>508279</v>
      </c>
      <c r="Q22" s="160">
        <f>O22-P22</f>
        <v>4574505.1139231119</v>
      </c>
    </row>
    <row r="23" spans="2:17" ht="15.75" customHeight="1">
      <c r="B23" s="208"/>
      <c r="C23" s="210">
        <v>2019</v>
      </c>
      <c r="D23" t="s">
        <v>491</v>
      </c>
      <c r="E23">
        <v>1</v>
      </c>
      <c r="F23">
        <v>1731</v>
      </c>
      <c r="G23" s="48">
        <v>1338467.4601970001</v>
      </c>
      <c r="H23" s="55">
        <f>F23*$H$3*L$13</f>
        <v>152570.12260867213</v>
      </c>
      <c r="I23" s="54"/>
      <c r="K23" s="62">
        <v>2018</v>
      </c>
      <c r="L23" s="5">
        <f>G20/10000</f>
        <v>1778.0507941779827</v>
      </c>
      <c r="M23" s="84">
        <f>H20</f>
        <v>2014285.7609817775</v>
      </c>
      <c r="N23" s="159">
        <f>Vintages!E49</f>
        <v>5258299.8619351257</v>
      </c>
      <c r="O23" s="155">
        <f>'NER Model'!H$183</f>
        <v>5258299.8619351257</v>
      </c>
      <c r="P23" s="155">
        <f>-'NER Model'!H$184</f>
        <v>525829.98619351257</v>
      </c>
      <c r="Q23" s="160">
        <f>O23-P23</f>
        <v>4732469.8757416131</v>
      </c>
    </row>
    <row r="24" spans="2:17">
      <c r="B24" s="208"/>
      <c r="C24" s="211"/>
      <c r="D24" t="s">
        <v>493</v>
      </c>
      <c r="E24">
        <v>2</v>
      </c>
      <c r="F24">
        <v>1769</v>
      </c>
      <c r="G24" s="48">
        <v>1367850.339161</v>
      </c>
      <c r="H24" s="55">
        <f>F24*$H$3*L$14</f>
        <v>138667.54635176458</v>
      </c>
      <c r="I24" s="54"/>
      <c r="K24" s="62">
        <v>2019</v>
      </c>
      <c r="L24" s="5">
        <f>G28/10000</f>
        <v>1104.2549855036184</v>
      </c>
      <c r="M24" s="84">
        <f>H28</f>
        <v>1248954.8983050203</v>
      </c>
      <c r="N24" s="159">
        <f>Vintages!E50</f>
        <v>6994485.5845117765</v>
      </c>
      <c r="O24" s="155">
        <f>'NER Model'!I$183</f>
        <v>6994485.5845117765</v>
      </c>
      <c r="P24" s="155">
        <f>-'NER Model'!I$184</f>
        <v>699448.55845117767</v>
      </c>
      <c r="Q24" s="160">
        <f t="shared" ref="Q24:Q25" si="1">O24-P24</f>
        <v>6295037.0260605989</v>
      </c>
    </row>
    <row r="25" spans="2:17" ht="15.75" thickBot="1">
      <c r="B25" s="208"/>
      <c r="C25" s="211"/>
      <c r="D25" t="s">
        <v>495</v>
      </c>
      <c r="E25">
        <v>3</v>
      </c>
      <c r="F25">
        <v>926</v>
      </c>
      <c r="G25" s="48">
        <v>716014.36634399998</v>
      </c>
      <c r="H25" s="55">
        <f>F25*$H$3*L$16</f>
        <v>72254.527760642406</v>
      </c>
      <c r="I25" s="54"/>
      <c r="K25" s="62">
        <v>2020</v>
      </c>
      <c r="L25" s="5">
        <f>G36/10000</f>
        <v>1564.4063347600666</v>
      </c>
      <c r="M25" s="84">
        <f>H36</f>
        <v>1778581.3758353712</v>
      </c>
      <c r="N25" s="164">
        <f>Vintages!E51</f>
        <v>7760662.8171440298</v>
      </c>
      <c r="O25" s="165">
        <f>'NER Model'!J$183</f>
        <v>7760662.8171440298</v>
      </c>
      <c r="P25" s="165">
        <f>-'NER Model'!J$184</f>
        <v>776066.28171440319</v>
      </c>
      <c r="Q25" s="166">
        <f t="shared" si="1"/>
        <v>6984596.5354296267</v>
      </c>
    </row>
    <row r="26" spans="2:17" ht="15.75" thickBot="1">
      <c r="B26" s="208"/>
      <c r="C26" s="211"/>
      <c r="D26" t="s">
        <v>497</v>
      </c>
      <c r="E26">
        <v>4</v>
      </c>
      <c r="F26">
        <v>9637</v>
      </c>
      <c r="G26" s="48">
        <v>7451652.7521169996</v>
      </c>
      <c r="H26" s="55">
        <f>F26*$H$3*L$15</f>
        <v>867229.96230807598</v>
      </c>
      <c r="I26" s="54"/>
      <c r="K26" s="151" t="s">
        <v>512</v>
      </c>
      <c r="L26" s="152">
        <f>SUM(L22,L23,L24,L25)</f>
        <v>5151.3599460288679</v>
      </c>
      <c r="M26" s="153">
        <f>SUM(M22:M25)</f>
        <v>5855129.3032627366</v>
      </c>
      <c r="N26" s="161">
        <f>SUM(N22:N23,N24:N25)</f>
        <v>25096232.377514042</v>
      </c>
      <c r="O26" s="162">
        <f>SUM(O22:O25)</f>
        <v>25096232.377514042</v>
      </c>
      <c r="P26" s="162">
        <f>ROUNDUP(SUM(P22:P25),0)</f>
        <v>2509624</v>
      </c>
      <c r="Q26" s="163">
        <f>ROUNDDOWN(SUM(Q22:Q25),0)</f>
        <v>22586608</v>
      </c>
    </row>
    <row r="27" spans="2:17">
      <c r="B27" s="208"/>
      <c r="C27" s="212"/>
      <c r="D27" s="65" t="s">
        <v>498</v>
      </c>
      <c r="E27" s="65"/>
      <c r="F27" s="65">
        <v>218</v>
      </c>
      <c r="G27" s="66">
        <f>G23/F23*F27</f>
        <v>168564.93721718431</v>
      </c>
      <c r="H27" s="67">
        <f>F27*$H$3*AVERAGE(L$13:L$16)</f>
        <v>18232.739275865293</v>
      </c>
      <c r="I27" s="54"/>
      <c r="K27" s="2" t="s">
        <v>513</v>
      </c>
      <c r="M27" s="88">
        <f>AVERAGE(M22,M23,M24,M25)</f>
        <v>1463782.3258156842</v>
      </c>
      <c r="O27" s="83">
        <f>O26/COUNTA($K$22,$K$23,$K$24,$K$25)</f>
        <v>6274058.0943785105</v>
      </c>
      <c r="P27" s="83">
        <f>P26/COUNTA($K$22,$K$23,$K$24,$K$25)</f>
        <v>627406</v>
      </c>
      <c r="Q27" s="83">
        <f>Q26/COUNTA($K$22,$K$23,$K$24,$K$25)</f>
        <v>5646652</v>
      </c>
    </row>
    <row r="28" spans="2:17">
      <c r="B28" s="208"/>
      <c r="C28" s="82"/>
      <c r="F28" s="52">
        <f>SUM(F23:F26)</f>
        <v>14063</v>
      </c>
      <c r="G28" s="56">
        <f>SUM(G23:G27)</f>
        <v>11042549.855036184</v>
      </c>
      <c r="H28" s="52">
        <f>SUM(H23:H27)</f>
        <v>1248954.8983050203</v>
      </c>
      <c r="I28" s="54"/>
      <c r="Q28" s="125"/>
    </row>
    <row r="29" spans="2:17">
      <c r="B29" s="208"/>
      <c r="I29" s="54"/>
      <c r="Q29" s="125"/>
    </row>
    <row r="30" spans="2:17">
      <c r="B30" s="208"/>
      <c r="D30" s="64" t="s">
        <v>483</v>
      </c>
      <c r="E30" s="64" t="s">
        <v>484</v>
      </c>
      <c r="F30" s="64" t="s">
        <v>485</v>
      </c>
      <c r="G30" s="64" t="s">
        <v>486</v>
      </c>
      <c r="H30" s="64" t="s">
        <v>487</v>
      </c>
      <c r="I30" s="54"/>
      <c r="Q30" s="125"/>
    </row>
    <row r="31" spans="2:17" ht="15" customHeight="1">
      <c r="B31" s="208"/>
      <c r="C31" s="210">
        <v>2020</v>
      </c>
      <c r="D31" t="s">
        <v>491</v>
      </c>
      <c r="E31">
        <v>1</v>
      </c>
      <c r="F31">
        <v>2363</v>
      </c>
      <c r="G31">
        <v>1827151.131395</v>
      </c>
      <c r="H31" s="55">
        <f>F31*$H$3*L$13</f>
        <v>208274.52323760386</v>
      </c>
      <c r="I31" s="54"/>
      <c r="M31" s="87" t="s">
        <v>514</v>
      </c>
      <c r="N31" s="85"/>
      <c r="O31" s="85"/>
      <c r="P31" s="86">
        <f>ROUNDUP('NER Model'!$F$186+'NER &amp; Loss Events Calculation'!$P$26,0)</f>
        <v>4556259</v>
      </c>
      <c r="Q31" s="125"/>
    </row>
    <row r="32" spans="2:17">
      <c r="B32" s="208"/>
      <c r="C32" s="211"/>
      <c r="D32" t="s">
        <v>493</v>
      </c>
      <c r="E32">
        <v>2</v>
      </c>
      <c r="F32">
        <v>2093</v>
      </c>
      <c r="G32">
        <v>1618378.0440160001</v>
      </c>
      <c r="H32" s="55">
        <f>F32*$H$3*L$14</f>
        <v>164065.10713071979</v>
      </c>
      <c r="I32" s="54"/>
      <c r="M32" t="s">
        <v>515</v>
      </c>
      <c r="P32" s="55">
        <f>ROUNDDOWN(P31*0.15,0)</f>
        <v>683438</v>
      </c>
      <c r="Q32" s="125"/>
    </row>
    <row r="33" spans="1:17" ht="15" customHeight="1">
      <c r="B33" s="208"/>
      <c r="C33" s="211"/>
      <c r="D33" t="s">
        <v>495</v>
      </c>
      <c r="E33">
        <v>3</v>
      </c>
      <c r="F33">
        <v>975</v>
      </c>
      <c r="G33">
        <v>753902.81553499994</v>
      </c>
      <c r="H33" s="55">
        <f>F33*$H$3*L$16</f>
        <v>76077.931497436657</v>
      </c>
      <c r="I33" s="54"/>
      <c r="O33" s="55"/>
      <c r="P33" s="55">
        <f>Q26+P32</f>
        <v>23270046</v>
      </c>
      <c r="Q33" s="125"/>
    </row>
    <row r="34" spans="1:17">
      <c r="B34" s="208"/>
      <c r="C34" s="211"/>
      <c r="D34" t="s">
        <v>497</v>
      </c>
      <c r="E34">
        <v>4</v>
      </c>
      <c r="F34">
        <v>14522</v>
      </c>
      <c r="G34">
        <v>11228899.166363001</v>
      </c>
      <c r="H34" s="55">
        <f>F34*$H$3*L$15</f>
        <v>1306829.2531532513</v>
      </c>
      <c r="I34" s="54"/>
      <c r="O34" s="55"/>
      <c r="P34" s="55"/>
      <c r="Q34" s="125"/>
    </row>
    <row r="35" spans="1:17">
      <c r="B35" s="208"/>
      <c r="C35" s="212"/>
      <c r="D35" s="65" t="s">
        <v>498</v>
      </c>
      <c r="E35" s="65"/>
      <c r="F35" s="65">
        <v>279</v>
      </c>
      <c r="G35" s="66">
        <f>G31/F31*F35</f>
        <v>215732.19029166526</v>
      </c>
      <c r="H35" s="67">
        <f>F35*$H$3*AVERAGE(L$13:L$16)</f>
        <v>23334.56081635971</v>
      </c>
      <c r="I35" s="54"/>
      <c r="P35" s="55"/>
      <c r="Q35" s="125"/>
    </row>
    <row r="36" spans="1:17">
      <c r="C36" s="82"/>
      <c r="F36" s="52">
        <f>SUM(F31:F34)</f>
        <v>19953</v>
      </c>
      <c r="G36" s="56">
        <f>SUM(G31:G35)</f>
        <v>15644063.347600665</v>
      </c>
      <c r="H36" s="52">
        <f>SUM(H31:H35)</f>
        <v>1778581.3758353712</v>
      </c>
      <c r="I36" s="125"/>
      <c r="Q36" s="125"/>
    </row>
    <row r="37" spans="1:17" s="95" customFormat="1" ht="15.75" thickBot="1">
      <c r="A37" s="216" t="s">
        <v>516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</row>
    <row r="38" spans="1:17" ht="30">
      <c r="D38" s="64" t="s">
        <v>483</v>
      </c>
      <c r="E38" s="64" t="s">
        <v>484</v>
      </c>
      <c r="F38" s="64" t="s">
        <v>485</v>
      </c>
      <c r="G38" s="64" t="s">
        <v>517</v>
      </c>
      <c r="H38" s="64" t="s">
        <v>487</v>
      </c>
      <c r="I38" s="125"/>
      <c r="J38" s="96"/>
      <c r="K38" s="77" t="s">
        <v>499</v>
      </c>
      <c r="L38" s="78" t="s">
        <v>489</v>
      </c>
      <c r="M38" s="79" t="s">
        <v>500</v>
      </c>
      <c r="N38" s="96"/>
      <c r="O38" s="96"/>
      <c r="P38" s="96"/>
      <c r="Q38" s="96"/>
    </row>
    <row r="39" spans="1:17">
      <c r="B39" s="209" t="s">
        <v>518</v>
      </c>
      <c r="C39" s="213">
        <v>2021</v>
      </c>
      <c r="D39" t="s">
        <v>491</v>
      </c>
      <c r="E39">
        <v>1</v>
      </c>
      <c r="F39">
        <v>1175.5704881333966</v>
      </c>
      <c r="G39">
        <v>1058013.43932009</v>
      </c>
      <c r="H39" s="55">
        <f>F39*$H$3*L39</f>
        <v>99475.635320397865</v>
      </c>
      <c r="I39" s="132"/>
      <c r="J39" s="96"/>
      <c r="K39" s="59" t="s">
        <v>501</v>
      </c>
      <c r="L39" s="76">
        <f>M39-$L$43</f>
        <v>940.21145312035821</v>
      </c>
      <c r="M39" s="63">
        <v>1040.8514531203582</v>
      </c>
      <c r="N39" s="96"/>
      <c r="O39" s="96"/>
      <c r="P39" s="96"/>
      <c r="Q39" s="96"/>
    </row>
    <row r="40" spans="1:17" ht="15" customHeight="1">
      <c r="B40" s="209"/>
      <c r="C40" s="214"/>
      <c r="D40" t="s">
        <v>493</v>
      </c>
      <c r="E40">
        <v>2</v>
      </c>
      <c r="F40">
        <v>1376.5624608311352</v>
      </c>
      <c r="G40">
        <v>1238906.2147480201</v>
      </c>
      <c r="H40" s="55">
        <f t="shared" ref="H40:H42" si="2">F40*$H$3*L40</f>
        <v>97450.601433494201</v>
      </c>
      <c r="I40" s="132"/>
      <c r="J40" s="96"/>
      <c r="K40" s="59" t="s">
        <v>502</v>
      </c>
      <c r="L40" s="76">
        <f t="shared" ref="L40:L42" si="3">M40-$L$43</f>
        <v>786.58578247034177</v>
      </c>
      <c r="M40" s="63">
        <v>887.22578247034176</v>
      </c>
      <c r="N40" s="96"/>
      <c r="O40" s="96"/>
      <c r="P40" s="96"/>
      <c r="Q40" s="96"/>
    </row>
    <row r="41" spans="1:17">
      <c r="B41" s="209"/>
      <c r="C41" s="214"/>
      <c r="D41" t="s">
        <v>495</v>
      </c>
      <c r="E41">
        <v>3</v>
      </c>
      <c r="F41">
        <v>232.46740000015254</v>
      </c>
      <c r="G41">
        <v>209220.66000008583</v>
      </c>
      <c r="H41" s="55">
        <f t="shared" si="2"/>
        <v>14107.826867836275</v>
      </c>
      <c r="I41" s="132"/>
      <c r="J41" s="96"/>
      <c r="K41" s="59" t="s">
        <v>503</v>
      </c>
      <c r="L41" s="76">
        <f t="shared" si="3"/>
        <v>674.30371684263957</v>
      </c>
      <c r="M41" s="63">
        <v>774.94371684263956</v>
      </c>
      <c r="N41" s="96"/>
      <c r="O41" s="96"/>
      <c r="P41" s="96"/>
      <c r="Q41" s="96"/>
    </row>
    <row r="42" spans="1:17" ht="15.75" thickBot="1">
      <c r="B42" s="209"/>
      <c r="C42" s="214"/>
      <c r="D42" t="s">
        <v>497</v>
      </c>
      <c r="E42">
        <v>4</v>
      </c>
      <c r="F42">
        <v>4418.6360111111653</v>
      </c>
      <c r="G42">
        <v>3976772.4100000858</v>
      </c>
      <c r="H42" s="55">
        <f t="shared" si="2"/>
        <v>327752.87237664778</v>
      </c>
      <c r="I42" s="132"/>
      <c r="J42" s="96"/>
      <c r="K42" s="126" t="s">
        <v>504</v>
      </c>
      <c r="L42" s="124">
        <f t="shared" si="3"/>
        <v>824.16804027425792</v>
      </c>
      <c r="M42" s="129">
        <v>924.80804027425791</v>
      </c>
      <c r="N42" s="96"/>
      <c r="O42" s="96"/>
      <c r="P42" s="96"/>
      <c r="Q42" s="96"/>
    </row>
    <row r="43" spans="1:17" ht="15.75" thickBot="1">
      <c r="B43" s="209"/>
      <c r="C43" s="215"/>
      <c r="D43" s="65" t="s">
        <v>498</v>
      </c>
      <c r="E43" s="65"/>
      <c r="F43" s="65">
        <v>0</v>
      </c>
      <c r="G43" s="66">
        <v>0</v>
      </c>
      <c r="H43" s="67">
        <f>F43*$H$3*AVERAGE(L$13:L$16)</f>
        <v>0</v>
      </c>
      <c r="I43" s="132"/>
      <c r="J43" s="96"/>
      <c r="K43" s="130" t="s">
        <v>505</v>
      </c>
      <c r="L43" s="131">
        <v>100.64</v>
      </c>
      <c r="N43" s="96"/>
      <c r="O43" s="96"/>
      <c r="P43" s="96"/>
      <c r="Q43" s="96"/>
    </row>
    <row r="44" spans="1:17">
      <c r="C44" s="82"/>
      <c r="F44" s="52">
        <f>SUM(F39:F42)</f>
        <v>7203.236360075849</v>
      </c>
      <c r="G44" s="56">
        <f>SUM(G39:G43)</f>
        <v>6482912.7240682822</v>
      </c>
      <c r="H44" s="52">
        <f>SUM(H39:H43)</f>
        <v>538786.93599837611</v>
      </c>
      <c r="I44" s="132"/>
      <c r="J44" s="96"/>
      <c r="L44" s="61">
        <f>AVERAGE(L39:L42)</f>
        <v>806.31724817689928</v>
      </c>
      <c r="N44" s="96"/>
      <c r="O44" s="96"/>
      <c r="P44" s="96"/>
      <c r="Q44" s="96"/>
    </row>
    <row r="45" spans="1:17" ht="15.75" thickBot="1">
      <c r="G45" s="55">
        <f>G44/10000</f>
        <v>648.29127240682817</v>
      </c>
      <c r="I45" s="125"/>
      <c r="J45" s="96"/>
      <c r="N45" s="96"/>
      <c r="O45" s="96"/>
      <c r="P45" s="96"/>
      <c r="Q45" s="96"/>
    </row>
    <row r="46" spans="1:17" ht="15.75" thickBot="1">
      <c r="D46" s="179" t="s">
        <v>519</v>
      </c>
      <c r="E46" s="180" t="s">
        <v>507</v>
      </c>
      <c r="F46" s="181" t="s">
        <v>508</v>
      </c>
      <c r="I46" s="125"/>
      <c r="J46" s="96"/>
      <c r="Q46" s="125"/>
    </row>
    <row r="47" spans="1:17">
      <c r="D47" s="183" t="s">
        <v>520</v>
      </c>
      <c r="E47" s="184">
        <f>G45</f>
        <v>648.29127240682817</v>
      </c>
      <c r="F47" s="185">
        <f>H44</f>
        <v>538786.93599837611</v>
      </c>
      <c r="I47" s="125"/>
      <c r="K47" s="92" t="s">
        <v>506</v>
      </c>
      <c r="L47" s="93" t="s">
        <v>507</v>
      </c>
      <c r="M47" s="93" t="s">
        <v>508</v>
      </c>
      <c r="N47" s="93" t="s">
        <v>509</v>
      </c>
      <c r="O47" s="93" t="s">
        <v>510</v>
      </c>
      <c r="P47" s="93" t="s">
        <v>511</v>
      </c>
      <c r="Q47" s="94" t="s">
        <v>469</v>
      </c>
    </row>
    <row r="48" spans="1:17" ht="15.75" thickBot="1">
      <c r="D48" s="126" t="s">
        <v>521</v>
      </c>
      <c r="E48" s="182"/>
      <c r="F48" s="186">
        <v>34324.03</v>
      </c>
      <c r="I48" s="125"/>
      <c r="K48">
        <v>2021</v>
      </c>
      <c r="L48" s="55">
        <f>G44/10000</f>
        <v>648.29127240682817</v>
      </c>
      <c r="M48" s="53">
        <f>F49</f>
        <v>573111</v>
      </c>
      <c r="N48" s="5">
        <f>Vintages!G53</f>
        <v>5707476.7140431553</v>
      </c>
      <c r="O48" s="5">
        <f>'NER Model'!K183</f>
        <v>8615283.8405054659</v>
      </c>
      <c r="P48" s="5">
        <f>'NER Model'!K184</f>
        <v>-861529</v>
      </c>
      <c r="Q48" s="133">
        <f>O48-(-P48)</f>
        <v>7753754.8405054659</v>
      </c>
    </row>
    <row r="49" spans="1:19" ht="15.75" thickBot="1">
      <c r="D49" s="126" t="s">
        <v>522</v>
      </c>
      <c r="E49" s="182"/>
      <c r="F49" s="187">
        <v>573111</v>
      </c>
      <c r="I49" s="125"/>
      <c r="Q49" s="125"/>
      <c r="R49" s="125"/>
      <c r="S49" s="125"/>
    </row>
    <row r="51" spans="1:19" ht="15.75" thickBot="1">
      <c r="A51" s="206" t="s">
        <v>523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125"/>
      <c r="S51" s="125"/>
    </row>
    <row r="52" spans="1:19" ht="45">
      <c r="B52" s="96"/>
      <c r="C52" s="96"/>
      <c r="D52" s="96" t="s">
        <v>520</v>
      </c>
      <c r="E52" s="96"/>
      <c r="F52" s="96"/>
      <c r="G52" s="96"/>
      <c r="H52" s="96"/>
      <c r="I52" s="96"/>
      <c r="J52" s="96"/>
      <c r="K52" s="77" t="s">
        <v>499</v>
      </c>
      <c r="L52" s="78" t="s">
        <v>489</v>
      </c>
      <c r="M52" s="79" t="s">
        <v>500</v>
      </c>
      <c r="N52" s="79" t="s">
        <v>565</v>
      </c>
      <c r="O52" s="96"/>
      <c r="P52" s="96"/>
      <c r="Q52" s="96"/>
      <c r="R52" s="125"/>
      <c r="S52" s="125"/>
    </row>
    <row r="53" spans="1:19">
      <c r="D53" s="64" t="s">
        <v>483</v>
      </c>
      <c r="E53" s="64" t="s">
        <v>484</v>
      </c>
      <c r="F53" s="64" t="s">
        <v>524</v>
      </c>
      <c r="G53" s="64" t="s">
        <v>525</v>
      </c>
      <c r="H53" s="64" t="s">
        <v>487</v>
      </c>
      <c r="I53" s="125"/>
      <c r="J53" s="96"/>
      <c r="K53" s="59" t="s">
        <v>501</v>
      </c>
      <c r="L53" s="76">
        <f>M53-$M$57</f>
        <v>957.50948262249597</v>
      </c>
      <c r="M53" s="63">
        <v>1058.149482622496</v>
      </c>
      <c r="N53" s="59" t="s">
        <v>567</v>
      </c>
      <c r="O53" s="96"/>
      <c r="P53" s="96"/>
      <c r="Q53" s="96"/>
      <c r="R53" s="125"/>
      <c r="S53" s="125"/>
    </row>
    <row r="54" spans="1:19">
      <c r="B54" s="207" t="s">
        <v>526</v>
      </c>
      <c r="C54" s="203">
        <v>2022</v>
      </c>
      <c r="D54" t="s">
        <v>491</v>
      </c>
      <c r="E54">
        <v>1</v>
      </c>
      <c r="F54" s="140">
        <v>123.72321700000612</v>
      </c>
      <c r="G54" s="140">
        <v>137.55101500000455</v>
      </c>
      <c r="H54" s="141">
        <f>G54*L53</f>
        <v>131706.40120685354</v>
      </c>
      <c r="I54" s="132"/>
      <c r="J54" s="96"/>
      <c r="K54" s="59" t="s">
        <v>502</v>
      </c>
      <c r="L54" s="76">
        <f>M54-$M$57</f>
        <v>768.35140711686904</v>
      </c>
      <c r="M54" s="63">
        <v>868.99140711686903</v>
      </c>
      <c r="N54" s="59" t="s">
        <v>566</v>
      </c>
      <c r="O54" s="96"/>
      <c r="P54" s="96"/>
      <c r="Q54" s="96"/>
      <c r="R54" s="125"/>
      <c r="S54" s="125"/>
    </row>
    <row r="55" spans="1:19">
      <c r="B55" s="207"/>
      <c r="C55" s="204"/>
      <c r="D55" t="s">
        <v>493</v>
      </c>
      <c r="E55">
        <v>2</v>
      </c>
      <c r="F55" s="140">
        <v>109.59327100000155</v>
      </c>
      <c r="G55" s="140">
        <v>114.4358864989008</v>
      </c>
      <c r="H55" s="141">
        <f>G55*L54</f>
        <v>87926.974416096753</v>
      </c>
      <c r="I55" s="132"/>
      <c r="J55" s="96"/>
      <c r="K55" s="59" t="s">
        <v>503</v>
      </c>
      <c r="L55" s="76">
        <f>M55-$M$57</f>
        <v>535.05002380643111</v>
      </c>
      <c r="M55" s="63">
        <v>635.6900238064311</v>
      </c>
      <c r="N55" s="59" t="s">
        <v>568</v>
      </c>
      <c r="O55" s="96"/>
      <c r="P55" s="96"/>
      <c r="Q55" s="96"/>
      <c r="R55" s="125"/>
      <c r="S55" s="125"/>
    </row>
    <row r="56" spans="1:19" ht="15.75" thickBot="1">
      <c r="B56" s="207"/>
      <c r="C56" s="204"/>
      <c r="D56" t="s">
        <v>495</v>
      </c>
      <c r="E56">
        <v>3</v>
      </c>
      <c r="F56" s="140">
        <v>26.069250467000529</v>
      </c>
      <c r="G56" s="140">
        <v>49.291505467001116</v>
      </c>
      <c r="H56" s="141">
        <f>G56*L56</f>
        <v>39192.6047014461</v>
      </c>
      <c r="I56" s="132"/>
      <c r="J56" s="96"/>
      <c r="K56" s="126" t="s">
        <v>504</v>
      </c>
      <c r="L56" s="128">
        <f>M56-$M$57</f>
        <v>795.11884106855155</v>
      </c>
      <c r="M56" s="129">
        <v>895.75884106855153</v>
      </c>
      <c r="N56" s="59" t="s">
        <v>569</v>
      </c>
      <c r="O56" s="96"/>
      <c r="P56" s="96"/>
      <c r="Q56" s="96"/>
      <c r="R56" s="125"/>
      <c r="S56" s="125"/>
    </row>
    <row r="57" spans="1:19" ht="15.75" thickBot="1">
      <c r="B57" s="207"/>
      <c r="C57" s="204"/>
      <c r="D57" t="s">
        <v>497</v>
      </c>
      <c r="E57">
        <v>4</v>
      </c>
      <c r="F57" s="140">
        <v>661.17917208289873</v>
      </c>
      <c r="G57" s="140">
        <v>651.33947969959991</v>
      </c>
      <c r="H57" s="141">
        <f>G57*L55</f>
        <v>348499.20411933941</v>
      </c>
      <c r="I57" s="132"/>
      <c r="J57" s="96"/>
      <c r="K57" s="130" t="s">
        <v>505</v>
      </c>
      <c r="M57" s="131">
        <v>100.64</v>
      </c>
      <c r="N57" s="59" t="s">
        <v>570</v>
      </c>
      <c r="O57" s="96"/>
      <c r="P57" s="96"/>
      <c r="Q57" s="96"/>
      <c r="R57" s="125"/>
      <c r="S57" s="125"/>
    </row>
    <row r="58" spans="1:19">
      <c r="B58" s="207"/>
      <c r="C58" s="205"/>
      <c r="D58" s="65" t="s">
        <v>498</v>
      </c>
      <c r="E58" s="65"/>
      <c r="F58" s="65">
        <v>0</v>
      </c>
      <c r="G58" s="66"/>
      <c r="H58" s="67">
        <f>F58*$H$3*AVERAGE(L$13:L$16)</f>
        <v>0</v>
      </c>
      <c r="I58" s="132"/>
      <c r="J58" s="96"/>
      <c r="K58" s="59" t="s">
        <v>564</v>
      </c>
      <c r="L58" s="61">
        <f>AVERAGE(L53:L56)</f>
        <v>764.00743865358686</v>
      </c>
      <c r="N58" s="96"/>
      <c r="O58" s="96"/>
      <c r="P58" s="96"/>
      <c r="Q58" s="96"/>
      <c r="R58" s="125"/>
      <c r="S58" s="125"/>
    </row>
    <row r="59" spans="1:19">
      <c r="C59" s="82"/>
      <c r="F59" s="52">
        <f>SUM(F54:F57)</f>
        <v>920.56491054990693</v>
      </c>
      <c r="G59" s="175">
        <f>SUM(G54:G58)</f>
        <v>952.61788666550638</v>
      </c>
      <c r="H59" s="178">
        <f>SUM(H54:H58)</f>
        <v>607325.18444373575</v>
      </c>
      <c r="I59" s="132"/>
      <c r="J59" s="96"/>
      <c r="N59" s="96"/>
      <c r="O59" s="96"/>
      <c r="P59" s="96"/>
      <c r="Q59" s="96"/>
      <c r="R59" s="96"/>
      <c r="S59" s="125"/>
    </row>
    <row r="60" spans="1:19">
      <c r="G60" s="55">
        <f>G59/10000</f>
        <v>9.5261788666550634E-2</v>
      </c>
      <c r="I60" s="125"/>
      <c r="J60" s="96"/>
      <c r="K60" t="s">
        <v>527</v>
      </c>
      <c r="Q60"/>
      <c r="R60" s="125"/>
      <c r="S60" s="125"/>
    </row>
    <row r="61" spans="1:19" ht="75">
      <c r="I61" s="125"/>
      <c r="K61" s="92" t="s">
        <v>506</v>
      </c>
      <c r="L61" s="176" t="s">
        <v>528</v>
      </c>
      <c r="M61" s="176" t="s">
        <v>529</v>
      </c>
      <c r="N61" s="176" t="s">
        <v>530</v>
      </c>
      <c r="O61" s="176" t="s">
        <v>531</v>
      </c>
      <c r="P61" s="177" t="s">
        <v>532</v>
      </c>
      <c r="Q61" s="176" t="s">
        <v>533</v>
      </c>
      <c r="R61" s="93" t="s">
        <v>511</v>
      </c>
      <c r="S61" s="94" t="s">
        <v>469</v>
      </c>
    </row>
    <row r="62" spans="1:19">
      <c r="C62" s="203">
        <v>2023</v>
      </c>
      <c r="D62" s="167" t="s">
        <v>491</v>
      </c>
      <c r="E62" s="168">
        <v>1</v>
      </c>
      <c r="F62" s="169">
        <v>4022.2222222222222</v>
      </c>
      <c r="G62" s="169">
        <v>229185900</v>
      </c>
      <c r="H62" s="170">
        <f>F62*$H$3*L53</f>
        <v>346618.43270934356</v>
      </c>
      <c r="I62" s="125"/>
      <c r="K62">
        <v>2022</v>
      </c>
      <c r="L62" s="55">
        <f>G59</f>
        <v>952.61788666550638</v>
      </c>
      <c r="M62" s="53">
        <f>ROUNDUP(H59+F79,0)</f>
        <v>611279</v>
      </c>
      <c r="N62" s="5">
        <f>'NER Model'!L175</f>
        <v>6392828.7140431553</v>
      </c>
      <c r="O62" s="5">
        <f>'NER Model'!L182</f>
        <v>5781549.7140431553</v>
      </c>
      <c r="P62" s="5">
        <f>ROUNDUP(F75+F80,0)</f>
        <v>74073</v>
      </c>
      <c r="Q62" s="5">
        <f>O62-P62</f>
        <v>5707476.7140431553</v>
      </c>
      <c r="R62" s="5">
        <f>'NER Model'!L184</f>
        <v>-925048</v>
      </c>
      <c r="S62" s="133">
        <f>ROUNDDOWN(Q62-(-R62),0)</f>
        <v>4782428</v>
      </c>
    </row>
    <row r="63" spans="1:19">
      <c r="C63" s="204"/>
      <c r="D63" s="171" t="s">
        <v>493</v>
      </c>
      <c r="E63">
        <v>2</v>
      </c>
      <c r="F63" s="140">
        <v>6122.2222222222226</v>
      </c>
      <c r="G63" s="140">
        <v>6765300</v>
      </c>
      <c r="H63" s="172">
        <f>F63*$H$3*L54</f>
        <v>423361.62532139482</v>
      </c>
      <c r="I63" s="125"/>
      <c r="Q63"/>
      <c r="R63" s="125"/>
      <c r="S63" s="125"/>
    </row>
    <row r="64" spans="1:19">
      <c r="C64" s="204"/>
      <c r="D64" s="171" t="s">
        <v>495</v>
      </c>
      <c r="E64">
        <v>3</v>
      </c>
      <c r="F64" s="140">
        <v>2055.5555555555557</v>
      </c>
      <c r="G64" s="140">
        <v>1209434400</v>
      </c>
      <c r="H64" s="172">
        <f>F64*$H$3*L55</f>
        <v>98984.254404189749</v>
      </c>
      <c r="I64" s="125"/>
      <c r="Q64"/>
      <c r="R64" s="125"/>
      <c r="S64" s="125"/>
    </row>
    <row r="65" spans="3:19">
      <c r="C65" s="204"/>
      <c r="D65" s="171" t="s">
        <v>497</v>
      </c>
      <c r="E65">
        <v>4</v>
      </c>
      <c r="F65" s="140">
        <v>13088.888888888889</v>
      </c>
      <c r="G65" s="140">
        <v>483210899.99999994</v>
      </c>
      <c r="H65" s="172">
        <f>F65*$H$3*L56</f>
        <v>936649.99477875372</v>
      </c>
      <c r="I65" s="125"/>
      <c r="K65" t="s">
        <v>534</v>
      </c>
      <c r="Q65"/>
      <c r="R65" s="125"/>
      <c r="S65" s="125"/>
    </row>
    <row r="66" spans="3:19" ht="75">
      <c r="C66" s="205"/>
      <c r="D66" s="173" t="s">
        <v>498</v>
      </c>
      <c r="E66" s="65"/>
      <c r="F66" s="65"/>
      <c r="G66" s="65">
        <v>2048400</v>
      </c>
      <c r="H66" s="174"/>
      <c r="I66" s="125"/>
      <c r="K66" s="92" t="s">
        <v>506</v>
      </c>
      <c r="L66" s="176" t="s">
        <v>528</v>
      </c>
      <c r="M66" s="176" t="s">
        <v>529</v>
      </c>
      <c r="N66" s="176" t="s">
        <v>530</v>
      </c>
      <c r="O66" s="176" t="s">
        <v>531</v>
      </c>
      <c r="P66" s="177" t="s">
        <v>532</v>
      </c>
      <c r="Q66" s="176" t="s">
        <v>533</v>
      </c>
      <c r="R66" s="93" t="s">
        <v>511</v>
      </c>
      <c r="S66" s="94" t="s">
        <v>469</v>
      </c>
    </row>
    <row r="67" spans="3:19">
      <c r="D67" t="s">
        <v>535</v>
      </c>
      <c r="F67" s="52">
        <f>SUM(F62:F65)</f>
        <v>25288.888888888891</v>
      </c>
      <c r="G67" s="52">
        <f>SUM(G62:G65)</f>
        <v>1928596500</v>
      </c>
      <c r="H67" s="52">
        <f>SUM(H62:H65)</f>
        <v>1805614.3072136817</v>
      </c>
      <c r="I67" s="125"/>
      <c r="K67">
        <v>2022</v>
      </c>
      <c r="L67" s="55">
        <f>G59</f>
        <v>952.61788666550638</v>
      </c>
      <c r="M67" s="53">
        <f>ROUNDUP(H59+F79,0)</f>
        <v>611279</v>
      </c>
      <c r="N67" s="5">
        <v>3800000</v>
      </c>
      <c r="O67" s="5">
        <f>N67-M67</f>
        <v>3188721</v>
      </c>
      <c r="P67" s="5">
        <f>ROUNDUP(F75+F80,0)</f>
        <v>74073</v>
      </c>
      <c r="Q67" s="5">
        <f>O67-P67</f>
        <v>3114648</v>
      </c>
      <c r="R67" s="5">
        <f>-ROUNDUP(Parameters!O120*'NER &amp; Loss Events Calculation'!O67,0)</f>
        <v>-510196</v>
      </c>
      <c r="S67" s="133">
        <f>O67-P67-(-R67)</f>
        <v>2604452</v>
      </c>
    </row>
    <row r="68" spans="3:19">
      <c r="G68" s="55">
        <f>G67/10000</f>
        <v>192859.65</v>
      </c>
      <c r="I68" s="125"/>
      <c r="M68" s="55"/>
      <c r="Q68"/>
      <c r="R68" s="125"/>
      <c r="S68" s="133"/>
    </row>
    <row r="69" spans="3:19">
      <c r="I69" s="125"/>
      <c r="Q69"/>
      <c r="R69" s="125"/>
      <c r="S69" s="125"/>
    </row>
    <row r="70" spans="3:19">
      <c r="D70" s="96" t="s">
        <v>536</v>
      </c>
      <c r="I70" s="125"/>
      <c r="Q70"/>
      <c r="R70" s="125"/>
      <c r="S70" s="125"/>
    </row>
    <row r="71" spans="3:19" ht="15.75" thickBot="1">
      <c r="I71" s="125"/>
      <c r="Q71" s="125"/>
      <c r="R71" s="125"/>
      <c r="S71" s="125"/>
    </row>
    <row r="72" spans="3:19" ht="30">
      <c r="D72" s="183"/>
      <c r="E72" s="190" t="s">
        <v>537</v>
      </c>
      <c r="F72" s="191" t="s">
        <v>538</v>
      </c>
      <c r="I72" s="125"/>
      <c r="Q72" s="125"/>
      <c r="R72" s="125"/>
      <c r="S72" s="125"/>
    </row>
    <row r="73" spans="3:19">
      <c r="D73" s="192" t="s">
        <v>539</v>
      </c>
      <c r="E73" s="168">
        <v>74.02</v>
      </c>
      <c r="F73" s="193">
        <v>65885.63</v>
      </c>
      <c r="I73" s="125"/>
      <c r="Q73" s="125"/>
      <c r="R73" s="125"/>
      <c r="S73" s="125"/>
    </row>
    <row r="74" spans="3:19">
      <c r="D74" s="194" t="s">
        <v>540</v>
      </c>
      <c r="E74" s="65">
        <v>157.05000000000001</v>
      </c>
      <c r="F74" s="195">
        <v>139424.08332657695</v>
      </c>
      <c r="I74" s="125"/>
      <c r="Q74" s="125"/>
      <c r="R74" s="125"/>
      <c r="S74" s="125"/>
    </row>
    <row r="75" spans="3:19" ht="15.75" thickBot="1">
      <c r="D75" s="126"/>
      <c r="E75" s="182"/>
      <c r="F75" s="196">
        <f>F74-F73</f>
        <v>73538.453326576942</v>
      </c>
      <c r="H75" s="142"/>
      <c r="I75" s="125"/>
      <c r="Q75" s="125"/>
      <c r="R75" s="125"/>
      <c r="S75" s="125"/>
    </row>
    <row r="76" spans="3:19">
      <c r="H76" s="142"/>
    </row>
    <row r="77" spans="3:19" ht="15.75" thickBot="1">
      <c r="D77" s="96" t="s">
        <v>589</v>
      </c>
    </row>
    <row r="78" spans="3:19" ht="60">
      <c r="D78" s="183"/>
      <c r="E78" s="190" t="s">
        <v>592</v>
      </c>
      <c r="F78" s="191" t="s">
        <v>593</v>
      </c>
    </row>
    <row r="79" spans="3:19" ht="30">
      <c r="D79" s="198" t="s">
        <v>591</v>
      </c>
      <c r="E79" s="200">
        <v>203.39</v>
      </c>
      <c r="F79" s="193">
        <f>E79*'Peat Emissions'!$D$48</f>
        <v>3952.9049889999992</v>
      </c>
      <c r="H79" s="55"/>
    </row>
    <row r="80" spans="3:19" ht="45">
      <c r="D80" s="199" t="s">
        <v>590</v>
      </c>
      <c r="E80" s="201">
        <f>24.37+3.1</f>
        <v>27.470000000000002</v>
      </c>
      <c r="F80" s="202">
        <f>E80*'Peat Emissions'!$D$48</f>
        <v>533.88219700000002</v>
      </c>
    </row>
    <row r="81" spans="4:6" ht="15.75" thickBot="1">
      <c r="D81" s="126"/>
      <c r="E81" s="182"/>
      <c r="F81" s="197"/>
    </row>
  </sheetData>
  <mergeCells count="12">
    <mergeCell ref="C62:C66"/>
    <mergeCell ref="C54:C58"/>
    <mergeCell ref="A51:Q51"/>
    <mergeCell ref="B54:B58"/>
    <mergeCell ref="B7:B35"/>
    <mergeCell ref="B39:B43"/>
    <mergeCell ref="C7:C11"/>
    <mergeCell ref="C15:C19"/>
    <mergeCell ref="C23:C27"/>
    <mergeCell ref="C31:C35"/>
    <mergeCell ref="C39:C43"/>
    <mergeCell ref="A37:Q37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7C515-3008-614D-B411-16540539207A}">
  <sheetPr>
    <tabColor rgb="FF00B0F0"/>
  </sheetPr>
  <dimension ref="B2:E10"/>
  <sheetViews>
    <sheetView zoomScale="110" zoomScaleNormal="110" workbookViewId="0">
      <selection activeCell="G32" sqref="G32"/>
    </sheetView>
  </sheetViews>
  <sheetFormatPr defaultColWidth="11.42578125" defaultRowHeight="15"/>
  <cols>
    <col min="2" max="2" width="15.7109375" bestFit="1" customWidth="1"/>
    <col min="6" max="6" width="13" customWidth="1"/>
  </cols>
  <sheetData>
    <row r="2" spans="2:5">
      <c r="C2" t="s">
        <v>2</v>
      </c>
    </row>
    <row r="3" spans="2:5">
      <c r="B3" t="s">
        <v>541</v>
      </c>
      <c r="D3">
        <v>2021</v>
      </c>
      <c r="E3">
        <v>2022</v>
      </c>
    </row>
    <row r="4" spans="2:5">
      <c r="B4" t="s">
        <v>542</v>
      </c>
      <c r="D4" t="s">
        <v>518</v>
      </c>
      <c r="E4" t="s">
        <v>526</v>
      </c>
    </row>
    <row r="5" spans="2:5">
      <c r="B5" t="s">
        <v>543</v>
      </c>
      <c r="C5" t="s">
        <v>544</v>
      </c>
      <c r="D5" s="5">
        <v>3800000</v>
      </c>
      <c r="E5" s="5">
        <v>3800000</v>
      </c>
    </row>
    <row r="6" spans="2:5">
      <c r="B6" t="s">
        <v>519</v>
      </c>
      <c r="C6" t="s">
        <v>544</v>
      </c>
      <c r="D6" s="5">
        <f>'NER Model'!K176</f>
        <v>-573111</v>
      </c>
      <c r="E6" s="5">
        <f>'NER Model'!L176</f>
        <v>-611279</v>
      </c>
    </row>
    <row r="7" spans="2:5">
      <c r="B7" t="s">
        <v>545</v>
      </c>
      <c r="C7" t="s">
        <v>544</v>
      </c>
      <c r="D7" s="5">
        <f>SUM(D5:D6)</f>
        <v>3226889</v>
      </c>
      <c r="E7" s="5">
        <f>SUM(E5:E6)</f>
        <v>3188721</v>
      </c>
    </row>
    <row r="8" spans="2:5">
      <c r="B8" t="s">
        <v>546</v>
      </c>
      <c r="C8" t="s">
        <v>544</v>
      </c>
      <c r="D8" s="5">
        <f>'NER Model'!K179</f>
        <v>0</v>
      </c>
      <c r="E8" s="5">
        <f>'NER Model'!L179</f>
        <v>74073</v>
      </c>
    </row>
    <row r="9" spans="2:5">
      <c r="B9" t="s">
        <v>547</v>
      </c>
      <c r="C9" t="s">
        <v>544</v>
      </c>
      <c r="D9" s="5">
        <f>-ROUNDUP(Parameters!N120*'FCPF REL'!D7,0)</f>
        <v>-322689</v>
      </c>
      <c r="E9" s="5">
        <f>-ROUNDUP(Parameters!O120*'FCPF REL'!E7,0)</f>
        <v>-510196</v>
      </c>
    </row>
    <row r="10" spans="2:5">
      <c r="B10" t="s">
        <v>548</v>
      </c>
      <c r="C10" t="s">
        <v>544</v>
      </c>
      <c r="D10" s="5">
        <f>D7+D9</f>
        <v>2904200</v>
      </c>
      <c r="E10" s="5">
        <f>E7+E9</f>
        <v>2678525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32A75-4945-2B48-B525-00460EDE675D}">
  <sheetPr>
    <tabColor theme="5" tint="0.39997558519241921"/>
  </sheetPr>
  <dimension ref="C3:G50"/>
  <sheetViews>
    <sheetView topLeftCell="A14" zoomScale="136" zoomScaleNormal="136" workbookViewId="0">
      <selection activeCell="N34" sqref="N34"/>
    </sheetView>
  </sheetViews>
  <sheetFormatPr defaultColWidth="11.42578125" defaultRowHeight="15"/>
  <sheetData>
    <row r="3" spans="4:6">
      <c r="D3" s="2" t="s">
        <v>580</v>
      </c>
      <c r="F3">
        <f>SUM(121953.11,16784.81,16443.92,2001.83,48.76)</f>
        <v>157232.43000000002</v>
      </c>
    </row>
    <row r="4" spans="4:6">
      <c r="D4" s="2" t="s">
        <v>581</v>
      </c>
      <c r="F4">
        <v>91698.61</v>
      </c>
    </row>
    <row r="5" spans="4:6">
      <c r="D5" s="2" t="s">
        <v>582</v>
      </c>
      <c r="F5">
        <f>SUM(F3:F4)</f>
        <v>248931.04000000004</v>
      </c>
    </row>
    <row r="22" spans="3:6">
      <c r="C22" t="s">
        <v>583</v>
      </c>
      <c r="F22" t="s">
        <v>584</v>
      </c>
    </row>
    <row r="47" spans="3:7">
      <c r="C47" t="s">
        <v>585</v>
      </c>
      <c r="D47" t="s">
        <v>586</v>
      </c>
    </row>
    <row r="48" spans="3:7">
      <c r="C48">
        <v>5.3</v>
      </c>
      <c r="D48">
        <f>C48*D50</f>
        <v>19.435099999999998</v>
      </c>
      <c r="G48" t="s">
        <v>587</v>
      </c>
    </row>
    <row r="50" spans="3:4">
      <c r="C50" t="s">
        <v>588</v>
      </c>
      <c r="D50">
        <v>3.6669999999999998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9" tint="0.79998168889431442"/>
  </sheetPr>
  <dimension ref="A1:BP21"/>
  <sheetViews>
    <sheetView workbookViewId="0">
      <pane xSplit="1" ySplit="2" topLeftCell="B3" activePane="bottomRight" state="frozenSplit"/>
      <selection pane="topRight" activeCell="B1" sqref="B1"/>
      <selection pane="bottomLeft"/>
      <selection pane="bottomRight" activeCell="A2" sqref="A2"/>
    </sheetView>
  </sheetViews>
  <sheetFormatPr defaultColWidth="8.85546875" defaultRowHeight="15"/>
  <cols>
    <col min="1" max="1" width="55.140625" bestFit="1" customWidth="1"/>
    <col min="2" max="23" width="12" bestFit="1" customWidth="1"/>
    <col min="24" max="24" width="11.140625" bestFit="1" customWidth="1"/>
    <col min="25" max="26" width="12" bestFit="1" customWidth="1"/>
    <col min="27" max="51" width="11.140625" bestFit="1" customWidth="1"/>
  </cols>
  <sheetData>
    <row r="1" spans="1:68">
      <c r="A1" t="s">
        <v>0</v>
      </c>
    </row>
    <row r="2" spans="1:68" s="2" customFormat="1">
      <c r="A2" s="2" t="s">
        <v>416</v>
      </c>
      <c r="B2" s="3">
        <f>'NER Model'!E2</f>
        <v>41213</v>
      </c>
      <c r="C2" s="3">
        <f>'NER Model'!F2</f>
        <v>42736</v>
      </c>
      <c r="D2" s="3">
        <f>'NER Model'!G2</f>
        <v>43101</v>
      </c>
      <c r="E2" s="3">
        <f>'NER Model'!H2</f>
        <v>43466</v>
      </c>
      <c r="F2" s="3">
        <f>'NER Model'!I2</f>
        <v>43831</v>
      </c>
      <c r="G2" s="3">
        <f>'NER Model'!J2</f>
        <v>44197</v>
      </c>
      <c r="H2" s="3">
        <f>'NER Model'!K2</f>
        <v>44562</v>
      </c>
      <c r="I2" s="105">
        <f>'NER Model'!L2</f>
        <v>44927</v>
      </c>
      <c r="J2" s="3">
        <f>'NER Model'!M2</f>
        <v>45292</v>
      </c>
      <c r="K2" s="3">
        <f>'NER Model'!N2</f>
        <v>45658</v>
      </c>
      <c r="L2" s="3">
        <f>'NER Model'!O2</f>
        <v>46023</v>
      </c>
      <c r="M2" s="3">
        <f>'NER Model'!P2</f>
        <v>46388</v>
      </c>
      <c r="N2" s="3">
        <f>'NER Model'!Q2</f>
        <v>46753</v>
      </c>
      <c r="O2" s="3">
        <f>'NER Model'!R2</f>
        <v>47119</v>
      </c>
      <c r="P2" s="3">
        <f>'NER Model'!S2</f>
        <v>47484</v>
      </c>
      <c r="Q2" s="3">
        <f>'NER Model'!T2</f>
        <v>47849</v>
      </c>
      <c r="R2" s="3">
        <f>'NER Model'!U2</f>
        <v>48214</v>
      </c>
      <c r="S2" s="3">
        <f>'NER Model'!V2</f>
        <v>48580</v>
      </c>
      <c r="T2" s="3">
        <f>'NER Model'!W2</f>
        <v>48945</v>
      </c>
      <c r="U2" s="3">
        <f>'NER Model'!X2</f>
        <v>49310</v>
      </c>
      <c r="V2" s="3">
        <f>'NER Model'!Y2</f>
        <v>49675</v>
      </c>
      <c r="W2" s="3">
        <f>'NER Model'!Z2</f>
        <v>50041</v>
      </c>
      <c r="X2" s="3">
        <f>'NER Model'!AA2</f>
        <v>50406</v>
      </c>
      <c r="Y2" s="3">
        <f>'NER Model'!AB2</f>
        <v>50771</v>
      </c>
      <c r="Z2" s="3">
        <f>'NER Model'!AC2</f>
        <v>51136</v>
      </c>
      <c r="AA2" s="3">
        <f>'NER Model'!AD2</f>
        <v>51502</v>
      </c>
      <c r="AB2" s="3">
        <f>'NER Model'!AE2</f>
        <v>51573</v>
      </c>
      <c r="AC2" s="3">
        <f>'NER Model'!AF2</f>
        <v>0</v>
      </c>
      <c r="AD2" s="3">
        <f>'NER Model'!AG2</f>
        <v>0</v>
      </c>
      <c r="AE2" s="3">
        <f>'NER Model'!AH2</f>
        <v>0</v>
      </c>
      <c r="AF2" s="3">
        <f>'NER Model'!AI2</f>
        <v>0</v>
      </c>
      <c r="AG2" s="3">
        <f>'NER Model'!AJ2</f>
        <v>0</v>
      </c>
      <c r="AH2" s="3">
        <f>'NER Model'!AK2</f>
        <v>0</v>
      </c>
      <c r="AI2" s="3">
        <f>'NER Model'!AL2</f>
        <v>0</v>
      </c>
      <c r="AJ2" s="3">
        <f>'NER Model'!AM2</f>
        <v>0</v>
      </c>
      <c r="AK2" s="3">
        <f>'NER Model'!AN2</f>
        <v>0</v>
      </c>
      <c r="AL2" s="3">
        <f>'NER Model'!AO2</f>
        <v>0</v>
      </c>
      <c r="AM2" s="3">
        <f>'NER Model'!AP2</f>
        <v>0</v>
      </c>
      <c r="AN2" s="3">
        <f>'NER Model'!AQ2</f>
        <v>0</v>
      </c>
      <c r="AO2" s="3">
        <f>'NER Model'!AR2</f>
        <v>0</v>
      </c>
      <c r="AP2" s="3">
        <f>'NER Model'!AS2</f>
        <v>0</v>
      </c>
      <c r="AQ2" s="3">
        <f>'NER Model'!AT2</f>
        <v>0</v>
      </c>
      <c r="AR2" s="3">
        <f>'NER Model'!AU2</f>
        <v>0</v>
      </c>
      <c r="AS2" s="3">
        <f>'NER Model'!AV2</f>
        <v>0</v>
      </c>
      <c r="AT2" s="3">
        <f>'NER Model'!AW2</f>
        <v>0</v>
      </c>
      <c r="AU2" s="3">
        <f>'NER Model'!AX2</f>
        <v>0</v>
      </c>
      <c r="AV2" s="3">
        <f>'NER Model'!AY2</f>
        <v>0</v>
      </c>
      <c r="AW2" s="3">
        <f>'NER Model'!AZ2</f>
        <v>0</v>
      </c>
      <c r="AX2" s="3">
        <f>'NER Model'!BA2</f>
        <v>0</v>
      </c>
      <c r="AY2" s="3">
        <f>'NER Model'!BB2</f>
        <v>0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>
      <c r="A3" t="s">
        <v>549</v>
      </c>
      <c r="B3" s="5">
        <f>'NER Model'!E5+'NER Model'!E120</f>
        <v>4995791.2199042281</v>
      </c>
      <c r="C3" s="5">
        <f>'NER Model'!F5+'NER Model'!F120</f>
        <v>26429580.324668609</v>
      </c>
      <c r="D3" s="5">
        <f>'NER Model'!G5+'NER Model'!G120</f>
        <v>33646554.449107423</v>
      </c>
      <c r="E3" s="5">
        <f>'NER Model'!H5+'NER Model'!H120</f>
        <v>42480903.155731589</v>
      </c>
      <c r="F3" s="5">
        <f>'NER Model'!I5+'NER Model'!I120</f>
        <v>52292223.814905964</v>
      </c>
      <c r="G3" s="5">
        <f>'NER Model'!J5+'NER Model'!J120</f>
        <v>63430438.952424459</v>
      </c>
      <c r="H3" s="5">
        <f>'NER Model'!K5+'NER Model'!K120</f>
        <v>67345875.177900225</v>
      </c>
      <c r="I3" s="107">
        <f>'NER Model'!L5+'NER Model'!L120</f>
        <v>74928678.829124689</v>
      </c>
      <c r="J3" s="5">
        <f>'NER Model'!M5+'NER Model'!M120</f>
        <v>85590873.396566436</v>
      </c>
      <c r="K3" s="5">
        <f>'NER Model'!N5+'NER Model'!N120</f>
        <v>96638928.809613615</v>
      </c>
      <c r="L3" s="5">
        <f>'NER Model'!O5+'NER Model'!O120</f>
        <v>107644209.11329406</v>
      </c>
      <c r="M3" s="5">
        <f>'NER Model'!P5+'NER Model'!P120</f>
        <v>117728202.67063007</v>
      </c>
      <c r="N3" s="5">
        <f>'NER Model'!Q5+'NER Model'!Q120</f>
        <v>126748662.374091</v>
      </c>
      <c r="O3" s="5">
        <f>'NER Model'!R5+'NER Model'!R120</f>
        <v>136021309.40456596</v>
      </c>
      <c r="P3" s="5">
        <f>'NER Model'!S5+'NER Model'!S120</f>
        <v>142949809.14081341</v>
      </c>
      <c r="Q3" s="5">
        <f>'NER Model'!T5+'NER Model'!T120</f>
        <v>150550458.70298904</v>
      </c>
      <c r="R3" s="5">
        <f>'NER Model'!U5+'NER Model'!U120</f>
        <v>156065374.96313199</v>
      </c>
      <c r="S3" s="5">
        <f>'NER Model'!V5+'NER Model'!V120</f>
        <v>161954850.06284598</v>
      </c>
      <c r="T3" s="5">
        <f>'NER Model'!W5+'NER Model'!W120</f>
        <v>165080020.81871217</v>
      </c>
      <c r="U3" s="5">
        <f>'NER Model'!X5+'NER Model'!X120</f>
        <v>168307348.28050119</v>
      </c>
      <c r="V3" s="5">
        <f>'NER Model'!Y5+'NER Model'!Y120</f>
        <v>171648326.81122172</v>
      </c>
      <c r="W3" s="5">
        <f>'NER Model'!Z5+'NER Model'!Z120</f>
        <v>175116964.83610836</v>
      </c>
      <c r="X3" s="5">
        <f>'NER Model'!AA5+'NER Model'!AA120</f>
        <v>176906198.63043422</v>
      </c>
      <c r="Y3" s="5">
        <f>'NER Model'!AB5+'NER Model'!AB120</f>
        <v>178730495.75059152</v>
      </c>
      <c r="Z3" s="5">
        <f>'NER Model'!AC5+'NER Model'!AC120</f>
        <v>178740449.0717048</v>
      </c>
      <c r="AA3" s="5">
        <f>'NER Model'!AD5+'NER Model'!AD120</f>
        <v>180601238.06634957</v>
      </c>
      <c r="AB3" s="5">
        <f>'NER Model'!AE5+'NER Model'!AE120</f>
        <v>180601406.85959899</v>
      </c>
      <c r="AC3" s="5">
        <f>'NER Model'!AF5+'NER Model'!AF120</f>
        <v>0</v>
      </c>
      <c r="AD3" s="5">
        <f>'NER Model'!AG5+'NER Model'!AG120</f>
        <v>0</v>
      </c>
      <c r="AE3" s="5">
        <f>'NER Model'!AH5+'NER Model'!AH120</f>
        <v>0</v>
      </c>
      <c r="AF3" s="5">
        <f>'NER Model'!AI5+'NER Model'!AI120</f>
        <v>0</v>
      </c>
      <c r="AG3" s="5">
        <f>'NER Model'!AJ5+'NER Model'!AJ120</f>
        <v>0</v>
      </c>
      <c r="AH3" s="5">
        <f>'NER Model'!AK5+'NER Model'!AK120</f>
        <v>0</v>
      </c>
      <c r="AI3" s="5">
        <f>'NER Model'!AL5+'NER Model'!AL120</f>
        <v>0</v>
      </c>
      <c r="AJ3" s="5">
        <f>'NER Model'!AM5+'NER Model'!AM120</f>
        <v>0</v>
      </c>
      <c r="AK3" s="5">
        <f>'NER Model'!AN5+'NER Model'!AN120</f>
        <v>0</v>
      </c>
      <c r="AL3" s="5">
        <f>'NER Model'!AO5+'NER Model'!AO120</f>
        <v>0</v>
      </c>
      <c r="AM3" s="5">
        <f>'NER Model'!AP5+'NER Model'!AP120</f>
        <v>0</v>
      </c>
      <c r="AN3" s="5">
        <f>'NER Model'!AQ5+'NER Model'!AQ120</f>
        <v>0</v>
      </c>
      <c r="AO3" s="5">
        <f>'NER Model'!AR5+'NER Model'!AR120</f>
        <v>0</v>
      </c>
      <c r="AP3" s="5">
        <f>'NER Model'!AS5+'NER Model'!AS120</f>
        <v>0</v>
      </c>
      <c r="AQ3" s="5">
        <f>'NER Model'!AT5+'NER Model'!AT120</f>
        <v>0</v>
      </c>
      <c r="AR3" s="5">
        <f>'NER Model'!AU5+'NER Model'!AU120</f>
        <v>0</v>
      </c>
      <c r="AS3" s="5">
        <f>'NER Model'!AV5+'NER Model'!AV120</f>
        <v>0</v>
      </c>
      <c r="AT3" s="5">
        <f>'NER Model'!AW5+'NER Model'!AW120</f>
        <v>0</v>
      </c>
      <c r="AU3" s="5">
        <f>'NER Model'!AX5+'NER Model'!AX120</f>
        <v>0</v>
      </c>
      <c r="AV3" s="5">
        <f>'NER Model'!AY5+'NER Model'!AY120</f>
        <v>0</v>
      </c>
      <c r="AW3" s="5">
        <f>'NER Model'!AZ5+'NER Model'!AZ120</f>
        <v>0</v>
      </c>
      <c r="AX3" s="5">
        <f>'NER Model'!BA5+'NER Model'!BA120</f>
        <v>0</v>
      </c>
      <c r="AY3" s="5">
        <f>'NER Model'!BB5+'NER Model'!BB120</f>
        <v>0</v>
      </c>
    </row>
    <row r="4" spans="1:68">
      <c r="A4" t="s">
        <v>550</v>
      </c>
      <c r="B4" s="5">
        <f>'NER Model'!E174</f>
        <v>3401415.7752621984</v>
      </c>
      <c r="C4" s="5">
        <f>'NER Model'!F174</f>
        <v>19919573.562176123</v>
      </c>
      <c r="D4" s="5">
        <f>'NER Model'!G174</f>
        <v>25815664.944239803</v>
      </c>
      <c r="E4" s="5">
        <f>'NER Model'!H174</f>
        <v>33088250.567156706</v>
      </c>
      <c r="F4" s="5">
        <f>'NER Model'!I174</f>
        <v>41331691.049973503</v>
      </c>
      <c r="G4" s="5">
        <f>'NER Model'!J174</f>
        <v>50870935.242952906</v>
      </c>
      <c r="H4" s="5">
        <f>'NER Model'!K174</f>
        <v>56991036.946602732</v>
      </c>
      <c r="I4" s="107">
        <f>'NER Model'!L174</f>
        <v>63383865.660645887</v>
      </c>
      <c r="J4" s="5">
        <f>'NER Model'!M174</f>
        <v>72778717.261475265</v>
      </c>
      <c r="K4" s="5">
        <f>'NER Model'!N174</f>
        <v>82898181.365744233</v>
      </c>
      <c r="L4" s="5">
        <f>'NER Model'!O174</f>
        <v>93301079.4395338</v>
      </c>
      <c r="M4" s="5">
        <f>'NER Model'!P174</f>
        <v>103298667.03491162</v>
      </c>
      <c r="N4" s="5">
        <f>'NER Model'!Q174</f>
        <v>112559068.96205023</v>
      </c>
      <c r="O4" s="5">
        <f>'NER Model'!R174</f>
        <v>122046936.6694853</v>
      </c>
      <c r="P4" s="5">
        <f>'NER Model'!S174</f>
        <v>129728458.55772419</v>
      </c>
      <c r="Q4" s="5">
        <f>'NER Model'!T174</f>
        <v>137807681.21138477</v>
      </c>
      <c r="R4" s="5">
        <f>'NER Model'!U174</f>
        <v>144258597.787633</v>
      </c>
      <c r="S4" s="5">
        <f>'NER Model'!V174</f>
        <v>150910987.70929316</v>
      </c>
      <c r="T4" s="5">
        <f>'NER Model'!W174</f>
        <v>155364260.44224578</v>
      </c>
      <c r="U4" s="5">
        <f>'NER Model'!X174</f>
        <v>159650583.73794207</v>
      </c>
      <c r="V4" s="5">
        <f>'NER Model'!Y174</f>
        <v>163847137.45700559</v>
      </c>
      <c r="W4" s="5">
        <f>'NER Model'!Z174</f>
        <v>167956547.97418028</v>
      </c>
      <c r="X4" s="5">
        <f>'NER Model'!AA174</f>
        <v>170640914.46306664</v>
      </c>
      <c r="Y4" s="5">
        <f>'NER Model'!AB174</f>
        <v>173147266.54901996</v>
      </c>
      <c r="Z4" s="5">
        <f>'NER Model'!AC174</f>
        <v>174111732.59533623</v>
      </c>
      <c r="AA4" s="5">
        <f>'NER Model'!AD174</f>
        <v>176300240.88016039</v>
      </c>
      <c r="AB4" s="5">
        <f>'NER Model'!AE174</f>
        <v>176435220.18171394</v>
      </c>
      <c r="AC4" s="5">
        <f>'NER Model'!AF174</f>
        <v>0</v>
      </c>
      <c r="AD4" s="5">
        <f>'NER Model'!AG174</f>
        <v>0</v>
      </c>
      <c r="AE4" s="5">
        <f>'NER Model'!AH174</f>
        <v>0</v>
      </c>
      <c r="AF4" s="5">
        <f>'NER Model'!AI174</f>
        <v>0</v>
      </c>
      <c r="AG4" s="5">
        <f>'NER Model'!AJ174</f>
        <v>0</v>
      </c>
      <c r="AH4" s="5">
        <f>'NER Model'!AK174</f>
        <v>0</v>
      </c>
      <c r="AI4" s="5">
        <f>'NER Model'!AL174</f>
        <v>0</v>
      </c>
      <c r="AJ4" s="5">
        <f>'NER Model'!AM174</f>
        <v>0</v>
      </c>
      <c r="AK4" s="5">
        <f>'NER Model'!AN174</f>
        <v>0</v>
      </c>
      <c r="AL4" s="5">
        <f>'NER Model'!AO174</f>
        <v>0</v>
      </c>
      <c r="AM4" s="5">
        <f>'NER Model'!AP174</f>
        <v>0</v>
      </c>
      <c r="AN4" s="5">
        <f>'NER Model'!AQ174</f>
        <v>0</v>
      </c>
      <c r="AO4" s="5">
        <f>'NER Model'!AR174</f>
        <v>0</v>
      </c>
      <c r="AP4" s="5">
        <f>'NER Model'!AS174</f>
        <v>0</v>
      </c>
      <c r="AQ4" s="5">
        <f>'NER Model'!AT174</f>
        <v>0</v>
      </c>
      <c r="AR4" s="5">
        <f>'NER Model'!AU174</f>
        <v>0</v>
      </c>
      <c r="AS4" s="5">
        <f>'NER Model'!AV174</f>
        <v>0</v>
      </c>
      <c r="AT4" s="5">
        <f>'NER Model'!AW174</f>
        <v>0</v>
      </c>
      <c r="AU4" s="5">
        <f>'NER Model'!AX174</f>
        <v>0</v>
      </c>
      <c r="AV4" s="5">
        <f>'NER Model'!AY174</f>
        <v>0</v>
      </c>
      <c r="AW4" s="5">
        <f>'NER Model'!AZ174</f>
        <v>0</v>
      </c>
      <c r="AX4" s="5">
        <f>'NER Model'!BA174</f>
        <v>0</v>
      </c>
      <c r="AY4" s="5">
        <f>'NER Model'!BB174</f>
        <v>0</v>
      </c>
    </row>
    <row r="5" spans="1:68">
      <c r="A5" t="s">
        <v>551</v>
      </c>
      <c r="B5" s="5">
        <f>'NER Model'!E183</f>
        <v>3401415.7752621984</v>
      </c>
      <c r="C5" s="5">
        <f>'NER Model'!F183</f>
        <v>11970624.477235833</v>
      </c>
      <c r="D5" s="5">
        <f>'NER Model'!G183</f>
        <v>5082784.1139231119</v>
      </c>
      <c r="E5" s="5">
        <f>'NER Model'!H183</f>
        <v>5258299.8619351257</v>
      </c>
      <c r="F5" s="5">
        <f>'NER Model'!I183</f>
        <v>6994485.5845117765</v>
      </c>
      <c r="G5" s="5">
        <f>'NER Model'!J183</f>
        <v>7760662.8171440298</v>
      </c>
      <c r="H5" s="5">
        <f>'NER Model'!K183</f>
        <v>8615283.8405054659</v>
      </c>
      <c r="I5" s="107">
        <f>'NER Model'!L183</f>
        <v>5707476.7140431553</v>
      </c>
      <c r="J5" s="5">
        <f>'NER Model'!M183</f>
        <v>9320778.6008293778</v>
      </c>
      <c r="K5" s="5">
        <f>'NER Model'!N183</f>
        <v>10119464.104268968</v>
      </c>
      <c r="L5" s="5">
        <f>'NER Model'!O183</f>
        <v>10402898.073789567</v>
      </c>
      <c r="M5" s="5">
        <f>'NER Model'!P183</f>
        <v>9997587.5953778177</v>
      </c>
      <c r="N5" s="5">
        <f>'NER Model'!Q183</f>
        <v>9260401.9271386117</v>
      </c>
      <c r="O5" s="5">
        <f>'NER Model'!R183</f>
        <v>9487867.7074350715</v>
      </c>
      <c r="P5" s="5">
        <f>'NER Model'!S183</f>
        <v>7681521.888238892</v>
      </c>
      <c r="Q5" s="5">
        <f>'NER Model'!T183</f>
        <v>8079222.6536605805</v>
      </c>
      <c r="R5" s="5">
        <f>'NER Model'!U183</f>
        <v>6450916.5762482285</v>
      </c>
      <c r="S5" s="5">
        <f>'NER Model'!V183</f>
        <v>6652389.9216601551</v>
      </c>
      <c r="T5" s="5">
        <f>'NER Model'!W183</f>
        <v>4453272.7329526246</v>
      </c>
      <c r="U5" s="5">
        <f>'NER Model'!X183</f>
        <v>4286323.2956962883</v>
      </c>
      <c r="V5" s="5">
        <f>'NER Model'!Y183</f>
        <v>4196553.7190635204</v>
      </c>
      <c r="W5" s="5">
        <f>'NER Model'!Z183</f>
        <v>4109410.517174691</v>
      </c>
      <c r="X5" s="5">
        <f>'NER Model'!AA183</f>
        <v>2684366.4888863564</v>
      </c>
      <c r="Y5" s="5">
        <f>'NER Model'!AB183</f>
        <v>2506352.085953325</v>
      </c>
      <c r="Z5" s="5">
        <f>'NER Model'!AC183</f>
        <v>964466.04631626606</v>
      </c>
      <c r="AA5" s="5">
        <f>'NER Model'!AD183</f>
        <v>2188508.2848241627</v>
      </c>
      <c r="AB5" s="5">
        <f>'NER Model'!AE183</f>
        <v>134979.30155354738</v>
      </c>
      <c r="AC5" s="5">
        <f>'NER Model'!AF183</f>
        <v>0</v>
      </c>
      <c r="AD5" s="5">
        <f>'NER Model'!AG183</f>
        <v>0</v>
      </c>
      <c r="AE5" s="5">
        <f>'NER Model'!AH183</f>
        <v>0</v>
      </c>
      <c r="AF5" s="5">
        <f>'NER Model'!AI183</f>
        <v>0</v>
      </c>
      <c r="AG5" s="5">
        <f>'NER Model'!AJ183</f>
        <v>0</v>
      </c>
      <c r="AH5" s="5">
        <f>'NER Model'!AK183</f>
        <v>0</v>
      </c>
      <c r="AI5" s="5">
        <f>'NER Model'!AL183</f>
        <v>0</v>
      </c>
      <c r="AJ5" s="5">
        <f>'NER Model'!AM183</f>
        <v>0</v>
      </c>
      <c r="AK5" s="5">
        <f>'NER Model'!AN183</f>
        <v>0</v>
      </c>
      <c r="AL5" s="5">
        <f>'NER Model'!AO183</f>
        <v>0</v>
      </c>
      <c r="AM5" s="5">
        <f>'NER Model'!AP183</f>
        <v>0</v>
      </c>
      <c r="AN5" s="5">
        <f>'NER Model'!AQ183</f>
        <v>0</v>
      </c>
      <c r="AO5" s="5">
        <f>'NER Model'!AR183</f>
        <v>0</v>
      </c>
      <c r="AP5" s="5">
        <f>'NER Model'!AS183</f>
        <v>0</v>
      </c>
      <c r="AQ5" s="5">
        <f>'NER Model'!AT183</f>
        <v>0</v>
      </c>
      <c r="AR5" s="5">
        <f>'NER Model'!AU183</f>
        <v>0</v>
      </c>
      <c r="AS5" s="5">
        <f>'NER Model'!AV183</f>
        <v>0</v>
      </c>
      <c r="AT5" s="5">
        <f>'NER Model'!AW183</f>
        <v>0</v>
      </c>
      <c r="AU5" s="5">
        <f>'NER Model'!AX183</f>
        <v>0</v>
      </c>
      <c r="AV5" s="5">
        <f>'NER Model'!AY183</f>
        <v>0</v>
      </c>
      <c r="AW5" s="5">
        <f>'NER Model'!AZ183</f>
        <v>0</v>
      </c>
      <c r="AX5" s="5">
        <f>'NER Model'!BA183</f>
        <v>0</v>
      </c>
      <c r="AY5" s="5">
        <f>'NER Model'!BB183</f>
        <v>0</v>
      </c>
    </row>
    <row r="6" spans="1:68">
      <c r="A6" t="s">
        <v>552</v>
      </c>
      <c r="B6" s="5">
        <f>B5</f>
        <v>3401415.7752621984</v>
      </c>
      <c r="C6" s="5">
        <f>C5+B6</f>
        <v>15372040.252498031</v>
      </c>
      <c r="D6" s="5">
        <f t="shared" ref="D6:AY6" si="0">D5+C6</f>
        <v>20454824.366421141</v>
      </c>
      <c r="E6" s="5">
        <f t="shared" si="0"/>
        <v>25713124.228356265</v>
      </c>
      <c r="F6" s="5">
        <f t="shared" si="0"/>
        <v>32707609.81286804</v>
      </c>
      <c r="G6" s="5">
        <f t="shared" si="0"/>
        <v>40468272.630012073</v>
      </c>
      <c r="H6" s="5">
        <f t="shared" si="0"/>
        <v>49083556.470517538</v>
      </c>
      <c r="I6" s="107">
        <f t="shared" si="0"/>
        <v>54791033.184560694</v>
      </c>
      <c r="J6" s="5">
        <f t="shared" si="0"/>
        <v>64111811.785390072</v>
      </c>
      <c r="K6" s="5">
        <f t="shared" si="0"/>
        <v>74231275.889659047</v>
      </c>
      <c r="L6" s="5">
        <f t="shared" si="0"/>
        <v>84634173.963448614</v>
      </c>
      <c r="M6" s="5">
        <f t="shared" si="0"/>
        <v>94631761.558826432</v>
      </c>
      <c r="N6" s="5">
        <f t="shared" si="0"/>
        <v>103892163.48596504</v>
      </c>
      <c r="O6" s="5">
        <f t="shared" si="0"/>
        <v>113380031.19340011</v>
      </c>
      <c r="P6" s="5">
        <f t="shared" si="0"/>
        <v>121061553.08163901</v>
      </c>
      <c r="Q6" s="5">
        <f t="shared" si="0"/>
        <v>129140775.73529959</v>
      </c>
      <c r="R6" s="5">
        <f t="shared" si="0"/>
        <v>135591692.31154782</v>
      </c>
      <c r="S6" s="5">
        <f t="shared" si="0"/>
        <v>142244082.23320797</v>
      </c>
      <c r="T6" s="5">
        <f t="shared" si="0"/>
        <v>146697354.9661606</v>
      </c>
      <c r="U6" s="5">
        <f t="shared" si="0"/>
        <v>150983678.26185688</v>
      </c>
      <c r="V6" s="5">
        <f t="shared" si="0"/>
        <v>155180231.9809204</v>
      </c>
      <c r="W6" s="5">
        <f t="shared" si="0"/>
        <v>159289642.4980951</v>
      </c>
      <c r="X6" s="5">
        <f t="shared" si="0"/>
        <v>161974008.98698145</v>
      </c>
      <c r="Y6" s="5">
        <f t="shared" si="0"/>
        <v>164480361.07293478</v>
      </c>
      <c r="Z6" s="5">
        <f t="shared" si="0"/>
        <v>165444827.11925104</v>
      </c>
      <c r="AA6" s="5">
        <f t="shared" si="0"/>
        <v>167633335.40407521</v>
      </c>
      <c r="AB6" s="5">
        <f t="shared" si="0"/>
        <v>167768314.70562875</v>
      </c>
      <c r="AC6" s="5">
        <f t="shared" si="0"/>
        <v>167768314.70562875</v>
      </c>
      <c r="AD6" s="5">
        <f t="shared" si="0"/>
        <v>167768314.70562875</v>
      </c>
      <c r="AE6" s="5">
        <f t="shared" si="0"/>
        <v>167768314.70562875</v>
      </c>
      <c r="AF6" s="5">
        <f t="shared" si="0"/>
        <v>167768314.70562875</v>
      </c>
      <c r="AG6" s="5">
        <f t="shared" si="0"/>
        <v>167768314.70562875</v>
      </c>
      <c r="AH6" s="5">
        <f t="shared" si="0"/>
        <v>167768314.70562875</v>
      </c>
      <c r="AI6" s="5">
        <f t="shared" si="0"/>
        <v>167768314.70562875</v>
      </c>
      <c r="AJ6" s="5">
        <f t="shared" si="0"/>
        <v>167768314.70562875</v>
      </c>
      <c r="AK6" s="5">
        <f t="shared" si="0"/>
        <v>167768314.70562875</v>
      </c>
      <c r="AL6" s="5">
        <f t="shared" si="0"/>
        <v>167768314.70562875</v>
      </c>
      <c r="AM6" s="5">
        <f t="shared" si="0"/>
        <v>167768314.70562875</v>
      </c>
      <c r="AN6" s="5">
        <f t="shared" si="0"/>
        <v>167768314.70562875</v>
      </c>
      <c r="AO6" s="5">
        <f t="shared" si="0"/>
        <v>167768314.70562875</v>
      </c>
      <c r="AP6" s="5">
        <f t="shared" si="0"/>
        <v>167768314.70562875</v>
      </c>
      <c r="AQ6" s="5">
        <f t="shared" si="0"/>
        <v>167768314.70562875</v>
      </c>
      <c r="AR6" s="5">
        <f t="shared" si="0"/>
        <v>167768314.70562875</v>
      </c>
      <c r="AS6" s="5">
        <f t="shared" si="0"/>
        <v>167768314.70562875</v>
      </c>
      <c r="AT6" s="5">
        <f t="shared" si="0"/>
        <v>167768314.70562875</v>
      </c>
      <c r="AU6" s="5">
        <f t="shared" si="0"/>
        <v>167768314.70562875</v>
      </c>
      <c r="AV6" s="5">
        <f t="shared" si="0"/>
        <v>167768314.70562875</v>
      </c>
      <c r="AW6" s="5">
        <f t="shared" si="0"/>
        <v>167768314.70562875</v>
      </c>
      <c r="AX6" s="5">
        <f t="shared" si="0"/>
        <v>167768314.70562875</v>
      </c>
      <c r="AY6" s="5">
        <f t="shared" si="0"/>
        <v>167768314.70562875</v>
      </c>
    </row>
    <row r="7" spans="1:68" s="24" customFormat="1">
      <c r="A7" s="24" t="s">
        <v>553</v>
      </c>
      <c r="B7" s="24">
        <f>B6/(Parameters!H19*(Parameters!H75-Parameters!H65+Parameters!H78-Parameters!H66))</f>
        <v>1.3784287088818514E-2</v>
      </c>
      <c r="C7" s="24">
        <f>C6/(Parameters!I19*(Parameters!I75-Parameters!I65+Parameters!I78-Parameters!I66))</f>
        <v>6.4220071060674136E-2</v>
      </c>
      <c r="D7" s="24">
        <f>D6/(Parameters!J19*(Parameters!J75-Parameters!J65+Parameters!J78-Parameters!J66))</f>
        <v>8.7269896462775901E-2</v>
      </c>
      <c r="E7" s="24">
        <f>E6/(Parameters!K19*(Parameters!K75-Parameters!K65+Parameters!K78-Parameters!K66))</f>
        <v>0.10970427557554052</v>
      </c>
      <c r="F7" s="24">
        <f>F6/(Parameters!L19*(Parameters!L75-Parameters!L65+Parameters!L78-Parameters!L66))</f>
        <v>0.13954603915346561</v>
      </c>
      <c r="G7" s="24">
        <f>G6/(Parameters!M19*(Parameters!M75-Parameters!M65+Parameters!M78-Parameters!M66))</f>
        <v>0.17265667498207199</v>
      </c>
      <c r="H7" s="24">
        <f>H6/(Parameters!N19*(Parameters!N75-Parameters!N65+Parameters!N78-Parameters!N66))</f>
        <v>0.24023582736193844</v>
      </c>
      <c r="I7" s="154">
        <f>I6/(Parameters!O19*(Parameters!O75-Parameters!O65+Parameters!O78-Parameters!O66))</f>
        <v>0.28178756103774716</v>
      </c>
      <c r="J7" s="24">
        <f>J6/(Parameters!P19*(Parameters!P75-Parameters!P65+Parameters!P78-Parameters!P66))</f>
        <v>0.32972386222143496</v>
      </c>
      <c r="K7" s="24">
        <f>K6/(Parameters!Q19*(Parameters!Q75-Parameters!Q65+Parameters!Q78-Parameters!Q66))</f>
        <v>0.38176776326169692</v>
      </c>
      <c r="L7" s="24">
        <f>L6/(Parameters!R19*(Parameters!R75-Parameters!R65+Parameters!R78-Parameters!R66))</f>
        <v>0.43526935112303822</v>
      </c>
      <c r="M7" s="24">
        <f>M6/(Parameters!S19*(Parameters!S75-Parameters!S65+Parameters!S78-Parameters!S66))</f>
        <v>0.48668644733425903</v>
      </c>
      <c r="N7" s="24">
        <f>N6/(Parameters!T19*(Parameters!T75-Parameters!T65+Parameters!T78-Parameters!T66))</f>
        <v>0.53431223428534269</v>
      </c>
      <c r="O7" s="24">
        <f>O6/(Parameters!U19*(Parameters!U75-Parameters!U65+Parameters!U78-Parameters!U66))</f>
        <v>0.58310786644145074</v>
      </c>
      <c r="P7" s="24">
        <f>P6/(Parameters!V19*(Parameters!V75-Parameters!V65+Parameters!V78-Parameters!V66))</f>
        <v>0.62261355180886679</v>
      </c>
      <c r="Q7" s="24">
        <f>Q6/(Parameters!W19*(Parameters!W75-Parameters!W65+Parameters!W78-Parameters!W66))</f>
        <v>0.66416459245063098</v>
      </c>
      <c r="R7" s="24">
        <f>R6/(Parameters!X19*(Parameters!X75-Parameters!X65+Parameters!X78-Parameters!X66))</f>
        <v>0.69734133584869462</v>
      </c>
      <c r="S7" s="24">
        <f>S6/(Parameters!Y19*(Parameters!Y75-Parameters!Y65+Parameters!Y78-Parameters!Y66))</f>
        <v>0.73155424665076596</v>
      </c>
      <c r="T7" s="24">
        <f>T6/(Parameters!Z19*(Parameters!Z75-Parameters!Z65+Parameters!Z78-Parameters!Z66))</f>
        <v>0.75445720702801666</v>
      </c>
      <c r="U7" s="24">
        <f>U6/(Parameters!AA19*(Parameters!AA75-Parameters!AA65+Parameters!AA78-Parameters!AA66))</f>
        <v>0.77650155474537064</v>
      </c>
      <c r="V7" s="24">
        <f>V6/(Parameters!AB19*(Parameters!AB75-Parameters!AB65+Parameters!AB78-Parameters!AB66))</f>
        <v>0.79808422199085738</v>
      </c>
      <c r="W7" s="24">
        <f>W6/(Parameters!AC19*(Parameters!AC75-Parameters!AC65+Parameters!AC78-Parameters!AC66))</f>
        <v>0.81921871607927743</v>
      </c>
      <c r="X7" s="24">
        <f>X6/(Parameters!AD19*(Parameters!AD75-Parameters!AD65+Parameters!AD78-Parameters!AD66))</f>
        <v>0.83302427954231317</v>
      </c>
      <c r="Y7" s="24">
        <f>Y6/(Parameters!AE19*(Parameters!AE75-Parameters!AE65+Parameters!AE78-Parameters!AE66))</f>
        <v>0.84591432377680786</v>
      </c>
      <c r="Z7" s="24">
        <f>Z6/(Parameters!AF19*(Parameters!AF75-Parameters!AF65+Parameters!AF78-Parameters!AF66))</f>
        <v>0.85087452472756786</v>
      </c>
      <c r="AA7" s="24">
        <f>AA6/(Parameters!AG19*(Parameters!AG75-Parameters!AG65+Parameters!AG78-Parameters!AG66))</f>
        <v>0.86212991408688511</v>
      </c>
      <c r="AB7" s="24">
        <f>AB6/(Parameters!AH19*(Parameters!AH75-Parameters!AH65+Parameters!AH78-Parameters!AH66))</f>
        <v>0.86282410592749581</v>
      </c>
      <c r="AC7" s="24">
        <f>AC6/(Parameters!AI19*(Parameters!AI75-Parameters!AI65+Parameters!AI78-Parameters!AI66))</f>
        <v>0.86282410592749581</v>
      </c>
      <c r="AD7" s="24">
        <f>AD6/(Parameters!AJ19*(Parameters!AJ75-Parameters!AJ65+Parameters!AJ78-Parameters!AJ66))</f>
        <v>0.86282410592749581</v>
      </c>
      <c r="AE7" s="24">
        <f>AE6/(Parameters!AK19*(Parameters!AK75-Parameters!AK65+Parameters!AK78-Parameters!AK66))</f>
        <v>0.86282410592749581</v>
      </c>
      <c r="AF7" s="24" t="e">
        <f>AF6/(Parameters!AL19*(Parameters!AL75-Parameters!AL65+Parameters!AL78-Parameters!AL66))</f>
        <v>#DIV/0!</v>
      </c>
      <c r="AG7" s="24" t="e">
        <f>AG6/(Parameters!AM19*(Parameters!AM75-Parameters!AM65+Parameters!AM78-Parameters!AM66))</f>
        <v>#DIV/0!</v>
      </c>
      <c r="AH7" s="24" t="e">
        <f>AH6/(Parameters!AN19*(Parameters!AN75-Parameters!AN65+Parameters!AN78-Parameters!AN66))</f>
        <v>#DIV/0!</v>
      </c>
      <c r="AI7" s="24" t="e">
        <f>AI6/(Parameters!AO19*(Parameters!AO75-Parameters!AO65+Parameters!AO78-Parameters!AO66))</f>
        <v>#DIV/0!</v>
      </c>
      <c r="AJ7" s="24" t="e">
        <f>AJ6/(Parameters!AP19*(Parameters!AP75-Parameters!AP65+Parameters!AP78-Parameters!AP66))</f>
        <v>#DIV/0!</v>
      </c>
      <c r="AK7" s="24" t="e">
        <f>AK6/(Parameters!AQ19*(Parameters!AQ75-Parameters!AQ65+Parameters!AQ78-Parameters!AQ66))</f>
        <v>#DIV/0!</v>
      </c>
      <c r="AL7" s="24" t="e">
        <f>AL6/(Parameters!AR19*(Parameters!AR75-Parameters!AR65+Parameters!AR78-Parameters!AR66))</f>
        <v>#DIV/0!</v>
      </c>
      <c r="AM7" s="24" t="e">
        <f>AM6/(Parameters!AS19*(Parameters!AS75-Parameters!AS65+Parameters!AS78-Parameters!AS66))</f>
        <v>#DIV/0!</v>
      </c>
      <c r="AN7" s="24" t="e">
        <f>AN6/(Parameters!AT19*(Parameters!AT75-Parameters!AT65+Parameters!AT78-Parameters!AT66))</f>
        <v>#DIV/0!</v>
      </c>
      <c r="AO7" s="24" t="e">
        <f>AO6/(Parameters!AU19*(Parameters!AU75-Parameters!AU65+Parameters!AU78-Parameters!AU66))</f>
        <v>#DIV/0!</v>
      </c>
      <c r="AP7" s="24" t="e">
        <f>AP6/(Parameters!AV19*(Parameters!AV75-Parameters!AV65+Parameters!AV78-Parameters!AV66))</f>
        <v>#DIV/0!</v>
      </c>
      <c r="AQ7" s="24" t="e">
        <f>AQ6/(Parameters!AW19*(Parameters!AW75-Parameters!AW65+Parameters!AW78-Parameters!AW66))</f>
        <v>#DIV/0!</v>
      </c>
      <c r="AR7" s="24" t="e">
        <f>AR6/(Parameters!AX19*(Parameters!AX75-Parameters!AX65+Parameters!AX78-Parameters!AX66))</f>
        <v>#DIV/0!</v>
      </c>
      <c r="AS7" s="24" t="e">
        <f>AS6/(Parameters!AY19*(Parameters!AY75-Parameters!AY65+Parameters!AY78-Parameters!AY66))</f>
        <v>#DIV/0!</v>
      </c>
      <c r="AT7" s="24" t="e">
        <f>AT6/(Parameters!AZ19*(Parameters!AZ75-Parameters!AZ65+Parameters!AZ78-Parameters!AZ66))</f>
        <v>#DIV/0!</v>
      </c>
      <c r="AU7" s="24" t="e">
        <f>AU6/(Parameters!BA19*(Parameters!BA75-Parameters!BA65+Parameters!BA78-Parameters!BA66))</f>
        <v>#DIV/0!</v>
      </c>
      <c r="AV7" s="24" t="e">
        <f>AV6/(Parameters!BB19*(Parameters!BB75-Parameters!BB65+Parameters!BB78-Parameters!BB66))</f>
        <v>#DIV/0!</v>
      </c>
      <c r="AW7" s="24" t="e">
        <f>AW6/(Parameters!BC19*(Parameters!BC75-Parameters!BC65+Parameters!BC78-Parameters!BC66))</f>
        <v>#DIV/0!</v>
      </c>
      <c r="AX7" s="24" t="e">
        <f>AX6/(Parameters!BD19*(Parameters!BD75-Parameters!BD65+Parameters!BD78-Parameters!BD66))</f>
        <v>#DIV/0!</v>
      </c>
      <c r="AY7" s="24" t="e">
        <f>AY6/(Parameters!BE19*(Parameters!BE75-Parameters!BE65+Parameters!BE78-Parameters!BE66))</f>
        <v>#DIV/0!</v>
      </c>
    </row>
    <row r="8" spans="1:68" s="2" customFormat="1">
      <c r="A8" s="2" t="s">
        <v>554</v>
      </c>
      <c r="B8" s="4">
        <f>'NER Model'!E187</f>
        <v>2551061.8314466486</v>
      </c>
      <c r="C8" s="4">
        <f>'NER Model'!F187</f>
        <v>10773562.029512249</v>
      </c>
      <c r="D8" s="4">
        <f>'NER Model'!G187</f>
        <v>4574505</v>
      </c>
      <c r="E8" s="4">
        <f>'NER Model'!H187</f>
        <v>4732469.8757416131</v>
      </c>
      <c r="F8" s="4">
        <f>'NER Model'!I187</f>
        <v>6295037.0260605989</v>
      </c>
      <c r="G8" s="4">
        <f>'NER Model'!J187</f>
        <v>8101316.5354296286</v>
      </c>
      <c r="H8" s="4">
        <f>'NER Model'!K187</f>
        <v>7753754</v>
      </c>
      <c r="I8" s="108">
        <f>'NER Model'!L187</f>
        <v>4782428</v>
      </c>
      <c r="J8" s="4">
        <f>'NER Model'!M187</f>
        <v>7829453</v>
      </c>
      <c r="K8" s="4">
        <f>'NER Model'!N187</f>
        <v>9750832</v>
      </c>
      <c r="L8" s="4">
        <f>'NER Model'!O187</f>
        <v>8738434</v>
      </c>
      <c r="M8" s="4">
        <f>'NER Model'!P187</f>
        <v>8397972</v>
      </c>
      <c r="N8" s="4">
        <f>'NER Model'!Q187</f>
        <v>7778736</v>
      </c>
      <c r="O8" s="4">
        <f>'NER Model'!R187</f>
        <v>7969808</v>
      </c>
      <c r="P8" s="4">
        <f>'NER Model'!S187</f>
        <v>8639315</v>
      </c>
      <c r="Q8" s="4">
        <f>'NER Model'!T187</f>
        <v>6786546</v>
      </c>
      <c r="R8" s="4">
        <f>'NER Model'!U187</f>
        <v>5418769</v>
      </c>
      <c r="S8" s="4">
        <f>'NER Model'!V187</f>
        <v>5588006</v>
      </c>
      <c r="T8" s="4">
        <f>'NER Model'!W187</f>
        <v>3740748</v>
      </c>
      <c r="U8" s="4">
        <f>'NER Model'!X187</f>
        <v>6177454</v>
      </c>
      <c r="V8" s="4">
        <f>'NER Model'!Y187</f>
        <v>3525104</v>
      </c>
      <c r="W8" s="4">
        <f>'NER Model'!Z187</f>
        <v>3451904</v>
      </c>
      <c r="X8" s="4">
        <f>'NER Model'!AA187</f>
        <v>2254867</v>
      </c>
      <c r="Y8" s="4">
        <f>'NER Model'!AB187</f>
        <v>2105335</v>
      </c>
      <c r="Z8" s="4">
        <f>'NER Model'!AC187</f>
        <v>3347620</v>
      </c>
      <c r="AA8" s="4">
        <f>'NER Model'!AD187</f>
        <v>1838346</v>
      </c>
      <c r="AB8" s="4">
        <f>'NER Model'!AE187</f>
        <v>113382</v>
      </c>
      <c r="AC8" s="4">
        <f>'NER Model'!AF187</f>
        <v>0</v>
      </c>
      <c r="AD8" s="4">
        <f>'NER Model'!AG187</f>
        <v>0</v>
      </c>
      <c r="AE8" s="4">
        <f>'NER Model'!AH187</f>
        <v>0</v>
      </c>
      <c r="AF8" s="4">
        <f>'NER Model'!AI187</f>
        <v>0</v>
      </c>
      <c r="AG8" s="4">
        <f>'NER Model'!AJ187</f>
        <v>0</v>
      </c>
      <c r="AH8" s="4">
        <f>'NER Model'!AK187</f>
        <v>0</v>
      </c>
      <c r="AI8" s="4">
        <f>'NER Model'!AL187</f>
        <v>0</v>
      </c>
      <c r="AJ8" s="4">
        <f>'NER Model'!AM187</f>
        <v>0</v>
      </c>
      <c r="AK8" s="4">
        <f>'NER Model'!AN187</f>
        <v>0</v>
      </c>
      <c r="AL8" s="4">
        <f>'NER Model'!AO187</f>
        <v>0</v>
      </c>
      <c r="AM8" s="4">
        <f>'NER Model'!AP187</f>
        <v>0</v>
      </c>
      <c r="AN8" s="4">
        <f>'NER Model'!AQ187</f>
        <v>0</v>
      </c>
      <c r="AO8" s="4">
        <f>'NER Model'!AR187</f>
        <v>0</v>
      </c>
      <c r="AP8" s="4">
        <f>'NER Model'!AS187</f>
        <v>0</v>
      </c>
      <c r="AQ8" s="4">
        <f>'NER Model'!AT187</f>
        <v>0</v>
      </c>
      <c r="AR8" s="4">
        <f>'NER Model'!AU187</f>
        <v>0</v>
      </c>
      <c r="AS8" s="4">
        <f>'NER Model'!AV187</f>
        <v>0</v>
      </c>
      <c r="AT8" s="4">
        <f>'NER Model'!AW187</f>
        <v>0</v>
      </c>
      <c r="AU8" s="4">
        <f>'NER Model'!AX187</f>
        <v>0</v>
      </c>
      <c r="AV8" s="4">
        <f>'NER Model'!AY187</f>
        <v>0</v>
      </c>
      <c r="AW8" s="4">
        <f>'NER Model'!AZ187</f>
        <v>0</v>
      </c>
      <c r="AX8" s="4">
        <f>'NER Model'!BA187</f>
        <v>0</v>
      </c>
      <c r="AY8" s="4">
        <f>'NER Model'!BB187</f>
        <v>0</v>
      </c>
    </row>
    <row r="9" spans="1:68" s="2" customFormat="1">
      <c r="A9" s="2" t="s">
        <v>555</v>
      </c>
      <c r="B9" s="4">
        <f>B8</f>
        <v>2551061.8314466486</v>
      </c>
      <c r="C9" s="4">
        <f>C8+B9</f>
        <v>13324623.860958897</v>
      </c>
      <c r="D9" s="4">
        <f t="shared" ref="D9:AY9" si="1">D8+C9</f>
        <v>17899128.860958897</v>
      </c>
      <c r="E9" s="4">
        <f t="shared" si="1"/>
        <v>22631598.736700509</v>
      </c>
      <c r="F9" s="4">
        <f t="shared" si="1"/>
        <v>28926635.762761109</v>
      </c>
      <c r="G9" s="4">
        <f>G8+F9</f>
        <v>37027952.298190735</v>
      </c>
      <c r="H9" s="4">
        <f>H8+G9</f>
        <v>44781706.298190735</v>
      </c>
      <c r="I9" s="108">
        <f t="shared" si="1"/>
        <v>49564134.298190735</v>
      </c>
      <c r="J9" s="4">
        <f t="shared" si="1"/>
        <v>57393587.298190735</v>
      </c>
      <c r="K9" s="4">
        <f t="shared" si="1"/>
        <v>67144419.298190743</v>
      </c>
      <c r="L9" s="4">
        <f t="shared" si="1"/>
        <v>75882853.298190743</v>
      </c>
      <c r="M9" s="4">
        <f t="shared" si="1"/>
        <v>84280825.298190743</v>
      </c>
      <c r="N9" s="4">
        <f t="shared" si="1"/>
        <v>92059561.298190743</v>
      </c>
      <c r="O9" s="4">
        <f t="shared" si="1"/>
        <v>100029369.29819074</v>
      </c>
      <c r="P9" s="4">
        <f t="shared" si="1"/>
        <v>108668684.29819074</v>
      </c>
      <c r="Q9" s="4">
        <f t="shared" si="1"/>
        <v>115455230.29819074</v>
      </c>
      <c r="R9" s="4">
        <f t="shared" si="1"/>
        <v>120873999.29819074</v>
      </c>
      <c r="S9" s="4">
        <f t="shared" si="1"/>
        <v>126462005.29819074</v>
      </c>
      <c r="T9" s="4">
        <f t="shared" si="1"/>
        <v>130202753.29819074</v>
      </c>
      <c r="U9" s="4">
        <f t="shared" si="1"/>
        <v>136380207.29819074</v>
      </c>
      <c r="V9" s="4">
        <f t="shared" si="1"/>
        <v>139905311.29819074</v>
      </c>
      <c r="W9" s="4">
        <f t="shared" si="1"/>
        <v>143357215.29819074</v>
      </c>
      <c r="X9" s="4">
        <f t="shared" si="1"/>
        <v>145612082.29819074</v>
      </c>
      <c r="Y9" s="4">
        <f t="shared" si="1"/>
        <v>147717417.29819074</v>
      </c>
      <c r="Z9" s="4">
        <f t="shared" si="1"/>
        <v>151065037.29819074</v>
      </c>
      <c r="AA9" s="4">
        <f t="shared" si="1"/>
        <v>152903383.29819074</v>
      </c>
      <c r="AB9" s="4">
        <f t="shared" si="1"/>
        <v>153016765.29819074</v>
      </c>
      <c r="AC9" s="4">
        <f t="shared" si="1"/>
        <v>153016765.29819074</v>
      </c>
      <c r="AD9" s="4">
        <f t="shared" si="1"/>
        <v>153016765.29819074</v>
      </c>
      <c r="AE9" s="4">
        <f t="shared" si="1"/>
        <v>153016765.29819074</v>
      </c>
      <c r="AF9" s="4">
        <f t="shared" si="1"/>
        <v>153016765.29819074</v>
      </c>
      <c r="AG9" s="4">
        <f t="shared" si="1"/>
        <v>153016765.29819074</v>
      </c>
      <c r="AH9" s="4">
        <f t="shared" si="1"/>
        <v>153016765.29819074</v>
      </c>
      <c r="AI9" s="4">
        <f t="shared" si="1"/>
        <v>153016765.29819074</v>
      </c>
      <c r="AJ9" s="4">
        <f t="shared" si="1"/>
        <v>153016765.29819074</v>
      </c>
      <c r="AK9" s="4">
        <f t="shared" si="1"/>
        <v>153016765.29819074</v>
      </c>
      <c r="AL9" s="4">
        <f t="shared" si="1"/>
        <v>153016765.29819074</v>
      </c>
      <c r="AM9" s="4">
        <f t="shared" si="1"/>
        <v>153016765.29819074</v>
      </c>
      <c r="AN9" s="4">
        <f t="shared" si="1"/>
        <v>153016765.29819074</v>
      </c>
      <c r="AO9" s="4">
        <f t="shared" si="1"/>
        <v>153016765.29819074</v>
      </c>
      <c r="AP9" s="4">
        <f t="shared" si="1"/>
        <v>153016765.29819074</v>
      </c>
      <c r="AQ9" s="4">
        <f t="shared" si="1"/>
        <v>153016765.29819074</v>
      </c>
      <c r="AR9" s="4">
        <f t="shared" si="1"/>
        <v>153016765.29819074</v>
      </c>
      <c r="AS9" s="4">
        <f t="shared" si="1"/>
        <v>153016765.29819074</v>
      </c>
      <c r="AT9" s="4">
        <f t="shared" si="1"/>
        <v>153016765.29819074</v>
      </c>
      <c r="AU9" s="4">
        <f t="shared" si="1"/>
        <v>153016765.29819074</v>
      </c>
      <c r="AV9" s="4">
        <f t="shared" si="1"/>
        <v>153016765.29819074</v>
      </c>
      <c r="AW9" s="4">
        <f t="shared" si="1"/>
        <v>153016765.29819074</v>
      </c>
      <c r="AX9" s="4">
        <f t="shared" si="1"/>
        <v>153016765.29819074</v>
      </c>
      <c r="AY9" s="4">
        <f t="shared" si="1"/>
        <v>153016765.29819074</v>
      </c>
    </row>
    <row r="10" spans="1:68">
      <c r="A10" t="s">
        <v>556</v>
      </c>
      <c r="B10">
        <f>B8/Parameters!$H$19</f>
        <v>10.247022496495967</v>
      </c>
      <c r="C10">
        <f>C8/Parameters!$H$19</f>
        <v>43.27489483906519</v>
      </c>
      <c r="D10">
        <f>D8/Parameters!$H$19</f>
        <v>18.374723445551108</v>
      </c>
      <c r="E10">
        <f>E8/Parameters!$H$19</f>
        <v>19.009231639522476</v>
      </c>
      <c r="F10">
        <f>F8/Parameters!$H$19</f>
        <v>25.285700733383834</v>
      </c>
      <c r="G10">
        <f>G8/Parameters!$H$19</f>
        <v>32.541105733492408</v>
      </c>
      <c r="H10">
        <f>H8/Parameters!$H$19</f>
        <v>31.14502780406529</v>
      </c>
      <c r="I10" s="104">
        <f>I8/Parameters!$H$19</f>
        <v>19.209901814132916</v>
      </c>
      <c r="J10">
        <f>J8/Parameters!$H$19</f>
        <v>31.449093094212483</v>
      </c>
      <c r="K10">
        <f>K8/Parameters!$H$19</f>
        <v>39.166825998447919</v>
      </c>
      <c r="L10">
        <f>L8/Parameters!$H$19</f>
        <v>35.100258519162395</v>
      </c>
      <c r="M10">
        <f>M8/Parameters!$H$19</f>
        <v>33.732701790353651</v>
      </c>
      <c r="N10">
        <f>N8/Parameters!$H$19</f>
        <v>31.245374692114765</v>
      </c>
      <c r="O10">
        <f>O8/Parameters!$H$19</f>
        <v>32.012866509959174</v>
      </c>
      <c r="P10">
        <f>P8/Parameters!$H$19</f>
        <v>34.702120531948566</v>
      </c>
      <c r="Q10">
        <f>Q8/Parameters!$H$19</f>
        <v>27.259978052381864</v>
      </c>
      <c r="R10">
        <f>R8/Parameters!$H$19</f>
        <v>21.765935722078243</v>
      </c>
      <c r="S10">
        <f>S8/Parameters!$H$19</f>
        <v>22.445721419493534</v>
      </c>
      <c r="T10">
        <f>T8/Parameters!$H$19</f>
        <v>15.025715346140931</v>
      </c>
      <c r="U10">
        <f>U8/Parameters!$H$19</f>
        <v>24.813397044623073</v>
      </c>
      <c r="V10">
        <f>V8/Parameters!$H$19</f>
        <v>14.159523514960853</v>
      </c>
      <c r="W10">
        <f>W8/Parameters!$H$19</f>
        <v>13.865496127032685</v>
      </c>
      <c r="X10">
        <f>X8/Parameters!$H$19</f>
        <v>9.0572766958391107</v>
      </c>
      <c r="Y10">
        <f>Y8/Parameters!$H$19</f>
        <v>8.4566414038763416</v>
      </c>
      <c r="Z10">
        <f>Z8/Parameters!$H$19</f>
        <v>13.446611535192508</v>
      </c>
      <c r="AA10">
        <f>AA8/Parameters!$H$19</f>
        <v>7.3842086405491081</v>
      </c>
      <c r="AB10">
        <f>AB8/Parameters!$H$19</f>
        <v>0.45542914341627694</v>
      </c>
      <c r="AC10">
        <f>AC8/Parameters!$H$19</f>
        <v>0</v>
      </c>
      <c r="AD10">
        <f>AD8/Parameters!$H$19</f>
        <v>0</v>
      </c>
      <c r="AE10">
        <f>AE8/Parameters!$H$19</f>
        <v>0</v>
      </c>
      <c r="AF10">
        <f>AF8/Parameters!$H$19</f>
        <v>0</v>
      </c>
      <c r="AG10">
        <f>AG8/Parameters!$H$19</f>
        <v>0</v>
      </c>
      <c r="AH10">
        <f>AH8/Parameters!$H$19</f>
        <v>0</v>
      </c>
      <c r="AI10">
        <f>AI8/Parameters!$H$19</f>
        <v>0</v>
      </c>
      <c r="AJ10">
        <f>AJ8/Parameters!$H$19</f>
        <v>0</v>
      </c>
      <c r="AK10">
        <f>AK8/Parameters!$H$19</f>
        <v>0</v>
      </c>
      <c r="AL10">
        <f>AL8/Parameters!$H$19</f>
        <v>0</v>
      </c>
      <c r="AM10">
        <f>AM8/Parameters!$H$19</f>
        <v>0</v>
      </c>
      <c r="AN10">
        <f>AN8/Parameters!$H$19</f>
        <v>0</v>
      </c>
      <c r="AO10">
        <f>AO8/Parameters!$H$19</f>
        <v>0</v>
      </c>
      <c r="AP10">
        <f>AP8/Parameters!$H$19</f>
        <v>0</v>
      </c>
      <c r="AQ10">
        <f>AQ8/Parameters!$H$19</f>
        <v>0</v>
      </c>
      <c r="AR10">
        <f>AR8/Parameters!$H$19</f>
        <v>0</v>
      </c>
      <c r="AS10">
        <f>AS8/Parameters!$H$19</f>
        <v>0</v>
      </c>
      <c r="AT10">
        <f>AT8/Parameters!$H$19</f>
        <v>0</v>
      </c>
      <c r="AU10">
        <f>AU8/Parameters!$H$19</f>
        <v>0</v>
      </c>
      <c r="AV10">
        <f>AV8/Parameters!$H$19</f>
        <v>0</v>
      </c>
      <c r="AW10">
        <f>AW8/Parameters!$H$19</f>
        <v>0</v>
      </c>
      <c r="AX10">
        <f>AX8/Parameters!$H$19</f>
        <v>0</v>
      </c>
      <c r="AY10">
        <f>AY8/Parameters!$H$19</f>
        <v>0</v>
      </c>
    </row>
    <row r="14" spans="1:68">
      <c r="B14" s="5"/>
    </row>
    <row r="15" spans="1:68">
      <c r="B15" s="5"/>
    </row>
    <row r="16" spans="1:68">
      <c r="B16" s="51"/>
      <c r="C16" s="51"/>
    </row>
    <row r="17" spans="2:2">
      <c r="B17" s="5"/>
    </row>
    <row r="21" spans="2:2">
      <c r="B21" s="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79998168889431442"/>
  </sheetPr>
  <dimension ref="A1"/>
  <sheetViews>
    <sheetView topLeftCell="U2" zoomScale="150" workbookViewId="0">
      <selection activeCell="AJ45" sqref="AJ45"/>
    </sheetView>
  </sheetViews>
  <sheetFormatPr defaultColWidth="8.85546875" defaultRowHeight="1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9" tint="0.79998168889431442"/>
  </sheetPr>
  <dimension ref="A1:AZ222"/>
  <sheetViews>
    <sheetView topLeftCell="A18" zoomScaleNormal="100" workbookViewId="0">
      <selection activeCell="H55" sqref="H55"/>
    </sheetView>
  </sheetViews>
  <sheetFormatPr defaultColWidth="8.85546875" defaultRowHeight="15"/>
  <cols>
    <col min="1" max="1" width="32.85546875" bestFit="1" customWidth="1"/>
    <col min="2" max="2" width="12.85546875" style="2" bestFit="1" customWidth="1"/>
    <col min="3" max="3" width="17.42578125" bestFit="1" customWidth="1"/>
    <col min="4" max="4" width="10.28515625" bestFit="1" customWidth="1"/>
    <col min="5" max="5" width="12.140625" bestFit="1" customWidth="1"/>
    <col min="6" max="14" width="10.28515625" bestFit="1" customWidth="1"/>
    <col min="15" max="25" width="9.28515625" bestFit="1" customWidth="1"/>
    <col min="26" max="26" width="7.7109375" bestFit="1" customWidth="1"/>
    <col min="27" max="28" width="3.140625" bestFit="1" customWidth="1"/>
    <col min="29" max="29" width="7.7109375" bestFit="1" customWidth="1"/>
    <col min="30" max="40" width="3.140625" bestFit="1" customWidth="1"/>
    <col min="41" max="52" width="3" bestFit="1" customWidth="1"/>
  </cols>
  <sheetData>
    <row r="1" spans="1:52">
      <c r="C1" t="s">
        <v>0</v>
      </c>
    </row>
    <row r="2" spans="1:52" s="2" customFormat="1">
      <c r="A2" s="2" t="s">
        <v>541</v>
      </c>
      <c r="B2" s="2" t="s">
        <v>469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31</v>
      </c>
      <c r="AH2" s="2">
        <v>32</v>
      </c>
      <c r="AI2" s="2">
        <v>33</v>
      </c>
      <c r="AJ2" s="2">
        <v>34</v>
      </c>
      <c r="AK2" s="2">
        <v>35</v>
      </c>
      <c r="AL2" s="2">
        <v>36</v>
      </c>
      <c r="AM2" s="2">
        <v>37</v>
      </c>
      <c r="AN2" s="2">
        <v>38</v>
      </c>
      <c r="AO2" s="2">
        <v>39</v>
      </c>
      <c r="AP2" s="2">
        <v>40</v>
      </c>
      <c r="AQ2" s="2">
        <v>41</v>
      </c>
      <c r="AR2" s="2">
        <v>42</v>
      </c>
      <c r="AS2" s="2">
        <v>43</v>
      </c>
      <c r="AT2" s="2">
        <v>44</v>
      </c>
      <c r="AU2" s="2">
        <v>45</v>
      </c>
      <c r="AV2" s="2">
        <v>46</v>
      </c>
      <c r="AW2" s="2">
        <v>47</v>
      </c>
      <c r="AX2" s="2">
        <v>48</v>
      </c>
      <c r="AY2" s="2">
        <v>49</v>
      </c>
      <c r="AZ2" s="2">
        <v>50</v>
      </c>
    </row>
    <row r="3" spans="1:52">
      <c r="A3">
        <f>YEAR(Parameters!H$4)</f>
        <v>2011</v>
      </c>
      <c r="B3" s="4">
        <f>SUM(C3:AZ3)</f>
        <v>1254129.3902917248</v>
      </c>
      <c r="C3" s="5">
        <f>VintagePortion('NER Model'!D$2,'NER Model'!E$2,$A3)*'NER Model'!E$187</f>
        <v>1254129.3902917248</v>
      </c>
      <c r="D3" s="5">
        <f>VintagePortion('NER Model'!E$2,'NER Model'!F$2,$A3)*'NER Model'!F$187</f>
        <v>0</v>
      </c>
      <c r="E3" s="5">
        <f>VintagePortion('NER Model'!F$2,'NER Model'!G$2,$A3)*'NER Model'!G$187</f>
        <v>0</v>
      </c>
      <c r="F3" s="5">
        <f>VintagePortion('NER Model'!J$2,'NER Model'!K$2,$A3)*'NER Model'!K$187</f>
        <v>0</v>
      </c>
      <c r="G3" s="5">
        <f>VintagePortion('NER Model'!H$2,'NER Model'!I$2,$A3)*'NER Model'!I$187</f>
        <v>0</v>
      </c>
      <c r="H3" s="5">
        <f>VintagePortion('NER Model'!L$2,'NER Model'!M$2,$A3)*'NER Model'!M$187</f>
        <v>0</v>
      </c>
      <c r="I3" s="5">
        <f>VintagePortion('NER Model'!M$2,'NER Model'!N$2,$A3)*'NER Model'!N$187</f>
        <v>0</v>
      </c>
      <c r="J3" s="5">
        <f>VintagePortion('NER Model'!N$2,'NER Model'!O$2,$A3)*'NER Model'!O$187</f>
        <v>0</v>
      </c>
      <c r="K3" s="5">
        <f>VintagePortion('NER Model'!O$2,'NER Model'!P$2,$A3)*'NER Model'!P$187</f>
        <v>0</v>
      </c>
      <c r="L3" s="5">
        <f>VintagePortion('NER Model'!P$2,'NER Model'!Q$2,$A3)*'NER Model'!Q$187</f>
        <v>0</v>
      </c>
      <c r="M3" s="5">
        <f>VintagePortion('NER Model'!Q$2,'NER Model'!R$2,$A3)*'NER Model'!R$187</f>
        <v>0</v>
      </c>
      <c r="N3" s="5">
        <f>VintagePortion('NER Model'!R$2,'NER Model'!S$2,$A3)*'NER Model'!S$187</f>
        <v>0</v>
      </c>
      <c r="O3" s="5">
        <f>VintagePortion('NER Model'!S$2,'NER Model'!T$2,$A3)*'NER Model'!T$187</f>
        <v>0</v>
      </c>
      <c r="P3" s="5">
        <f>VintagePortion('NER Model'!T$2,'NER Model'!U$2,$A3)*'NER Model'!U$187</f>
        <v>0</v>
      </c>
      <c r="Q3" s="5">
        <f>VintagePortion('NER Model'!U$2,'NER Model'!V$2,$A3)*'NER Model'!V$187</f>
        <v>0</v>
      </c>
      <c r="R3" s="5">
        <f>VintagePortion('NER Model'!V$2,'NER Model'!W$2,$A3)*'NER Model'!W$187</f>
        <v>0</v>
      </c>
      <c r="S3" s="5">
        <f>VintagePortion('NER Model'!W$2,'NER Model'!X$2,$A3)*'NER Model'!X$187</f>
        <v>0</v>
      </c>
      <c r="T3" s="5">
        <f>VintagePortion('NER Model'!X$2,'NER Model'!Y$2,$A3)*'NER Model'!Y$187</f>
        <v>0</v>
      </c>
      <c r="U3" s="5">
        <f>VintagePortion('NER Model'!Y$2,'NER Model'!Z$2,$A3)*'NER Model'!Z$187</f>
        <v>0</v>
      </c>
      <c r="V3" s="5">
        <f>VintagePortion('NER Model'!Z$2,'NER Model'!AA$2,$A3)*'NER Model'!AA$187</f>
        <v>0</v>
      </c>
      <c r="W3" s="5">
        <f>VintagePortion('NER Model'!AA$2,'NER Model'!AB$2,$A3)*'NER Model'!AB$187</f>
        <v>0</v>
      </c>
      <c r="X3" s="5">
        <f>VintagePortion('NER Model'!AB$2,'NER Model'!AC$2,$A3)*'NER Model'!AC$187</f>
        <v>0</v>
      </c>
      <c r="Y3" s="5">
        <f>VintagePortion('NER Model'!AC$2,'NER Model'!AD$2,$A3)*'NER Model'!AD$187</f>
        <v>0</v>
      </c>
      <c r="Z3" s="5">
        <f>VintagePortion('NER Model'!AA$2,'NER Model'!AB$2,$A3)*'NER Model'!AB$187</f>
        <v>0</v>
      </c>
      <c r="AA3" s="5">
        <f>VintagePortion('NER Model'!AB$2,'NER Model'!AC$2,$A3)*'NER Model'!AC$187</f>
        <v>0</v>
      </c>
      <c r="AB3" s="5">
        <f>VintagePortion('NER Model'!AC$2,'NER Model'!AD$2,$A3)*'NER Model'!AD$187</f>
        <v>0</v>
      </c>
      <c r="AC3" s="5">
        <f>VintagePortion('NER Model'!AD$2,'NER Model'!AE$2,$A3)*'NER Model'!AE$187</f>
        <v>0</v>
      </c>
      <c r="AD3" s="5">
        <f>VintagePortion('NER Model'!AE$2,'NER Model'!AF$2,$A3)*'NER Model'!AF$187</f>
        <v>0</v>
      </c>
      <c r="AE3" s="5">
        <f>VintagePortion('NER Model'!AF$2,'NER Model'!AG$2,$A3)*'NER Model'!AG$187</f>
        <v>0</v>
      </c>
      <c r="AF3" s="5">
        <f>VintagePortion('NER Model'!AG$2,'NER Model'!AH$2,$A3)*'NER Model'!AH$187</f>
        <v>0</v>
      </c>
      <c r="AG3" s="5">
        <f>VintagePortion('NER Model'!AH$2,'NER Model'!AI$2,$A3)*'NER Model'!AI$187</f>
        <v>0</v>
      </c>
      <c r="AH3" s="5">
        <f>VintagePortion('NER Model'!AI$2,'NER Model'!AJ$2,$A3)*'NER Model'!AJ$187</f>
        <v>0</v>
      </c>
      <c r="AI3" s="5">
        <f>VintagePortion('NER Model'!AJ$2,'NER Model'!AK$2,$A3)*'NER Model'!AK$187</f>
        <v>0</v>
      </c>
      <c r="AJ3" s="5">
        <f>VintagePortion('NER Model'!AK$2,'NER Model'!AL$2,$A3)*'NER Model'!AL$187</f>
        <v>0</v>
      </c>
      <c r="AK3" s="5">
        <f>VintagePortion('NER Model'!AL$2,'NER Model'!AM$2,$A3)*'NER Model'!AM$187</f>
        <v>0</v>
      </c>
      <c r="AL3" s="5">
        <f>VintagePortion('NER Model'!AM$2,'NER Model'!AN$2,$A3)*'NER Model'!AN$187</f>
        <v>0</v>
      </c>
      <c r="AM3" s="5">
        <f>VintagePortion('NER Model'!AN$2,'NER Model'!AO$2,$A3)*'NER Model'!AO$187</f>
        <v>0</v>
      </c>
      <c r="AN3" s="5">
        <f>VintagePortion('NER Model'!AO$2,'NER Model'!AP$2,$A3)*'NER Model'!AP$187</f>
        <v>0</v>
      </c>
      <c r="AO3" s="5">
        <f>VintagePortion('NER Model'!AP$2,'NER Model'!AQ$2,$A3)*'NER Model'!AQ$187</f>
        <v>0</v>
      </c>
      <c r="AP3" s="5">
        <f>VintagePortion('NER Model'!AQ$2,'NER Model'!AR$2,$A3)*'NER Model'!AR$187</f>
        <v>0</v>
      </c>
      <c r="AQ3" s="5">
        <f>VintagePortion('NER Model'!AR$2,'NER Model'!AS$2,$A3)*'NER Model'!AS$187</f>
        <v>0</v>
      </c>
      <c r="AR3" s="5">
        <f>VintagePortion('NER Model'!AS$2,'NER Model'!AT$2,$A3)*'NER Model'!AT$187</f>
        <v>0</v>
      </c>
      <c r="AS3" s="5">
        <f>VintagePortion('NER Model'!AT$2,'NER Model'!AU$2,$A3)*'NER Model'!AU$187</f>
        <v>0</v>
      </c>
      <c r="AT3" s="5">
        <f>VintagePortion('NER Model'!AU$2,'NER Model'!AV$2,$A3)*'NER Model'!AV$187</f>
        <v>0</v>
      </c>
      <c r="AU3" s="5">
        <f>VintagePortion('NER Model'!AV$2,'NER Model'!AW$2,$A3)*'NER Model'!AW$187</f>
        <v>0</v>
      </c>
      <c r="AV3" s="5">
        <f>VintagePortion('NER Model'!AW$2,'NER Model'!AX$2,$A3)*'NER Model'!AX$187</f>
        <v>0</v>
      </c>
      <c r="AW3" s="5">
        <f>VintagePortion('NER Model'!AX$2,'NER Model'!AY$2,$A3)*'NER Model'!AY$187</f>
        <v>0</v>
      </c>
      <c r="AX3" s="5">
        <f>VintagePortion('NER Model'!AY$2,'NER Model'!AZ$2,$A3)*'NER Model'!AZ$187</f>
        <v>0</v>
      </c>
      <c r="AY3" s="5">
        <f>VintagePortion('NER Model'!AZ$2,'NER Model'!BA$2,$A3)*'NER Model'!BA$187</f>
        <v>0</v>
      </c>
      <c r="AZ3" s="5">
        <f>VintagePortion('NER Model'!BA$2,'NER Model'!BB$2,$A3)*'NER Model'!BB$187</f>
        <v>0</v>
      </c>
    </row>
    <row r="4" spans="1:52">
      <c r="A4">
        <f>IF(ISNUMBER(A3),IF(A3+1&lt;=YEAR(Parameters!H$6),A3+1,""),"")</f>
        <v>2012</v>
      </c>
      <c r="B4" s="4">
        <f>SUM(C4:AZ4)</f>
        <v>1735802.9049064082</v>
      </c>
      <c r="C4" s="5">
        <f>VintagePortion('NER Model'!D$2,'NER Model'!E$2,$A4)*'NER Model'!E$187</f>
        <v>1296932.4411549238</v>
      </c>
      <c r="D4" s="5">
        <f>VintagePortion('NER Model'!E$2,'NER Model'!F$2,$A4)*'NER Model'!F$187</f>
        <v>438870.46375148447</v>
      </c>
      <c r="E4" s="5">
        <f>VintagePortion('NER Model'!F$2,'NER Model'!G$2,$A4)*'NER Model'!G$187</f>
        <v>0</v>
      </c>
      <c r="F4" s="5">
        <f>VintagePortion('NER Model'!J$2,'NER Model'!K$2,$A4)*'NER Model'!K$187</f>
        <v>0</v>
      </c>
      <c r="G4" s="5">
        <f>VintagePortion('NER Model'!H$2,'NER Model'!I$2,$A4)*'NER Model'!I$187</f>
        <v>0</v>
      </c>
      <c r="H4" s="5">
        <f>VintagePortion('NER Model'!L$2,'NER Model'!M$2,$A4)*'NER Model'!M$187</f>
        <v>0</v>
      </c>
      <c r="I4" s="5">
        <f>VintagePortion('NER Model'!M$2,'NER Model'!N$2,$A4)*'NER Model'!N$187</f>
        <v>0</v>
      </c>
      <c r="J4" s="5">
        <f>VintagePortion('NER Model'!N$2,'NER Model'!O$2,$A4)*'NER Model'!O$187</f>
        <v>0</v>
      </c>
      <c r="K4" s="5">
        <f>VintagePortion('NER Model'!O$2,'NER Model'!P$2,$A4)*'NER Model'!P$187</f>
        <v>0</v>
      </c>
      <c r="L4" s="5">
        <f>VintagePortion('NER Model'!P$2,'NER Model'!Q$2,$A4)*'NER Model'!Q$187</f>
        <v>0</v>
      </c>
      <c r="M4" s="5">
        <f>VintagePortion('NER Model'!Q$2,'NER Model'!R$2,$A4)*'NER Model'!R$187</f>
        <v>0</v>
      </c>
      <c r="N4" s="5">
        <f>VintagePortion('NER Model'!R$2,'NER Model'!S$2,$A4)*'NER Model'!S$187</f>
        <v>0</v>
      </c>
      <c r="O4" s="5">
        <f>VintagePortion('NER Model'!S$2,'NER Model'!T$2,$A4)*'NER Model'!T$187</f>
        <v>0</v>
      </c>
      <c r="P4" s="5">
        <f>VintagePortion('NER Model'!T$2,'NER Model'!U$2,$A4)*'NER Model'!U$187</f>
        <v>0</v>
      </c>
      <c r="Q4" s="5">
        <f>VintagePortion('NER Model'!U$2,'NER Model'!V$2,$A4)*'NER Model'!V$187</f>
        <v>0</v>
      </c>
      <c r="R4" s="5">
        <f>VintagePortion('NER Model'!V$2,'NER Model'!W$2,$A4)*'NER Model'!W$187</f>
        <v>0</v>
      </c>
      <c r="S4" s="5">
        <f>VintagePortion('NER Model'!W$2,'NER Model'!X$2,$A4)*'NER Model'!X$187</f>
        <v>0</v>
      </c>
      <c r="T4" s="5">
        <f>VintagePortion('NER Model'!X$2,'NER Model'!Y$2,$A4)*'NER Model'!Y$187</f>
        <v>0</v>
      </c>
      <c r="U4" s="5">
        <f>VintagePortion('NER Model'!Y$2,'NER Model'!Z$2,$A4)*'NER Model'!Z$187</f>
        <v>0</v>
      </c>
      <c r="V4" s="5">
        <f>VintagePortion('NER Model'!Z$2,'NER Model'!AA$2,$A4)*'NER Model'!AA$187</f>
        <v>0</v>
      </c>
      <c r="W4" s="5">
        <f>VintagePortion('NER Model'!AA$2,'NER Model'!AB$2,$A4)*'NER Model'!AB$187</f>
        <v>0</v>
      </c>
      <c r="X4" s="5">
        <f>VintagePortion('NER Model'!AB$2,'NER Model'!AC$2,$A4)*'NER Model'!AC$187</f>
        <v>0</v>
      </c>
      <c r="Y4" s="5">
        <f>VintagePortion('NER Model'!AC$2,'NER Model'!AD$2,$A4)*'NER Model'!AD$187</f>
        <v>0</v>
      </c>
      <c r="Z4" s="5">
        <f>VintagePortion('NER Model'!AA$2,'NER Model'!AB$2,$A4)*'NER Model'!AB$187</f>
        <v>0</v>
      </c>
      <c r="AA4" s="5">
        <f>VintagePortion('NER Model'!AB$2,'NER Model'!AC$2,$A4)*'NER Model'!AC$187</f>
        <v>0</v>
      </c>
      <c r="AB4" s="5">
        <f>VintagePortion('NER Model'!AC$2,'NER Model'!AD$2,$A4)*'NER Model'!AD$187</f>
        <v>0</v>
      </c>
      <c r="AC4" s="5">
        <f>VintagePortion('NER Model'!AD$2,'NER Model'!AE$2,$A4)*'NER Model'!AE$187</f>
        <v>0</v>
      </c>
      <c r="AD4" s="5">
        <f>VintagePortion('NER Model'!AE$2,'NER Model'!AF$2,$A4)*'NER Model'!AF$187</f>
        <v>0</v>
      </c>
      <c r="AE4" s="5">
        <f>VintagePortion('NER Model'!AF$2,'NER Model'!AG$2,$A4)*'NER Model'!AG$187</f>
        <v>0</v>
      </c>
      <c r="AF4" s="5">
        <f>VintagePortion('NER Model'!AG$2,'NER Model'!AH$2,$A4)*'NER Model'!AH$187</f>
        <v>0</v>
      </c>
      <c r="AG4" s="5">
        <f>VintagePortion('NER Model'!AH$2,'NER Model'!AI$2,$A4)*'NER Model'!AI$187</f>
        <v>0</v>
      </c>
      <c r="AH4" s="5">
        <f>VintagePortion('NER Model'!AI$2,'NER Model'!AJ$2,$A4)*'NER Model'!AJ$187</f>
        <v>0</v>
      </c>
      <c r="AI4" s="5">
        <f>VintagePortion('NER Model'!AJ$2,'NER Model'!AK$2,$A4)*'NER Model'!AK$187</f>
        <v>0</v>
      </c>
      <c r="AJ4" s="5">
        <f>VintagePortion('NER Model'!AK$2,'NER Model'!AL$2,$A4)*'NER Model'!AL$187</f>
        <v>0</v>
      </c>
      <c r="AK4" s="5">
        <f>VintagePortion('NER Model'!AL$2,'NER Model'!AM$2,$A4)*'NER Model'!AM$187</f>
        <v>0</v>
      </c>
      <c r="AL4" s="5">
        <f>VintagePortion('NER Model'!AM$2,'NER Model'!AN$2,$A4)*'NER Model'!AN$187</f>
        <v>0</v>
      </c>
      <c r="AM4" s="5">
        <f>VintagePortion('NER Model'!AN$2,'NER Model'!AO$2,$A4)*'NER Model'!AO$187</f>
        <v>0</v>
      </c>
      <c r="AN4" s="5">
        <f>VintagePortion('NER Model'!AO$2,'NER Model'!AP$2,$A4)*'NER Model'!AP$187</f>
        <v>0</v>
      </c>
      <c r="AO4" s="5">
        <f>VintagePortion('NER Model'!AP$2,'NER Model'!AQ$2,$A4)*'NER Model'!AQ$187</f>
        <v>0</v>
      </c>
      <c r="AP4" s="5">
        <f>VintagePortion('NER Model'!AQ$2,'NER Model'!AR$2,$A4)*'NER Model'!AR$187</f>
        <v>0</v>
      </c>
      <c r="AQ4" s="5">
        <f>VintagePortion('NER Model'!AR$2,'NER Model'!AS$2,$A4)*'NER Model'!AS$187</f>
        <v>0</v>
      </c>
      <c r="AR4" s="5">
        <f>VintagePortion('NER Model'!AS$2,'NER Model'!AT$2,$A4)*'NER Model'!AT$187</f>
        <v>0</v>
      </c>
      <c r="AS4" s="5">
        <f>VintagePortion('NER Model'!AT$2,'NER Model'!AU$2,$A4)*'NER Model'!AU$187</f>
        <v>0</v>
      </c>
      <c r="AT4" s="5">
        <f>VintagePortion('NER Model'!AU$2,'NER Model'!AV$2,$A4)*'NER Model'!AV$187</f>
        <v>0</v>
      </c>
      <c r="AU4" s="5">
        <f>VintagePortion('NER Model'!AV$2,'NER Model'!AW$2,$A4)*'NER Model'!AW$187</f>
        <v>0</v>
      </c>
      <c r="AV4" s="5">
        <f>VintagePortion('NER Model'!AW$2,'NER Model'!AX$2,$A4)*'NER Model'!AX$187</f>
        <v>0</v>
      </c>
      <c r="AW4" s="5">
        <f>VintagePortion('NER Model'!AX$2,'NER Model'!AY$2,$A4)*'NER Model'!AY$187</f>
        <v>0</v>
      </c>
      <c r="AX4" s="5">
        <f>VintagePortion('NER Model'!AY$2,'NER Model'!AZ$2,$A4)*'NER Model'!AZ$187</f>
        <v>0</v>
      </c>
      <c r="AY4" s="5">
        <f>VintagePortion('NER Model'!AZ$2,'NER Model'!BA$2,$A4)*'NER Model'!BA$187</f>
        <v>0</v>
      </c>
      <c r="AZ4" s="5">
        <f>VintagePortion('NER Model'!BA$2,'NER Model'!BB$2,$A4)*'NER Model'!BB$187</f>
        <v>0</v>
      </c>
    </row>
    <row r="5" spans="1:52">
      <c r="A5">
        <f>IF(ISNUMBER(A4),IF(A4+1&lt;=YEAR(Parameters!H$6),A4+1,""),"")</f>
        <v>2013</v>
      </c>
      <c r="B5" s="4">
        <f t="shared" ref="B5:B27" si="0">SUM(C5:AZ5)</f>
        <v>2583672.8914401913</v>
      </c>
      <c r="C5" s="5">
        <f>VintagePortion('NER Model'!D$2,'NER Model'!E$2,$A5)*'NER Model'!E$187</f>
        <v>0</v>
      </c>
      <c r="D5" s="5">
        <f>VintagePortion('NER Model'!E$2,'NER Model'!F$2,$A5)*'NER Model'!F$187</f>
        <v>2583672.8914401913</v>
      </c>
      <c r="E5" s="5">
        <f>VintagePortion('NER Model'!F$2,'NER Model'!G$2,$A5)*'NER Model'!G$187</f>
        <v>0</v>
      </c>
      <c r="F5" s="5">
        <f>VintagePortion('NER Model'!J$2,'NER Model'!K$2,$A5)*'NER Model'!K$187</f>
        <v>0</v>
      </c>
      <c r="G5" s="5">
        <f>VintagePortion('NER Model'!H$2,'NER Model'!I$2,$A5)*'NER Model'!I$187</f>
        <v>0</v>
      </c>
      <c r="H5" s="5">
        <f>VintagePortion('NER Model'!L$2,'NER Model'!M$2,$A5)*'NER Model'!M$187</f>
        <v>0</v>
      </c>
      <c r="I5" s="5">
        <f>VintagePortion('NER Model'!M$2,'NER Model'!N$2,$A5)*'NER Model'!N$187</f>
        <v>0</v>
      </c>
      <c r="J5" s="5">
        <f>VintagePortion('NER Model'!N$2,'NER Model'!O$2,$A5)*'NER Model'!O$187</f>
        <v>0</v>
      </c>
      <c r="K5" s="5">
        <f>VintagePortion('NER Model'!O$2,'NER Model'!P$2,$A5)*'NER Model'!P$187</f>
        <v>0</v>
      </c>
      <c r="L5" s="5">
        <f>VintagePortion('NER Model'!P$2,'NER Model'!Q$2,$A5)*'NER Model'!Q$187</f>
        <v>0</v>
      </c>
      <c r="M5" s="5">
        <f>VintagePortion('NER Model'!Q$2,'NER Model'!R$2,$A5)*'NER Model'!R$187</f>
        <v>0</v>
      </c>
      <c r="N5" s="5">
        <f>VintagePortion('NER Model'!R$2,'NER Model'!S$2,$A5)*'NER Model'!S$187</f>
        <v>0</v>
      </c>
      <c r="O5" s="5">
        <f>VintagePortion('NER Model'!S$2,'NER Model'!T$2,$A5)*'NER Model'!T$187</f>
        <v>0</v>
      </c>
      <c r="P5" s="5">
        <f>VintagePortion('NER Model'!T$2,'NER Model'!U$2,$A5)*'NER Model'!U$187</f>
        <v>0</v>
      </c>
      <c r="Q5" s="5">
        <f>VintagePortion('NER Model'!U$2,'NER Model'!V$2,$A5)*'NER Model'!V$187</f>
        <v>0</v>
      </c>
      <c r="R5" s="5">
        <f>VintagePortion('NER Model'!V$2,'NER Model'!W$2,$A5)*'NER Model'!W$187</f>
        <v>0</v>
      </c>
      <c r="S5" s="5">
        <f>VintagePortion('NER Model'!W$2,'NER Model'!X$2,$A5)*'NER Model'!X$187</f>
        <v>0</v>
      </c>
      <c r="T5" s="5">
        <f>VintagePortion('NER Model'!X$2,'NER Model'!Y$2,$A5)*'NER Model'!Y$187</f>
        <v>0</v>
      </c>
      <c r="U5" s="5">
        <f>VintagePortion('NER Model'!Y$2,'NER Model'!Z$2,$A5)*'NER Model'!Z$187</f>
        <v>0</v>
      </c>
      <c r="V5" s="5">
        <f>VintagePortion('NER Model'!Z$2,'NER Model'!AA$2,$A5)*'NER Model'!AA$187</f>
        <v>0</v>
      </c>
      <c r="W5" s="5">
        <f>VintagePortion('NER Model'!AA$2,'NER Model'!AB$2,$A5)*'NER Model'!AB$187</f>
        <v>0</v>
      </c>
      <c r="X5" s="5">
        <f>VintagePortion('NER Model'!AB$2,'NER Model'!AC$2,$A5)*'NER Model'!AC$187</f>
        <v>0</v>
      </c>
      <c r="Y5" s="5">
        <f>VintagePortion('NER Model'!AC$2,'NER Model'!AD$2,$A5)*'NER Model'!AD$187</f>
        <v>0</v>
      </c>
      <c r="Z5" s="5">
        <f>VintagePortion('NER Model'!AA$2,'NER Model'!AB$2,$A5)*'NER Model'!AB$187</f>
        <v>0</v>
      </c>
      <c r="AA5" s="5">
        <f>VintagePortion('NER Model'!AB$2,'NER Model'!AC$2,$A5)*'NER Model'!AC$187</f>
        <v>0</v>
      </c>
      <c r="AB5" s="5">
        <f>VintagePortion('NER Model'!AC$2,'NER Model'!AD$2,$A5)*'NER Model'!AD$187</f>
        <v>0</v>
      </c>
      <c r="AC5" s="5">
        <f>VintagePortion('NER Model'!AD$2,'NER Model'!AE$2,$A5)*'NER Model'!AE$187</f>
        <v>0</v>
      </c>
      <c r="AD5" s="5">
        <f>VintagePortion('NER Model'!AE$2,'NER Model'!AF$2,$A5)*'NER Model'!AF$187</f>
        <v>0</v>
      </c>
      <c r="AE5" s="5">
        <f>VintagePortion('NER Model'!AF$2,'NER Model'!AG$2,$A5)*'NER Model'!AG$187</f>
        <v>0</v>
      </c>
      <c r="AF5" s="5">
        <f>VintagePortion('NER Model'!AG$2,'NER Model'!AH$2,$A5)*'NER Model'!AH$187</f>
        <v>0</v>
      </c>
      <c r="AG5" s="5">
        <f>VintagePortion('NER Model'!AH$2,'NER Model'!AI$2,$A5)*'NER Model'!AI$187</f>
        <v>0</v>
      </c>
      <c r="AH5" s="5">
        <f>VintagePortion('NER Model'!AI$2,'NER Model'!AJ$2,$A5)*'NER Model'!AJ$187</f>
        <v>0</v>
      </c>
      <c r="AI5" s="5">
        <f>VintagePortion('NER Model'!AJ$2,'NER Model'!AK$2,$A5)*'NER Model'!AK$187</f>
        <v>0</v>
      </c>
      <c r="AJ5" s="5">
        <f>VintagePortion('NER Model'!AK$2,'NER Model'!AL$2,$A5)*'NER Model'!AL$187</f>
        <v>0</v>
      </c>
      <c r="AK5" s="5">
        <f>VintagePortion('NER Model'!AL$2,'NER Model'!AM$2,$A5)*'NER Model'!AM$187</f>
        <v>0</v>
      </c>
      <c r="AL5" s="5">
        <f>VintagePortion('NER Model'!AM$2,'NER Model'!AN$2,$A5)*'NER Model'!AN$187</f>
        <v>0</v>
      </c>
      <c r="AM5" s="5">
        <f>VintagePortion('NER Model'!AN$2,'NER Model'!AO$2,$A5)*'NER Model'!AO$187</f>
        <v>0</v>
      </c>
      <c r="AN5" s="5">
        <f>VintagePortion('NER Model'!AO$2,'NER Model'!AP$2,$A5)*'NER Model'!AP$187</f>
        <v>0</v>
      </c>
      <c r="AO5" s="5">
        <f>VintagePortion('NER Model'!AP$2,'NER Model'!AQ$2,$A5)*'NER Model'!AQ$187</f>
        <v>0</v>
      </c>
      <c r="AP5" s="5">
        <f>VintagePortion('NER Model'!AQ$2,'NER Model'!AR$2,$A5)*'NER Model'!AR$187</f>
        <v>0</v>
      </c>
      <c r="AQ5" s="5">
        <f>VintagePortion('NER Model'!AR$2,'NER Model'!AS$2,$A5)*'NER Model'!AS$187</f>
        <v>0</v>
      </c>
      <c r="AR5" s="5">
        <f>VintagePortion('NER Model'!AS$2,'NER Model'!AT$2,$A5)*'NER Model'!AT$187</f>
        <v>0</v>
      </c>
      <c r="AS5" s="5">
        <f>VintagePortion('NER Model'!AT$2,'NER Model'!AU$2,$A5)*'NER Model'!AU$187</f>
        <v>0</v>
      </c>
      <c r="AT5" s="5">
        <f>VintagePortion('NER Model'!AU$2,'NER Model'!AV$2,$A5)*'NER Model'!AV$187</f>
        <v>0</v>
      </c>
      <c r="AU5" s="5">
        <f>VintagePortion('NER Model'!AV$2,'NER Model'!AW$2,$A5)*'NER Model'!AW$187</f>
        <v>0</v>
      </c>
      <c r="AV5" s="5">
        <f>VintagePortion('NER Model'!AW$2,'NER Model'!AX$2,$A5)*'NER Model'!AX$187</f>
        <v>0</v>
      </c>
      <c r="AW5" s="5">
        <f>VintagePortion('NER Model'!AX$2,'NER Model'!AY$2,$A5)*'NER Model'!AY$187</f>
        <v>0</v>
      </c>
      <c r="AX5" s="5">
        <f>VintagePortion('NER Model'!AY$2,'NER Model'!AZ$2,$A5)*'NER Model'!AZ$187</f>
        <v>0</v>
      </c>
      <c r="AY5" s="5">
        <f>VintagePortion('NER Model'!AZ$2,'NER Model'!BA$2,$A5)*'NER Model'!BA$187</f>
        <v>0</v>
      </c>
      <c r="AZ5" s="5">
        <f>VintagePortion('NER Model'!BA$2,'NER Model'!BB$2,$A5)*'NER Model'!BB$187</f>
        <v>0</v>
      </c>
    </row>
    <row r="6" spans="1:52">
      <c r="A6">
        <f>IF(ISNUMBER(A5),IF(A5+1&lt;=YEAR(Parameters!H$6),A5+1,""),"")</f>
        <v>2014</v>
      </c>
      <c r="B6" s="4">
        <f t="shared" si="0"/>
        <v>2583672.8914401913</v>
      </c>
      <c r="C6" s="5">
        <f>VintagePortion('NER Model'!D$2,'NER Model'!E$2,$A6)*'NER Model'!E$187</f>
        <v>0</v>
      </c>
      <c r="D6" s="5">
        <f>VintagePortion('NER Model'!E$2,'NER Model'!F$2,$A6)*'NER Model'!F$187</f>
        <v>2583672.8914401913</v>
      </c>
      <c r="E6" s="5">
        <f>VintagePortion('NER Model'!F$2,'NER Model'!G$2,$A6)*'NER Model'!G$187</f>
        <v>0</v>
      </c>
      <c r="F6" s="5">
        <f>VintagePortion('NER Model'!J$2,'NER Model'!K$2,$A6)*'NER Model'!K$187</f>
        <v>0</v>
      </c>
      <c r="G6" s="5">
        <f>VintagePortion('NER Model'!H$2,'NER Model'!I$2,$A6)*'NER Model'!I$187</f>
        <v>0</v>
      </c>
      <c r="H6" s="5">
        <f>VintagePortion('NER Model'!L$2,'NER Model'!M$2,$A6)*'NER Model'!M$187</f>
        <v>0</v>
      </c>
      <c r="I6" s="5">
        <f>VintagePortion('NER Model'!M$2,'NER Model'!N$2,$A6)*'NER Model'!N$187</f>
        <v>0</v>
      </c>
      <c r="J6" s="5">
        <f>VintagePortion('NER Model'!N$2,'NER Model'!O$2,$A6)*'NER Model'!O$187</f>
        <v>0</v>
      </c>
      <c r="K6" s="5">
        <f>VintagePortion('NER Model'!O$2,'NER Model'!P$2,$A6)*'NER Model'!P$187</f>
        <v>0</v>
      </c>
      <c r="L6" s="5">
        <f>VintagePortion('NER Model'!P$2,'NER Model'!Q$2,$A6)*'NER Model'!Q$187</f>
        <v>0</v>
      </c>
      <c r="M6" s="5">
        <f>VintagePortion('NER Model'!Q$2,'NER Model'!R$2,$A6)*'NER Model'!R$187</f>
        <v>0</v>
      </c>
      <c r="N6" s="5">
        <f>VintagePortion('NER Model'!R$2,'NER Model'!S$2,$A6)*'NER Model'!S$187</f>
        <v>0</v>
      </c>
      <c r="O6" s="5">
        <f>VintagePortion('NER Model'!S$2,'NER Model'!T$2,$A6)*'NER Model'!T$187</f>
        <v>0</v>
      </c>
      <c r="P6" s="5">
        <f>VintagePortion('NER Model'!T$2,'NER Model'!U$2,$A6)*'NER Model'!U$187</f>
        <v>0</v>
      </c>
      <c r="Q6" s="5">
        <f>VintagePortion('NER Model'!U$2,'NER Model'!V$2,$A6)*'NER Model'!V$187</f>
        <v>0</v>
      </c>
      <c r="R6" s="5">
        <f>VintagePortion('NER Model'!V$2,'NER Model'!W$2,$A6)*'NER Model'!W$187</f>
        <v>0</v>
      </c>
      <c r="S6" s="5">
        <f>VintagePortion('NER Model'!W$2,'NER Model'!X$2,$A6)*'NER Model'!X$187</f>
        <v>0</v>
      </c>
      <c r="T6" s="5">
        <f>VintagePortion('NER Model'!X$2,'NER Model'!Y$2,$A6)*'NER Model'!Y$187</f>
        <v>0</v>
      </c>
      <c r="U6" s="5">
        <f>VintagePortion('NER Model'!Y$2,'NER Model'!Z$2,$A6)*'NER Model'!Z$187</f>
        <v>0</v>
      </c>
      <c r="V6" s="5">
        <f>VintagePortion('NER Model'!Z$2,'NER Model'!AA$2,$A6)*'NER Model'!AA$187</f>
        <v>0</v>
      </c>
      <c r="W6" s="5">
        <f>VintagePortion('NER Model'!AA$2,'NER Model'!AB$2,$A6)*'NER Model'!AB$187</f>
        <v>0</v>
      </c>
      <c r="X6" s="5">
        <f>VintagePortion('NER Model'!AB$2,'NER Model'!AC$2,$A6)*'NER Model'!AC$187</f>
        <v>0</v>
      </c>
      <c r="Y6" s="5">
        <f>VintagePortion('NER Model'!AC$2,'NER Model'!AD$2,$A6)*'NER Model'!AD$187</f>
        <v>0</v>
      </c>
      <c r="Z6" s="5">
        <f>VintagePortion('NER Model'!AA$2,'NER Model'!AB$2,$A6)*'NER Model'!AB$187</f>
        <v>0</v>
      </c>
      <c r="AA6" s="5">
        <f>VintagePortion('NER Model'!AB$2,'NER Model'!AC$2,$A6)*'NER Model'!AC$187</f>
        <v>0</v>
      </c>
      <c r="AB6" s="5">
        <f>VintagePortion('NER Model'!AC$2,'NER Model'!AD$2,$A6)*'NER Model'!AD$187</f>
        <v>0</v>
      </c>
      <c r="AC6" s="5">
        <f>VintagePortion('NER Model'!AD$2,'NER Model'!AE$2,$A6)*'NER Model'!AE$187</f>
        <v>0</v>
      </c>
      <c r="AD6" s="5">
        <f>VintagePortion('NER Model'!AE$2,'NER Model'!AF$2,$A6)*'NER Model'!AF$187</f>
        <v>0</v>
      </c>
      <c r="AE6" s="5">
        <f>VintagePortion('NER Model'!AF$2,'NER Model'!AG$2,$A6)*'NER Model'!AG$187</f>
        <v>0</v>
      </c>
      <c r="AF6" s="5">
        <f>VintagePortion('NER Model'!AG$2,'NER Model'!AH$2,$A6)*'NER Model'!AH$187</f>
        <v>0</v>
      </c>
      <c r="AG6" s="5">
        <f>VintagePortion('NER Model'!AH$2,'NER Model'!AI$2,$A6)*'NER Model'!AI$187</f>
        <v>0</v>
      </c>
      <c r="AH6" s="5">
        <f>VintagePortion('NER Model'!AI$2,'NER Model'!AJ$2,$A6)*'NER Model'!AJ$187</f>
        <v>0</v>
      </c>
      <c r="AI6" s="5">
        <f>VintagePortion('NER Model'!AJ$2,'NER Model'!AK$2,$A6)*'NER Model'!AK$187</f>
        <v>0</v>
      </c>
      <c r="AJ6" s="5">
        <f>VintagePortion('NER Model'!AK$2,'NER Model'!AL$2,$A6)*'NER Model'!AL$187</f>
        <v>0</v>
      </c>
      <c r="AK6" s="5">
        <f>VintagePortion('NER Model'!AL$2,'NER Model'!AM$2,$A6)*'NER Model'!AM$187</f>
        <v>0</v>
      </c>
      <c r="AL6" s="5">
        <f>VintagePortion('NER Model'!AM$2,'NER Model'!AN$2,$A6)*'NER Model'!AN$187</f>
        <v>0</v>
      </c>
      <c r="AM6" s="5">
        <f>VintagePortion('NER Model'!AN$2,'NER Model'!AO$2,$A6)*'NER Model'!AO$187</f>
        <v>0</v>
      </c>
      <c r="AN6" s="5">
        <f>VintagePortion('NER Model'!AO$2,'NER Model'!AP$2,$A6)*'NER Model'!AP$187</f>
        <v>0</v>
      </c>
      <c r="AO6" s="5">
        <f>VintagePortion('NER Model'!AP$2,'NER Model'!AQ$2,$A6)*'NER Model'!AQ$187</f>
        <v>0</v>
      </c>
      <c r="AP6" s="5">
        <f>VintagePortion('NER Model'!AQ$2,'NER Model'!AR$2,$A6)*'NER Model'!AR$187</f>
        <v>0</v>
      </c>
      <c r="AQ6" s="5">
        <f>VintagePortion('NER Model'!AR$2,'NER Model'!AS$2,$A6)*'NER Model'!AS$187</f>
        <v>0</v>
      </c>
      <c r="AR6" s="5">
        <f>VintagePortion('NER Model'!AS$2,'NER Model'!AT$2,$A6)*'NER Model'!AT$187</f>
        <v>0</v>
      </c>
      <c r="AS6" s="5">
        <f>VintagePortion('NER Model'!AT$2,'NER Model'!AU$2,$A6)*'NER Model'!AU$187</f>
        <v>0</v>
      </c>
      <c r="AT6" s="5">
        <f>VintagePortion('NER Model'!AU$2,'NER Model'!AV$2,$A6)*'NER Model'!AV$187</f>
        <v>0</v>
      </c>
      <c r="AU6" s="5">
        <f>VintagePortion('NER Model'!AV$2,'NER Model'!AW$2,$A6)*'NER Model'!AW$187</f>
        <v>0</v>
      </c>
      <c r="AV6" s="5">
        <f>VintagePortion('NER Model'!AW$2,'NER Model'!AX$2,$A6)*'NER Model'!AX$187</f>
        <v>0</v>
      </c>
      <c r="AW6" s="5">
        <f>VintagePortion('NER Model'!AX$2,'NER Model'!AY$2,$A6)*'NER Model'!AY$187</f>
        <v>0</v>
      </c>
      <c r="AX6" s="5">
        <f>VintagePortion('NER Model'!AY$2,'NER Model'!AZ$2,$A6)*'NER Model'!AZ$187</f>
        <v>0</v>
      </c>
      <c r="AY6" s="5">
        <f>VintagePortion('NER Model'!AZ$2,'NER Model'!BA$2,$A6)*'NER Model'!BA$187</f>
        <v>0</v>
      </c>
      <c r="AZ6" s="5">
        <f>VintagePortion('NER Model'!BA$2,'NER Model'!BB$2,$A6)*'NER Model'!BB$187</f>
        <v>0</v>
      </c>
    </row>
    <row r="7" spans="1:52">
      <c r="A7">
        <f>IF(ISNUMBER(A6),IF(A6+1&lt;=YEAR(Parameters!H$6),A6+1,""),"")</f>
        <v>2015</v>
      </c>
      <c r="B7" s="4">
        <f t="shared" si="0"/>
        <v>2583672.8914401913</v>
      </c>
      <c r="C7" s="5">
        <f>VintagePortion('NER Model'!D$2,'NER Model'!E$2,$A7)*'NER Model'!E$187</f>
        <v>0</v>
      </c>
      <c r="D7" s="5">
        <f>VintagePortion('NER Model'!E$2,'NER Model'!F$2,$A7)*'NER Model'!F$187</f>
        <v>2583672.8914401913</v>
      </c>
      <c r="E7" s="5">
        <f>VintagePortion('NER Model'!F$2,'NER Model'!G$2,$A7)*'NER Model'!G$187</f>
        <v>0</v>
      </c>
      <c r="F7" s="5">
        <f>VintagePortion('NER Model'!J$2,'NER Model'!K$2,$A7)*'NER Model'!K$187</f>
        <v>0</v>
      </c>
      <c r="G7" s="5">
        <f>VintagePortion('NER Model'!H$2,'NER Model'!I$2,$A7)*'NER Model'!I$187</f>
        <v>0</v>
      </c>
      <c r="H7" s="5">
        <f>VintagePortion('NER Model'!L$2,'NER Model'!M$2,$A7)*'NER Model'!M$187</f>
        <v>0</v>
      </c>
      <c r="I7" s="5">
        <f>VintagePortion('NER Model'!M$2,'NER Model'!N$2,$A7)*'NER Model'!N$187</f>
        <v>0</v>
      </c>
      <c r="J7" s="5">
        <f>VintagePortion('NER Model'!N$2,'NER Model'!O$2,$A7)*'NER Model'!O$187</f>
        <v>0</v>
      </c>
      <c r="K7" s="5">
        <f>VintagePortion('NER Model'!O$2,'NER Model'!P$2,$A7)*'NER Model'!P$187</f>
        <v>0</v>
      </c>
      <c r="L7" s="5">
        <f>VintagePortion('NER Model'!P$2,'NER Model'!Q$2,$A7)*'NER Model'!Q$187</f>
        <v>0</v>
      </c>
      <c r="M7" s="5">
        <f>VintagePortion('NER Model'!Q$2,'NER Model'!R$2,$A7)*'NER Model'!R$187</f>
        <v>0</v>
      </c>
      <c r="N7" s="5">
        <f>VintagePortion('NER Model'!R$2,'NER Model'!S$2,$A7)*'NER Model'!S$187</f>
        <v>0</v>
      </c>
      <c r="O7" s="5">
        <f>VintagePortion('NER Model'!S$2,'NER Model'!T$2,$A7)*'NER Model'!T$187</f>
        <v>0</v>
      </c>
      <c r="P7" s="5">
        <f>VintagePortion('NER Model'!T$2,'NER Model'!U$2,$A7)*'NER Model'!U$187</f>
        <v>0</v>
      </c>
      <c r="Q7" s="5">
        <f>VintagePortion('NER Model'!U$2,'NER Model'!V$2,$A7)*'NER Model'!V$187</f>
        <v>0</v>
      </c>
      <c r="R7" s="5">
        <f>VintagePortion('NER Model'!V$2,'NER Model'!W$2,$A7)*'NER Model'!W$187</f>
        <v>0</v>
      </c>
      <c r="S7" s="5">
        <f>VintagePortion('NER Model'!W$2,'NER Model'!X$2,$A7)*'NER Model'!X$187</f>
        <v>0</v>
      </c>
      <c r="T7" s="5">
        <f>VintagePortion('NER Model'!X$2,'NER Model'!Y$2,$A7)*'NER Model'!Y$187</f>
        <v>0</v>
      </c>
      <c r="U7" s="5">
        <f>VintagePortion('NER Model'!Y$2,'NER Model'!Z$2,$A7)*'NER Model'!Z$187</f>
        <v>0</v>
      </c>
      <c r="V7" s="5">
        <f>VintagePortion('NER Model'!Z$2,'NER Model'!AA$2,$A7)*'NER Model'!AA$187</f>
        <v>0</v>
      </c>
      <c r="W7" s="5">
        <f>VintagePortion('NER Model'!AA$2,'NER Model'!AB$2,$A7)*'NER Model'!AB$187</f>
        <v>0</v>
      </c>
      <c r="X7" s="5">
        <f>VintagePortion('NER Model'!AB$2,'NER Model'!AC$2,$A7)*'NER Model'!AC$187</f>
        <v>0</v>
      </c>
      <c r="Y7" s="5">
        <f>VintagePortion('NER Model'!AC$2,'NER Model'!AD$2,$A7)*'NER Model'!AD$187</f>
        <v>0</v>
      </c>
      <c r="Z7" s="5">
        <f>VintagePortion('NER Model'!AA$2,'NER Model'!AB$2,$A7)*'NER Model'!AB$187</f>
        <v>0</v>
      </c>
      <c r="AA7" s="5">
        <f>VintagePortion('NER Model'!AB$2,'NER Model'!AC$2,$A7)*'NER Model'!AC$187</f>
        <v>0</v>
      </c>
      <c r="AB7" s="5">
        <f>VintagePortion('NER Model'!AC$2,'NER Model'!AD$2,$A7)*'NER Model'!AD$187</f>
        <v>0</v>
      </c>
      <c r="AC7" s="5">
        <f>VintagePortion('NER Model'!AD$2,'NER Model'!AE$2,$A7)*'NER Model'!AE$187</f>
        <v>0</v>
      </c>
      <c r="AD7" s="5">
        <f>VintagePortion('NER Model'!AE$2,'NER Model'!AF$2,$A7)*'NER Model'!AF$187</f>
        <v>0</v>
      </c>
      <c r="AE7" s="5">
        <f>VintagePortion('NER Model'!AF$2,'NER Model'!AG$2,$A7)*'NER Model'!AG$187</f>
        <v>0</v>
      </c>
      <c r="AF7" s="5">
        <f>VintagePortion('NER Model'!AG$2,'NER Model'!AH$2,$A7)*'NER Model'!AH$187</f>
        <v>0</v>
      </c>
      <c r="AG7" s="5">
        <f>VintagePortion('NER Model'!AH$2,'NER Model'!AI$2,$A7)*'NER Model'!AI$187</f>
        <v>0</v>
      </c>
      <c r="AH7" s="5">
        <f>VintagePortion('NER Model'!AI$2,'NER Model'!AJ$2,$A7)*'NER Model'!AJ$187</f>
        <v>0</v>
      </c>
      <c r="AI7" s="5">
        <f>VintagePortion('NER Model'!AJ$2,'NER Model'!AK$2,$A7)*'NER Model'!AK$187</f>
        <v>0</v>
      </c>
      <c r="AJ7" s="5">
        <f>VintagePortion('NER Model'!AK$2,'NER Model'!AL$2,$A7)*'NER Model'!AL$187</f>
        <v>0</v>
      </c>
      <c r="AK7" s="5">
        <f>VintagePortion('NER Model'!AL$2,'NER Model'!AM$2,$A7)*'NER Model'!AM$187</f>
        <v>0</v>
      </c>
      <c r="AL7" s="5">
        <f>VintagePortion('NER Model'!AM$2,'NER Model'!AN$2,$A7)*'NER Model'!AN$187</f>
        <v>0</v>
      </c>
      <c r="AM7" s="5">
        <f>VintagePortion('NER Model'!AN$2,'NER Model'!AO$2,$A7)*'NER Model'!AO$187</f>
        <v>0</v>
      </c>
      <c r="AN7" s="5">
        <f>VintagePortion('NER Model'!AO$2,'NER Model'!AP$2,$A7)*'NER Model'!AP$187</f>
        <v>0</v>
      </c>
      <c r="AO7" s="5">
        <f>VintagePortion('NER Model'!AP$2,'NER Model'!AQ$2,$A7)*'NER Model'!AQ$187</f>
        <v>0</v>
      </c>
      <c r="AP7" s="5">
        <f>VintagePortion('NER Model'!AQ$2,'NER Model'!AR$2,$A7)*'NER Model'!AR$187</f>
        <v>0</v>
      </c>
      <c r="AQ7" s="5">
        <f>VintagePortion('NER Model'!AR$2,'NER Model'!AS$2,$A7)*'NER Model'!AS$187</f>
        <v>0</v>
      </c>
      <c r="AR7" s="5">
        <f>VintagePortion('NER Model'!AS$2,'NER Model'!AT$2,$A7)*'NER Model'!AT$187</f>
        <v>0</v>
      </c>
      <c r="AS7" s="5">
        <f>VintagePortion('NER Model'!AT$2,'NER Model'!AU$2,$A7)*'NER Model'!AU$187</f>
        <v>0</v>
      </c>
      <c r="AT7" s="5">
        <f>VintagePortion('NER Model'!AU$2,'NER Model'!AV$2,$A7)*'NER Model'!AV$187</f>
        <v>0</v>
      </c>
      <c r="AU7" s="5">
        <f>VintagePortion('NER Model'!AV$2,'NER Model'!AW$2,$A7)*'NER Model'!AW$187</f>
        <v>0</v>
      </c>
      <c r="AV7" s="5">
        <f>VintagePortion('NER Model'!AW$2,'NER Model'!AX$2,$A7)*'NER Model'!AX$187</f>
        <v>0</v>
      </c>
      <c r="AW7" s="5">
        <f>VintagePortion('NER Model'!AX$2,'NER Model'!AY$2,$A7)*'NER Model'!AY$187</f>
        <v>0</v>
      </c>
      <c r="AX7" s="5">
        <f>VintagePortion('NER Model'!AY$2,'NER Model'!AZ$2,$A7)*'NER Model'!AZ$187</f>
        <v>0</v>
      </c>
      <c r="AY7" s="5">
        <f>VintagePortion('NER Model'!AZ$2,'NER Model'!BA$2,$A7)*'NER Model'!BA$187</f>
        <v>0</v>
      </c>
      <c r="AZ7" s="5">
        <f>VintagePortion('NER Model'!BA$2,'NER Model'!BB$2,$A7)*'NER Model'!BB$187</f>
        <v>0</v>
      </c>
    </row>
    <row r="8" spans="1:52">
      <c r="A8">
        <f>IF(ISNUMBER(A7),IF(A7+1&lt;=YEAR(Parameters!H$6),A7+1,""),"")</f>
        <v>2016</v>
      </c>
      <c r="B8" s="4">
        <f t="shared" si="0"/>
        <v>2583672.8914401913</v>
      </c>
      <c r="C8" s="5">
        <f>VintagePortion('NER Model'!D$2,'NER Model'!E$2,$A8)*'NER Model'!E$187</f>
        <v>0</v>
      </c>
      <c r="D8" s="5">
        <f>VintagePortion('NER Model'!E$2,'NER Model'!F$2,$A8)*'NER Model'!F$187</f>
        <v>2583672.8914401913</v>
      </c>
      <c r="E8" s="5">
        <f>VintagePortion('NER Model'!F$2,'NER Model'!G$2,$A8)*'NER Model'!G$187</f>
        <v>0</v>
      </c>
      <c r="F8" s="5">
        <f>VintagePortion('NER Model'!J$2,'NER Model'!K$2,$A8)*'NER Model'!K$187</f>
        <v>0</v>
      </c>
      <c r="G8" s="5">
        <f>VintagePortion('NER Model'!H$2,'NER Model'!I$2,$A8)*'NER Model'!I$187</f>
        <v>0</v>
      </c>
      <c r="H8" s="5">
        <f>VintagePortion('NER Model'!L$2,'NER Model'!M$2,$A8)*'NER Model'!M$187</f>
        <v>0</v>
      </c>
      <c r="I8" s="5">
        <f>VintagePortion('NER Model'!M$2,'NER Model'!N$2,$A8)*'NER Model'!N$187</f>
        <v>0</v>
      </c>
      <c r="J8" s="5">
        <f>VintagePortion('NER Model'!N$2,'NER Model'!O$2,$A8)*'NER Model'!O$187</f>
        <v>0</v>
      </c>
      <c r="K8" s="5">
        <f>VintagePortion('NER Model'!O$2,'NER Model'!P$2,$A8)*'NER Model'!P$187</f>
        <v>0</v>
      </c>
      <c r="L8" s="5">
        <f>VintagePortion('NER Model'!P$2,'NER Model'!Q$2,$A8)*'NER Model'!Q$187</f>
        <v>0</v>
      </c>
      <c r="M8" s="5">
        <f>VintagePortion('NER Model'!Q$2,'NER Model'!R$2,$A8)*'NER Model'!R$187</f>
        <v>0</v>
      </c>
      <c r="N8" s="5">
        <f>VintagePortion('NER Model'!R$2,'NER Model'!S$2,$A8)*'NER Model'!S$187</f>
        <v>0</v>
      </c>
      <c r="O8" s="5">
        <f>VintagePortion('NER Model'!S$2,'NER Model'!T$2,$A8)*'NER Model'!T$187</f>
        <v>0</v>
      </c>
      <c r="P8" s="5">
        <f>VintagePortion('NER Model'!T$2,'NER Model'!U$2,$A8)*'NER Model'!U$187</f>
        <v>0</v>
      </c>
      <c r="Q8" s="5">
        <f>VintagePortion('NER Model'!U$2,'NER Model'!V$2,$A8)*'NER Model'!V$187</f>
        <v>0</v>
      </c>
      <c r="R8" s="5">
        <f>VintagePortion('NER Model'!V$2,'NER Model'!W$2,$A8)*'NER Model'!W$187</f>
        <v>0</v>
      </c>
      <c r="S8" s="5">
        <f>VintagePortion('NER Model'!W$2,'NER Model'!X$2,$A8)*'NER Model'!X$187</f>
        <v>0</v>
      </c>
      <c r="T8" s="5">
        <f>VintagePortion('NER Model'!X$2,'NER Model'!Y$2,$A8)*'NER Model'!Y$187</f>
        <v>0</v>
      </c>
      <c r="U8" s="5">
        <f>VintagePortion('NER Model'!Y$2,'NER Model'!Z$2,$A8)*'NER Model'!Z$187</f>
        <v>0</v>
      </c>
      <c r="V8" s="5">
        <f>VintagePortion('NER Model'!Z$2,'NER Model'!AA$2,$A8)*'NER Model'!AA$187</f>
        <v>0</v>
      </c>
      <c r="W8" s="5">
        <f>VintagePortion('NER Model'!AA$2,'NER Model'!AB$2,$A8)*'NER Model'!AB$187</f>
        <v>0</v>
      </c>
      <c r="X8" s="5">
        <f>VintagePortion('NER Model'!AB$2,'NER Model'!AC$2,$A8)*'NER Model'!AC$187</f>
        <v>0</v>
      </c>
      <c r="Y8" s="5">
        <f>VintagePortion('NER Model'!AC$2,'NER Model'!AD$2,$A8)*'NER Model'!AD$187</f>
        <v>0</v>
      </c>
      <c r="Z8" s="5">
        <f>VintagePortion('NER Model'!AA$2,'NER Model'!AB$2,$A8)*'NER Model'!AB$187</f>
        <v>0</v>
      </c>
      <c r="AA8" s="5">
        <f>VintagePortion('NER Model'!AB$2,'NER Model'!AC$2,$A8)*'NER Model'!AC$187</f>
        <v>0</v>
      </c>
      <c r="AB8" s="5">
        <f>VintagePortion('NER Model'!AC$2,'NER Model'!AD$2,$A8)*'NER Model'!AD$187</f>
        <v>0</v>
      </c>
      <c r="AC8" s="5">
        <f>VintagePortion('NER Model'!AD$2,'NER Model'!AE$2,$A8)*'NER Model'!AE$187</f>
        <v>0</v>
      </c>
      <c r="AD8" s="5">
        <f>VintagePortion('NER Model'!AE$2,'NER Model'!AF$2,$A8)*'NER Model'!AF$187</f>
        <v>0</v>
      </c>
      <c r="AE8" s="5">
        <f>VintagePortion('NER Model'!AF$2,'NER Model'!AG$2,$A8)*'NER Model'!AG$187</f>
        <v>0</v>
      </c>
      <c r="AF8" s="5">
        <f>VintagePortion('NER Model'!AG$2,'NER Model'!AH$2,$A8)*'NER Model'!AH$187</f>
        <v>0</v>
      </c>
      <c r="AG8" s="5">
        <f>VintagePortion('NER Model'!AH$2,'NER Model'!AI$2,$A8)*'NER Model'!AI$187</f>
        <v>0</v>
      </c>
      <c r="AH8" s="5">
        <f>VintagePortion('NER Model'!AI$2,'NER Model'!AJ$2,$A8)*'NER Model'!AJ$187</f>
        <v>0</v>
      </c>
      <c r="AI8" s="5">
        <f>VintagePortion('NER Model'!AJ$2,'NER Model'!AK$2,$A8)*'NER Model'!AK$187</f>
        <v>0</v>
      </c>
      <c r="AJ8" s="5">
        <f>VintagePortion('NER Model'!AK$2,'NER Model'!AL$2,$A8)*'NER Model'!AL$187</f>
        <v>0</v>
      </c>
      <c r="AK8" s="5">
        <f>VintagePortion('NER Model'!AL$2,'NER Model'!AM$2,$A8)*'NER Model'!AM$187</f>
        <v>0</v>
      </c>
      <c r="AL8" s="5">
        <f>VintagePortion('NER Model'!AM$2,'NER Model'!AN$2,$A8)*'NER Model'!AN$187</f>
        <v>0</v>
      </c>
      <c r="AM8" s="5">
        <f>VintagePortion('NER Model'!AN$2,'NER Model'!AO$2,$A8)*'NER Model'!AO$187</f>
        <v>0</v>
      </c>
      <c r="AN8" s="5">
        <f>VintagePortion('NER Model'!AO$2,'NER Model'!AP$2,$A8)*'NER Model'!AP$187</f>
        <v>0</v>
      </c>
      <c r="AO8" s="5">
        <f>VintagePortion('NER Model'!AP$2,'NER Model'!AQ$2,$A8)*'NER Model'!AQ$187</f>
        <v>0</v>
      </c>
      <c r="AP8" s="5">
        <f>VintagePortion('NER Model'!AQ$2,'NER Model'!AR$2,$A8)*'NER Model'!AR$187</f>
        <v>0</v>
      </c>
      <c r="AQ8" s="5">
        <f>VintagePortion('NER Model'!AR$2,'NER Model'!AS$2,$A8)*'NER Model'!AS$187</f>
        <v>0</v>
      </c>
      <c r="AR8" s="5">
        <f>VintagePortion('NER Model'!AS$2,'NER Model'!AT$2,$A8)*'NER Model'!AT$187</f>
        <v>0</v>
      </c>
      <c r="AS8" s="5">
        <f>VintagePortion('NER Model'!AT$2,'NER Model'!AU$2,$A8)*'NER Model'!AU$187</f>
        <v>0</v>
      </c>
      <c r="AT8" s="5">
        <f>VintagePortion('NER Model'!AU$2,'NER Model'!AV$2,$A8)*'NER Model'!AV$187</f>
        <v>0</v>
      </c>
      <c r="AU8" s="5">
        <f>VintagePortion('NER Model'!AV$2,'NER Model'!AW$2,$A8)*'NER Model'!AW$187</f>
        <v>0</v>
      </c>
      <c r="AV8" s="5">
        <f>VintagePortion('NER Model'!AW$2,'NER Model'!AX$2,$A8)*'NER Model'!AX$187</f>
        <v>0</v>
      </c>
      <c r="AW8" s="5">
        <f>VintagePortion('NER Model'!AX$2,'NER Model'!AY$2,$A8)*'NER Model'!AY$187</f>
        <v>0</v>
      </c>
      <c r="AX8" s="5">
        <f>VintagePortion('NER Model'!AY$2,'NER Model'!AZ$2,$A8)*'NER Model'!AZ$187</f>
        <v>0</v>
      </c>
      <c r="AY8" s="5">
        <f>VintagePortion('NER Model'!AZ$2,'NER Model'!BA$2,$A8)*'NER Model'!BA$187</f>
        <v>0</v>
      </c>
      <c r="AZ8" s="5">
        <f>VintagePortion('NER Model'!BA$2,'NER Model'!BB$2,$A8)*'NER Model'!BB$187</f>
        <v>0</v>
      </c>
    </row>
    <row r="9" spans="1:52">
      <c r="A9">
        <f>IF(ISNUMBER(A8),IF(A8+1&lt;=YEAR(Parameters!H$6),A8+1,""),"")</f>
        <v>2017</v>
      </c>
      <c r="B9" s="4">
        <f t="shared" si="0"/>
        <v>4574505</v>
      </c>
      <c r="C9" s="5">
        <f>VintagePortion('NER Model'!D$2,'NER Model'!E$2,$A9)*'NER Model'!E$187</f>
        <v>0</v>
      </c>
      <c r="D9" s="5">
        <f>VintagePortion('NER Model'!E$2,'NER Model'!F$2,$A9)*'NER Model'!F$187</f>
        <v>0</v>
      </c>
      <c r="E9" s="5">
        <f>VintagePortion('NER Model'!F$2,'NER Model'!G$2,$A9)*'NER Model'!G$187</f>
        <v>4574505</v>
      </c>
      <c r="F9" s="5">
        <f>VintagePortion('NER Model'!J$2,'NER Model'!K$2,$A9)*'NER Model'!K$187</f>
        <v>0</v>
      </c>
      <c r="G9" s="5">
        <f>VintagePortion('NER Model'!H$2,'NER Model'!I$2,$A9)*'NER Model'!I$187</f>
        <v>0</v>
      </c>
      <c r="H9" s="5">
        <f>VintagePortion('NER Model'!L$2,'NER Model'!M$2,$A9)*'NER Model'!M$187</f>
        <v>0</v>
      </c>
      <c r="I9" s="5">
        <f>VintagePortion('NER Model'!M$2,'NER Model'!N$2,$A9)*'NER Model'!N$187</f>
        <v>0</v>
      </c>
      <c r="J9" s="5">
        <f>VintagePortion('NER Model'!N$2,'NER Model'!O$2,$A9)*'NER Model'!O$187</f>
        <v>0</v>
      </c>
      <c r="K9" s="5">
        <f>VintagePortion('NER Model'!O$2,'NER Model'!P$2,$A9)*'NER Model'!P$187</f>
        <v>0</v>
      </c>
      <c r="L9" s="5">
        <f>VintagePortion('NER Model'!P$2,'NER Model'!Q$2,$A9)*'NER Model'!Q$187</f>
        <v>0</v>
      </c>
      <c r="M9" s="5">
        <f>VintagePortion('NER Model'!Q$2,'NER Model'!R$2,$A9)*'NER Model'!R$187</f>
        <v>0</v>
      </c>
      <c r="N9" s="5">
        <f>VintagePortion('NER Model'!R$2,'NER Model'!S$2,$A9)*'NER Model'!S$187</f>
        <v>0</v>
      </c>
      <c r="O9" s="5">
        <f>VintagePortion('NER Model'!S$2,'NER Model'!T$2,$A9)*'NER Model'!T$187</f>
        <v>0</v>
      </c>
      <c r="P9" s="5">
        <f>VintagePortion('NER Model'!T$2,'NER Model'!U$2,$A9)*'NER Model'!U$187</f>
        <v>0</v>
      </c>
      <c r="Q9" s="5">
        <f>VintagePortion('NER Model'!U$2,'NER Model'!V$2,$A9)*'NER Model'!V$187</f>
        <v>0</v>
      </c>
      <c r="R9" s="5">
        <f>VintagePortion('NER Model'!V$2,'NER Model'!W$2,$A9)*'NER Model'!W$187</f>
        <v>0</v>
      </c>
      <c r="S9" s="5">
        <f>VintagePortion('NER Model'!W$2,'NER Model'!X$2,$A9)*'NER Model'!X$187</f>
        <v>0</v>
      </c>
      <c r="T9" s="5">
        <f>VintagePortion('NER Model'!X$2,'NER Model'!Y$2,$A9)*'NER Model'!Y$187</f>
        <v>0</v>
      </c>
      <c r="U9" s="5">
        <f>VintagePortion('NER Model'!Y$2,'NER Model'!Z$2,$A9)*'NER Model'!Z$187</f>
        <v>0</v>
      </c>
      <c r="V9" s="5">
        <f>VintagePortion('NER Model'!Z$2,'NER Model'!AA$2,$A9)*'NER Model'!AA$187</f>
        <v>0</v>
      </c>
      <c r="W9" s="5">
        <f>VintagePortion('NER Model'!AA$2,'NER Model'!AB$2,$A9)*'NER Model'!AB$187</f>
        <v>0</v>
      </c>
      <c r="X9" s="5">
        <f>VintagePortion('NER Model'!AB$2,'NER Model'!AC$2,$A9)*'NER Model'!AC$187</f>
        <v>0</v>
      </c>
      <c r="Y9" s="5">
        <f>VintagePortion('NER Model'!AC$2,'NER Model'!AD$2,$A9)*'NER Model'!AD$187</f>
        <v>0</v>
      </c>
      <c r="Z9" s="5">
        <f>VintagePortion('NER Model'!AA$2,'NER Model'!AB$2,$A9)*'NER Model'!AB$187</f>
        <v>0</v>
      </c>
      <c r="AA9" s="5">
        <f>VintagePortion('NER Model'!AB$2,'NER Model'!AC$2,$A9)*'NER Model'!AC$187</f>
        <v>0</v>
      </c>
      <c r="AB9" s="5">
        <f>VintagePortion('NER Model'!AC$2,'NER Model'!AD$2,$A9)*'NER Model'!AD$187</f>
        <v>0</v>
      </c>
      <c r="AC9" s="5">
        <f>VintagePortion('NER Model'!AD$2,'NER Model'!AE$2,$A9)*'NER Model'!AE$187</f>
        <v>0</v>
      </c>
      <c r="AD9" s="5">
        <f>VintagePortion('NER Model'!AE$2,'NER Model'!AF$2,$A9)*'NER Model'!AF$187</f>
        <v>0</v>
      </c>
      <c r="AE9" s="5">
        <f>VintagePortion('NER Model'!AF$2,'NER Model'!AG$2,$A9)*'NER Model'!AG$187</f>
        <v>0</v>
      </c>
      <c r="AF9" s="5">
        <f>VintagePortion('NER Model'!AG$2,'NER Model'!AH$2,$A9)*'NER Model'!AH$187</f>
        <v>0</v>
      </c>
      <c r="AG9" s="5">
        <f>VintagePortion('NER Model'!AH$2,'NER Model'!AI$2,$A9)*'NER Model'!AI$187</f>
        <v>0</v>
      </c>
      <c r="AH9" s="5">
        <f>VintagePortion('NER Model'!AI$2,'NER Model'!AJ$2,$A9)*'NER Model'!AJ$187</f>
        <v>0</v>
      </c>
      <c r="AI9" s="5">
        <f>VintagePortion('NER Model'!AJ$2,'NER Model'!AK$2,$A9)*'NER Model'!AK$187</f>
        <v>0</v>
      </c>
      <c r="AJ9" s="5">
        <f>VintagePortion('NER Model'!AK$2,'NER Model'!AL$2,$A9)*'NER Model'!AL$187</f>
        <v>0</v>
      </c>
      <c r="AK9" s="5">
        <f>VintagePortion('NER Model'!AL$2,'NER Model'!AM$2,$A9)*'NER Model'!AM$187</f>
        <v>0</v>
      </c>
      <c r="AL9" s="5">
        <f>VintagePortion('NER Model'!AM$2,'NER Model'!AN$2,$A9)*'NER Model'!AN$187</f>
        <v>0</v>
      </c>
      <c r="AM9" s="5">
        <f>VintagePortion('NER Model'!AN$2,'NER Model'!AO$2,$A9)*'NER Model'!AO$187</f>
        <v>0</v>
      </c>
      <c r="AN9" s="5">
        <f>VintagePortion('NER Model'!AO$2,'NER Model'!AP$2,$A9)*'NER Model'!AP$187</f>
        <v>0</v>
      </c>
      <c r="AO9" s="5">
        <f>VintagePortion('NER Model'!AP$2,'NER Model'!AQ$2,$A9)*'NER Model'!AQ$187</f>
        <v>0</v>
      </c>
      <c r="AP9" s="5">
        <f>VintagePortion('NER Model'!AQ$2,'NER Model'!AR$2,$A9)*'NER Model'!AR$187</f>
        <v>0</v>
      </c>
      <c r="AQ9" s="5">
        <f>VintagePortion('NER Model'!AR$2,'NER Model'!AS$2,$A9)*'NER Model'!AS$187</f>
        <v>0</v>
      </c>
      <c r="AR9" s="5">
        <f>VintagePortion('NER Model'!AS$2,'NER Model'!AT$2,$A9)*'NER Model'!AT$187</f>
        <v>0</v>
      </c>
      <c r="AS9" s="5">
        <f>VintagePortion('NER Model'!AT$2,'NER Model'!AU$2,$A9)*'NER Model'!AU$187</f>
        <v>0</v>
      </c>
      <c r="AT9" s="5">
        <f>VintagePortion('NER Model'!AU$2,'NER Model'!AV$2,$A9)*'NER Model'!AV$187</f>
        <v>0</v>
      </c>
      <c r="AU9" s="5">
        <f>VintagePortion('NER Model'!AV$2,'NER Model'!AW$2,$A9)*'NER Model'!AW$187</f>
        <v>0</v>
      </c>
      <c r="AV9" s="5">
        <f>VintagePortion('NER Model'!AW$2,'NER Model'!AX$2,$A9)*'NER Model'!AX$187</f>
        <v>0</v>
      </c>
      <c r="AW9" s="5">
        <f>VintagePortion('NER Model'!AX$2,'NER Model'!AY$2,$A9)*'NER Model'!AY$187</f>
        <v>0</v>
      </c>
      <c r="AX9" s="5">
        <f>VintagePortion('NER Model'!AY$2,'NER Model'!AZ$2,$A9)*'NER Model'!AZ$187</f>
        <v>0</v>
      </c>
      <c r="AY9" s="5">
        <f>VintagePortion('NER Model'!AZ$2,'NER Model'!BA$2,$A9)*'NER Model'!BA$187</f>
        <v>0</v>
      </c>
      <c r="AZ9" s="5">
        <f>VintagePortion('NER Model'!BA$2,'NER Model'!BB$2,$A9)*'NER Model'!BB$187</f>
        <v>0</v>
      </c>
    </row>
    <row r="10" spans="1:52">
      <c r="A10">
        <f>IF(ISNUMBER(A9),IF(A9+1&lt;=YEAR(Parameters!H$6),A9+1,""),"")</f>
        <v>2018</v>
      </c>
      <c r="B10" s="4">
        <f t="shared" si="0"/>
        <v>4732469.8757416131</v>
      </c>
      <c r="C10" s="5">
        <f>VintagePortion('NER Model'!D$2,'NER Model'!E$2,$A10)*'NER Model'!E$187</f>
        <v>0</v>
      </c>
      <c r="D10" s="5">
        <f>VintagePortion('NER Model'!E$2,'NER Model'!F$2,$A10)*'NER Model'!F$187</f>
        <v>0</v>
      </c>
      <c r="E10" s="5">
        <f>VintagePortion('NER Model'!G$2,'NER Model'!H$2,$A10)*'NER Model'!H$187</f>
        <v>4732469.8757416131</v>
      </c>
      <c r="F10" s="5">
        <f>VintagePortion('NER Model'!J$2,'NER Model'!K$2,$A10)*'NER Model'!K$187</f>
        <v>0</v>
      </c>
      <c r="G10" s="5">
        <f>VintagePortion('NER Model'!H$2,'NER Model'!I$2,$A10)*'NER Model'!I$187</f>
        <v>0</v>
      </c>
      <c r="H10" s="5">
        <f>VintagePortion('NER Model'!L$2,'NER Model'!M$2,$A10)*'NER Model'!M$187</f>
        <v>0</v>
      </c>
      <c r="I10" s="5">
        <f>VintagePortion('NER Model'!M$2,'NER Model'!N$2,$A10)*'NER Model'!N$187</f>
        <v>0</v>
      </c>
      <c r="J10" s="5">
        <f>VintagePortion('NER Model'!N$2,'NER Model'!O$2,$A10)*'NER Model'!O$187</f>
        <v>0</v>
      </c>
      <c r="K10" s="5">
        <f>VintagePortion('NER Model'!O$2,'NER Model'!P$2,$A10)*'NER Model'!P$187</f>
        <v>0</v>
      </c>
      <c r="L10" s="5">
        <f>VintagePortion('NER Model'!P$2,'NER Model'!Q$2,$A10)*'NER Model'!Q$187</f>
        <v>0</v>
      </c>
      <c r="M10" s="5">
        <f>VintagePortion('NER Model'!Q$2,'NER Model'!R$2,$A10)*'NER Model'!R$187</f>
        <v>0</v>
      </c>
      <c r="N10" s="5">
        <f>VintagePortion('NER Model'!R$2,'NER Model'!S$2,$A10)*'NER Model'!S$187</f>
        <v>0</v>
      </c>
      <c r="O10" s="5">
        <f>VintagePortion('NER Model'!S$2,'NER Model'!T$2,$A10)*'NER Model'!T$187</f>
        <v>0</v>
      </c>
      <c r="P10" s="5">
        <f>VintagePortion('NER Model'!T$2,'NER Model'!U$2,$A10)*'NER Model'!U$187</f>
        <v>0</v>
      </c>
      <c r="Q10" s="5">
        <f>VintagePortion('NER Model'!U$2,'NER Model'!V$2,$A10)*'NER Model'!V$187</f>
        <v>0</v>
      </c>
      <c r="R10" s="5">
        <f>VintagePortion('NER Model'!V$2,'NER Model'!W$2,$A10)*'NER Model'!W$187</f>
        <v>0</v>
      </c>
      <c r="S10" s="5">
        <f>VintagePortion('NER Model'!W$2,'NER Model'!X$2,$A10)*'NER Model'!X$187</f>
        <v>0</v>
      </c>
      <c r="T10" s="5">
        <f>VintagePortion('NER Model'!X$2,'NER Model'!Y$2,$A10)*'NER Model'!Y$187</f>
        <v>0</v>
      </c>
      <c r="U10" s="5">
        <f>VintagePortion('NER Model'!Y$2,'NER Model'!Z$2,$A10)*'NER Model'!Z$187</f>
        <v>0</v>
      </c>
      <c r="V10" s="5">
        <f>VintagePortion('NER Model'!Z$2,'NER Model'!AA$2,$A10)*'NER Model'!AA$187</f>
        <v>0</v>
      </c>
      <c r="W10" s="5">
        <f>VintagePortion('NER Model'!AA$2,'NER Model'!AB$2,$A10)*'NER Model'!AB$187</f>
        <v>0</v>
      </c>
      <c r="X10" s="5">
        <f>VintagePortion('NER Model'!AB$2,'NER Model'!AC$2,$A10)*'NER Model'!AC$187</f>
        <v>0</v>
      </c>
      <c r="Y10" s="5">
        <f>VintagePortion('NER Model'!AC$2,'NER Model'!AD$2,$A10)*'NER Model'!AD$187</f>
        <v>0</v>
      </c>
      <c r="Z10" s="5">
        <f>VintagePortion('NER Model'!AA$2,'NER Model'!AB$2,$A10)*'NER Model'!AB$187</f>
        <v>0</v>
      </c>
      <c r="AA10" s="5">
        <f>VintagePortion('NER Model'!AB$2,'NER Model'!AC$2,$A10)*'NER Model'!AC$187</f>
        <v>0</v>
      </c>
      <c r="AB10" s="5">
        <f>VintagePortion('NER Model'!AC$2,'NER Model'!AD$2,$A10)*'NER Model'!AD$187</f>
        <v>0</v>
      </c>
      <c r="AC10" s="5">
        <f>VintagePortion('NER Model'!AD$2,'NER Model'!AE$2,$A10)*'NER Model'!AE$187</f>
        <v>0</v>
      </c>
      <c r="AD10" s="5">
        <f>VintagePortion('NER Model'!AE$2,'NER Model'!AF$2,$A10)*'NER Model'!AF$187</f>
        <v>0</v>
      </c>
      <c r="AE10" s="5">
        <f>VintagePortion('NER Model'!AF$2,'NER Model'!AG$2,$A10)*'NER Model'!AG$187</f>
        <v>0</v>
      </c>
      <c r="AF10" s="5">
        <f>VintagePortion('NER Model'!AG$2,'NER Model'!AH$2,$A10)*'NER Model'!AH$187</f>
        <v>0</v>
      </c>
      <c r="AG10" s="5">
        <f>VintagePortion('NER Model'!AH$2,'NER Model'!AI$2,$A10)*'NER Model'!AI$187</f>
        <v>0</v>
      </c>
      <c r="AH10" s="5">
        <f>VintagePortion('NER Model'!AI$2,'NER Model'!AJ$2,$A10)*'NER Model'!AJ$187</f>
        <v>0</v>
      </c>
      <c r="AI10" s="5">
        <f>VintagePortion('NER Model'!AJ$2,'NER Model'!AK$2,$A10)*'NER Model'!AK$187</f>
        <v>0</v>
      </c>
      <c r="AJ10" s="5">
        <f>VintagePortion('NER Model'!AK$2,'NER Model'!AL$2,$A10)*'NER Model'!AL$187</f>
        <v>0</v>
      </c>
      <c r="AK10" s="5">
        <f>VintagePortion('NER Model'!AL$2,'NER Model'!AM$2,$A10)*'NER Model'!AM$187</f>
        <v>0</v>
      </c>
      <c r="AL10" s="5">
        <f>VintagePortion('NER Model'!AM$2,'NER Model'!AN$2,$A10)*'NER Model'!AN$187</f>
        <v>0</v>
      </c>
      <c r="AM10" s="5">
        <f>VintagePortion('NER Model'!AN$2,'NER Model'!AO$2,$A10)*'NER Model'!AO$187</f>
        <v>0</v>
      </c>
      <c r="AN10" s="5">
        <f>VintagePortion('NER Model'!AO$2,'NER Model'!AP$2,$A10)*'NER Model'!AP$187</f>
        <v>0</v>
      </c>
      <c r="AO10" s="5">
        <f>VintagePortion('NER Model'!AP$2,'NER Model'!AQ$2,$A10)*'NER Model'!AQ$187</f>
        <v>0</v>
      </c>
      <c r="AP10" s="5">
        <f>VintagePortion('NER Model'!AQ$2,'NER Model'!AR$2,$A10)*'NER Model'!AR$187</f>
        <v>0</v>
      </c>
      <c r="AQ10" s="5">
        <f>VintagePortion('NER Model'!AR$2,'NER Model'!AS$2,$A10)*'NER Model'!AS$187</f>
        <v>0</v>
      </c>
      <c r="AR10" s="5">
        <f>VintagePortion('NER Model'!AS$2,'NER Model'!AT$2,$A10)*'NER Model'!AT$187</f>
        <v>0</v>
      </c>
      <c r="AS10" s="5">
        <f>VintagePortion('NER Model'!AT$2,'NER Model'!AU$2,$A10)*'NER Model'!AU$187</f>
        <v>0</v>
      </c>
      <c r="AT10" s="5">
        <f>VintagePortion('NER Model'!AU$2,'NER Model'!AV$2,$A10)*'NER Model'!AV$187</f>
        <v>0</v>
      </c>
      <c r="AU10" s="5">
        <f>VintagePortion('NER Model'!AV$2,'NER Model'!AW$2,$A10)*'NER Model'!AW$187</f>
        <v>0</v>
      </c>
      <c r="AV10" s="5">
        <f>VintagePortion('NER Model'!AW$2,'NER Model'!AX$2,$A10)*'NER Model'!AX$187</f>
        <v>0</v>
      </c>
      <c r="AW10" s="5">
        <f>VintagePortion('NER Model'!AX$2,'NER Model'!AY$2,$A10)*'NER Model'!AY$187</f>
        <v>0</v>
      </c>
      <c r="AX10" s="5">
        <f>VintagePortion('NER Model'!AY$2,'NER Model'!AZ$2,$A10)*'NER Model'!AZ$187</f>
        <v>0</v>
      </c>
      <c r="AY10" s="5">
        <f>VintagePortion('NER Model'!AZ$2,'NER Model'!BA$2,$A10)*'NER Model'!BA$187</f>
        <v>0</v>
      </c>
      <c r="AZ10" s="5">
        <f>VintagePortion('NER Model'!BA$2,'NER Model'!BB$2,$A10)*'NER Model'!BB$187</f>
        <v>0</v>
      </c>
    </row>
    <row r="11" spans="1:52">
      <c r="A11">
        <f>IF(ISNUMBER(A10),IF(A10+1&lt;=YEAR(Parameters!H$6),A10+1,""),"")</f>
        <v>2019</v>
      </c>
      <c r="B11" s="4">
        <f t="shared" si="0"/>
        <v>6295037.0260605989</v>
      </c>
      <c r="C11" s="5">
        <f>VintagePortion('NER Model'!D$2,'NER Model'!E$2,$A11)*'NER Model'!E$187</f>
        <v>0</v>
      </c>
      <c r="D11" s="5">
        <f>VintagePortion('NER Model'!E$2,'NER Model'!F$2,$A11)*'NER Model'!F$187</f>
        <v>0</v>
      </c>
      <c r="E11" s="5">
        <f>VintagePortion('NER Model'!H$2,'NER Model'!I$2,$A11)*'NER Model'!I$187</f>
        <v>6295037.0260605989</v>
      </c>
      <c r="F11" s="5">
        <f>VintagePortion('NER Model'!J$2,'NER Model'!K$2,$A11)*'NER Model'!K$187</f>
        <v>0</v>
      </c>
      <c r="H11" s="5">
        <f>VintagePortion('NER Model'!L$2,'NER Model'!M$2,$A11)*'NER Model'!M$187</f>
        <v>0</v>
      </c>
      <c r="I11" s="5">
        <f>VintagePortion('NER Model'!M$2,'NER Model'!N$2,$A11)*'NER Model'!N$187</f>
        <v>0</v>
      </c>
      <c r="J11" s="5">
        <f>VintagePortion('NER Model'!N$2,'NER Model'!O$2,$A11)*'NER Model'!O$187</f>
        <v>0</v>
      </c>
      <c r="K11" s="5">
        <f>VintagePortion('NER Model'!O$2,'NER Model'!P$2,$A11)*'NER Model'!P$187</f>
        <v>0</v>
      </c>
      <c r="L11" s="5">
        <f>VintagePortion('NER Model'!P$2,'NER Model'!Q$2,$A11)*'NER Model'!Q$187</f>
        <v>0</v>
      </c>
      <c r="M11" s="5">
        <f>VintagePortion('NER Model'!Q$2,'NER Model'!R$2,$A11)*'NER Model'!R$187</f>
        <v>0</v>
      </c>
      <c r="N11" s="5">
        <f>VintagePortion('NER Model'!R$2,'NER Model'!S$2,$A11)*'NER Model'!S$187</f>
        <v>0</v>
      </c>
      <c r="O11" s="5">
        <f>VintagePortion('NER Model'!S$2,'NER Model'!T$2,$A11)*'NER Model'!T$187</f>
        <v>0</v>
      </c>
      <c r="P11" s="5">
        <f>VintagePortion('NER Model'!T$2,'NER Model'!U$2,$A11)*'NER Model'!U$187</f>
        <v>0</v>
      </c>
      <c r="Q11" s="5">
        <f>VintagePortion('NER Model'!U$2,'NER Model'!V$2,$A11)*'NER Model'!V$187</f>
        <v>0</v>
      </c>
      <c r="R11" s="5">
        <f>VintagePortion('NER Model'!V$2,'NER Model'!W$2,$A11)*'NER Model'!W$187</f>
        <v>0</v>
      </c>
      <c r="S11" s="5">
        <f>VintagePortion('NER Model'!W$2,'NER Model'!X$2,$A11)*'NER Model'!X$187</f>
        <v>0</v>
      </c>
      <c r="T11" s="5">
        <f>VintagePortion('NER Model'!X$2,'NER Model'!Y$2,$A11)*'NER Model'!Y$187</f>
        <v>0</v>
      </c>
      <c r="U11" s="5">
        <f>VintagePortion('NER Model'!Y$2,'NER Model'!Z$2,$A11)*'NER Model'!Z$187</f>
        <v>0</v>
      </c>
      <c r="V11" s="5">
        <f>VintagePortion('NER Model'!Z$2,'NER Model'!AA$2,$A11)*'NER Model'!AA$187</f>
        <v>0</v>
      </c>
      <c r="W11" s="5">
        <f>VintagePortion('NER Model'!AA$2,'NER Model'!AB$2,$A11)*'NER Model'!AB$187</f>
        <v>0</v>
      </c>
      <c r="X11" s="5">
        <f>VintagePortion('NER Model'!AB$2,'NER Model'!AC$2,$A11)*'NER Model'!AC$187</f>
        <v>0</v>
      </c>
      <c r="Y11" s="5">
        <f>VintagePortion('NER Model'!AC$2,'NER Model'!AD$2,$A11)*'NER Model'!AD$187</f>
        <v>0</v>
      </c>
      <c r="Z11" s="5">
        <f>VintagePortion('NER Model'!AA$2,'NER Model'!AB$2,$A11)*'NER Model'!AB$187</f>
        <v>0</v>
      </c>
      <c r="AA11" s="5">
        <f>VintagePortion('NER Model'!AB$2,'NER Model'!AC$2,$A11)*'NER Model'!AC$187</f>
        <v>0</v>
      </c>
      <c r="AB11" s="5">
        <f>VintagePortion('NER Model'!AC$2,'NER Model'!AD$2,$A11)*'NER Model'!AD$187</f>
        <v>0</v>
      </c>
      <c r="AC11" s="5">
        <f>VintagePortion('NER Model'!AD$2,'NER Model'!AE$2,$A11)*'NER Model'!AE$187</f>
        <v>0</v>
      </c>
      <c r="AD11" s="5">
        <f>VintagePortion('NER Model'!AE$2,'NER Model'!AF$2,$A11)*'NER Model'!AF$187</f>
        <v>0</v>
      </c>
      <c r="AE11" s="5">
        <f>VintagePortion('NER Model'!AF$2,'NER Model'!AG$2,$A11)*'NER Model'!AG$187</f>
        <v>0</v>
      </c>
      <c r="AF11" s="5">
        <f>VintagePortion('NER Model'!AG$2,'NER Model'!AH$2,$A11)*'NER Model'!AH$187</f>
        <v>0</v>
      </c>
      <c r="AG11" s="5">
        <f>VintagePortion('NER Model'!AH$2,'NER Model'!AI$2,$A11)*'NER Model'!AI$187</f>
        <v>0</v>
      </c>
      <c r="AH11" s="5">
        <f>VintagePortion('NER Model'!AI$2,'NER Model'!AJ$2,$A11)*'NER Model'!AJ$187</f>
        <v>0</v>
      </c>
      <c r="AI11" s="5">
        <f>VintagePortion('NER Model'!AJ$2,'NER Model'!AK$2,$A11)*'NER Model'!AK$187</f>
        <v>0</v>
      </c>
      <c r="AJ11" s="5">
        <f>VintagePortion('NER Model'!AK$2,'NER Model'!AL$2,$A11)*'NER Model'!AL$187</f>
        <v>0</v>
      </c>
      <c r="AK11" s="5">
        <f>VintagePortion('NER Model'!AL$2,'NER Model'!AM$2,$A11)*'NER Model'!AM$187</f>
        <v>0</v>
      </c>
      <c r="AL11" s="5">
        <f>VintagePortion('NER Model'!AM$2,'NER Model'!AN$2,$A11)*'NER Model'!AN$187</f>
        <v>0</v>
      </c>
      <c r="AM11" s="5">
        <f>VintagePortion('NER Model'!AN$2,'NER Model'!AO$2,$A11)*'NER Model'!AO$187</f>
        <v>0</v>
      </c>
      <c r="AN11" s="5">
        <f>VintagePortion('NER Model'!AO$2,'NER Model'!AP$2,$A11)*'NER Model'!AP$187</f>
        <v>0</v>
      </c>
      <c r="AO11" s="5">
        <f>VintagePortion('NER Model'!AP$2,'NER Model'!AQ$2,$A11)*'NER Model'!AQ$187</f>
        <v>0</v>
      </c>
      <c r="AP11" s="5">
        <f>VintagePortion('NER Model'!AQ$2,'NER Model'!AR$2,$A11)*'NER Model'!AR$187</f>
        <v>0</v>
      </c>
      <c r="AQ11" s="5">
        <f>VintagePortion('NER Model'!AR$2,'NER Model'!AS$2,$A11)*'NER Model'!AS$187</f>
        <v>0</v>
      </c>
      <c r="AR11" s="5">
        <f>VintagePortion('NER Model'!AS$2,'NER Model'!AT$2,$A11)*'NER Model'!AT$187</f>
        <v>0</v>
      </c>
      <c r="AS11" s="5">
        <f>VintagePortion('NER Model'!AT$2,'NER Model'!AU$2,$A11)*'NER Model'!AU$187</f>
        <v>0</v>
      </c>
      <c r="AT11" s="5">
        <f>VintagePortion('NER Model'!AU$2,'NER Model'!AV$2,$A11)*'NER Model'!AV$187</f>
        <v>0</v>
      </c>
      <c r="AU11" s="5">
        <f>VintagePortion('NER Model'!AV$2,'NER Model'!AW$2,$A11)*'NER Model'!AW$187</f>
        <v>0</v>
      </c>
      <c r="AV11" s="5">
        <f>VintagePortion('NER Model'!AW$2,'NER Model'!AX$2,$A11)*'NER Model'!AX$187</f>
        <v>0</v>
      </c>
      <c r="AW11" s="5">
        <f>VintagePortion('NER Model'!AX$2,'NER Model'!AY$2,$A11)*'NER Model'!AY$187</f>
        <v>0</v>
      </c>
      <c r="AX11" s="5">
        <f>VintagePortion('NER Model'!AY$2,'NER Model'!AZ$2,$A11)*'NER Model'!AZ$187</f>
        <v>0</v>
      </c>
      <c r="AY11" s="5">
        <f>VintagePortion('NER Model'!AZ$2,'NER Model'!BA$2,$A11)*'NER Model'!BA$187</f>
        <v>0</v>
      </c>
      <c r="AZ11" s="5">
        <f>VintagePortion('NER Model'!BA$2,'NER Model'!BB$2,$A11)*'NER Model'!BB$187</f>
        <v>0</v>
      </c>
    </row>
    <row r="12" spans="1:52">
      <c r="A12">
        <f>IF(ISNUMBER(A11),IF(A11+1&lt;=YEAR(Parameters!H$6),A11+1,""),"")</f>
        <v>2020</v>
      </c>
      <c r="B12" s="4">
        <f t="shared" si="0"/>
        <v>8101316.5354296286</v>
      </c>
      <c r="C12" s="5">
        <f>VintagePortion('NER Model'!D$2,'NER Model'!E$2,$A12)*'NER Model'!E$187</f>
        <v>0</v>
      </c>
      <c r="D12" s="5">
        <f>VintagePortion('NER Model'!E$2,'NER Model'!F$2,$A12)*'NER Model'!F$187</f>
        <v>0</v>
      </c>
      <c r="E12" s="5">
        <f>VintagePortion('NER Model'!I$2,'NER Model'!J$2,$A12)*'NER Model'!J$187</f>
        <v>8101316.5354296286</v>
      </c>
      <c r="F12" s="5">
        <f>VintagePortion('NER Model'!J$2,'NER Model'!K$2,$A12)*'NER Model'!K$187</f>
        <v>0</v>
      </c>
      <c r="G12" s="5">
        <f>VintagePortion('NER Model'!H$2,'NER Model'!I$2,$A12)*'NER Model'!I$187</f>
        <v>0</v>
      </c>
      <c r="H12" s="5">
        <f>VintagePortion('NER Model'!L$2,'NER Model'!M$2,$A12)*'NER Model'!M$187</f>
        <v>0</v>
      </c>
      <c r="I12" s="5">
        <f>VintagePortion('NER Model'!M$2,'NER Model'!N$2,$A12)*'NER Model'!N$187</f>
        <v>0</v>
      </c>
      <c r="J12" s="5">
        <f>VintagePortion('NER Model'!N$2,'NER Model'!O$2,$A12)*'NER Model'!O$187</f>
        <v>0</v>
      </c>
      <c r="K12" s="5">
        <f>VintagePortion('NER Model'!O$2,'NER Model'!P$2,$A12)*'NER Model'!P$187</f>
        <v>0</v>
      </c>
      <c r="L12" s="5">
        <f>VintagePortion('NER Model'!P$2,'NER Model'!Q$2,$A12)*'NER Model'!Q$187</f>
        <v>0</v>
      </c>
      <c r="M12" s="5">
        <f>VintagePortion('NER Model'!Q$2,'NER Model'!R$2,$A12)*'NER Model'!R$187</f>
        <v>0</v>
      </c>
      <c r="N12" s="5">
        <f>VintagePortion('NER Model'!R$2,'NER Model'!S$2,$A12)*'NER Model'!S$187</f>
        <v>0</v>
      </c>
      <c r="O12" s="5">
        <f>VintagePortion('NER Model'!S$2,'NER Model'!T$2,$A12)*'NER Model'!T$187</f>
        <v>0</v>
      </c>
      <c r="P12" s="5">
        <f>VintagePortion('NER Model'!T$2,'NER Model'!U$2,$A12)*'NER Model'!U$187</f>
        <v>0</v>
      </c>
      <c r="Q12" s="5">
        <f>VintagePortion('NER Model'!U$2,'NER Model'!V$2,$A12)*'NER Model'!V$187</f>
        <v>0</v>
      </c>
      <c r="R12" s="5">
        <f>VintagePortion('NER Model'!V$2,'NER Model'!W$2,$A12)*'NER Model'!W$187</f>
        <v>0</v>
      </c>
      <c r="S12" s="5">
        <f>VintagePortion('NER Model'!W$2,'NER Model'!X$2,$A12)*'NER Model'!X$187</f>
        <v>0</v>
      </c>
      <c r="T12" s="5">
        <f>VintagePortion('NER Model'!X$2,'NER Model'!Y$2,$A12)*'NER Model'!Y$187</f>
        <v>0</v>
      </c>
      <c r="U12" s="5">
        <f>VintagePortion('NER Model'!Y$2,'NER Model'!Z$2,$A12)*'NER Model'!Z$187</f>
        <v>0</v>
      </c>
      <c r="V12" s="5">
        <f>VintagePortion('NER Model'!Z$2,'NER Model'!AA$2,$A12)*'NER Model'!AA$187</f>
        <v>0</v>
      </c>
      <c r="W12" s="5">
        <f>VintagePortion('NER Model'!AA$2,'NER Model'!AB$2,$A12)*'NER Model'!AB$187</f>
        <v>0</v>
      </c>
      <c r="X12" s="5">
        <f>VintagePortion('NER Model'!AB$2,'NER Model'!AC$2,$A12)*'NER Model'!AC$187</f>
        <v>0</v>
      </c>
      <c r="Y12" s="5">
        <f>VintagePortion('NER Model'!AC$2,'NER Model'!AD$2,$A12)*'NER Model'!AD$187</f>
        <v>0</v>
      </c>
      <c r="Z12" s="5">
        <f>VintagePortion('NER Model'!AA$2,'NER Model'!AB$2,$A12)*'NER Model'!AB$187</f>
        <v>0</v>
      </c>
      <c r="AA12" s="5">
        <f>VintagePortion('NER Model'!AB$2,'NER Model'!AC$2,$A12)*'NER Model'!AC$187</f>
        <v>0</v>
      </c>
      <c r="AB12" s="5">
        <f>VintagePortion('NER Model'!AC$2,'NER Model'!AD$2,$A12)*'NER Model'!AD$187</f>
        <v>0</v>
      </c>
      <c r="AC12" s="5">
        <f>VintagePortion('NER Model'!AD$2,'NER Model'!AE$2,$A12)*'NER Model'!AE$187</f>
        <v>0</v>
      </c>
      <c r="AD12" s="5">
        <f>VintagePortion('NER Model'!AE$2,'NER Model'!AF$2,$A12)*'NER Model'!AF$187</f>
        <v>0</v>
      </c>
      <c r="AE12" s="5">
        <f>VintagePortion('NER Model'!AF$2,'NER Model'!AG$2,$A12)*'NER Model'!AG$187</f>
        <v>0</v>
      </c>
      <c r="AF12" s="5">
        <f>VintagePortion('NER Model'!AG$2,'NER Model'!AH$2,$A12)*'NER Model'!AH$187</f>
        <v>0</v>
      </c>
      <c r="AG12" s="5">
        <f>VintagePortion('NER Model'!AH$2,'NER Model'!AI$2,$A12)*'NER Model'!AI$187</f>
        <v>0</v>
      </c>
      <c r="AH12" s="5">
        <f>VintagePortion('NER Model'!AI$2,'NER Model'!AJ$2,$A12)*'NER Model'!AJ$187</f>
        <v>0</v>
      </c>
      <c r="AI12" s="5">
        <f>VintagePortion('NER Model'!AJ$2,'NER Model'!AK$2,$A12)*'NER Model'!AK$187</f>
        <v>0</v>
      </c>
      <c r="AJ12" s="5">
        <f>VintagePortion('NER Model'!AK$2,'NER Model'!AL$2,$A12)*'NER Model'!AL$187</f>
        <v>0</v>
      </c>
      <c r="AK12" s="5">
        <f>VintagePortion('NER Model'!AL$2,'NER Model'!AM$2,$A12)*'NER Model'!AM$187</f>
        <v>0</v>
      </c>
      <c r="AL12" s="5">
        <f>VintagePortion('NER Model'!AM$2,'NER Model'!AN$2,$A12)*'NER Model'!AN$187</f>
        <v>0</v>
      </c>
      <c r="AM12" s="5">
        <f>VintagePortion('NER Model'!AN$2,'NER Model'!AO$2,$A12)*'NER Model'!AO$187</f>
        <v>0</v>
      </c>
      <c r="AN12" s="5">
        <f>VintagePortion('NER Model'!AO$2,'NER Model'!AP$2,$A12)*'NER Model'!AP$187</f>
        <v>0</v>
      </c>
      <c r="AO12" s="5">
        <f>VintagePortion('NER Model'!AP$2,'NER Model'!AQ$2,$A12)*'NER Model'!AQ$187</f>
        <v>0</v>
      </c>
      <c r="AP12" s="5">
        <f>VintagePortion('NER Model'!AQ$2,'NER Model'!AR$2,$A12)*'NER Model'!AR$187</f>
        <v>0</v>
      </c>
      <c r="AQ12" s="5">
        <f>VintagePortion('NER Model'!AR$2,'NER Model'!AS$2,$A12)*'NER Model'!AS$187</f>
        <v>0</v>
      </c>
      <c r="AR12" s="5">
        <f>VintagePortion('NER Model'!AS$2,'NER Model'!AT$2,$A12)*'NER Model'!AT$187</f>
        <v>0</v>
      </c>
      <c r="AS12" s="5">
        <f>VintagePortion('NER Model'!AT$2,'NER Model'!AU$2,$A12)*'NER Model'!AU$187</f>
        <v>0</v>
      </c>
      <c r="AT12" s="5">
        <f>VintagePortion('NER Model'!AU$2,'NER Model'!AV$2,$A12)*'NER Model'!AV$187</f>
        <v>0</v>
      </c>
      <c r="AU12" s="5">
        <f>VintagePortion('NER Model'!AV$2,'NER Model'!AW$2,$A12)*'NER Model'!AW$187</f>
        <v>0</v>
      </c>
      <c r="AV12" s="5">
        <f>VintagePortion('NER Model'!AW$2,'NER Model'!AX$2,$A12)*'NER Model'!AX$187</f>
        <v>0</v>
      </c>
      <c r="AW12" s="5">
        <f>VintagePortion('NER Model'!AX$2,'NER Model'!AY$2,$A12)*'NER Model'!AY$187</f>
        <v>0</v>
      </c>
      <c r="AX12" s="5">
        <f>VintagePortion('NER Model'!AY$2,'NER Model'!AZ$2,$A12)*'NER Model'!AZ$187</f>
        <v>0</v>
      </c>
      <c r="AY12" s="5">
        <f>VintagePortion('NER Model'!AZ$2,'NER Model'!BA$2,$A12)*'NER Model'!BA$187</f>
        <v>0</v>
      </c>
      <c r="AZ12" s="5">
        <f>VintagePortion('NER Model'!BA$2,'NER Model'!BB$2,$A12)*'NER Model'!BB$187</f>
        <v>0</v>
      </c>
    </row>
    <row r="13" spans="1:52">
      <c r="A13">
        <f>IF(ISNUMBER(A12),IF(A12+1&lt;=YEAR(Parameters!H$6),A12+1,""),"")</f>
        <v>2021</v>
      </c>
      <c r="B13" s="4">
        <f t="shared" si="0"/>
        <v>7753754</v>
      </c>
      <c r="C13" s="5">
        <f>VintagePortion('NER Model'!D$2,'NER Model'!E$2,$A13)*'NER Model'!E$187</f>
        <v>0</v>
      </c>
      <c r="D13" s="5">
        <f>VintagePortion('NER Model'!E$2,'NER Model'!F$2,$A13)*'NER Model'!F$187</f>
        <v>0</v>
      </c>
      <c r="E13" s="5">
        <f>VintagePortion('NER Model'!F$2,'NER Model'!G$2,$A13)*'NER Model'!G$187</f>
        <v>0</v>
      </c>
      <c r="F13" s="5">
        <f>VintagePortion('NER Model'!J$2,'NER Model'!K$2,$A13)*'NER Model'!K$187</f>
        <v>7753754</v>
      </c>
      <c r="G13" s="5">
        <f>VintagePortion('NER Model'!H$2,'NER Model'!I$2,$A13)*'NER Model'!I$187</f>
        <v>0</v>
      </c>
      <c r="H13" s="5">
        <f>VintagePortion('NER Model'!L$2,'NER Model'!M$2,$A13)*'NER Model'!M$187</f>
        <v>0</v>
      </c>
      <c r="I13" s="5">
        <f>VintagePortion('NER Model'!M$2,'NER Model'!N$2,$A13)*'NER Model'!N$187</f>
        <v>0</v>
      </c>
      <c r="J13" s="5">
        <f>VintagePortion('NER Model'!N$2,'NER Model'!O$2,$A13)*'NER Model'!O$187</f>
        <v>0</v>
      </c>
      <c r="K13" s="5">
        <f>VintagePortion('NER Model'!O$2,'NER Model'!P$2,$A13)*'NER Model'!P$187</f>
        <v>0</v>
      </c>
      <c r="L13" s="5">
        <f>VintagePortion('NER Model'!P$2,'NER Model'!Q$2,$A13)*'NER Model'!Q$187</f>
        <v>0</v>
      </c>
      <c r="M13" s="5">
        <f>VintagePortion('NER Model'!Q$2,'NER Model'!R$2,$A13)*'NER Model'!R$187</f>
        <v>0</v>
      </c>
      <c r="N13" s="5">
        <f>VintagePortion('NER Model'!R$2,'NER Model'!S$2,$A13)*'NER Model'!S$187</f>
        <v>0</v>
      </c>
      <c r="O13" s="5">
        <f>VintagePortion('NER Model'!S$2,'NER Model'!T$2,$A13)*'NER Model'!T$187</f>
        <v>0</v>
      </c>
      <c r="P13" s="5">
        <f>VintagePortion('NER Model'!T$2,'NER Model'!U$2,$A13)*'NER Model'!U$187</f>
        <v>0</v>
      </c>
      <c r="Q13" s="5">
        <f>VintagePortion('NER Model'!U$2,'NER Model'!V$2,$A13)*'NER Model'!V$187</f>
        <v>0</v>
      </c>
      <c r="R13" s="5">
        <f>VintagePortion('NER Model'!V$2,'NER Model'!W$2,$A13)*'NER Model'!W$187</f>
        <v>0</v>
      </c>
      <c r="S13" s="5">
        <f>VintagePortion('NER Model'!W$2,'NER Model'!X$2,$A13)*'NER Model'!X$187</f>
        <v>0</v>
      </c>
      <c r="T13" s="5">
        <f>VintagePortion('NER Model'!X$2,'NER Model'!Y$2,$A13)*'NER Model'!Y$187</f>
        <v>0</v>
      </c>
      <c r="U13" s="5">
        <f>VintagePortion('NER Model'!Y$2,'NER Model'!Z$2,$A13)*'NER Model'!Z$187</f>
        <v>0</v>
      </c>
      <c r="V13" s="5">
        <f>VintagePortion('NER Model'!Z$2,'NER Model'!AA$2,$A13)*'NER Model'!AA$187</f>
        <v>0</v>
      </c>
      <c r="W13" s="5">
        <f>VintagePortion('NER Model'!AA$2,'NER Model'!AB$2,$A13)*'NER Model'!AB$187</f>
        <v>0</v>
      </c>
      <c r="X13" s="5">
        <f>VintagePortion('NER Model'!AB$2,'NER Model'!AC$2,$A13)*'NER Model'!AC$187</f>
        <v>0</v>
      </c>
      <c r="Y13" s="5">
        <f>VintagePortion('NER Model'!AC$2,'NER Model'!AD$2,$A13)*'NER Model'!AD$187</f>
        <v>0</v>
      </c>
      <c r="Z13" s="5">
        <f>VintagePortion('NER Model'!AA$2,'NER Model'!AB$2,$A13)*'NER Model'!AB$187</f>
        <v>0</v>
      </c>
      <c r="AA13" s="5">
        <f>VintagePortion('NER Model'!AB$2,'NER Model'!AC$2,$A13)*'NER Model'!AC$187</f>
        <v>0</v>
      </c>
      <c r="AB13" s="5">
        <f>VintagePortion('NER Model'!AC$2,'NER Model'!AD$2,$A13)*'NER Model'!AD$187</f>
        <v>0</v>
      </c>
      <c r="AC13" s="5">
        <f>VintagePortion('NER Model'!AD$2,'NER Model'!AE$2,$A13)*'NER Model'!AE$187</f>
        <v>0</v>
      </c>
      <c r="AD13" s="5">
        <f>VintagePortion('NER Model'!AE$2,'NER Model'!AF$2,$A13)*'NER Model'!AF$187</f>
        <v>0</v>
      </c>
      <c r="AE13" s="5">
        <f>VintagePortion('NER Model'!AF$2,'NER Model'!AG$2,$A13)*'NER Model'!AG$187</f>
        <v>0</v>
      </c>
      <c r="AF13" s="5">
        <f>VintagePortion('NER Model'!AG$2,'NER Model'!AH$2,$A13)*'NER Model'!AH$187</f>
        <v>0</v>
      </c>
      <c r="AG13" s="5">
        <f>VintagePortion('NER Model'!AH$2,'NER Model'!AI$2,$A13)*'NER Model'!AI$187</f>
        <v>0</v>
      </c>
      <c r="AH13" s="5">
        <f>VintagePortion('NER Model'!AI$2,'NER Model'!AJ$2,$A13)*'NER Model'!AJ$187</f>
        <v>0</v>
      </c>
      <c r="AI13" s="5">
        <f>VintagePortion('NER Model'!AJ$2,'NER Model'!AK$2,$A13)*'NER Model'!AK$187</f>
        <v>0</v>
      </c>
      <c r="AJ13" s="5">
        <f>VintagePortion('NER Model'!AK$2,'NER Model'!AL$2,$A13)*'NER Model'!AL$187</f>
        <v>0</v>
      </c>
      <c r="AK13" s="5">
        <f>VintagePortion('NER Model'!AL$2,'NER Model'!AM$2,$A13)*'NER Model'!AM$187</f>
        <v>0</v>
      </c>
      <c r="AL13" s="5">
        <f>VintagePortion('NER Model'!AM$2,'NER Model'!AN$2,$A13)*'NER Model'!AN$187</f>
        <v>0</v>
      </c>
      <c r="AM13" s="5">
        <f>VintagePortion('NER Model'!AN$2,'NER Model'!AO$2,$A13)*'NER Model'!AO$187</f>
        <v>0</v>
      </c>
      <c r="AN13" s="5">
        <f>VintagePortion('NER Model'!AO$2,'NER Model'!AP$2,$A13)*'NER Model'!AP$187</f>
        <v>0</v>
      </c>
      <c r="AO13" s="5">
        <f>VintagePortion('NER Model'!AP$2,'NER Model'!AQ$2,$A13)*'NER Model'!AQ$187</f>
        <v>0</v>
      </c>
      <c r="AP13" s="5">
        <f>VintagePortion('NER Model'!AQ$2,'NER Model'!AR$2,$A13)*'NER Model'!AR$187</f>
        <v>0</v>
      </c>
      <c r="AQ13" s="5">
        <f>VintagePortion('NER Model'!AR$2,'NER Model'!AS$2,$A13)*'NER Model'!AS$187</f>
        <v>0</v>
      </c>
      <c r="AR13" s="5">
        <f>VintagePortion('NER Model'!AS$2,'NER Model'!AT$2,$A13)*'NER Model'!AT$187</f>
        <v>0</v>
      </c>
      <c r="AS13" s="5">
        <f>VintagePortion('NER Model'!AT$2,'NER Model'!AU$2,$A13)*'NER Model'!AU$187</f>
        <v>0</v>
      </c>
      <c r="AT13" s="5">
        <f>VintagePortion('NER Model'!AU$2,'NER Model'!AV$2,$A13)*'NER Model'!AV$187</f>
        <v>0</v>
      </c>
      <c r="AU13" s="5">
        <f>VintagePortion('NER Model'!AV$2,'NER Model'!AW$2,$A13)*'NER Model'!AW$187</f>
        <v>0</v>
      </c>
      <c r="AV13" s="5">
        <f>VintagePortion('NER Model'!AW$2,'NER Model'!AX$2,$A13)*'NER Model'!AX$187</f>
        <v>0</v>
      </c>
      <c r="AW13" s="5">
        <f>VintagePortion('NER Model'!AX$2,'NER Model'!AY$2,$A13)*'NER Model'!AY$187</f>
        <v>0</v>
      </c>
      <c r="AX13" s="5">
        <f>VintagePortion('NER Model'!AY$2,'NER Model'!AZ$2,$A13)*'NER Model'!AZ$187</f>
        <v>0</v>
      </c>
      <c r="AY13" s="5">
        <f>VintagePortion('NER Model'!AZ$2,'NER Model'!BA$2,$A13)*'NER Model'!BA$187</f>
        <v>0</v>
      </c>
      <c r="AZ13" s="5">
        <f>VintagePortion('NER Model'!BA$2,'NER Model'!BB$2,$A13)*'NER Model'!BB$187</f>
        <v>0</v>
      </c>
    </row>
    <row r="14" spans="1:52">
      <c r="A14">
        <f>IF(ISNUMBER(A13),IF(A13+1&lt;=YEAR(Parameters!H$6),A13+1,""),"")</f>
        <v>2022</v>
      </c>
      <c r="B14" s="4">
        <f>SUM(C14:AZ14)</f>
        <v>4782428</v>
      </c>
      <c r="C14" s="5">
        <f>VintagePortion('NER Model'!D$2,'NER Model'!E$2,$A14)*'NER Model'!E$187</f>
        <v>0</v>
      </c>
      <c r="D14" s="5">
        <f>VintagePortion('NER Model'!E$2,'NER Model'!F$2,$A14)*'NER Model'!F$187</f>
        <v>0</v>
      </c>
      <c r="E14" s="5">
        <f>VintagePortion('NER Model'!F$2,'NER Model'!G$2,$A14)*'NER Model'!G$187</f>
        <v>0</v>
      </c>
      <c r="F14" s="5">
        <f>VintagePortion('NER Model'!J$2,'NER Model'!K$2,$A14)*'NER Model'!K$187</f>
        <v>0</v>
      </c>
      <c r="G14" s="5">
        <f>VintagePortion('NER Model'!K$2,'NER Model'!L$2,$A14)*'NER Model'!L$187</f>
        <v>4782428</v>
      </c>
      <c r="H14" s="5">
        <f>VintagePortion('NER Model'!L$2,'NER Model'!M$2,$A14)*'NER Model'!M$187</f>
        <v>0</v>
      </c>
      <c r="I14" s="5">
        <f>VintagePortion('NER Model'!M$2,'NER Model'!N$2,$A14)*'NER Model'!N$187</f>
        <v>0</v>
      </c>
      <c r="J14" s="5">
        <f>VintagePortion('NER Model'!N$2,'NER Model'!O$2,$A14)*'NER Model'!O$187</f>
        <v>0</v>
      </c>
      <c r="K14" s="5">
        <f>VintagePortion('NER Model'!O$2,'NER Model'!P$2,$A14)*'NER Model'!P$187</f>
        <v>0</v>
      </c>
      <c r="L14" s="5">
        <f>VintagePortion('NER Model'!P$2,'NER Model'!Q$2,$A14)*'NER Model'!Q$187</f>
        <v>0</v>
      </c>
      <c r="M14" s="5">
        <f>VintagePortion('NER Model'!Q$2,'NER Model'!R$2,$A14)*'NER Model'!R$187</f>
        <v>0</v>
      </c>
      <c r="N14" s="5">
        <f>VintagePortion('NER Model'!R$2,'NER Model'!S$2,$A14)*'NER Model'!S$187</f>
        <v>0</v>
      </c>
      <c r="O14" s="5">
        <f>VintagePortion('NER Model'!S$2,'NER Model'!T$2,$A14)*'NER Model'!T$187</f>
        <v>0</v>
      </c>
      <c r="P14" s="5">
        <f>VintagePortion('NER Model'!T$2,'NER Model'!U$2,$A14)*'NER Model'!U$187</f>
        <v>0</v>
      </c>
      <c r="Q14" s="5">
        <f>VintagePortion('NER Model'!U$2,'NER Model'!V$2,$A14)*'NER Model'!V$187</f>
        <v>0</v>
      </c>
      <c r="R14" s="5">
        <f>VintagePortion('NER Model'!V$2,'NER Model'!W$2,$A14)*'NER Model'!W$187</f>
        <v>0</v>
      </c>
      <c r="S14" s="5">
        <f>VintagePortion('NER Model'!W$2,'NER Model'!X$2,$A14)*'NER Model'!X$187</f>
        <v>0</v>
      </c>
      <c r="T14" s="5">
        <f>VintagePortion('NER Model'!X$2,'NER Model'!Y$2,$A14)*'NER Model'!Y$187</f>
        <v>0</v>
      </c>
      <c r="U14" s="5">
        <f>VintagePortion('NER Model'!Y$2,'NER Model'!Z$2,$A14)*'NER Model'!Z$187</f>
        <v>0</v>
      </c>
      <c r="V14" s="5">
        <f>VintagePortion('NER Model'!Z$2,'NER Model'!AA$2,$A14)*'NER Model'!AA$187</f>
        <v>0</v>
      </c>
      <c r="W14" s="5">
        <f>VintagePortion('NER Model'!AA$2,'NER Model'!AB$2,$A14)*'NER Model'!AB$187</f>
        <v>0</v>
      </c>
      <c r="X14" s="5">
        <f>VintagePortion('NER Model'!AB$2,'NER Model'!AC$2,$A14)*'NER Model'!AC$187</f>
        <v>0</v>
      </c>
      <c r="Y14" s="5">
        <f>VintagePortion('NER Model'!AC$2,'NER Model'!AD$2,$A14)*'NER Model'!AD$187</f>
        <v>0</v>
      </c>
      <c r="Z14" s="5">
        <f>VintagePortion('NER Model'!AA$2,'NER Model'!AB$2,$A14)*'NER Model'!AB$187</f>
        <v>0</v>
      </c>
      <c r="AA14" s="5">
        <f>VintagePortion('NER Model'!AB$2,'NER Model'!AC$2,$A14)*'NER Model'!AC$187</f>
        <v>0</v>
      </c>
      <c r="AB14" s="5">
        <f>VintagePortion('NER Model'!AC$2,'NER Model'!AD$2,$A14)*'NER Model'!AD$187</f>
        <v>0</v>
      </c>
      <c r="AC14" s="5">
        <f>VintagePortion('NER Model'!AD$2,'NER Model'!AE$2,$A14)*'NER Model'!AE$187</f>
        <v>0</v>
      </c>
      <c r="AD14" s="5">
        <f>VintagePortion('NER Model'!AE$2,'NER Model'!AF$2,$A14)*'NER Model'!AF$187</f>
        <v>0</v>
      </c>
      <c r="AE14" s="5">
        <f>VintagePortion('NER Model'!AF$2,'NER Model'!AG$2,$A14)*'NER Model'!AG$187</f>
        <v>0</v>
      </c>
      <c r="AF14" s="5">
        <f>VintagePortion('NER Model'!AG$2,'NER Model'!AH$2,$A14)*'NER Model'!AH$187</f>
        <v>0</v>
      </c>
      <c r="AG14" s="5">
        <f>VintagePortion('NER Model'!AH$2,'NER Model'!AI$2,$A14)*'NER Model'!AI$187</f>
        <v>0</v>
      </c>
      <c r="AH14" s="5">
        <f>VintagePortion('NER Model'!AI$2,'NER Model'!AJ$2,$A14)*'NER Model'!AJ$187</f>
        <v>0</v>
      </c>
      <c r="AI14" s="5">
        <f>VintagePortion('NER Model'!AJ$2,'NER Model'!AK$2,$A14)*'NER Model'!AK$187</f>
        <v>0</v>
      </c>
      <c r="AJ14" s="5">
        <f>VintagePortion('NER Model'!AK$2,'NER Model'!AL$2,$A14)*'NER Model'!AL$187</f>
        <v>0</v>
      </c>
      <c r="AK14" s="5">
        <f>VintagePortion('NER Model'!AL$2,'NER Model'!AM$2,$A14)*'NER Model'!AM$187</f>
        <v>0</v>
      </c>
      <c r="AL14" s="5">
        <f>VintagePortion('NER Model'!AM$2,'NER Model'!AN$2,$A14)*'NER Model'!AN$187</f>
        <v>0</v>
      </c>
      <c r="AM14" s="5">
        <f>VintagePortion('NER Model'!AN$2,'NER Model'!AO$2,$A14)*'NER Model'!AO$187</f>
        <v>0</v>
      </c>
      <c r="AN14" s="5">
        <f>VintagePortion('NER Model'!AO$2,'NER Model'!AP$2,$A14)*'NER Model'!AP$187</f>
        <v>0</v>
      </c>
      <c r="AO14" s="5">
        <f>VintagePortion('NER Model'!AP$2,'NER Model'!AQ$2,$A14)*'NER Model'!AQ$187</f>
        <v>0</v>
      </c>
      <c r="AP14" s="5">
        <f>VintagePortion('NER Model'!AQ$2,'NER Model'!AR$2,$A14)*'NER Model'!AR$187</f>
        <v>0</v>
      </c>
      <c r="AQ14" s="5">
        <f>VintagePortion('NER Model'!AR$2,'NER Model'!AS$2,$A14)*'NER Model'!AS$187</f>
        <v>0</v>
      </c>
      <c r="AR14" s="5">
        <f>VintagePortion('NER Model'!AS$2,'NER Model'!AT$2,$A14)*'NER Model'!AT$187</f>
        <v>0</v>
      </c>
      <c r="AS14" s="5">
        <f>VintagePortion('NER Model'!AT$2,'NER Model'!AU$2,$A14)*'NER Model'!AU$187</f>
        <v>0</v>
      </c>
      <c r="AT14" s="5">
        <f>VintagePortion('NER Model'!AU$2,'NER Model'!AV$2,$A14)*'NER Model'!AV$187</f>
        <v>0</v>
      </c>
      <c r="AU14" s="5">
        <f>VintagePortion('NER Model'!AV$2,'NER Model'!AW$2,$A14)*'NER Model'!AW$187</f>
        <v>0</v>
      </c>
      <c r="AV14" s="5">
        <f>VintagePortion('NER Model'!AW$2,'NER Model'!AX$2,$A14)*'NER Model'!AX$187</f>
        <v>0</v>
      </c>
      <c r="AW14" s="5">
        <f>VintagePortion('NER Model'!AX$2,'NER Model'!AY$2,$A14)*'NER Model'!AY$187</f>
        <v>0</v>
      </c>
      <c r="AX14" s="5">
        <f>VintagePortion('NER Model'!AY$2,'NER Model'!AZ$2,$A14)*'NER Model'!AZ$187</f>
        <v>0</v>
      </c>
      <c r="AY14" s="5">
        <f>VintagePortion('NER Model'!AZ$2,'NER Model'!BA$2,$A14)*'NER Model'!BA$187</f>
        <v>0</v>
      </c>
      <c r="AZ14" s="5">
        <f>VintagePortion('NER Model'!BA$2,'NER Model'!BB$2,$A14)*'NER Model'!BB$187</f>
        <v>0</v>
      </c>
    </row>
    <row r="15" spans="1:52">
      <c r="A15">
        <f>IF(ISNUMBER(A14),IF(A14+1&lt;=YEAR(Parameters!H$6),A14+1,""),"")</f>
        <v>2023</v>
      </c>
      <c r="B15" s="4">
        <f t="shared" si="0"/>
        <v>7829453</v>
      </c>
      <c r="C15" s="5">
        <f>VintagePortion('NER Model'!D$2,'NER Model'!E$2,$A15)*'NER Model'!E$187</f>
        <v>0</v>
      </c>
      <c r="D15" s="5">
        <f>VintagePortion('NER Model'!E$2,'NER Model'!F$2,$A15)*'NER Model'!F$187</f>
        <v>0</v>
      </c>
      <c r="E15" s="5">
        <f>VintagePortion('NER Model'!F$2,'NER Model'!G$2,$A15)*'NER Model'!G$187</f>
        <v>0</v>
      </c>
      <c r="F15" s="5">
        <f>VintagePortion('NER Model'!J$2,'NER Model'!K$2,$A15)*'NER Model'!K$187</f>
        <v>0</v>
      </c>
      <c r="G15" s="5">
        <f>VintagePortion('NER Model'!H$2,'NER Model'!I$2,$A15)*'NER Model'!I$187</f>
        <v>0</v>
      </c>
      <c r="H15" s="5">
        <f>VintagePortion('NER Model'!L$2,'NER Model'!M$2,$A15)*'NER Model'!M$187</f>
        <v>7829453</v>
      </c>
      <c r="I15" s="5">
        <f>VintagePortion('NER Model'!M$2,'NER Model'!N$2,$A15)*'NER Model'!N$187</f>
        <v>0</v>
      </c>
      <c r="J15" s="5">
        <f>VintagePortion('NER Model'!N$2,'NER Model'!O$2,$A15)*'NER Model'!O$187</f>
        <v>0</v>
      </c>
      <c r="K15" s="5">
        <f>VintagePortion('NER Model'!O$2,'NER Model'!P$2,$A15)*'NER Model'!P$187</f>
        <v>0</v>
      </c>
      <c r="L15" s="5">
        <f>VintagePortion('NER Model'!P$2,'NER Model'!Q$2,$A15)*'NER Model'!Q$187</f>
        <v>0</v>
      </c>
      <c r="M15" s="5">
        <f>VintagePortion('NER Model'!Q$2,'NER Model'!R$2,$A15)*'NER Model'!R$187</f>
        <v>0</v>
      </c>
      <c r="N15" s="5">
        <f>VintagePortion('NER Model'!R$2,'NER Model'!S$2,$A15)*'NER Model'!S$187</f>
        <v>0</v>
      </c>
      <c r="O15" s="5">
        <f>VintagePortion('NER Model'!S$2,'NER Model'!T$2,$A15)*'NER Model'!T$187</f>
        <v>0</v>
      </c>
      <c r="P15" s="5">
        <f>VintagePortion('NER Model'!T$2,'NER Model'!U$2,$A15)*'NER Model'!U$187</f>
        <v>0</v>
      </c>
      <c r="Q15" s="5">
        <f>VintagePortion('NER Model'!U$2,'NER Model'!V$2,$A15)*'NER Model'!V$187</f>
        <v>0</v>
      </c>
      <c r="R15" s="5">
        <f>VintagePortion('NER Model'!V$2,'NER Model'!W$2,$A15)*'NER Model'!W$187</f>
        <v>0</v>
      </c>
      <c r="S15" s="5">
        <f>VintagePortion('NER Model'!W$2,'NER Model'!X$2,$A15)*'NER Model'!X$187</f>
        <v>0</v>
      </c>
      <c r="T15" s="5">
        <f>VintagePortion('NER Model'!X$2,'NER Model'!Y$2,$A15)*'NER Model'!Y$187</f>
        <v>0</v>
      </c>
      <c r="U15" s="5">
        <f>VintagePortion('NER Model'!Y$2,'NER Model'!Z$2,$A15)*'NER Model'!Z$187</f>
        <v>0</v>
      </c>
      <c r="V15" s="5">
        <f>VintagePortion('NER Model'!Z$2,'NER Model'!AA$2,$A15)*'NER Model'!AA$187</f>
        <v>0</v>
      </c>
      <c r="W15" s="5">
        <f>VintagePortion('NER Model'!AA$2,'NER Model'!AB$2,$A15)*'NER Model'!AB$187</f>
        <v>0</v>
      </c>
      <c r="X15" s="5">
        <f>VintagePortion('NER Model'!AB$2,'NER Model'!AC$2,$A15)*'NER Model'!AC$187</f>
        <v>0</v>
      </c>
      <c r="Y15" s="5">
        <f>VintagePortion('NER Model'!AC$2,'NER Model'!AD$2,$A15)*'NER Model'!AD$187</f>
        <v>0</v>
      </c>
      <c r="Z15" s="5">
        <f>VintagePortion('NER Model'!AA$2,'NER Model'!AB$2,$A15)*'NER Model'!AB$187</f>
        <v>0</v>
      </c>
      <c r="AA15" s="5">
        <f>VintagePortion('NER Model'!AB$2,'NER Model'!AC$2,$A15)*'NER Model'!AC$187</f>
        <v>0</v>
      </c>
      <c r="AB15" s="5">
        <f>VintagePortion('NER Model'!AC$2,'NER Model'!AD$2,$A15)*'NER Model'!AD$187</f>
        <v>0</v>
      </c>
      <c r="AC15" s="5">
        <f>VintagePortion('NER Model'!AD$2,'NER Model'!AE$2,$A15)*'NER Model'!AE$187</f>
        <v>0</v>
      </c>
      <c r="AD15" s="5">
        <f>VintagePortion('NER Model'!AE$2,'NER Model'!AF$2,$A15)*'NER Model'!AF$187</f>
        <v>0</v>
      </c>
      <c r="AE15" s="5">
        <f>VintagePortion('NER Model'!AF$2,'NER Model'!AG$2,$A15)*'NER Model'!AG$187</f>
        <v>0</v>
      </c>
      <c r="AF15" s="5">
        <f>VintagePortion('NER Model'!AG$2,'NER Model'!AH$2,$A15)*'NER Model'!AH$187</f>
        <v>0</v>
      </c>
      <c r="AG15" s="5">
        <f>VintagePortion('NER Model'!AH$2,'NER Model'!AI$2,$A15)*'NER Model'!AI$187</f>
        <v>0</v>
      </c>
      <c r="AH15" s="5">
        <f>VintagePortion('NER Model'!AI$2,'NER Model'!AJ$2,$A15)*'NER Model'!AJ$187</f>
        <v>0</v>
      </c>
      <c r="AI15" s="5">
        <f>VintagePortion('NER Model'!AJ$2,'NER Model'!AK$2,$A15)*'NER Model'!AK$187</f>
        <v>0</v>
      </c>
      <c r="AJ15" s="5">
        <f>VintagePortion('NER Model'!AK$2,'NER Model'!AL$2,$A15)*'NER Model'!AL$187</f>
        <v>0</v>
      </c>
      <c r="AK15" s="5">
        <f>VintagePortion('NER Model'!AL$2,'NER Model'!AM$2,$A15)*'NER Model'!AM$187</f>
        <v>0</v>
      </c>
      <c r="AL15" s="5">
        <f>VintagePortion('NER Model'!AM$2,'NER Model'!AN$2,$A15)*'NER Model'!AN$187</f>
        <v>0</v>
      </c>
      <c r="AM15" s="5">
        <f>VintagePortion('NER Model'!AN$2,'NER Model'!AO$2,$A15)*'NER Model'!AO$187</f>
        <v>0</v>
      </c>
      <c r="AN15" s="5">
        <f>VintagePortion('NER Model'!AO$2,'NER Model'!AP$2,$A15)*'NER Model'!AP$187</f>
        <v>0</v>
      </c>
      <c r="AO15" s="5">
        <f>VintagePortion('NER Model'!AP$2,'NER Model'!AQ$2,$A15)*'NER Model'!AQ$187</f>
        <v>0</v>
      </c>
      <c r="AP15" s="5">
        <f>VintagePortion('NER Model'!AQ$2,'NER Model'!AR$2,$A15)*'NER Model'!AR$187</f>
        <v>0</v>
      </c>
      <c r="AQ15" s="5">
        <f>VintagePortion('NER Model'!AR$2,'NER Model'!AS$2,$A15)*'NER Model'!AS$187</f>
        <v>0</v>
      </c>
      <c r="AR15" s="5">
        <f>VintagePortion('NER Model'!AS$2,'NER Model'!AT$2,$A15)*'NER Model'!AT$187</f>
        <v>0</v>
      </c>
      <c r="AS15" s="5">
        <f>VintagePortion('NER Model'!AT$2,'NER Model'!AU$2,$A15)*'NER Model'!AU$187</f>
        <v>0</v>
      </c>
      <c r="AT15" s="5">
        <f>VintagePortion('NER Model'!AU$2,'NER Model'!AV$2,$A15)*'NER Model'!AV$187</f>
        <v>0</v>
      </c>
      <c r="AU15" s="5">
        <f>VintagePortion('NER Model'!AV$2,'NER Model'!AW$2,$A15)*'NER Model'!AW$187</f>
        <v>0</v>
      </c>
      <c r="AV15" s="5">
        <f>VintagePortion('NER Model'!AW$2,'NER Model'!AX$2,$A15)*'NER Model'!AX$187</f>
        <v>0</v>
      </c>
      <c r="AW15" s="5">
        <f>VintagePortion('NER Model'!AX$2,'NER Model'!AY$2,$A15)*'NER Model'!AY$187</f>
        <v>0</v>
      </c>
      <c r="AX15" s="5">
        <f>VintagePortion('NER Model'!AY$2,'NER Model'!AZ$2,$A15)*'NER Model'!AZ$187</f>
        <v>0</v>
      </c>
      <c r="AY15" s="5">
        <f>VintagePortion('NER Model'!AZ$2,'NER Model'!BA$2,$A15)*'NER Model'!BA$187</f>
        <v>0</v>
      </c>
      <c r="AZ15" s="5">
        <f>VintagePortion('NER Model'!BA$2,'NER Model'!BB$2,$A15)*'NER Model'!BB$187</f>
        <v>0</v>
      </c>
    </row>
    <row r="16" spans="1:52">
      <c r="A16">
        <f>IF(ISNUMBER(A15),IF(A15+1&lt;=YEAR(Parameters!H$6),A15+1,""),"")</f>
        <v>2024</v>
      </c>
      <c r="B16" s="4">
        <f t="shared" si="0"/>
        <v>9750832</v>
      </c>
      <c r="C16" s="5">
        <f>VintagePortion('NER Model'!D$2,'NER Model'!E$2,$A16)*'NER Model'!E$187</f>
        <v>0</v>
      </c>
      <c r="D16" s="5">
        <f>VintagePortion('NER Model'!E$2,'NER Model'!F$2,$A16)*'NER Model'!F$187</f>
        <v>0</v>
      </c>
      <c r="E16" s="5">
        <f>VintagePortion('NER Model'!F$2,'NER Model'!G$2,$A16)*'NER Model'!G$187</f>
        <v>0</v>
      </c>
      <c r="F16" s="5">
        <f>VintagePortion('NER Model'!J$2,'NER Model'!K$2,$A16)*'NER Model'!K$187</f>
        <v>0</v>
      </c>
      <c r="G16" s="5">
        <f>VintagePortion('NER Model'!H$2,'NER Model'!I$2,$A16)*'NER Model'!I$187</f>
        <v>0</v>
      </c>
      <c r="H16" s="5">
        <f>VintagePortion('NER Model'!L$2,'NER Model'!M$2,$A16)*'NER Model'!M$187</f>
        <v>0</v>
      </c>
      <c r="I16" s="5">
        <f>VintagePortion('NER Model'!M$2,'NER Model'!N$2,$A16)*'NER Model'!N$187</f>
        <v>9750832</v>
      </c>
      <c r="J16" s="5">
        <f>VintagePortion('NER Model'!N$2,'NER Model'!O$2,$A16)*'NER Model'!O$187</f>
        <v>0</v>
      </c>
      <c r="K16" s="5">
        <f>VintagePortion('NER Model'!O$2,'NER Model'!P$2,$A16)*'NER Model'!P$187</f>
        <v>0</v>
      </c>
      <c r="L16" s="5">
        <f>VintagePortion('NER Model'!P$2,'NER Model'!Q$2,$A16)*'NER Model'!Q$187</f>
        <v>0</v>
      </c>
      <c r="M16" s="5">
        <f>VintagePortion('NER Model'!Q$2,'NER Model'!R$2,$A16)*'NER Model'!R$187</f>
        <v>0</v>
      </c>
      <c r="N16" s="5">
        <f>VintagePortion('NER Model'!R$2,'NER Model'!S$2,$A16)*'NER Model'!S$187</f>
        <v>0</v>
      </c>
      <c r="O16" s="5">
        <f>VintagePortion('NER Model'!S$2,'NER Model'!T$2,$A16)*'NER Model'!T$187</f>
        <v>0</v>
      </c>
      <c r="P16" s="5">
        <f>VintagePortion('NER Model'!T$2,'NER Model'!U$2,$A16)*'NER Model'!U$187</f>
        <v>0</v>
      </c>
      <c r="Q16" s="5">
        <f>VintagePortion('NER Model'!U$2,'NER Model'!V$2,$A16)*'NER Model'!V$187</f>
        <v>0</v>
      </c>
      <c r="R16" s="5">
        <f>VintagePortion('NER Model'!V$2,'NER Model'!W$2,$A16)*'NER Model'!W$187</f>
        <v>0</v>
      </c>
      <c r="S16" s="5">
        <f>VintagePortion('NER Model'!W$2,'NER Model'!X$2,$A16)*'NER Model'!X$187</f>
        <v>0</v>
      </c>
      <c r="T16" s="5">
        <f>VintagePortion('NER Model'!X$2,'NER Model'!Y$2,$A16)*'NER Model'!Y$187</f>
        <v>0</v>
      </c>
      <c r="U16" s="5">
        <f>VintagePortion('NER Model'!Y$2,'NER Model'!Z$2,$A16)*'NER Model'!Z$187</f>
        <v>0</v>
      </c>
      <c r="V16" s="5">
        <f>VintagePortion('NER Model'!Z$2,'NER Model'!AA$2,$A16)*'NER Model'!AA$187</f>
        <v>0</v>
      </c>
      <c r="W16" s="5">
        <f>VintagePortion('NER Model'!AA$2,'NER Model'!AB$2,$A16)*'NER Model'!AB$187</f>
        <v>0</v>
      </c>
      <c r="X16" s="5">
        <f>VintagePortion('NER Model'!AB$2,'NER Model'!AC$2,$A16)*'NER Model'!AC$187</f>
        <v>0</v>
      </c>
      <c r="Y16" s="5">
        <f>VintagePortion('NER Model'!AC$2,'NER Model'!AD$2,$A16)*'NER Model'!AD$187</f>
        <v>0</v>
      </c>
      <c r="Z16" s="5">
        <f>VintagePortion('NER Model'!AA$2,'NER Model'!AB$2,$A16)*'NER Model'!AB$187</f>
        <v>0</v>
      </c>
      <c r="AA16" s="5">
        <f>VintagePortion('NER Model'!AB$2,'NER Model'!AC$2,$A16)*'NER Model'!AC$187</f>
        <v>0</v>
      </c>
      <c r="AB16" s="5">
        <f>VintagePortion('NER Model'!AC$2,'NER Model'!AD$2,$A16)*'NER Model'!AD$187</f>
        <v>0</v>
      </c>
      <c r="AC16" s="5">
        <f>VintagePortion('NER Model'!AD$2,'NER Model'!AE$2,$A16)*'NER Model'!AE$187</f>
        <v>0</v>
      </c>
      <c r="AD16" s="5">
        <f>VintagePortion('NER Model'!AE$2,'NER Model'!AF$2,$A16)*'NER Model'!AF$187</f>
        <v>0</v>
      </c>
      <c r="AE16" s="5">
        <f>VintagePortion('NER Model'!AF$2,'NER Model'!AG$2,$A16)*'NER Model'!AG$187</f>
        <v>0</v>
      </c>
      <c r="AF16" s="5">
        <f>VintagePortion('NER Model'!AG$2,'NER Model'!AH$2,$A16)*'NER Model'!AH$187</f>
        <v>0</v>
      </c>
      <c r="AG16" s="5">
        <f>VintagePortion('NER Model'!AH$2,'NER Model'!AI$2,$A16)*'NER Model'!AI$187</f>
        <v>0</v>
      </c>
      <c r="AH16" s="5">
        <f>VintagePortion('NER Model'!AI$2,'NER Model'!AJ$2,$A16)*'NER Model'!AJ$187</f>
        <v>0</v>
      </c>
      <c r="AI16" s="5">
        <f>VintagePortion('NER Model'!AJ$2,'NER Model'!AK$2,$A16)*'NER Model'!AK$187</f>
        <v>0</v>
      </c>
      <c r="AJ16" s="5">
        <f>VintagePortion('NER Model'!AK$2,'NER Model'!AL$2,$A16)*'NER Model'!AL$187</f>
        <v>0</v>
      </c>
      <c r="AK16" s="5">
        <f>VintagePortion('NER Model'!AL$2,'NER Model'!AM$2,$A16)*'NER Model'!AM$187</f>
        <v>0</v>
      </c>
      <c r="AL16" s="5">
        <f>VintagePortion('NER Model'!AM$2,'NER Model'!AN$2,$A16)*'NER Model'!AN$187</f>
        <v>0</v>
      </c>
      <c r="AM16" s="5">
        <f>VintagePortion('NER Model'!AN$2,'NER Model'!AO$2,$A16)*'NER Model'!AO$187</f>
        <v>0</v>
      </c>
      <c r="AN16" s="5">
        <f>VintagePortion('NER Model'!AO$2,'NER Model'!AP$2,$A16)*'NER Model'!AP$187</f>
        <v>0</v>
      </c>
      <c r="AO16" s="5">
        <f>VintagePortion('NER Model'!AP$2,'NER Model'!AQ$2,$A16)*'NER Model'!AQ$187</f>
        <v>0</v>
      </c>
      <c r="AP16" s="5">
        <f>VintagePortion('NER Model'!AQ$2,'NER Model'!AR$2,$A16)*'NER Model'!AR$187</f>
        <v>0</v>
      </c>
      <c r="AQ16" s="5">
        <f>VintagePortion('NER Model'!AR$2,'NER Model'!AS$2,$A16)*'NER Model'!AS$187</f>
        <v>0</v>
      </c>
      <c r="AR16" s="5">
        <f>VintagePortion('NER Model'!AS$2,'NER Model'!AT$2,$A16)*'NER Model'!AT$187</f>
        <v>0</v>
      </c>
      <c r="AS16" s="5">
        <f>VintagePortion('NER Model'!AT$2,'NER Model'!AU$2,$A16)*'NER Model'!AU$187</f>
        <v>0</v>
      </c>
      <c r="AT16" s="5">
        <f>VintagePortion('NER Model'!AU$2,'NER Model'!AV$2,$A16)*'NER Model'!AV$187</f>
        <v>0</v>
      </c>
      <c r="AU16" s="5">
        <f>VintagePortion('NER Model'!AV$2,'NER Model'!AW$2,$A16)*'NER Model'!AW$187</f>
        <v>0</v>
      </c>
      <c r="AV16" s="5">
        <f>VintagePortion('NER Model'!AW$2,'NER Model'!AX$2,$A16)*'NER Model'!AX$187</f>
        <v>0</v>
      </c>
      <c r="AW16" s="5">
        <f>VintagePortion('NER Model'!AX$2,'NER Model'!AY$2,$A16)*'NER Model'!AY$187</f>
        <v>0</v>
      </c>
      <c r="AX16" s="5">
        <f>VintagePortion('NER Model'!AY$2,'NER Model'!AZ$2,$A16)*'NER Model'!AZ$187</f>
        <v>0</v>
      </c>
      <c r="AY16" s="5">
        <f>VintagePortion('NER Model'!AZ$2,'NER Model'!BA$2,$A16)*'NER Model'!BA$187</f>
        <v>0</v>
      </c>
      <c r="AZ16" s="5">
        <f>VintagePortion('NER Model'!BA$2,'NER Model'!BB$2,$A16)*'NER Model'!BB$187</f>
        <v>0</v>
      </c>
    </row>
    <row r="17" spans="1:52">
      <c r="A17">
        <f>IF(ISNUMBER(A16),IF(A16+1&lt;=YEAR(Parameters!H$6),A16+1,""),"")</f>
        <v>2025</v>
      </c>
      <c r="B17" s="4">
        <f t="shared" si="0"/>
        <v>8738434</v>
      </c>
      <c r="C17" s="5">
        <f>VintagePortion('NER Model'!D$2,'NER Model'!E$2,$A17)*'NER Model'!E$187</f>
        <v>0</v>
      </c>
      <c r="D17" s="5">
        <f>VintagePortion('NER Model'!E$2,'NER Model'!F$2,$A17)*'NER Model'!F$187</f>
        <v>0</v>
      </c>
      <c r="E17" s="5">
        <f>VintagePortion('NER Model'!F$2,'NER Model'!G$2,$A17)*'NER Model'!G$187</f>
        <v>0</v>
      </c>
      <c r="F17" s="5">
        <f>VintagePortion('NER Model'!J$2,'NER Model'!K$2,$A17)*'NER Model'!K$187</f>
        <v>0</v>
      </c>
      <c r="G17" s="5">
        <f>VintagePortion('NER Model'!H$2,'NER Model'!I$2,$A17)*'NER Model'!I$187</f>
        <v>0</v>
      </c>
      <c r="H17" s="5">
        <f>VintagePortion('NER Model'!L$2,'NER Model'!M$2,$A17)*'NER Model'!M$187</f>
        <v>0</v>
      </c>
      <c r="I17" s="5">
        <f>VintagePortion('NER Model'!M$2,'NER Model'!N$2,$A17)*'NER Model'!N$187</f>
        <v>0</v>
      </c>
      <c r="J17" s="5">
        <f>VintagePortion('NER Model'!N$2,'NER Model'!O$2,$A17)*'NER Model'!O$187</f>
        <v>8738434</v>
      </c>
      <c r="K17" s="5">
        <f>VintagePortion('NER Model'!O$2,'NER Model'!P$2,$A17)*'NER Model'!P$187</f>
        <v>0</v>
      </c>
      <c r="L17" s="5">
        <f>VintagePortion('NER Model'!P$2,'NER Model'!Q$2,$A17)*'NER Model'!Q$187</f>
        <v>0</v>
      </c>
      <c r="M17" s="5">
        <f>VintagePortion('NER Model'!Q$2,'NER Model'!R$2,$A17)*'NER Model'!R$187</f>
        <v>0</v>
      </c>
      <c r="N17" s="5">
        <f>VintagePortion('NER Model'!R$2,'NER Model'!S$2,$A17)*'NER Model'!S$187</f>
        <v>0</v>
      </c>
      <c r="O17" s="5">
        <f>VintagePortion('NER Model'!S$2,'NER Model'!T$2,$A17)*'NER Model'!T$187</f>
        <v>0</v>
      </c>
      <c r="P17" s="5">
        <f>VintagePortion('NER Model'!T$2,'NER Model'!U$2,$A17)*'NER Model'!U$187</f>
        <v>0</v>
      </c>
      <c r="Q17" s="5">
        <f>VintagePortion('NER Model'!U$2,'NER Model'!V$2,$A17)*'NER Model'!V$187</f>
        <v>0</v>
      </c>
      <c r="R17" s="5">
        <f>VintagePortion('NER Model'!V$2,'NER Model'!W$2,$A17)*'NER Model'!W$187</f>
        <v>0</v>
      </c>
      <c r="S17" s="5">
        <f>VintagePortion('NER Model'!W$2,'NER Model'!X$2,$A17)*'NER Model'!X$187</f>
        <v>0</v>
      </c>
      <c r="T17" s="5">
        <f>VintagePortion('NER Model'!X$2,'NER Model'!Y$2,$A17)*'NER Model'!Y$187</f>
        <v>0</v>
      </c>
      <c r="U17" s="5">
        <f>VintagePortion('NER Model'!Y$2,'NER Model'!Z$2,$A17)*'NER Model'!Z$187</f>
        <v>0</v>
      </c>
      <c r="V17" s="5">
        <f>VintagePortion('NER Model'!Z$2,'NER Model'!AA$2,$A17)*'NER Model'!AA$187</f>
        <v>0</v>
      </c>
      <c r="W17" s="5">
        <f>VintagePortion('NER Model'!AA$2,'NER Model'!AB$2,$A17)*'NER Model'!AB$187</f>
        <v>0</v>
      </c>
      <c r="X17" s="5">
        <f>VintagePortion('NER Model'!AB$2,'NER Model'!AC$2,$A17)*'NER Model'!AC$187</f>
        <v>0</v>
      </c>
      <c r="Y17" s="5">
        <f>VintagePortion('NER Model'!AC$2,'NER Model'!AD$2,$A17)*'NER Model'!AD$187</f>
        <v>0</v>
      </c>
      <c r="Z17" s="5">
        <f>VintagePortion('NER Model'!AA$2,'NER Model'!AB$2,$A17)*'NER Model'!AB$187</f>
        <v>0</v>
      </c>
      <c r="AA17" s="5">
        <f>VintagePortion('NER Model'!AB$2,'NER Model'!AC$2,$A17)*'NER Model'!AC$187</f>
        <v>0</v>
      </c>
      <c r="AB17" s="5">
        <f>VintagePortion('NER Model'!AC$2,'NER Model'!AD$2,$A17)*'NER Model'!AD$187</f>
        <v>0</v>
      </c>
      <c r="AC17" s="5">
        <f>VintagePortion('NER Model'!AD$2,'NER Model'!AE$2,$A17)*'NER Model'!AE$187</f>
        <v>0</v>
      </c>
      <c r="AD17" s="5">
        <f>VintagePortion('NER Model'!AE$2,'NER Model'!AF$2,$A17)*'NER Model'!AF$187</f>
        <v>0</v>
      </c>
      <c r="AE17" s="5">
        <f>VintagePortion('NER Model'!AF$2,'NER Model'!AG$2,$A17)*'NER Model'!AG$187</f>
        <v>0</v>
      </c>
      <c r="AF17" s="5">
        <f>VintagePortion('NER Model'!AG$2,'NER Model'!AH$2,$A17)*'NER Model'!AH$187</f>
        <v>0</v>
      </c>
      <c r="AG17" s="5">
        <f>VintagePortion('NER Model'!AH$2,'NER Model'!AI$2,$A17)*'NER Model'!AI$187</f>
        <v>0</v>
      </c>
      <c r="AH17" s="5">
        <f>VintagePortion('NER Model'!AI$2,'NER Model'!AJ$2,$A17)*'NER Model'!AJ$187</f>
        <v>0</v>
      </c>
      <c r="AI17" s="5">
        <f>VintagePortion('NER Model'!AJ$2,'NER Model'!AK$2,$A17)*'NER Model'!AK$187</f>
        <v>0</v>
      </c>
      <c r="AJ17" s="5">
        <f>VintagePortion('NER Model'!AK$2,'NER Model'!AL$2,$A17)*'NER Model'!AL$187</f>
        <v>0</v>
      </c>
      <c r="AK17" s="5">
        <f>VintagePortion('NER Model'!AL$2,'NER Model'!AM$2,$A17)*'NER Model'!AM$187</f>
        <v>0</v>
      </c>
      <c r="AL17" s="5">
        <f>VintagePortion('NER Model'!AM$2,'NER Model'!AN$2,$A17)*'NER Model'!AN$187</f>
        <v>0</v>
      </c>
      <c r="AM17" s="5">
        <f>VintagePortion('NER Model'!AN$2,'NER Model'!AO$2,$A17)*'NER Model'!AO$187</f>
        <v>0</v>
      </c>
      <c r="AN17" s="5">
        <f>VintagePortion('NER Model'!AO$2,'NER Model'!AP$2,$A17)*'NER Model'!AP$187</f>
        <v>0</v>
      </c>
      <c r="AO17" s="5">
        <f>VintagePortion('NER Model'!AP$2,'NER Model'!AQ$2,$A17)*'NER Model'!AQ$187</f>
        <v>0</v>
      </c>
      <c r="AP17" s="5">
        <f>VintagePortion('NER Model'!AQ$2,'NER Model'!AR$2,$A17)*'NER Model'!AR$187</f>
        <v>0</v>
      </c>
      <c r="AQ17" s="5">
        <f>VintagePortion('NER Model'!AR$2,'NER Model'!AS$2,$A17)*'NER Model'!AS$187</f>
        <v>0</v>
      </c>
      <c r="AR17" s="5">
        <f>VintagePortion('NER Model'!AS$2,'NER Model'!AT$2,$A17)*'NER Model'!AT$187</f>
        <v>0</v>
      </c>
      <c r="AS17" s="5">
        <f>VintagePortion('NER Model'!AT$2,'NER Model'!AU$2,$A17)*'NER Model'!AU$187</f>
        <v>0</v>
      </c>
      <c r="AT17" s="5">
        <f>VintagePortion('NER Model'!AU$2,'NER Model'!AV$2,$A17)*'NER Model'!AV$187</f>
        <v>0</v>
      </c>
      <c r="AU17" s="5">
        <f>VintagePortion('NER Model'!AV$2,'NER Model'!AW$2,$A17)*'NER Model'!AW$187</f>
        <v>0</v>
      </c>
      <c r="AV17" s="5">
        <f>VintagePortion('NER Model'!AW$2,'NER Model'!AX$2,$A17)*'NER Model'!AX$187</f>
        <v>0</v>
      </c>
      <c r="AW17" s="5">
        <f>VintagePortion('NER Model'!AX$2,'NER Model'!AY$2,$A17)*'NER Model'!AY$187</f>
        <v>0</v>
      </c>
      <c r="AX17" s="5">
        <f>VintagePortion('NER Model'!AY$2,'NER Model'!AZ$2,$A17)*'NER Model'!AZ$187</f>
        <v>0</v>
      </c>
      <c r="AY17" s="5">
        <f>VintagePortion('NER Model'!AZ$2,'NER Model'!BA$2,$A17)*'NER Model'!BA$187</f>
        <v>0</v>
      </c>
      <c r="AZ17" s="5">
        <f>VintagePortion('NER Model'!BA$2,'NER Model'!BB$2,$A17)*'NER Model'!BB$187</f>
        <v>0</v>
      </c>
    </row>
    <row r="18" spans="1:52">
      <c r="A18">
        <f>IF(ISNUMBER(A17),IF(A17+1&lt;=YEAR(Parameters!H$6),A17+1,""),"")</f>
        <v>2026</v>
      </c>
      <c r="B18" s="4">
        <f t="shared" si="0"/>
        <v>8397972</v>
      </c>
      <c r="C18" s="5">
        <f>VintagePortion('NER Model'!D$2,'NER Model'!E$2,$A18)*'NER Model'!E$187</f>
        <v>0</v>
      </c>
      <c r="D18" s="5">
        <f>VintagePortion('NER Model'!E$2,'NER Model'!F$2,$A18)*'NER Model'!F$187</f>
        <v>0</v>
      </c>
      <c r="E18" s="5">
        <f>VintagePortion('NER Model'!F$2,'NER Model'!G$2,$A18)*'NER Model'!G$187</f>
        <v>0</v>
      </c>
      <c r="F18" s="5">
        <f>VintagePortion('NER Model'!J$2,'NER Model'!K$2,$A18)*'NER Model'!K$187</f>
        <v>0</v>
      </c>
      <c r="G18" s="5">
        <f>VintagePortion('NER Model'!H$2,'NER Model'!I$2,$A18)*'NER Model'!I$187</f>
        <v>0</v>
      </c>
      <c r="H18" s="5">
        <f>VintagePortion('NER Model'!L$2,'NER Model'!M$2,$A18)*'NER Model'!M$187</f>
        <v>0</v>
      </c>
      <c r="I18" s="5">
        <f>VintagePortion('NER Model'!M$2,'NER Model'!N$2,$A18)*'NER Model'!N$187</f>
        <v>0</v>
      </c>
      <c r="J18" s="5">
        <f>VintagePortion('NER Model'!N$2,'NER Model'!O$2,$A18)*'NER Model'!O$187</f>
        <v>0</v>
      </c>
      <c r="K18" s="5">
        <f>VintagePortion('NER Model'!O$2,'NER Model'!P$2,$A18)*'NER Model'!P$187</f>
        <v>8397972</v>
      </c>
      <c r="L18" s="5">
        <f>VintagePortion('NER Model'!P$2,'NER Model'!Q$2,$A18)*'NER Model'!Q$187</f>
        <v>0</v>
      </c>
      <c r="M18" s="5">
        <f>VintagePortion('NER Model'!Q$2,'NER Model'!R$2,$A18)*'NER Model'!R$187</f>
        <v>0</v>
      </c>
      <c r="N18" s="5">
        <f>VintagePortion('NER Model'!R$2,'NER Model'!S$2,$A18)*'NER Model'!S$187</f>
        <v>0</v>
      </c>
      <c r="O18" s="5">
        <f>VintagePortion('NER Model'!S$2,'NER Model'!T$2,$A18)*'NER Model'!T$187</f>
        <v>0</v>
      </c>
      <c r="P18" s="5">
        <f>VintagePortion('NER Model'!T$2,'NER Model'!U$2,$A18)*'NER Model'!U$187</f>
        <v>0</v>
      </c>
      <c r="Q18" s="5">
        <f>VintagePortion('NER Model'!U$2,'NER Model'!V$2,$A18)*'NER Model'!V$187</f>
        <v>0</v>
      </c>
      <c r="R18" s="5">
        <f>VintagePortion('NER Model'!V$2,'NER Model'!W$2,$A18)*'NER Model'!W$187</f>
        <v>0</v>
      </c>
      <c r="S18" s="5">
        <f>VintagePortion('NER Model'!W$2,'NER Model'!X$2,$A18)*'NER Model'!X$187</f>
        <v>0</v>
      </c>
      <c r="T18" s="5">
        <f>VintagePortion('NER Model'!X$2,'NER Model'!Y$2,$A18)*'NER Model'!Y$187</f>
        <v>0</v>
      </c>
      <c r="U18" s="5">
        <f>VintagePortion('NER Model'!Y$2,'NER Model'!Z$2,$A18)*'NER Model'!Z$187</f>
        <v>0</v>
      </c>
      <c r="V18" s="5">
        <f>VintagePortion('NER Model'!Z$2,'NER Model'!AA$2,$A18)*'NER Model'!AA$187</f>
        <v>0</v>
      </c>
      <c r="W18" s="5">
        <f>VintagePortion('NER Model'!AA$2,'NER Model'!AB$2,$A18)*'NER Model'!AB$187</f>
        <v>0</v>
      </c>
      <c r="X18" s="5">
        <f>VintagePortion('NER Model'!AB$2,'NER Model'!AC$2,$A18)*'NER Model'!AC$187</f>
        <v>0</v>
      </c>
      <c r="Y18" s="5">
        <f>VintagePortion('NER Model'!AC$2,'NER Model'!AD$2,$A18)*'NER Model'!AD$187</f>
        <v>0</v>
      </c>
      <c r="Z18" s="5">
        <f>VintagePortion('NER Model'!AA$2,'NER Model'!AB$2,$A18)*'NER Model'!AB$187</f>
        <v>0</v>
      </c>
      <c r="AA18" s="5">
        <f>VintagePortion('NER Model'!AB$2,'NER Model'!AC$2,$A18)*'NER Model'!AC$187</f>
        <v>0</v>
      </c>
      <c r="AB18" s="5">
        <f>VintagePortion('NER Model'!AC$2,'NER Model'!AD$2,$A18)*'NER Model'!AD$187</f>
        <v>0</v>
      </c>
      <c r="AC18" s="5">
        <f>VintagePortion('NER Model'!AD$2,'NER Model'!AE$2,$A18)*'NER Model'!AE$187</f>
        <v>0</v>
      </c>
      <c r="AD18" s="5">
        <f>VintagePortion('NER Model'!AE$2,'NER Model'!AF$2,$A18)*'NER Model'!AF$187</f>
        <v>0</v>
      </c>
      <c r="AE18" s="5">
        <f>VintagePortion('NER Model'!AF$2,'NER Model'!AG$2,$A18)*'NER Model'!AG$187</f>
        <v>0</v>
      </c>
      <c r="AF18" s="5">
        <f>VintagePortion('NER Model'!AG$2,'NER Model'!AH$2,$A18)*'NER Model'!AH$187</f>
        <v>0</v>
      </c>
      <c r="AG18" s="5">
        <f>VintagePortion('NER Model'!AH$2,'NER Model'!AI$2,$A18)*'NER Model'!AI$187</f>
        <v>0</v>
      </c>
      <c r="AH18" s="5">
        <f>VintagePortion('NER Model'!AI$2,'NER Model'!AJ$2,$A18)*'NER Model'!AJ$187</f>
        <v>0</v>
      </c>
      <c r="AI18" s="5">
        <f>VintagePortion('NER Model'!AJ$2,'NER Model'!AK$2,$A18)*'NER Model'!AK$187</f>
        <v>0</v>
      </c>
      <c r="AJ18" s="5">
        <f>VintagePortion('NER Model'!AK$2,'NER Model'!AL$2,$A18)*'NER Model'!AL$187</f>
        <v>0</v>
      </c>
      <c r="AK18" s="5">
        <f>VintagePortion('NER Model'!AL$2,'NER Model'!AM$2,$A18)*'NER Model'!AM$187</f>
        <v>0</v>
      </c>
      <c r="AL18" s="5">
        <f>VintagePortion('NER Model'!AM$2,'NER Model'!AN$2,$A18)*'NER Model'!AN$187</f>
        <v>0</v>
      </c>
      <c r="AM18" s="5">
        <f>VintagePortion('NER Model'!AN$2,'NER Model'!AO$2,$A18)*'NER Model'!AO$187</f>
        <v>0</v>
      </c>
      <c r="AN18" s="5">
        <f>VintagePortion('NER Model'!AO$2,'NER Model'!AP$2,$A18)*'NER Model'!AP$187</f>
        <v>0</v>
      </c>
      <c r="AO18" s="5">
        <f>VintagePortion('NER Model'!AP$2,'NER Model'!AQ$2,$A18)*'NER Model'!AQ$187</f>
        <v>0</v>
      </c>
      <c r="AP18" s="5">
        <f>VintagePortion('NER Model'!AQ$2,'NER Model'!AR$2,$A18)*'NER Model'!AR$187</f>
        <v>0</v>
      </c>
      <c r="AQ18" s="5">
        <f>VintagePortion('NER Model'!AR$2,'NER Model'!AS$2,$A18)*'NER Model'!AS$187</f>
        <v>0</v>
      </c>
      <c r="AR18" s="5">
        <f>VintagePortion('NER Model'!AS$2,'NER Model'!AT$2,$A18)*'NER Model'!AT$187</f>
        <v>0</v>
      </c>
      <c r="AS18" s="5">
        <f>VintagePortion('NER Model'!AT$2,'NER Model'!AU$2,$A18)*'NER Model'!AU$187</f>
        <v>0</v>
      </c>
      <c r="AT18" s="5">
        <f>VintagePortion('NER Model'!AU$2,'NER Model'!AV$2,$A18)*'NER Model'!AV$187</f>
        <v>0</v>
      </c>
      <c r="AU18" s="5">
        <f>VintagePortion('NER Model'!AV$2,'NER Model'!AW$2,$A18)*'NER Model'!AW$187</f>
        <v>0</v>
      </c>
      <c r="AV18" s="5">
        <f>VintagePortion('NER Model'!AW$2,'NER Model'!AX$2,$A18)*'NER Model'!AX$187</f>
        <v>0</v>
      </c>
      <c r="AW18" s="5">
        <f>VintagePortion('NER Model'!AX$2,'NER Model'!AY$2,$A18)*'NER Model'!AY$187</f>
        <v>0</v>
      </c>
      <c r="AX18" s="5">
        <f>VintagePortion('NER Model'!AY$2,'NER Model'!AZ$2,$A18)*'NER Model'!AZ$187</f>
        <v>0</v>
      </c>
      <c r="AY18" s="5">
        <f>VintagePortion('NER Model'!AZ$2,'NER Model'!BA$2,$A18)*'NER Model'!BA$187</f>
        <v>0</v>
      </c>
      <c r="AZ18" s="5">
        <f>VintagePortion('NER Model'!BA$2,'NER Model'!BB$2,$A18)*'NER Model'!BB$187</f>
        <v>0</v>
      </c>
    </row>
    <row r="19" spans="1:52">
      <c r="A19">
        <f>IF(ISNUMBER(A18),IF(A18+1&lt;=YEAR(Parameters!H$6),A18+1,""),"")</f>
        <v>2027</v>
      </c>
      <c r="B19" s="4">
        <f t="shared" si="0"/>
        <v>7778736</v>
      </c>
      <c r="C19" s="5">
        <f>VintagePortion('NER Model'!D$2,'NER Model'!E$2,$A19)*'NER Model'!E$187</f>
        <v>0</v>
      </c>
      <c r="D19" s="5">
        <f>VintagePortion('NER Model'!E$2,'NER Model'!F$2,$A19)*'NER Model'!F$187</f>
        <v>0</v>
      </c>
      <c r="E19" s="5">
        <f>VintagePortion('NER Model'!F$2,'NER Model'!G$2,$A19)*'NER Model'!G$187</f>
        <v>0</v>
      </c>
      <c r="F19" s="5">
        <f>VintagePortion('NER Model'!J$2,'NER Model'!K$2,$A19)*'NER Model'!K$187</f>
        <v>0</v>
      </c>
      <c r="G19" s="5">
        <f>VintagePortion('NER Model'!H$2,'NER Model'!I$2,$A19)*'NER Model'!I$187</f>
        <v>0</v>
      </c>
      <c r="H19" s="5">
        <f>VintagePortion('NER Model'!L$2,'NER Model'!M$2,$A19)*'NER Model'!M$187</f>
        <v>0</v>
      </c>
      <c r="I19" s="5">
        <f>VintagePortion('NER Model'!M$2,'NER Model'!N$2,$A19)*'NER Model'!N$187</f>
        <v>0</v>
      </c>
      <c r="J19" s="5">
        <f>VintagePortion('NER Model'!N$2,'NER Model'!O$2,$A19)*'NER Model'!O$187</f>
        <v>0</v>
      </c>
      <c r="K19" s="5">
        <f>VintagePortion('NER Model'!O$2,'NER Model'!P$2,$A19)*'NER Model'!P$187</f>
        <v>0</v>
      </c>
      <c r="L19" s="5">
        <f>VintagePortion('NER Model'!P$2,'NER Model'!Q$2,$A19)*'NER Model'!Q$187</f>
        <v>7778736</v>
      </c>
      <c r="M19" s="5">
        <f>VintagePortion('NER Model'!Q$2,'NER Model'!R$2,$A19)*'NER Model'!R$187</f>
        <v>0</v>
      </c>
      <c r="N19" s="5">
        <f>VintagePortion('NER Model'!R$2,'NER Model'!S$2,$A19)*'NER Model'!S$187</f>
        <v>0</v>
      </c>
      <c r="O19" s="5">
        <f>VintagePortion('NER Model'!S$2,'NER Model'!T$2,$A19)*'NER Model'!T$187</f>
        <v>0</v>
      </c>
      <c r="P19" s="5">
        <f>VintagePortion('NER Model'!T$2,'NER Model'!U$2,$A19)*'NER Model'!U$187</f>
        <v>0</v>
      </c>
      <c r="Q19" s="5">
        <f>VintagePortion('NER Model'!U$2,'NER Model'!V$2,$A19)*'NER Model'!V$187</f>
        <v>0</v>
      </c>
      <c r="R19" s="5">
        <f>VintagePortion('NER Model'!V$2,'NER Model'!W$2,$A19)*'NER Model'!W$187</f>
        <v>0</v>
      </c>
      <c r="S19" s="5">
        <f>VintagePortion('NER Model'!W$2,'NER Model'!X$2,$A19)*'NER Model'!X$187</f>
        <v>0</v>
      </c>
      <c r="T19" s="5">
        <f>VintagePortion('NER Model'!X$2,'NER Model'!Y$2,$A19)*'NER Model'!Y$187</f>
        <v>0</v>
      </c>
      <c r="U19" s="5">
        <f>VintagePortion('NER Model'!Y$2,'NER Model'!Z$2,$A19)*'NER Model'!Z$187</f>
        <v>0</v>
      </c>
      <c r="V19" s="5">
        <f>VintagePortion('NER Model'!Z$2,'NER Model'!AA$2,$A19)*'NER Model'!AA$187</f>
        <v>0</v>
      </c>
      <c r="W19" s="5">
        <f>VintagePortion('NER Model'!AA$2,'NER Model'!AB$2,$A19)*'NER Model'!AB$187</f>
        <v>0</v>
      </c>
      <c r="X19" s="5">
        <f>VintagePortion('NER Model'!AB$2,'NER Model'!AC$2,$A19)*'NER Model'!AC$187</f>
        <v>0</v>
      </c>
      <c r="Y19" s="5">
        <f>VintagePortion('NER Model'!AC$2,'NER Model'!AD$2,$A19)*'NER Model'!AD$187</f>
        <v>0</v>
      </c>
      <c r="Z19" s="5">
        <f>VintagePortion('NER Model'!AA$2,'NER Model'!AB$2,$A19)*'NER Model'!AB$187</f>
        <v>0</v>
      </c>
      <c r="AA19" s="5">
        <f>VintagePortion('NER Model'!AB$2,'NER Model'!AC$2,$A19)*'NER Model'!AC$187</f>
        <v>0</v>
      </c>
      <c r="AB19" s="5">
        <f>VintagePortion('NER Model'!AC$2,'NER Model'!AD$2,$A19)*'NER Model'!AD$187</f>
        <v>0</v>
      </c>
      <c r="AC19" s="5">
        <f>VintagePortion('NER Model'!AD$2,'NER Model'!AE$2,$A19)*'NER Model'!AE$187</f>
        <v>0</v>
      </c>
      <c r="AD19" s="5">
        <f>VintagePortion('NER Model'!AE$2,'NER Model'!AF$2,$A19)*'NER Model'!AF$187</f>
        <v>0</v>
      </c>
      <c r="AE19" s="5">
        <f>VintagePortion('NER Model'!AF$2,'NER Model'!AG$2,$A19)*'NER Model'!AG$187</f>
        <v>0</v>
      </c>
      <c r="AF19" s="5">
        <f>VintagePortion('NER Model'!AG$2,'NER Model'!AH$2,$A19)*'NER Model'!AH$187</f>
        <v>0</v>
      </c>
      <c r="AG19" s="5">
        <f>VintagePortion('NER Model'!AH$2,'NER Model'!AI$2,$A19)*'NER Model'!AI$187</f>
        <v>0</v>
      </c>
      <c r="AH19" s="5">
        <f>VintagePortion('NER Model'!AI$2,'NER Model'!AJ$2,$A19)*'NER Model'!AJ$187</f>
        <v>0</v>
      </c>
      <c r="AI19" s="5">
        <f>VintagePortion('NER Model'!AJ$2,'NER Model'!AK$2,$A19)*'NER Model'!AK$187</f>
        <v>0</v>
      </c>
      <c r="AJ19" s="5">
        <f>VintagePortion('NER Model'!AK$2,'NER Model'!AL$2,$A19)*'NER Model'!AL$187</f>
        <v>0</v>
      </c>
      <c r="AK19" s="5">
        <f>VintagePortion('NER Model'!AL$2,'NER Model'!AM$2,$A19)*'NER Model'!AM$187</f>
        <v>0</v>
      </c>
      <c r="AL19" s="5">
        <f>VintagePortion('NER Model'!AM$2,'NER Model'!AN$2,$A19)*'NER Model'!AN$187</f>
        <v>0</v>
      </c>
      <c r="AM19" s="5">
        <f>VintagePortion('NER Model'!AN$2,'NER Model'!AO$2,$A19)*'NER Model'!AO$187</f>
        <v>0</v>
      </c>
      <c r="AN19" s="5">
        <f>VintagePortion('NER Model'!AO$2,'NER Model'!AP$2,$A19)*'NER Model'!AP$187</f>
        <v>0</v>
      </c>
      <c r="AO19" s="5">
        <f>VintagePortion('NER Model'!AP$2,'NER Model'!AQ$2,$A19)*'NER Model'!AQ$187</f>
        <v>0</v>
      </c>
      <c r="AP19" s="5">
        <f>VintagePortion('NER Model'!AQ$2,'NER Model'!AR$2,$A19)*'NER Model'!AR$187</f>
        <v>0</v>
      </c>
      <c r="AQ19" s="5">
        <f>VintagePortion('NER Model'!AR$2,'NER Model'!AS$2,$A19)*'NER Model'!AS$187</f>
        <v>0</v>
      </c>
      <c r="AR19" s="5">
        <f>VintagePortion('NER Model'!AS$2,'NER Model'!AT$2,$A19)*'NER Model'!AT$187</f>
        <v>0</v>
      </c>
      <c r="AS19" s="5">
        <f>VintagePortion('NER Model'!AT$2,'NER Model'!AU$2,$A19)*'NER Model'!AU$187</f>
        <v>0</v>
      </c>
      <c r="AT19" s="5">
        <f>VintagePortion('NER Model'!AU$2,'NER Model'!AV$2,$A19)*'NER Model'!AV$187</f>
        <v>0</v>
      </c>
      <c r="AU19" s="5">
        <f>VintagePortion('NER Model'!AV$2,'NER Model'!AW$2,$A19)*'NER Model'!AW$187</f>
        <v>0</v>
      </c>
      <c r="AV19" s="5">
        <f>VintagePortion('NER Model'!AW$2,'NER Model'!AX$2,$A19)*'NER Model'!AX$187</f>
        <v>0</v>
      </c>
      <c r="AW19" s="5">
        <f>VintagePortion('NER Model'!AX$2,'NER Model'!AY$2,$A19)*'NER Model'!AY$187</f>
        <v>0</v>
      </c>
      <c r="AX19" s="5">
        <f>VintagePortion('NER Model'!AY$2,'NER Model'!AZ$2,$A19)*'NER Model'!AZ$187</f>
        <v>0</v>
      </c>
      <c r="AY19" s="5">
        <f>VintagePortion('NER Model'!AZ$2,'NER Model'!BA$2,$A19)*'NER Model'!BA$187</f>
        <v>0</v>
      </c>
      <c r="AZ19" s="5">
        <f>VintagePortion('NER Model'!BA$2,'NER Model'!BB$2,$A19)*'NER Model'!BB$187</f>
        <v>0</v>
      </c>
    </row>
    <row r="20" spans="1:52">
      <c r="A20">
        <f>IF(ISNUMBER(A19),IF(A19+1&lt;=YEAR(Parameters!H$6),A19+1,""),"")</f>
        <v>2028</v>
      </c>
      <c r="B20" s="4">
        <f t="shared" si="0"/>
        <v>7969808</v>
      </c>
      <c r="C20" s="5">
        <f>VintagePortion('NER Model'!D$2,'NER Model'!E$2,$A20)*'NER Model'!E$187</f>
        <v>0</v>
      </c>
      <c r="D20" s="5">
        <f>VintagePortion('NER Model'!E$2,'NER Model'!F$2,$A20)*'NER Model'!F$187</f>
        <v>0</v>
      </c>
      <c r="E20" s="5">
        <f>VintagePortion('NER Model'!F$2,'NER Model'!G$2,$A20)*'NER Model'!G$187</f>
        <v>0</v>
      </c>
      <c r="F20" s="5">
        <f>VintagePortion('NER Model'!J$2,'NER Model'!K$2,$A20)*'NER Model'!K$187</f>
        <v>0</v>
      </c>
      <c r="G20" s="5">
        <f>VintagePortion('NER Model'!H$2,'NER Model'!I$2,$A20)*'NER Model'!I$187</f>
        <v>0</v>
      </c>
      <c r="H20" s="5">
        <f>VintagePortion('NER Model'!L$2,'NER Model'!M$2,$A20)*'NER Model'!M$187</f>
        <v>0</v>
      </c>
      <c r="I20" s="5">
        <f>VintagePortion('NER Model'!M$2,'NER Model'!N$2,$A20)*'NER Model'!N$187</f>
        <v>0</v>
      </c>
      <c r="J20" s="5">
        <f>VintagePortion('NER Model'!N$2,'NER Model'!O$2,$A20)*'NER Model'!O$187</f>
        <v>0</v>
      </c>
      <c r="K20" s="5">
        <f>VintagePortion('NER Model'!O$2,'NER Model'!P$2,$A20)*'NER Model'!P$187</f>
        <v>0</v>
      </c>
      <c r="L20" s="5">
        <f>VintagePortion('NER Model'!P$2,'NER Model'!Q$2,$A20)*'NER Model'!Q$187</f>
        <v>0</v>
      </c>
      <c r="M20" s="5">
        <f>VintagePortion('NER Model'!Q$2,'NER Model'!R$2,$A20)*'NER Model'!R$187</f>
        <v>7969808</v>
      </c>
      <c r="N20" s="5">
        <f>VintagePortion('NER Model'!R$2,'NER Model'!S$2,$A20)*'NER Model'!S$187</f>
        <v>0</v>
      </c>
      <c r="O20" s="5">
        <f>VintagePortion('NER Model'!S$2,'NER Model'!T$2,$A20)*'NER Model'!T$187</f>
        <v>0</v>
      </c>
      <c r="P20" s="5">
        <f>VintagePortion('NER Model'!T$2,'NER Model'!U$2,$A20)*'NER Model'!U$187</f>
        <v>0</v>
      </c>
      <c r="Q20" s="5">
        <f>VintagePortion('NER Model'!U$2,'NER Model'!V$2,$A20)*'NER Model'!V$187</f>
        <v>0</v>
      </c>
      <c r="R20" s="5">
        <f>VintagePortion('NER Model'!V$2,'NER Model'!W$2,$A20)*'NER Model'!W$187</f>
        <v>0</v>
      </c>
      <c r="S20" s="5">
        <f>VintagePortion('NER Model'!W$2,'NER Model'!X$2,$A20)*'NER Model'!X$187</f>
        <v>0</v>
      </c>
      <c r="T20" s="5">
        <f>VintagePortion('NER Model'!X$2,'NER Model'!Y$2,$A20)*'NER Model'!Y$187</f>
        <v>0</v>
      </c>
      <c r="U20" s="5">
        <f>VintagePortion('NER Model'!Y$2,'NER Model'!Z$2,$A20)*'NER Model'!Z$187</f>
        <v>0</v>
      </c>
      <c r="V20" s="5">
        <f>VintagePortion('NER Model'!Z$2,'NER Model'!AA$2,$A20)*'NER Model'!AA$187</f>
        <v>0</v>
      </c>
      <c r="W20" s="5">
        <f>VintagePortion('NER Model'!AA$2,'NER Model'!AB$2,$A20)*'NER Model'!AB$187</f>
        <v>0</v>
      </c>
      <c r="X20" s="5">
        <f>VintagePortion('NER Model'!AB$2,'NER Model'!AC$2,$A20)*'NER Model'!AC$187</f>
        <v>0</v>
      </c>
      <c r="Y20" s="5">
        <f>VintagePortion('NER Model'!AC$2,'NER Model'!AD$2,$A20)*'NER Model'!AD$187</f>
        <v>0</v>
      </c>
      <c r="Z20" s="5">
        <f>VintagePortion('NER Model'!AA$2,'NER Model'!AB$2,$A20)*'NER Model'!AB$187</f>
        <v>0</v>
      </c>
      <c r="AA20" s="5">
        <f>VintagePortion('NER Model'!AB$2,'NER Model'!AC$2,$A20)*'NER Model'!AC$187</f>
        <v>0</v>
      </c>
      <c r="AB20" s="5">
        <f>VintagePortion('NER Model'!AC$2,'NER Model'!AD$2,$A20)*'NER Model'!AD$187</f>
        <v>0</v>
      </c>
      <c r="AC20" s="5">
        <f>VintagePortion('NER Model'!AD$2,'NER Model'!AE$2,$A20)*'NER Model'!AE$187</f>
        <v>0</v>
      </c>
      <c r="AD20" s="5">
        <f>VintagePortion('NER Model'!AE$2,'NER Model'!AF$2,$A20)*'NER Model'!AF$187</f>
        <v>0</v>
      </c>
      <c r="AE20" s="5">
        <f>VintagePortion('NER Model'!AF$2,'NER Model'!AG$2,$A20)*'NER Model'!AG$187</f>
        <v>0</v>
      </c>
      <c r="AF20" s="5">
        <f>VintagePortion('NER Model'!AG$2,'NER Model'!AH$2,$A20)*'NER Model'!AH$187</f>
        <v>0</v>
      </c>
      <c r="AG20" s="5">
        <f>VintagePortion('NER Model'!AH$2,'NER Model'!AI$2,$A20)*'NER Model'!AI$187</f>
        <v>0</v>
      </c>
      <c r="AH20" s="5">
        <f>VintagePortion('NER Model'!AI$2,'NER Model'!AJ$2,$A20)*'NER Model'!AJ$187</f>
        <v>0</v>
      </c>
      <c r="AI20" s="5">
        <f>VintagePortion('NER Model'!AJ$2,'NER Model'!AK$2,$A20)*'NER Model'!AK$187</f>
        <v>0</v>
      </c>
      <c r="AJ20" s="5">
        <f>VintagePortion('NER Model'!AK$2,'NER Model'!AL$2,$A20)*'NER Model'!AL$187</f>
        <v>0</v>
      </c>
      <c r="AK20" s="5">
        <f>VintagePortion('NER Model'!AL$2,'NER Model'!AM$2,$A20)*'NER Model'!AM$187</f>
        <v>0</v>
      </c>
      <c r="AL20" s="5">
        <f>VintagePortion('NER Model'!AM$2,'NER Model'!AN$2,$A20)*'NER Model'!AN$187</f>
        <v>0</v>
      </c>
      <c r="AM20" s="5">
        <f>VintagePortion('NER Model'!AN$2,'NER Model'!AO$2,$A20)*'NER Model'!AO$187</f>
        <v>0</v>
      </c>
      <c r="AN20" s="5">
        <f>VintagePortion('NER Model'!AO$2,'NER Model'!AP$2,$A20)*'NER Model'!AP$187</f>
        <v>0</v>
      </c>
      <c r="AO20" s="5">
        <f>VintagePortion('NER Model'!AP$2,'NER Model'!AQ$2,$A20)*'NER Model'!AQ$187</f>
        <v>0</v>
      </c>
      <c r="AP20" s="5">
        <f>VintagePortion('NER Model'!AQ$2,'NER Model'!AR$2,$A20)*'NER Model'!AR$187</f>
        <v>0</v>
      </c>
      <c r="AQ20" s="5">
        <f>VintagePortion('NER Model'!AR$2,'NER Model'!AS$2,$A20)*'NER Model'!AS$187</f>
        <v>0</v>
      </c>
      <c r="AR20" s="5">
        <f>VintagePortion('NER Model'!AS$2,'NER Model'!AT$2,$A20)*'NER Model'!AT$187</f>
        <v>0</v>
      </c>
      <c r="AS20" s="5">
        <f>VintagePortion('NER Model'!AT$2,'NER Model'!AU$2,$A20)*'NER Model'!AU$187</f>
        <v>0</v>
      </c>
      <c r="AT20" s="5">
        <f>VintagePortion('NER Model'!AU$2,'NER Model'!AV$2,$A20)*'NER Model'!AV$187</f>
        <v>0</v>
      </c>
      <c r="AU20" s="5">
        <f>VintagePortion('NER Model'!AV$2,'NER Model'!AW$2,$A20)*'NER Model'!AW$187</f>
        <v>0</v>
      </c>
      <c r="AV20" s="5">
        <f>VintagePortion('NER Model'!AW$2,'NER Model'!AX$2,$A20)*'NER Model'!AX$187</f>
        <v>0</v>
      </c>
      <c r="AW20" s="5">
        <f>VintagePortion('NER Model'!AX$2,'NER Model'!AY$2,$A20)*'NER Model'!AY$187</f>
        <v>0</v>
      </c>
      <c r="AX20" s="5">
        <f>VintagePortion('NER Model'!AY$2,'NER Model'!AZ$2,$A20)*'NER Model'!AZ$187</f>
        <v>0</v>
      </c>
      <c r="AY20" s="5">
        <f>VintagePortion('NER Model'!AZ$2,'NER Model'!BA$2,$A20)*'NER Model'!BA$187</f>
        <v>0</v>
      </c>
      <c r="AZ20" s="5">
        <f>VintagePortion('NER Model'!BA$2,'NER Model'!BB$2,$A20)*'NER Model'!BB$187</f>
        <v>0</v>
      </c>
    </row>
    <row r="21" spans="1:52">
      <c r="A21">
        <f>IF(ISNUMBER(A20),IF(A20+1&lt;=YEAR(Parameters!H$6),A20+1,""),"")</f>
        <v>2029</v>
      </c>
      <c r="B21" s="4">
        <f t="shared" si="0"/>
        <v>8639315</v>
      </c>
      <c r="C21" s="5">
        <f>VintagePortion('NER Model'!D$2,'NER Model'!E$2,$A21)*'NER Model'!E$187</f>
        <v>0</v>
      </c>
      <c r="D21" s="5">
        <f>VintagePortion('NER Model'!E$2,'NER Model'!F$2,$A21)*'NER Model'!F$187</f>
        <v>0</v>
      </c>
      <c r="E21" s="5">
        <f>VintagePortion('NER Model'!F$2,'NER Model'!G$2,$A21)*'NER Model'!G$187</f>
        <v>0</v>
      </c>
      <c r="F21" s="5">
        <f>VintagePortion('NER Model'!J$2,'NER Model'!K$2,$A21)*'NER Model'!K$187</f>
        <v>0</v>
      </c>
      <c r="G21" s="5">
        <f>VintagePortion('NER Model'!H$2,'NER Model'!I$2,$A21)*'NER Model'!I$187</f>
        <v>0</v>
      </c>
      <c r="H21" s="5">
        <f>VintagePortion('NER Model'!L$2,'NER Model'!M$2,$A21)*'NER Model'!M$187</f>
        <v>0</v>
      </c>
      <c r="I21" s="5">
        <f>VintagePortion('NER Model'!M$2,'NER Model'!N$2,$A21)*'NER Model'!N$187</f>
        <v>0</v>
      </c>
      <c r="J21" s="5">
        <f>VintagePortion('NER Model'!N$2,'NER Model'!O$2,$A21)*'NER Model'!O$187</f>
        <v>0</v>
      </c>
      <c r="K21" s="5">
        <f>VintagePortion('NER Model'!O$2,'NER Model'!P$2,$A21)*'NER Model'!P$187</f>
        <v>0</v>
      </c>
      <c r="L21" s="5">
        <f>VintagePortion('NER Model'!P$2,'NER Model'!Q$2,$A21)*'NER Model'!Q$187</f>
        <v>0</v>
      </c>
      <c r="M21" s="5">
        <f>VintagePortion('NER Model'!Q$2,'NER Model'!R$2,$A21)*'NER Model'!R$187</f>
        <v>0</v>
      </c>
      <c r="N21" s="5">
        <f>VintagePortion('NER Model'!R$2,'NER Model'!S$2,$A21)*'NER Model'!S$187</f>
        <v>8639315</v>
      </c>
      <c r="O21" s="5">
        <f>VintagePortion('NER Model'!S$2,'NER Model'!T$2,$A21)*'NER Model'!T$187</f>
        <v>0</v>
      </c>
      <c r="P21" s="5">
        <f>VintagePortion('NER Model'!T$2,'NER Model'!U$2,$A21)*'NER Model'!U$187</f>
        <v>0</v>
      </c>
      <c r="Q21" s="5">
        <f>VintagePortion('NER Model'!U$2,'NER Model'!V$2,$A21)*'NER Model'!V$187</f>
        <v>0</v>
      </c>
      <c r="R21" s="5">
        <f>VintagePortion('NER Model'!V$2,'NER Model'!W$2,$A21)*'NER Model'!W$187</f>
        <v>0</v>
      </c>
      <c r="S21" s="5">
        <f>VintagePortion('NER Model'!W$2,'NER Model'!X$2,$A21)*'NER Model'!X$187</f>
        <v>0</v>
      </c>
      <c r="T21" s="5">
        <f>VintagePortion('NER Model'!X$2,'NER Model'!Y$2,$A21)*'NER Model'!Y$187</f>
        <v>0</v>
      </c>
      <c r="U21" s="5">
        <f>VintagePortion('NER Model'!Y$2,'NER Model'!Z$2,$A21)*'NER Model'!Z$187</f>
        <v>0</v>
      </c>
      <c r="V21" s="5">
        <f>VintagePortion('NER Model'!Z$2,'NER Model'!AA$2,$A21)*'NER Model'!AA$187</f>
        <v>0</v>
      </c>
      <c r="W21" s="5">
        <f>VintagePortion('NER Model'!AA$2,'NER Model'!AB$2,$A21)*'NER Model'!AB$187</f>
        <v>0</v>
      </c>
      <c r="X21" s="5">
        <f>VintagePortion('NER Model'!AB$2,'NER Model'!AC$2,$A21)*'NER Model'!AC$187</f>
        <v>0</v>
      </c>
      <c r="Y21" s="5">
        <f>VintagePortion('NER Model'!AC$2,'NER Model'!AD$2,$A21)*'NER Model'!AD$187</f>
        <v>0</v>
      </c>
      <c r="Z21" s="5">
        <f>VintagePortion('NER Model'!AA$2,'NER Model'!AB$2,$A21)*'NER Model'!AB$187</f>
        <v>0</v>
      </c>
      <c r="AA21" s="5">
        <f>VintagePortion('NER Model'!AB$2,'NER Model'!AC$2,$A21)*'NER Model'!AC$187</f>
        <v>0</v>
      </c>
      <c r="AB21" s="5">
        <f>VintagePortion('NER Model'!AC$2,'NER Model'!AD$2,$A21)*'NER Model'!AD$187</f>
        <v>0</v>
      </c>
      <c r="AC21" s="5">
        <f>VintagePortion('NER Model'!AD$2,'NER Model'!AE$2,$A21)*'NER Model'!AE$187</f>
        <v>0</v>
      </c>
      <c r="AD21" s="5">
        <f>VintagePortion('NER Model'!AE$2,'NER Model'!AF$2,$A21)*'NER Model'!AF$187</f>
        <v>0</v>
      </c>
      <c r="AE21" s="5">
        <f>VintagePortion('NER Model'!AF$2,'NER Model'!AG$2,$A21)*'NER Model'!AG$187</f>
        <v>0</v>
      </c>
      <c r="AF21" s="5">
        <f>VintagePortion('NER Model'!AG$2,'NER Model'!AH$2,$A21)*'NER Model'!AH$187</f>
        <v>0</v>
      </c>
      <c r="AG21" s="5">
        <f>VintagePortion('NER Model'!AH$2,'NER Model'!AI$2,$A21)*'NER Model'!AI$187</f>
        <v>0</v>
      </c>
      <c r="AH21" s="5">
        <f>VintagePortion('NER Model'!AI$2,'NER Model'!AJ$2,$A21)*'NER Model'!AJ$187</f>
        <v>0</v>
      </c>
      <c r="AI21" s="5">
        <f>VintagePortion('NER Model'!AJ$2,'NER Model'!AK$2,$A21)*'NER Model'!AK$187</f>
        <v>0</v>
      </c>
      <c r="AJ21" s="5">
        <f>VintagePortion('NER Model'!AK$2,'NER Model'!AL$2,$A21)*'NER Model'!AL$187</f>
        <v>0</v>
      </c>
      <c r="AK21" s="5">
        <f>VintagePortion('NER Model'!AL$2,'NER Model'!AM$2,$A21)*'NER Model'!AM$187</f>
        <v>0</v>
      </c>
      <c r="AL21" s="5">
        <f>VintagePortion('NER Model'!AM$2,'NER Model'!AN$2,$A21)*'NER Model'!AN$187</f>
        <v>0</v>
      </c>
      <c r="AM21" s="5">
        <f>VintagePortion('NER Model'!AN$2,'NER Model'!AO$2,$A21)*'NER Model'!AO$187</f>
        <v>0</v>
      </c>
      <c r="AN21" s="5">
        <f>VintagePortion('NER Model'!AO$2,'NER Model'!AP$2,$A21)*'NER Model'!AP$187</f>
        <v>0</v>
      </c>
      <c r="AO21" s="5">
        <f>VintagePortion('NER Model'!AP$2,'NER Model'!AQ$2,$A21)*'NER Model'!AQ$187</f>
        <v>0</v>
      </c>
      <c r="AP21" s="5">
        <f>VintagePortion('NER Model'!AQ$2,'NER Model'!AR$2,$A21)*'NER Model'!AR$187</f>
        <v>0</v>
      </c>
      <c r="AQ21" s="5">
        <f>VintagePortion('NER Model'!AR$2,'NER Model'!AS$2,$A21)*'NER Model'!AS$187</f>
        <v>0</v>
      </c>
      <c r="AR21" s="5">
        <f>VintagePortion('NER Model'!AS$2,'NER Model'!AT$2,$A21)*'NER Model'!AT$187</f>
        <v>0</v>
      </c>
      <c r="AS21" s="5">
        <f>VintagePortion('NER Model'!AT$2,'NER Model'!AU$2,$A21)*'NER Model'!AU$187</f>
        <v>0</v>
      </c>
      <c r="AT21" s="5">
        <f>VintagePortion('NER Model'!AU$2,'NER Model'!AV$2,$A21)*'NER Model'!AV$187</f>
        <v>0</v>
      </c>
      <c r="AU21" s="5">
        <f>VintagePortion('NER Model'!AV$2,'NER Model'!AW$2,$A21)*'NER Model'!AW$187</f>
        <v>0</v>
      </c>
      <c r="AV21" s="5">
        <f>VintagePortion('NER Model'!AW$2,'NER Model'!AX$2,$A21)*'NER Model'!AX$187</f>
        <v>0</v>
      </c>
      <c r="AW21" s="5">
        <f>VintagePortion('NER Model'!AX$2,'NER Model'!AY$2,$A21)*'NER Model'!AY$187</f>
        <v>0</v>
      </c>
      <c r="AX21" s="5">
        <f>VintagePortion('NER Model'!AY$2,'NER Model'!AZ$2,$A21)*'NER Model'!AZ$187</f>
        <v>0</v>
      </c>
      <c r="AY21" s="5">
        <f>VintagePortion('NER Model'!AZ$2,'NER Model'!BA$2,$A21)*'NER Model'!BA$187</f>
        <v>0</v>
      </c>
      <c r="AZ21" s="5">
        <f>VintagePortion('NER Model'!BA$2,'NER Model'!BB$2,$A21)*'NER Model'!BB$187</f>
        <v>0</v>
      </c>
    </row>
    <row r="22" spans="1:52">
      <c r="A22">
        <f>IF(ISNUMBER(A21),IF(A21+1&lt;=YEAR(Parameters!H$6),A21+1,""),"")</f>
        <v>2030</v>
      </c>
      <c r="B22" s="4">
        <f t="shared" si="0"/>
        <v>6786546</v>
      </c>
      <c r="C22" s="5">
        <f>VintagePortion('NER Model'!D$2,'NER Model'!E$2,$A22)*'NER Model'!E$187</f>
        <v>0</v>
      </c>
      <c r="D22" s="5">
        <f>VintagePortion('NER Model'!E$2,'NER Model'!F$2,$A22)*'NER Model'!F$187</f>
        <v>0</v>
      </c>
      <c r="E22" s="5">
        <f>VintagePortion('NER Model'!F$2,'NER Model'!G$2,$A22)*'NER Model'!G$187</f>
        <v>0</v>
      </c>
      <c r="F22" s="5">
        <f>VintagePortion('NER Model'!J$2,'NER Model'!K$2,$A22)*'NER Model'!K$187</f>
        <v>0</v>
      </c>
      <c r="G22" s="5">
        <f>VintagePortion('NER Model'!H$2,'NER Model'!I$2,$A22)*'NER Model'!I$187</f>
        <v>0</v>
      </c>
      <c r="H22" s="5">
        <f>VintagePortion('NER Model'!L$2,'NER Model'!M$2,$A22)*'NER Model'!M$187</f>
        <v>0</v>
      </c>
      <c r="I22" s="5">
        <f>VintagePortion('NER Model'!M$2,'NER Model'!N$2,$A22)*'NER Model'!N$187</f>
        <v>0</v>
      </c>
      <c r="J22" s="5">
        <f>VintagePortion('NER Model'!N$2,'NER Model'!O$2,$A22)*'NER Model'!O$187</f>
        <v>0</v>
      </c>
      <c r="K22" s="5">
        <f>VintagePortion('NER Model'!O$2,'NER Model'!P$2,$A22)*'NER Model'!P$187</f>
        <v>0</v>
      </c>
      <c r="L22" s="5">
        <f>VintagePortion('NER Model'!P$2,'NER Model'!Q$2,$A22)*'NER Model'!Q$187</f>
        <v>0</v>
      </c>
      <c r="M22" s="5">
        <f>VintagePortion('NER Model'!Q$2,'NER Model'!R$2,$A22)*'NER Model'!R$187</f>
        <v>0</v>
      </c>
      <c r="N22" s="5">
        <f>VintagePortion('NER Model'!R$2,'NER Model'!S$2,$A22)*'NER Model'!S$187</f>
        <v>0</v>
      </c>
      <c r="O22" s="5">
        <f>VintagePortion('NER Model'!S$2,'NER Model'!T$2,$A22)*'NER Model'!T$187</f>
        <v>6786546</v>
      </c>
      <c r="P22" s="5">
        <f>VintagePortion('NER Model'!T$2,'NER Model'!U$2,$A22)*'NER Model'!U$187</f>
        <v>0</v>
      </c>
      <c r="Q22" s="5">
        <f>VintagePortion('NER Model'!U$2,'NER Model'!V$2,$A22)*'NER Model'!V$187</f>
        <v>0</v>
      </c>
      <c r="R22" s="5">
        <f>VintagePortion('NER Model'!V$2,'NER Model'!W$2,$A22)*'NER Model'!W$187</f>
        <v>0</v>
      </c>
      <c r="S22" s="5">
        <f>VintagePortion('NER Model'!W$2,'NER Model'!X$2,$A22)*'NER Model'!X$187</f>
        <v>0</v>
      </c>
      <c r="T22" s="5">
        <f>VintagePortion('NER Model'!X$2,'NER Model'!Y$2,$A22)*'NER Model'!Y$187</f>
        <v>0</v>
      </c>
      <c r="U22" s="5">
        <f>VintagePortion('NER Model'!Y$2,'NER Model'!Z$2,$A22)*'NER Model'!Z$187</f>
        <v>0</v>
      </c>
      <c r="V22" s="5">
        <f>VintagePortion('NER Model'!Z$2,'NER Model'!AA$2,$A22)*'NER Model'!AA$187</f>
        <v>0</v>
      </c>
      <c r="W22" s="5">
        <f>VintagePortion('NER Model'!AA$2,'NER Model'!AB$2,$A22)*'NER Model'!AB$187</f>
        <v>0</v>
      </c>
      <c r="X22" s="5">
        <f>VintagePortion('NER Model'!AB$2,'NER Model'!AC$2,$A22)*'NER Model'!AC$187</f>
        <v>0</v>
      </c>
      <c r="Y22" s="5">
        <f>VintagePortion('NER Model'!AC$2,'NER Model'!AD$2,$A22)*'NER Model'!AD$187</f>
        <v>0</v>
      </c>
      <c r="Z22" s="5">
        <f>VintagePortion('NER Model'!AA$2,'NER Model'!AB$2,$A22)*'NER Model'!AB$187</f>
        <v>0</v>
      </c>
      <c r="AA22" s="5">
        <f>VintagePortion('NER Model'!AB$2,'NER Model'!AC$2,$A22)*'NER Model'!AC$187</f>
        <v>0</v>
      </c>
      <c r="AB22" s="5">
        <f>VintagePortion('NER Model'!AC$2,'NER Model'!AD$2,$A22)*'NER Model'!AD$187</f>
        <v>0</v>
      </c>
      <c r="AC22" s="5">
        <f>VintagePortion('NER Model'!AD$2,'NER Model'!AE$2,$A22)*'NER Model'!AE$187</f>
        <v>0</v>
      </c>
      <c r="AD22" s="5">
        <f>VintagePortion('NER Model'!AE$2,'NER Model'!AF$2,$A22)*'NER Model'!AF$187</f>
        <v>0</v>
      </c>
      <c r="AE22" s="5">
        <f>VintagePortion('NER Model'!AF$2,'NER Model'!AG$2,$A22)*'NER Model'!AG$187</f>
        <v>0</v>
      </c>
      <c r="AF22" s="5">
        <f>VintagePortion('NER Model'!AG$2,'NER Model'!AH$2,$A22)*'NER Model'!AH$187</f>
        <v>0</v>
      </c>
      <c r="AG22" s="5">
        <f>VintagePortion('NER Model'!AH$2,'NER Model'!AI$2,$A22)*'NER Model'!AI$187</f>
        <v>0</v>
      </c>
      <c r="AH22" s="5">
        <f>VintagePortion('NER Model'!AI$2,'NER Model'!AJ$2,$A22)*'NER Model'!AJ$187</f>
        <v>0</v>
      </c>
      <c r="AI22" s="5">
        <f>VintagePortion('NER Model'!AJ$2,'NER Model'!AK$2,$A22)*'NER Model'!AK$187</f>
        <v>0</v>
      </c>
      <c r="AJ22" s="5">
        <f>VintagePortion('NER Model'!AK$2,'NER Model'!AL$2,$A22)*'NER Model'!AL$187</f>
        <v>0</v>
      </c>
      <c r="AK22" s="5">
        <f>VintagePortion('NER Model'!AL$2,'NER Model'!AM$2,$A22)*'NER Model'!AM$187</f>
        <v>0</v>
      </c>
      <c r="AL22" s="5">
        <f>VintagePortion('NER Model'!AM$2,'NER Model'!AN$2,$A22)*'NER Model'!AN$187</f>
        <v>0</v>
      </c>
      <c r="AM22" s="5">
        <f>VintagePortion('NER Model'!AN$2,'NER Model'!AO$2,$A22)*'NER Model'!AO$187</f>
        <v>0</v>
      </c>
      <c r="AN22" s="5">
        <f>VintagePortion('NER Model'!AO$2,'NER Model'!AP$2,$A22)*'NER Model'!AP$187</f>
        <v>0</v>
      </c>
      <c r="AO22" s="5">
        <f>VintagePortion('NER Model'!AP$2,'NER Model'!AQ$2,$A22)*'NER Model'!AQ$187</f>
        <v>0</v>
      </c>
      <c r="AP22" s="5">
        <f>VintagePortion('NER Model'!AQ$2,'NER Model'!AR$2,$A22)*'NER Model'!AR$187</f>
        <v>0</v>
      </c>
      <c r="AQ22" s="5">
        <f>VintagePortion('NER Model'!AR$2,'NER Model'!AS$2,$A22)*'NER Model'!AS$187</f>
        <v>0</v>
      </c>
      <c r="AR22" s="5">
        <f>VintagePortion('NER Model'!AS$2,'NER Model'!AT$2,$A22)*'NER Model'!AT$187</f>
        <v>0</v>
      </c>
      <c r="AS22" s="5">
        <f>VintagePortion('NER Model'!AT$2,'NER Model'!AU$2,$A22)*'NER Model'!AU$187</f>
        <v>0</v>
      </c>
      <c r="AT22" s="5">
        <f>VintagePortion('NER Model'!AU$2,'NER Model'!AV$2,$A22)*'NER Model'!AV$187</f>
        <v>0</v>
      </c>
      <c r="AU22" s="5">
        <f>VintagePortion('NER Model'!AV$2,'NER Model'!AW$2,$A22)*'NER Model'!AW$187</f>
        <v>0</v>
      </c>
      <c r="AV22" s="5">
        <f>VintagePortion('NER Model'!AW$2,'NER Model'!AX$2,$A22)*'NER Model'!AX$187</f>
        <v>0</v>
      </c>
      <c r="AW22" s="5">
        <f>VintagePortion('NER Model'!AX$2,'NER Model'!AY$2,$A22)*'NER Model'!AY$187</f>
        <v>0</v>
      </c>
      <c r="AX22" s="5">
        <f>VintagePortion('NER Model'!AY$2,'NER Model'!AZ$2,$A22)*'NER Model'!AZ$187</f>
        <v>0</v>
      </c>
      <c r="AY22" s="5">
        <f>VintagePortion('NER Model'!AZ$2,'NER Model'!BA$2,$A22)*'NER Model'!BA$187</f>
        <v>0</v>
      </c>
      <c r="AZ22" s="5">
        <f>VintagePortion('NER Model'!BA$2,'NER Model'!BB$2,$A22)*'NER Model'!BB$187</f>
        <v>0</v>
      </c>
    </row>
    <row r="23" spans="1:52">
      <c r="A23">
        <f>IF(ISNUMBER(A22),IF(A22+1&lt;=YEAR(Parameters!H$6),A22+1,""),"")</f>
        <v>2031</v>
      </c>
      <c r="B23" s="4">
        <f t="shared" si="0"/>
        <v>5418769</v>
      </c>
      <c r="C23" s="5">
        <f>VintagePortion('NER Model'!D$2,'NER Model'!E$2,$A23)*'NER Model'!E$187</f>
        <v>0</v>
      </c>
      <c r="D23" s="5">
        <f>VintagePortion('NER Model'!E$2,'NER Model'!F$2,$A23)*'NER Model'!F$187</f>
        <v>0</v>
      </c>
      <c r="E23" s="5">
        <f>VintagePortion('NER Model'!F$2,'NER Model'!G$2,$A23)*'NER Model'!G$187</f>
        <v>0</v>
      </c>
      <c r="F23" s="5">
        <f>VintagePortion('NER Model'!J$2,'NER Model'!K$2,$A23)*'NER Model'!K$187</f>
        <v>0</v>
      </c>
      <c r="G23" s="5">
        <f>VintagePortion('NER Model'!H$2,'NER Model'!I$2,$A23)*'NER Model'!I$187</f>
        <v>0</v>
      </c>
      <c r="H23" s="5">
        <f>VintagePortion('NER Model'!L$2,'NER Model'!M$2,$A23)*'NER Model'!M$187</f>
        <v>0</v>
      </c>
      <c r="I23" s="5">
        <f>VintagePortion('NER Model'!M$2,'NER Model'!N$2,$A23)*'NER Model'!N$187</f>
        <v>0</v>
      </c>
      <c r="J23" s="5">
        <f>VintagePortion('NER Model'!N$2,'NER Model'!O$2,$A23)*'NER Model'!O$187</f>
        <v>0</v>
      </c>
      <c r="K23" s="5">
        <f>VintagePortion('NER Model'!O$2,'NER Model'!P$2,$A23)*'NER Model'!P$187</f>
        <v>0</v>
      </c>
      <c r="L23" s="5">
        <f>VintagePortion('NER Model'!P$2,'NER Model'!Q$2,$A23)*'NER Model'!Q$187</f>
        <v>0</v>
      </c>
      <c r="M23" s="5">
        <f>VintagePortion('NER Model'!Q$2,'NER Model'!R$2,$A23)*'NER Model'!R$187</f>
        <v>0</v>
      </c>
      <c r="N23" s="5">
        <f>VintagePortion('NER Model'!R$2,'NER Model'!S$2,$A23)*'NER Model'!S$187</f>
        <v>0</v>
      </c>
      <c r="O23" s="5">
        <f>VintagePortion('NER Model'!S$2,'NER Model'!T$2,$A23)*'NER Model'!T$187</f>
        <v>0</v>
      </c>
      <c r="P23" s="5">
        <f>VintagePortion('NER Model'!T$2,'NER Model'!U$2,$A23)*'NER Model'!U$187</f>
        <v>5418769</v>
      </c>
      <c r="Q23" s="5">
        <f>VintagePortion('NER Model'!U$2,'NER Model'!V$2,$A23)*'NER Model'!V$187</f>
        <v>0</v>
      </c>
      <c r="R23" s="5">
        <f>VintagePortion('NER Model'!V$2,'NER Model'!W$2,$A23)*'NER Model'!W$187</f>
        <v>0</v>
      </c>
      <c r="S23" s="5">
        <f>VintagePortion('NER Model'!W$2,'NER Model'!X$2,$A23)*'NER Model'!X$187</f>
        <v>0</v>
      </c>
      <c r="T23" s="5">
        <f>VintagePortion('NER Model'!X$2,'NER Model'!Y$2,$A23)*'NER Model'!Y$187</f>
        <v>0</v>
      </c>
      <c r="U23" s="5">
        <f>VintagePortion('NER Model'!Y$2,'NER Model'!Z$2,$A23)*'NER Model'!Z$187</f>
        <v>0</v>
      </c>
      <c r="V23" s="5">
        <f>VintagePortion('NER Model'!Z$2,'NER Model'!AA$2,$A23)*'NER Model'!AA$187</f>
        <v>0</v>
      </c>
      <c r="W23" s="5">
        <f>VintagePortion('NER Model'!AA$2,'NER Model'!AB$2,$A23)*'NER Model'!AB$187</f>
        <v>0</v>
      </c>
      <c r="X23" s="5">
        <f>VintagePortion('NER Model'!AB$2,'NER Model'!AC$2,$A23)*'NER Model'!AC$187</f>
        <v>0</v>
      </c>
      <c r="Y23" s="5">
        <f>VintagePortion('NER Model'!AC$2,'NER Model'!AD$2,$A23)*'NER Model'!AD$187</f>
        <v>0</v>
      </c>
      <c r="Z23" s="5">
        <f>VintagePortion('NER Model'!AA$2,'NER Model'!AB$2,$A23)*'NER Model'!AB$187</f>
        <v>0</v>
      </c>
      <c r="AA23" s="5">
        <f>VintagePortion('NER Model'!AB$2,'NER Model'!AC$2,$A23)*'NER Model'!AC$187</f>
        <v>0</v>
      </c>
      <c r="AB23" s="5">
        <f>VintagePortion('NER Model'!AC$2,'NER Model'!AD$2,$A23)*'NER Model'!AD$187</f>
        <v>0</v>
      </c>
      <c r="AC23" s="5">
        <f>VintagePortion('NER Model'!AD$2,'NER Model'!AE$2,$A23)*'NER Model'!AE$187</f>
        <v>0</v>
      </c>
      <c r="AD23" s="5">
        <f>VintagePortion('NER Model'!AE$2,'NER Model'!AF$2,$A23)*'NER Model'!AF$187</f>
        <v>0</v>
      </c>
      <c r="AE23" s="5">
        <f>VintagePortion('NER Model'!AF$2,'NER Model'!AG$2,$A23)*'NER Model'!AG$187</f>
        <v>0</v>
      </c>
      <c r="AF23" s="5">
        <f>VintagePortion('NER Model'!AG$2,'NER Model'!AH$2,$A23)*'NER Model'!AH$187</f>
        <v>0</v>
      </c>
      <c r="AG23" s="5">
        <f>VintagePortion('NER Model'!AH$2,'NER Model'!AI$2,$A23)*'NER Model'!AI$187</f>
        <v>0</v>
      </c>
      <c r="AH23" s="5">
        <f>VintagePortion('NER Model'!AI$2,'NER Model'!AJ$2,$A23)*'NER Model'!AJ$187</f>
        <v>0</v>
      </c>
      <c r="AI23" s="5">
        <f>VintagePortion('NER Model'!AJ$2,'NER Model'!AK$2,$A23)*'NER Model'!AK$187</f>
        <v>0</v>
      </c>
      <c r="AJ23" s="5">
        <f>VintagePortion('NER Model'!AK$2,'NER Model'!AL$2,$A23)*'NER Model'!AL$187</f>
        <v>0</v>
      </c>
      <c r="AK23" s="5">
        <f>VintagePortion('NER Model'!AL$2,'NER Model'!AM$2,$A23)*'NER Model'!AM$187</f>
        <v>0</v>
      </c>
      <c r="AL23" s="5">
        <f>VintagePortion('NER Model'!AM$2,'NER Model'!AN$2,$A23)*'NER Model'!AN$187</f>
        <v>0</v>
      </c>
      <c r="AM23" s="5">
        <f>VintagePortion('NER Model'!AN$2,'NER Model'!AO$2,$A23)*'NER Model'!AO$187</f>
        <v>0</v>
      </c>
      <c r="AN23" s="5">
        <f>VintagePortion('NER Model'!AO$2,'NER Model'!AP$2,$A23)*'NER Model'!AP$187</f>
        <v>0</v>
      </c>
      <c r="AO23" s="5">
        <f>VintagePortion('NER Model'!AP$2,'NER Model'!AQ$2,$A23)*'NER Model'!AQ$187</f>
        <v>0</v>
      </c>
      <c r="AP23" s="5">
        <f>VintagePortion('NER Model'!AQ$2,'NER Model'!AR$2,$A23)*'NER Model'!AR$187</f>
        <v>0</v>
      </c>
      <c r="AQ23" s="5">
        <f>VintagePortion('NER Model'!AR$2,'NER Model'!AS$2,$A23)*'NER Model'!AS$187</f>
        <v>0</v>
      </c>
      <c r="AR23" s="5">
        <f>VintagePortion('NER Model'!AS$2,'NER Model'!AT$2,$A23)*'NER Model'!AT$187</f>
        <v>0</v>
      </c>
      <c r="AS23" s="5">
        <f>VintagePortion('NER Model'!AT$2,'NER Model'!AU$2,$A23)*'NER Model'!AU$187</f>
        <v>0</v>
      </c>
      <c r="AT23" s="5">
        <f>VintagePortion('NER Model'!AU$2,'NER Model'!AV$2,$A23)*'NER Model'!AV$187</f>
        <v>0</v>
      </c>
      <c r="AU23" s="5">
        <f>VintagePortion('NER Model'!AV$2,'NER Model'!AW$2,$A23)*'NER Model'!AW$187</f>
        <v>0</v>
      </c>
      <c r="AV23" s="5">
        <f>VintagePortion('NER Model'!AW$2,'NER Model'!AX$2,$A23)*'NER Model'!AX$187</f>
        <v>0</v>
      </c>
      <c r="AW23" s="5">
        <f>VintagePortion('NER Model'!AX$2,'NER Model'!AY$2,$A23)*'NER Model'!AY$187</f>
        <v>0</v>
      </c>
      <c r="AX23" s="5">
        <f>VintagePortion('NER Model'!AY$2,'NER Model'!AZ$2,$A23)*'NER Model'!AZ$187</f>
        <v>0</v>
      </c>
      <c r="AY23" s="5">
        <f>VintagePortion('NER Model'!AZ$2,'NER Model'!BA$2,$A23)*'NER Model'!BA$187</f>
        <v>0</v>
      </c>
      <c r="AZ23" s="5">
        <f>VintagePortion('NER Model'!BA$2,'NER Model'!BB$2,$A23)*'NER Model'!BB$187</f>
        <v>0</v>
      </c>
    </row>
    <row r="24" spans="1:52">
      <c r="A24">
        <f>IF(ISNUMBER(A23),IF(A23+1&lt;=YEAR(Parameters!H$6),A23+1,""),"")</f>
        <v>2032</v>
      </c>
      <c r="B24" s="4">
        <f t="shared" si="0"/>
        <v>5588006</v>
      </c>
      <c r="C24" s="5">
        <f>VintagePortion('NER Model'!D$2,'NER Model'!E$2,$A24)*'NER Model'!E$187</f>
        <v>0</v>
      </c>
      <c r="D24" s="5">
        <f>VintagePortion('NER Model'!E$2,'NER Model'!F$2,$A24)*'NER Model'!F$187</f>
        <v>0</v>
      </c>
      <c r="E24" s="5">
        <f>VintagePortion('NER Model'!F$2,'NER Model'!G$2,$A24)*'NER Model'!G$187</f>
        <v>0</v>
      </c>
      <c r="F24" s="5">
        <f>VintagePortion('NER Model'!J$2,'NER Model'!K$2,$A24)*'NER Model'!K$187</f>
        <v>0</v>
      </c>
      <c r="G24" s="5">
        <f>VintagePortion('NER Model'!H$2,'NER Model'!I$2,$A24)*'NER Model'!I$187</f>
        <v>0</v>
      </c>
      <c r="H24" s="5">
        <f>VintagePortion('NER Model'!L$2,'NER Model'!M$2,$A24)*'NER Model'!M$187</f>
        <v>0</v>
      </c>
      <c r="I24" s="5">
        <f>VintagePortion('NER Model'!M$2,'NER Model'!N$2,$A24)*'NER Model'!N$187</f>
        <v>0</v>
      </c>
      <c r="J24" s="5">
        <f>VintagePortion('NER Model'!N$2,'NER Model'!O$2,$A24)*'NER Model'!O$187</f>
        <v>0</v>
      </c>
      <c r="K24" s="5">
        <f>VintagePortion('NER Model'!O$2,'NER Model'!P$2,$A24)*'NER Model'!P$187</f>
        <v>0</v>
      </c>
      <c r="L24" s="5">
        <f>VintagePortion('NER Model'!P$2,'NER Model'!Q$2,$A24)*'NER Model'!Q$187</f>
        <v>0</v>
      </c>
      <c r="M24" s="5">
        <f>VintagePortion('NER Model'!Q$2,'NER Model'!R$2,$A24)*'NER Model'!R$187</f>
        <v>0</v>
      </c>
      <c r="N24" s="5">
        <f>VintagePortion('NER Model'!R$2,'NER Model'!S$2,$A24)*'NER Model'!S$187</f>
        <v>0</v>
      </c>
      <c r="O24" s="5">
        <f>VintagePortion('NER Model'!S$2,'NER Model'!T$2,$A24)*'NER Model'!T$187</f>
        <v>0</v>
      </c>
      <c r="P24" s="5">
        <f>VintagePortion('NER Model'!T$2,'NER Model'!U$2,$A24)*'NER Model'!U$187</f>
        <v>0</v>
      </c>
      <c r="Q24" s="5">
        <f>VintagePortion('NER Model'!U$2,'NER Model'!V$2,$A24)*'NER Model'!V$187</f>
        <v>5588006</v>
      </c>
      <c r="R24" s="5">
        <f>VintagePortion('NER Model'!V$2,'NER Model'!W$2,$A24)*'NER Model'!W$187</f>
        <v>0</v>
      </c>
      <c r="S24" s="5">
        <f>VintagePortion('NER Model'!W$2,'NER Model'!X$2,$A24)*'NER Model'!X$187</f>
        <v>0</v>
      </c>
      <c r="T24" s="5">
        <f>VintagePortion('NER Model'!X$2,'NER Model'!Y$2,$A24)*'NER Model'!Y$187</f>
        <v>0</v>
      </c>
      <c r="U24" s="5">
        <f>VintagePortion('NER Model'!Y$2,'NER Model'!Z$2,$A24)*'NER Model'!Z$187</f>
        <v>0</v>
      </c>
      <c r="V24" s="5">
        <f>VintagePortion('NER Model'!Z$2,'NER Model'!AA$2,$A24)*'NER Model'!AA$187</f>
        <v>0</v>
      </c>
      <c r="W24" s="5">
        <f>VintagePortion('NER Model'!AA$2,'NER Model'!AB$2,$A24)*'NER Model'!AB$187</f>
        <v>0</v>
      </c>
      <c r="X24" s="5">
        <f>VintagePortion('NER Model'!AB$2,'NER Model'!AC$2,$A24)*'NER Model'!AC$187</f>
        <v>0</v>
      </c>
      <c r="Y24" s="5">
        <f>VintagePortion('NER Model'!AC$2,'NER Model'!AD$2,$A24)*'NER Model'!AD$187</f>
        <v>0</v>
      </c>
      <c r="Z24" s="5">
        <f>VintagePortion('NER Model'!AA$2,'NER Model'!AB$2,$A24)*'NER Model'!AB$187</f>
        <v>0</v>
      </c>
      <c r="AA24" s="5">
        <f>VintagePortion('NER Model'!AB$2,'NER Model'!AC$2,$A24)*'NER Model'!AC$187</f>
        <v>0</v>
      </c>
      <c r="AB24" s="5">
        <f>VintagePortion('NER Model'!AC$2,'NER Model'!AD$2,$A24)*'NER Model'!AD$187</f>
        <v>0</v>
      </c>
      <c r="AC24" s="5">
        <f>VintagePortion('NER Model'!AD$2,'NER Model'!AE$2,$A24)*'NER Model'!AE$187</f>
        <v>0</v>
      </c>
      <c r="AD24" s="5">
        <f>VintagePortion('NER Model'!AE$2,'NER Model'!AF$2,$A24)*'NER Model'!AF$187</f>
        <v>0</v>
      </c>
      <c r="AE24" s="5">
        <f>VintagePortion('NER Model'!AF$2,'NER Model'!AG$2,$A24)*'NER Model'!AG$187</f>
        <v>0</v>
      </c>
      <c r="AF24" s="5">
        <f>VintagePortion('NER Model'!AG$2,'NER Model'!AH$2,$A24)*'NER Model'!AH$187</f>
        <v>0</v>
      </c>
      <c r="AG24" s="5">
        <f>VintagePortion('NER Model'!AH$2,'NER Model'!AI$2,$A24)*'NER Model'!AI$187</f>
        <v>0</v>
      </c>
      <c r="AH24" s="5">
        <f>VintagePortion('NER Model'!AI$2,'NER Model'!AJ$2,$A24)*'NER Model'!AJ$187</f>
        <v>0</v>
      </c>
      <c r="AI24" s="5">
        <f>VintagePortion('NER Model'!AJ$2,'NER Model'!AK$2,$A24)*'NER Model'!AK$187</f>
        <v>0</v>
      </c>
      <c r="AJ24" s="5">
        <f>VintagePortion('NER Model'!AK$2,'NER Model'!AL$2,$A24)*'NER Model'!AL$187</f>
        <v>0</v>
      </c>
      <c r="AK24" s="5">
        <f>VintagePortion('NER Model'!AL$2,'NER Model'!AM$2,$A24)*'NER Model'!AM$187</f>
        <v>0</v>
      </c>
      <c r="AL24" s="5">
        <f>VintagePortion('NER Model'!AM$2,'NER Model'!AN$2,$A24)*'NER Model'!AN$187</f>
        <v>0</v>
      </c>
      <c r="AM24" s="5">
        <f>VintagePortion('NER Model'!AN$2,'NER Model'!AO$2,$A24)*'NER Model'!AO$187</f>
        <v>0</v>
      </c>
      <c r="AN24" s="5">
        <f>VintagePortion('NER Model'!AO$2,'NER Model'!AP$2,$A24)*'NER Model'!AP$187</f>
        <v>0</v>
      </c>
      <c r="AO24" s="5">
        <f>VintagePortion('NER Model'!AP$2,'NER Model'!AQ$2,$A24)*'NER Model'!AQ$187</f>
        <v>0</v>
      </c>
      <c r="AP24" s="5">
        <f>VintagePortion('NER Model'!AQ$2,'NER Model'!AR$2,$A24)*'NER Model'!AR$187</f>
        <v>0</v>
      </c>
      <c r="AQ24" s="5">
        <f>VintagePortion('NER Model'!AR$2,'NER Model'!AS$2,$A24)*'NER Model'!AS$187</f>
        <v>0</v>
      </c>
      <c r="AR24" s="5">
        <f>VintagePortion('NER Model'!AS$2,'NER Model'!AT$2,$A24)*'NER Model'!AT$187</f>
        <v>0</v>
      </c>
      <c r="AS24" s="5">
        <f>VintagePortion('NER Model'!AT$2,'NER Model'!AU$2,$A24)*'NER Model'!AU$187</f>
        <v>0</v>
      </c>
      <c r="AT24" s="5">
        <f>VintagePortion('NER Model'!AU$2,'NER Model'!AV$2,$A24)*'NER Model'!AV$187</f>
        <v>0</v>
      </c>
      <c r="AU24" s="5">
        <f>VintagePortion('NER Model'!AV$2,'NER Model'!AW$2,$A24)*'NER Model'!AW$187</f>
        <v>0</v>
      </c>
      <c r="AV24" s="5">
        <f>VintagePortion('NER Model'!AW$2,'NER Model'!AX$2,$A24)*'NER Model'!AX$187</f>
        <v>0</v>
      </c>
      <c r="AW24" s="5">
        <f>VintagePortion('NER Model'!AX$2,'NER Model'!AY$2,$A24)*'NER Model'!AY$187</f>
        <v>0</v>
      </c>
      <c r="AX24" s="5">
        <f>VintagePortion('NER Model'!AY$2,'NER Model'!AZ$2,$A24)*'NER Model'!AZ$187</f>
        <v>0</v>
      </c>
      <c r="AY24" s="5">
        <f>VintagePortion('NER Model'!AZ$2,'NER Model'!BA$2,$A24)*'NER Model'!BA$187</f>
        <v>0</v>
      </c>
      <c r="AZ24" s="5">
        <f>VintagePortion('NER Model'!BA$2,'NER Model'!BB$2,$A24)*'NER Model'!BB$187</f>
        <v>0</v>
      </c>
    </row>
    <row r="25" spans="1:52">
      <c r="A25">
        <f>IF(ISNUMBER(A24),IF(A24+1&lt;=YEAR(Parameters!H$6),A24+1,""),"")</f>
        <v>2033</v>
      </c>
      <c r="B25" s="4">
        <f t="shared" si="0"/>
        <v>3740748</v>
      </c>
      <c r="C25" s="5">
        <f>VintagePortion('NER Model'!D$2,'NER Model'!E$2,$A25)*'NER Model'!E$187</f>
        <v>0</v>
      </c>
      <c r="D25" s="5">
        <f>VintagePortion('NER Model'!E$2,'NER Model'!F$2,$A25)*'NER Model'!F$187</f>
        <v>0</v>
      </c>
      <c r="E25" s="5">
        <f>VintagePortion('NER Model'!F$2,'NER Model'!G$2,$A25)*'NER Model'!G$187</f>
        <v>0</v>
      </c>
      <c r="F25" s="5">
        <f>VintagePortion('NER Model'!J$2,'NER Model'!K$2,$A25)*'NER Model'!K$187</f>
        <v>0</v>
      </c>
      <c r="G25" s="5">
        <f>VintagePortion('NER Model'!H$2,'NER Model'!I$2,$A25)*'NER Model'!I$187</f>
        <v>0</v>
      </c>
      <c r="H25" s="5">
        <f>VintagePortion('NER Model'!L$2,'NER Model'!M$2,$A25)*'NER Model'!M$187</f>
        <v>0</v>
      </c>
      <c r="I25" s="5">
        <f>VintagePortion('NER Model'!M$2,'NER Model'!N$2,$A25)*'NER Model'!N$187</f>
        <v>0</v>
      </c>
      <c r="J25" s="5">
        <f>VintagePortion('NER Model'!N$2,'NER Model'!O$2,$A25)*'NER Model'!O$187</f>
        <v>0</v>
      </c>
      <c r="K25" s="5">
        <f>VintagePortion('NER Model'!O$2,'NER Model'!P$2,$A25)*'NER Model'!P$187</f>
        <v>0</v>
      </c>
      <c r="L25" s="5">
        <f>VintagePortion('NER Model'!P$2,'NER Model'!Q$2,$A25)*'NER Model'!Q$187</f>
        <v>0</v>
      </c>
      <c r="M25" s="5">
        <f>VintagePortion('NER Model'!Q$2,'NER Model'!R$2,$A25)*'NER Model'!R$187</f>
        <v>0</v>
      </c>
      <c r="N25" s="5">
        <f>VintagePortion('NER Model'!R$2,'NER Model'!S$2,$A25)*'NER Model'!S$187</f>
        <v>0</v>
      </c>
      <c r="O25" s="5">
        <f>VintagePortion('NER Model'!S$2,'NER Model'!T$2,$A25)*'NER Model'!T$187</f>
        <v>0</v>
      </c>
      <c r="P25" s="5">
        <f>VintagePortion('NER Model'!T$2,'NER Model'!U$2,$A25)*'NER Model'!U$187</f>
        <v>0</v>
      </c>
      <c r="Q25" s="5">
        <f>VintagePortion('NER Model'!U$2,'NER Model'!V$2,$A25)*'NER Model'!V$187</f>
        <v>0</v>
      </c>
      <c r="R25" s="5">
        <f>VintagePortion('NER Model'!V$2,'NER Model'!W$2,$A25)*'NER Model'!W$187</f>
        <v>3740748</v>
      </c>
      <c r="S25" s="5">
        <f>VintagePortion('NER Model'!W$2,'NER Model'!X$2,$A25)*'NER Model'!X$187</f>
        <v>0</v>
      </c>
      <c r="T25" s="5">
        <f>VintagePortion('NER Model'!X$2,'NER Model'!Y$2,$A25)*'NER Model'!Y$187</f>
        <v>0</v>
      </c>
      <c r="U25" s="5">
        <f>VintagePortion('NER Model'!Y$2,'NER Model'!Z$2,$A25)*'NER Model'!Z$187</f>
        <v>0</v>
      </c>
      <c r="V25" s="5">
        <f>VintagePortion('NER Model'!Z$2,'NER Model'!AA$2,$A25)*'NER Model'!AA$187</f>
        <v>0</v>
      </c>
      <c r="W25" s="5">
        <f>VintagePortion('NER Model'!AA$2,'NER Model'!AB$2,$A25)*'NER Model'!AB$187</f>
        <v>0</v>
      </c>
      <c r="X25" s="5">
        <f>VintagePortion('NER Model'!AB$2,'NER Model'!AC$2,$A25)*'NER Model'!AC$187</f>
        <v>0</v>
      </c>
      <c r="Y25" s="5">
        <f>VintagePortion('NER Model'!AC$2,'NER Model'!AD$2,$A25)*'NER Model'!AD$187</f>
        <v>0</v>
      </c>
      <c r="Z25" s="5">
        <f>VintagePortion('NER Model'!AA$2,'NER Model'!AB$2,$A25)*'NER Model'!AB$187</f>
        <v>0</v>
      </c>
      <c r="AA25" s="5">
        <f>VintagePortion('NER Model'!AB$2,'NER Model'!AC$2,$A25)*'NER Model'!AC$187</f>
        <v>0</v>
      </c>
      <c r="AB25" s="5">
        <f>VintagePortion('NER Model'!AC$2,'NER Model'!AD$2,$A25)*'NER Model'!AD$187</f>
        <v>0</v>
      </c>
      <c r="AC25" s="5">
        <f>VintagePortion('NER Model'!AD$2,'NER Model'!AE$2,$A25)*'NER Model'!AE$187</f>
        <v>0</v>
      </c>
      <c r="AD25" s="5">
        <f>VintagePortion('NER Model'!AE$2,'NER Model'!AF$2,$A25)*'NER Model'!AF$187</f>
        <v>0</v>
      </c>
      <c r="AE25" s="5">
        <f>VintagePortion('NER Model'!AF$2,'NER Model'!AG$2,$A25)*'NER Model'!AG$187</f>
        <v>0</v>
      </c>
      <c r="AF25" s="5">
        <f>VintagePortion('NER Model'!AG$2,'NER Model'!AH$2,$A25)*'NER Model'!AH$187</f>
        <v>0</v>
      </c>
      <c r="AG25" s="5">
        <f>VintagePortion('NER Model'!AH$2,'NER Model'!AI$2,$A25)*'NER Model'!AI$187</f>
        <v>0</v>
      </c>
      <c r="AH25" s="5">
        <f>VintagePortion('NER Model'!AI$2,'NER Model'!AJ$2,$A25)*'NER Model'!AJ$187</f>
        <v>0</v>
      </c>
      <c r="AI25" s="5">
        <f>VintagePortion('NER Model'!AJ$2,'NER Model'!AK$2,$A25)*'NER Model'!AK$187</f>
        <v>0</v>
      </c>
      <c r="AJ25" s="5">
        <f>VintagePortion('NER Model'!AK$2,'NER Model'!AL$2,$A25)*'NER Model'!AL$187</f>
        <v>0</v>
      </c>
      <c r="AK25" s="5">
        <f>VintagePortion('NER Model'!AL$2,'NER Model'!AM$2,$A25)*'NER Model'!AM$187</f>
        <v>0</v>
      </c>
      <c r="AL25" s="5">
        <f>VintagePortion('NER Model'!AM$2,'NER Model'!AN$2,$A25)*'NER Model'!AN$187</f>
        <v>0</v>
      </c>
      <c r="AM25" s="5">
        <f>VintagePortion('NER Model'!AN$2,'NER Model'!AO$2,$A25)*'NER Model'!AO$187</f>
        <v>0</v>
      </c>
      <c r="AN25" s="5">
        <f>VintagePortion('NER Model'!AO$2,'NER Model'!AP$2,$A25)*'NER Model'!AP$187</f>
        <v>0</v>
      </c>
      <c r="AO25" s="5">
        <f>VintagePortion('NER Model'!AP$2,'NER Model'!AQ$2,$A25)*'NER Model'!AQ$187</f>
        <v>0</v>
      </c>
      <c r="AP25" s="5">
        <f>VintagePortion('NER Model'!AQ$2,'NER Model'!AR$2,$A25)*'NER Model'!AR$187</f>
        <v>0</v>
      </c>
      <c r="AQ25" s="5">
        <f>VintagePortion('NER Model'!AR$2,'NER Model'!AS$2,$A25)*'NER Model'!AS$187</f>
        <v>0</v>
      </c>
      <c r="AR25" s="5">
        <f>VintagePortion('NER Model'!AS$2,'NER Model'!AT$2,$A25)*'NER Model'!AT$187</f>
        <v>0</v>
      </c>
      <c r="AS25" s="5">
        <f>VintagePortion('NER Model'!AT$2,'NER Model'!AU$2,$A25)*'NER Model'!AU$187</f>
        <v>0</v>
      </c>
      <c r="AT25" s="5">
        <f>VintagePortion('NER Model'!AU$2,'NER Model'!AV$2,$A25)*'NER Model'!AV$187</f>
        <v>0</v>
      </c>
      <c r="AU25" s="5">
        <f>VintagePortion('NER Model'!AV$2,'NER Model'!AW$2,$A25)*'NER Model'!AW$187</f>
        <v>0</v>
      </c>
      <c r="AV25" s="5">
        <f>VintagePortion('NER Model'!AW$2,'NER Model'!AX$2,$A25)*'NER Model'!AX$187</f>
        <v>0</v>
      </c>
      <c r="AW25" s="5">
        <f>VintagePortion('NER Model'!AX$2,'NER Model'!AY$2,$A25)*'NER Model'!AY$187</f>
        <v>0</v>
      </c>
      <c r="AX25" s="5">
        <f>VintagePortion('NER Model'!AY$2,'NER Model'!AZ$2,$A25)*'NER Model'!AZ$187</f>
        <v>0</v>
      </c>
      <c r="AY25" s="5">
        <f>VintagePortion('NER Model'!AZ$2,'NER Model'!BA$2,$A25)*'NER Model'!BA$187</f>
        <v>0</v>
      </c>
      <c r="AZ25" s="5">
        <f>VintagePortion('NER Model'!BA$2,'NER Model'!BB$2,$A25)*'NER Model'!BB$187</f>
        <v>0</v>
      </c>
    </row>
    <row r="26" spans="1:52">
      <c r="A26">
        <f>IF(ISNUMBER(A25),IF(A25+1&lt;=YEAR(Parameters!H$6),A25+1,""),"")</f>
        <v>2034</v>
      </c>
      <c r="B26" s="4">
        <f t="shared" si="0"/>
        <v>6177454</v>
      </c>
      <c r="C26" s="5">
        <f>VintagePortion('NER Model'!D$2,'NER Model'!E$2,$A26)*'NER Model'!E$187</f>
        <v>0</v>
      </c>
      <c r="D26" s="5">
        <f>VintagePortion('NER Model'!E$2,'NER Model'!F$2,$A26)*'NER Model'!F$187</f>
        <v>0</v>
      </c>
      <c r="E26" s="5">
        <f>VintagePortion('NER Model'!F$2,'NER Model'!G$2,$A26)*'NER Model'!G$187</f>
        <v>0</v>
      </c>
      <c r="F26" s="5">
        <f>VintagePortion('NER Model'!J$2,'NER Model'!K$2,$A26)*'NER Model'!K$187</f>
        <v>0</v>
      </c>
      <c r="G26" s="5">
        <f>VintagePortion('NER Model'!H$2,'NER Model'!I$2,$A26)*'NER Model'!I$187</f>
        <v>0</v>
      </c>
      <c r="H26" s="5">
        <f>VintagePortion('NER Model'!L$2,'NER Model'!M$2,$A26)*'NER Model'!M$187</f>
        <v>0</v>
      </c>
      <c r="I26" s="5">
        <f>VintagePortion('NER Model'!M$2,'NER Model'!N$2,$A26)*'NER Model'!N$187</f>
        <v>0</v>
      </c>
      <c r="J26" s="5">
        <f>VintagePortion('NER Model'!N$2,'NER Model'!O$2,$A26)*'NER Model'!O$187</f>
        <v>0</v>
      </c>
      <c r="K26" s="5">
        <f>VintagePortion('NER Model'!O$2,'NER Model'!P$2,$A26)*'NER Model'!P$187</f>
        <v>0</v>
      </c>
      <c r="L26" s="5">
        <f>VintagePortion('NER Model'!P$2,'NER Model'!Q$2,$A26)*'NER Model'!Q$187</f>
        <v>0</v>
      </c>
      <c r="M26" s="5">
        <f>VintagePortion('NER Model'!Q$2,'NER Model'!R$2,$A26)*'NER Model'!R$187</f>
        <v>0</v>
      </c>
      <c r="N26" s="5">
        <f>VintagePortion('NER Model'!R$2,'NER Model'!S$2,$A26)*'NER Model'!S$187</f>
        <v>0</v>
      </c>
      <c r="O26" s="5">
        <f>VintagePortion('NER Model'!S$2,'NER Model'!T$2,$A26)*'NER Model'!T$187</f>
        <v>0</v>
      </c>
      <c r="P26" s="5">
        <f>VintagePortion('NER Model'!T$2,'NER Model'!U$2,$A26)*'NER Model'!U$187</f>
        <v>0</v>
      </c>
      <c r="Q26" s="5">
        <f>VintagePortion('NER Model'!U$2,'NER Model'!V$2,$A26)*'NER Model'!V$187</f>
        <v>0</v>
      </c>
      <c r="R26" s="5">
        <f>VintagePortion('NER Model'!V$2,'NER Model'!W$2,$A26)*'NER Model'!W$187</f>
        <v>0</v>
      </c>
      <c r="S26" s="5">
        <f>VintagePortion('NER Model'!W$2,'NER Model'!X$2,$A26)*'NER Model'!X$187</f>
        <v>6177454</v>
      </c>
      <c r="T26" s="5">
        <f>VintagePortion('NER Model'!X$2,'NER Model'!Y$2,$A26)*'NER Model'!Y$187</f>
        <v>0</v>
      </c>
      <c r="U26" s="5">
        <f>VintagePortion('NER Model'!Y$2,'NER Model'!Z$2,$A26)*'NER Model'!Z$187</f>
        <v>0</v>
      </c>
      <c r="V26" s="5">
        <f>VintagePortion('NER Model'!Z$2,'NER Model'!AA$2,$A26)*'NER Model'!AA$187</f>
        <v>0</v>
      </c>
      <c r="W26" s="5">
        <f>VintagePortion('NER Model'!AA$2,'NER Model'!AB$2,$A26)*'NER Model'!AB$187</f>
        <v>0</v>
      </c>
      <c r="X26" s="5">
        <f>VintagePortion('NER Model'!AB$2,'NER Model'!AC$2,$A26)*'NER Model'!AC$187</f>
        <v>0</v>
      </c>
      <c r="Y26" s="5">
        <f>VintagePortion('NER Model'!AC$2,'NER Model'!AD$2,$A26)*'NER Model'!AD$187</f>
        <v>0</v>
      </c>
      <c r="Z26" s="5">
        <f>VintagePortion('NER Model'!AA$2,'NER Model'!AB$2,$A26)*'NER Model'!AB$187</f>
        <v>0</v>
      </c>
      <c r="AA26" s="5">
        <f>VintagePortion('NER Model'!AB$2,'NER Model'!AC$2,$A26)*'NER Model'!AC$187</f>
        <v>0</v>
      </c>
      <c r="AB26" s="5">
        <f>VintagePortion('NER Model'!AC$2,'NER Model'!AD$2,$A26)*'NER Model'!AD$187</f>
        <v>0</v>
      </c>
      <c r="AC26" s="5">
        <f>VintagePortion('NER Model'!AD$2,'NER Model'!AE$2,$A26)*'NER Model'!AE$187</f>
        <v>0</v>
      </c>
      <c r="AD26" s="5">
        <f>VintagePortion('NER Model'!AE$2,'NER Model'!AF$2,$A26)*'NER Model'!AF$187</f>
        <v>0</v>
      </c>
      <c r="AE26" s="5">
        <f>VintagePortion('NER Model'!AF$2,'NER Model'!AG$2,$A26)*'NER Model'!AG$187</f>
        <v>0</v>
      </c>
      <c r="AF26" s="5">
        <f>VintagePortion('NER Model'!AG$2,'NER Model'!AH$2,$A26)*'NER Model'!AH$187</f>
        <v>0</v>
      </c>
      <c r="AG26" s="5">
        <f>VintagePortion('NER Model'!AH$2,'NER Model'!AI$2,$A26)*'NER Model'!AI$187</f>
        <v>0</v>
      </c>
      <c r="AH26" s="5">
        <f>VintagePortion('NER Model'!AI$2,'NER Model'!AJ$2,$A26)*'NER Model'!AJ$187</f>
        <v>0</v>
      </c>
      <c r="AI26" s="5">
        <f>VintagePortion('NER Model'!AJ$2,'NER Model'!AK$2,$A26)*'NER Model'!AK$187</f>
        <v>0</v>
      </c>
      <c r="AJ26" s="5">
        <f>VintagePortion('NER Model'!AK$2,'NER Model'!AL$2,$A26)*'NER Model'!AL$187</f>
        <v>0</v>
      </c>
      <c r="AK26" s="5">
        <f>VintagePortion('NER Model'!AL$2,'NER Model'!AM$2,$A26)*'NER Model'!AM$187</f>
        <v>0</v>
      </c>
      <c r="AL26" s="5">
        <f>VintagePortion('NER Model'!AM$2,'NER Model'!AN$2,$A26)*'NER Model'!AN$187</f>
        <v>0</v>
      </c>
      <c r="AM26" s="5">
        <f>VintagePortion('NER Model'!AN$2,'NER Model'!AO$2,$A26)*'NER Model'!AO$187</f>
        <v>0</v>
      </c>
      <c r="AN26" s="5">
        <f>VintagePortion('NER Model'!AO$2,'NER Model'!AP$2,$A26)*'NER Model'!AP$187</f>
        <v>0</v>
      </c>
      <c r="AO26" s="5">
        <f>VintagePortion('NER Model'!AP$2,'NER Model'!AQ$2,$A26)*'NER Model'!AQ$187</f>
        <v>0</v>
      </c>
      <c r="AP26" s="5">
        <f>VintagePortion('NER Model'!AQ$2,'NER Model'!AR$2,$A26)*'NER Model'!AR$187</f>
        <v>0</v>
      </c>
      <c r="AQ26" s="5">
        <f>VintagePortion('NER Model'!AR$2,'NER Model'!AS$2,$A26)*'NER Model'!AS$187</f>
        <v>0</v>
      </c>
      <c r="AR26" s="5">
        <f>VintagePortion('NER Model'!AS$2,'NER Model'!AT$2,$A26)*'NER Model'!AT$187</f>
        <v>0</v>
      </c>
      <c r="AS26" s="5">
        <f>VintagePortion('NER Model'!AT$2,'NER Model'!AU$2,$A26)*'NER Model'!AU$187</f>
        <v>0</v>
      </c>
      <c r="AT26" s="5">
        <f>VintagePortion('NER Model'!AU$2,'NER Model'!AV$2,$A26)*'NER Model'!AV$187</f>
        <v>0</v>
      </c>
      <c r="AU26" s="5">
        <f>VintagePortion('NER Model'!AV$2,'NER Model'!AW$2,$A26)*'NER Model'!AW$187</f>
        <v>0</v>
      </c>
      <c r="AV26" s="5">
        <f>VintagePortion('NER Model'!AW$2,'NER Model'!AX$2,$A26)*'NER Model'!AX$187</f>
        <v>0</v>
      </c>
      <c r="AW26" s="5">
        <f>VintagePortion('NER Model'!AX$2,'NER Model'!AY$2,$A26)*'NER Model'!AY$187</f>
        <v>0</v>
      </c>
      <c r="AX26" s="5">
        <f>VintagePortion('NER Model'!AY$2,'NER Model'!AZ$2,$A26)*'NER Model'!AZ$187</f>
        <v>0</v>
      </c>
      <c r="AY26" s="5">
        <f>VintagePortion('NER Model'!AZ$2,'NER Model'!BA$2,$A26)*'NER Model'!BA$187</f>
        <v>0</v>
      </c>
      <c r="AZ26" s="5">
        <f>VintagePortion('NER Model'!BA$2,'NER Model'!BB$2,$A26)*'NER Model'!BB$187</f>
        <v>0</v>
      </c>
    </row>
    <row r="27" spans="1:52">
      <c r="A27">
        <f>IF(ISNUMBER(A26),IF(A26+1&lt;=YEAR(Parameters!H$6),A26+1,""),"")</f>
        <v>2035</v>
      </c>
      <c r="B27" s="4">
        <f t="shared" si="0"/>
        <v>3525104</v>
      </c>
      <c r="C27" s="5">
        <f>VintagePortion('NER Model'!D$2,'NER Model'!E$2,$A27)*'NER Model'!E$187</f>
        <v>0</v>
      </c>
      <c r="D27" s="5">
        <f>VintagePortion('NER Model'!E$2,'NER Model'!F$2,$A27)*'NER Model'!F$187</f>
        <v>0</v>
      </c>
      <c r="E27" s="5">
        <f>VintagePortion('NER Model'!F$2,'NER Model'!G$2,$A27)*'NER Model'!G$187</f>
        <v>0</v>
      </c>
      <c r="F27" s="5">
        <f>VintagePortion('NER Model'!J$2,'NER Model'!K$2,$A27)*'NER Model'!K$187</f>
        <v>0</v>
      </c>
      <c r="G27" s="5">
        <f>VintagePortion('NER Model'!H$2,'NER Model'!I$2,$A27)*'NER Model'!I$187</f>
        <v>0</v>
      </c>
      <c r="H27" s="5">
        <f>VintagePortion('NER Model'!L$2,'NER Model'!M$2,$A27)*'NER Model'!M$187</f>
        <v>0</v>
      </c>
      <c r="I27" s="5">
        <f>VintagePortion('NER Model'!M$2,'NER Model'!N$2,$A27)*'NER Model'!N$187</f>
        <v>0</v>
      </c>
      <c r="J27" s="5">
        <f>VintagePortion('NER Model'!N$2,'NER Model'!O$2,$A27)*'NER Model'!O$187</f>
        <v>0</v>
      </c>
      <c r="K27" s="5">
        <f>VintagePortion('NER Model'!O$2,'NER Model'!P$2,$A27)*'NER Model'!P$187</f>
        <v>0</v>
      </c>
      <c r="L27" s="5">
        <f>VintagePortion('NER Model'!P$2,'NER Model'!Q$2,$A27)*'NER Model'!Q$187</f>
        <v>0</v>
      </c>
      <c r="M27" s="5">
        <f>VintagePortion('NER Model'!Q$2,'NER Model'!R$2,$A27)*'NER Model'!R$187</f>
        <v>0</v>
      </c>
      <c r="N27" s="5">
        <f>VintagePortion('NER Model'!R$2,'NER Model'!S$2,$A27)*'NER Model'!S$187</f>
        <v>0</v>
      </c>
      <c r="O27" s="5">
        <f>VintagePortion('NER Model'!S$2,'NER Model'!T$2,$A27)*'NER Model'!T$187</f>
        <v>0</v>
      </c>
      <c r="P27" s="5">
        <f>VintagePortion('NER Model'!T$2,'NER Model'!U$2,$A27)*'NER Model'!U$187</f>
        <v>0</v>
      </c>
      <c r="Q27" s="5">
        <f>VintagePortion('NER Model'!U$2,'NER Model'!V$2,$A27)*'NER Model'!V$187</f>
        <v>0</v>
      </c>
      <c r="R27" s="5">
        <f>VintagePortion('NER Model'!V$2,'NER Model'!W$2,$A27)*'NER Model'!W$187</f>
        <v>0</v>
      </c>
      <c r="S27" s="5">
        <f>VintagePortion('NER Model'!W$2,'NER Model'!X$2,$A27)*'NER Model'!X$187</f>
        <v>0</v>
      </c>
      <c r="T27" s="5">
        <f>VintagePortion('NER Model'!X$2,'NER Model'!Y$2,$A27)*'NER Model'!Y$187</f>
        <v>3525104</v>
      </c>
      <c r="U27" s="5">
        <f>VintagePortion('NER Model'!Y$2,'NER Model'!Z$2,$A27)*'NER Model'!Z$187</f>
        <v>0</v>
      </c>
      <c r="V27" s="5">
        <f>VintagePortion('NER Model'!Z$2,'NER Model'!AA$2,$A27)*'NER Model'!AA$187</f>
        <v>0</v>
      </c>
      <c r="W27" s="5">
        <f>VintagePortion('NER Model'!AA$2,'NER Model'!AB$2,$A27)*'NER Model'!AB$187</f>
        <v>0</v>
      </c>
      <c r="X27" s="5">
        <f>VintagePortion('NER Model'!AB$2,'NER Model'!AC$2,$A27)*'NER Model'!AC$187</f>
        <v>0</v>
      </c>
      <c r="Y27" s="5">
        <f>VintagePortion('NER Model'!AC$2,'NER Model'!AD$2,$A27)*'NER Model'!AD$187</f>
        <v>0</v>
      </c>
      <c r="Z27" s="5">
        <f>VintagePortion('NER Model'!AA$2,'NER Model'!AB$2,$A27)*'NER Model'!AB$187</f>
        <v>0</v>
      </c>
      <c r="AA27" s="5">
        <f>VintagePortion('NER Model'!AB$2,'NER Model'!AC$2,$A27)*'NER Model'!AC$187</f>
        <v>0</v>
      </c>
      <c r="AB27" s="5">
        <f>VintagePortion('NER Model'!AC$2,'NER Model'!AD$2,$A27)*'NER Model'!AD$187</f>
        <v>0</v>
      </c>
      <c r="AC27" s="5">
        <f>VintagePortion('NER Model'!AD$2,'NER Model'!AE$2,$A27)*'NER Model'!AE$187</f>
        <v>0</v>
      </c>
      <c r="AD27" s="5">
        <f>VintagePortion('NER Model'!AE$2,'NER Model'!AF$2,$A27)*'NER Model'!AF$187</f>
        <v>0</v>
      </c>
      <c r="AE27" s="5">
        <f>VintagePortion('NER Model'!AF$2,'NER Model'!AG$2,$A27)*'NER Model'!AG$187</f>
        <v>0</v>
      </c>
      <c r="AF27" s="5">
        <f>VintagePortion('NER Model'!AG$2,'NER Model'!AH$2,$A27)*'NER Model'!AH$187</f>
        <v>0</v>
      </c>
      <c r="AG27" s="5">
        <f>VintagePortion('NER Model'!AH$2,'NER Model'!AI$2,$A27)*'NER Model'!AI$187</f>
        <v>0</v>
      </c>
      <c r="AH27" s="5">
        <f>VintagePortion('NER Model'!AI$2,'NER Model'!AJ$2,$A27)*'NER Model'!AJ$187</f>
        <v>0</v>
      </c>
      <c r="AI27" s="5">
        <f>VintagePortion('NER Model'!AJ$2,'NER Model'!AK$2,$A27)*'NER Model'!AK$187</f>
        <v>0</v>
      </c>
      <c r="AJ27" s="5">
        <f>VintagePortion('NER Model'!AK$2,'NER Model'!AL$2,$A27)*'NER Model'!AL$187</f>
        <v>0</v>
      </c>
      <c r="AK27" s="5">
        <f>VintagePortion('NER Model'!AL$2,'NER Model'!AM$2,$A27)*'NER Model'!AM$187</f>
        <v>0</v>
      </c>
      <c r="AL27" s="5">
        <f>VintagePortion('NER Model'!AM$2,'NER Model'!AN$2,$A27)*'NER Model'!AN$187</f>
        <v>0</v>
      </c>
      <c r="AM27" s="5">
        <f>VintagePortion('NER Model'!AN$2,'NER Model'!AO$2,$A27)*'NER Model'!AO$187</f>
        <v>0</v>
      </c>
      <c r="AN27" s="5">
        <f>VintagePortion('NER Model'!AO$2,'NER Model'!AP$2,$A27)*'NER Model'!AP$187</f>
        <v>0</v>
      </c>
      <c r="AO27" s="5">
        <f>VintagePortion('NER Model'!AP$2,'NER Model'!AQ$2,$A27)*'NER Model'!AQ$187</f>
        <v>0</v>
      </c>
      <c r="AP27" s="5">
        <f>VintagePortion('NER Model'!AQ$2,'NER Model'!AR$2,$A27)*'NER Model'!AR$187</f>
        <v>0</v>
      </c>
      <c r="AQ27" s="5">
        <f>VintagePortion('NER Model'!AR$2,'NER Model'!AS$2,$A27)*'NER Model'!AS$187</f>
        <v>0</v>
      </c>
      <c r="AR27" s="5">
        <f>VintagePortion('NER Model'!AS$2,'NER Model'!AT$2,$A27)*'NER Model'!AT$187</f>
        <v>0</v>
      </c>
      <c r="AS27" s="5">
        <f>VintagePortion('NER Model'!AT$2,'NER Model'!AU$2,$A27)*'NER Model'!AU$187</f>
        <v>0</v>
      </c>
      <c r="AT27" s="5">
        <f>VintagePortion('NER Model'!AU$2,'NER Model'!AV$2,$A27)*'NER Model'!AV$187</f>
        <v>0</v>
      </c>
      <c r="AU27" s="5">
        <f>VintagePortion('NER Model'!AV$2,'NER Model'!AW$2,$A27)*'NER Model'!AW$187</f>
        <v>0</v>
      </c>
      <c r="AV27" s="5">
        <f>VintagePortion('NER Model'!AW$2,'NER Model'!AX$2,$A27)*'NER Model'!AX$187</f>
        <v>0</v>
      </c>
      <c r="AW27" s="5">
        <f>VintagePortion('NER Model'!AX$2,'NER Model'!AY$2,$A27)*'NER Model'!AY$187</f>
        <v>0</v>
      </c>
      <c r="AX27" s="5">
        <f>VintagePortion('NER Model'!AY$2,'NER Model'!AZ$2,$A27)*'NER Model'!AZ$187</f>
        <v>0</v>
      </c>
      <c r="AY27" s="5">
        <f>VintagePortion('NER Model'!AZ$2,'NER Model'!BA$2,$A27)*'NER Model'!BA$187</f>
        <v>0</v>
      </c>
      <c r="AZ27" s="5">
        <f>VintagePortion('NER Model'!BA$2,'NER Model'!BB$2,$A27)*'NER Model'!BB$187</f>
        <v>0</v>
      </c>
    </row>
    <row r="28" spans="1:52">
      <c r="A28">
        <f>IF(ISNUMBER(A27),IF(A27+1&lt;=YEAR(Parameters!H$6),A27+1,""),"")</f>
        <v>2036</v>
      </c>
      <c r="B28" s="4">
        <f t="shared" ref="B28:B33" si="1">SUM(C28:AZ28)</f>
        <v>3451904</v>
      </c>
      <c r="C28" s="5">
        <f>VintagePortion('NER Model'!D$2,'NER Model'!E$2,$A28)*'NER Model'!E$187</f>
        <v>0</v>
      </c>
      <c r="D28" s="5">
        <f>VintagePortion('NER Model'!E$2,'NER Model'!F$2,$A28)*'NER Model'!F$187</f>
        <v>0</v>
      </c>
      <c r="E28" s="5">
        <f>VintagePortion('NER Model'!F$2,'NER Model'!G$2,$A28)*'NER Model'!G$187</f>
        <v>0</v>
      </c>
      <c r="F28" s="5">
        <f>VintagePortion('NER Model'!J$2,'NER Model'!K$2,$A28)*'NER Model'!K$187</f>
        <v>0</v>
      </c>
      <c r="G28" s="5">
        <f>VintagePortion('NER Model'!H$2,'NER Model'!I$2,$A28)*'NER Model'!I$187</f>
        <v>0</v>
      </c>
      <c r="H28" s="5">
        <f>VintagePortion('NER Model'!L$2,'NER Model'!M$2,$A28)*'NER Model'!M$187</f>
        <v>0</v>
      </c>
      <c r="I28" s="5">
        <f>VintagePortion('NER Model'!M$2,'NER Model'!N$2,$A28)*'NER Model'!N$187</f>
        <v>0</v>
      </c>
      <c r="J28" s="5">
        <f>VintagePortion('NER Model'!N$2,'NER Model'!O$2,$A28)*'NER Model'!O$187</f>
        <v>0</v>
      </c>
      <c r="K28" s="5">
        <f>VintagePortion('NER Model'!O$2,'NER Model'!P$2,$A28)*'NER Model'!P$187</f>
        <v>0</v>
      </c>
      <c r="L28" s="5">
        <f>VintagePortion('NER Model'!P$2,'NER Model'!Q$2,$A28)*'NER Model'!Q$187</f>
        <v>0</v>
      </c>
      <c r="M28" s="5">
        <f>VintagePortion('NER Model'!Q$2,'NER Model'!R$2,$A28)*'NER Model'!R$187</f>
        <v>0</v>
      </c>
      <c r="N28" s="5">
        <f>VintagePortion('NER Model'!R$2,'NER Model'!S$2,$A28)*'NER Model'!S$187</f>
        <v>0</v>
      </c>
      <c r="O28" s="5">
        <f>VintagePortion('NER Model'!S$2,'NER Model'!T$2,$A28)*'NER Model'!T$187</f>
        <v>0</v>
      </c>
      <c r="P28" s="5">
        <f>VintagePortion('NER Model'!T$2,'NER Model'!U$2,$A28)*'NER Model'!U$187</f>
        <v>0</v>
      </c>
      <c r="Q28" s="5">
        <f>VintagePortion('NER Model'!U$2,'NER Model'!V$2,$A28)*'NER Model'!V$187</f>
        <v>0</v>
      </c>
      <c r="R28" s="5">
        <f>VintagePortion('NER Model'!V$2,'NER Model'!W$2,$A28)*'NER Model'!W$187</f>
        <v>0</v>
      </c>
      <c r="S28" s="5">
        <f>VintagePortion('NER Model'!W$2,'NER Model'!X$2,$A28)*'NER Model'!X$187</f>
        <v>0</v>
      </c>
      <c r="T28" s="5">
        <f>VintagePortion('NER Model'!X$2,'NER Model'!Y$2,$A28)*'NER Model'!Y$187</f>
        <v>0</v>
      </c>
      <c r="U28" s="5">
        <f>VintagePortion('NER Model'!Y$2,'NER Model'!Z$2,$A28)*'NER Model'!Z$187</f>
        <v>3451904</v>
      </c>
      <c r="V28" s="5">
        <f>VintagePortion('NER Model'!Z$2,'NER Model'!AA$2,$A28)*'NER Model'!AA$187</f>
        <v>0</v>
      </c>
      <c r="W28" s="5">
        <f>VintagePortion('NER Model'!AA$2,'NER Model'!AB$2,$A28)*'NER Model'!AB$187</f>
        <v>0</v>
      </c>
      <c r="X28" s="5">
        <f>VintagePortion('NER Model'!AB$2,'NER Model'!AC$2,$A28)*'NER Model'!AC$187</f>
        <v>0</v>
      </c>
      <c r="Y28" s="5">
        <f>VintagePortion('NER Model'!AC$2,'NER Model'!AD$2,$A28)*'NER Model'!AD$187</f>
        <v>0</v>
      </c>
      <c r="Z28" s="5">
        <f>VintagePortion('NER Model'!AA$2,'NER Model'!AB$2,$A28)*'NER Model'!AB$187</f>
        <v>0</v>
      </c>
      <c r="AA28" s="5">
        <f>VintagePortion('NER Model'!AB$2,'NER Model'!AC$2,$A28)*'NER Model'!AC$187</f>
        <v>0</v>
      </c>
      <c r="AB28" s="5">
        <f>VintagePortion('NER Model'!AC$2,'NER Model'!AD$2,$A28)*'NER Model'!AD$187</f>
        <v>0</v>
      </c>
      <c r="AC28" s="5">
        <f>VintagePortion('NER Model'!AD$2,'NER Model'!AE$2,$A28)*'NER Model'!AE$187</f>
        <v>0</v>
      </c>
      <c r="AD28" s="5">
        <f>VintagePortion('NER Model'!AE$2,'NER Model'!AF$2,$A28)*'NER Model'!AF$187</f>
        <v>0</v>
      </c>
      <c r="AE28" s="5">
        <f>VintagePortion('NER Model'!AF$2,'NER Model'!AG$2,$A28)*'NER Model'!AG$187</f>
        <v>0</v>
      </c>
      <c r="AF28" s="5">
        <f>VintagePortion('NER Model'!AG$2,'NER Model'!AH$2,$A28)*'NER Model'!AH$187</f>
        <v>0</v>
      </c>
      <c r="AG28" s="5">
        <f>VintagePortion('NER Model'!AH$2,'NER Model'!AI$2,$A28)*'NER Model'!AI$187</f>
        <v>0</v>
      </c>
      <c r="AH28" s="5">
        <f>VintagePortion('NER Model'!AI$2,'NER Model'!AJ$2,$A28)*'NER Model'!AJ$187</f>
        <v>0</v>
      </c>
      <c r="AI28" s="5">
        <f>VintagePortion('NER Model'!AJ$2,'NER Model'!AK$2,$A28)*'NER Model'!AK$187</f>
        <v>0</v>
      </c>
      <c r="AJ28" s="5">
        <f>VintagePortion('NER Model'!AK$2,'NER Model'!AL$2,$A28)*'NER Model'!AL$187</f>
        <v>0</v>
      </c>
      <c r="AK28" s="5">
        <f>VintagePortion('NER Model'!AL$2,'NER Model'!AM$2,$A28)*'NER Model'!AM$187</f>
        <v>0</v>
      </c>
      <c r="AL28" s="5">
        <f>VintagePortion('NER Model'!AM$2,'NER Model'!AN$2,$A28)*'NER Model'!AN$187</f>
        <v>0</v>
      </c>
      <c r="AM28" s="5">
        <f>VintagePortion('NER Model'!AN$2,'NER Model'!AO$2,$A28)*'NER Model'!AO$187</f>
        <v>0</v>
      </c>
      <c r="AN28" s="5">
        <f>VintagePortion('NER Model'!AO$2,'NER Model'!AP$2,$A28)*'NER Model'!AP$187</f>
        <v>0</v>
      </c>
      <c r="AO28" s="5">
        <f>VintagePortion('NER Model'!AP$2,'NER Model'!AQ$2,$A28)*'NER Model'!AQ$187</f>
        <v>0</v>
      </c>
      <c r="AP28" s="5">
        <f>VintagePortion('NER Model'!AQ$2,'NER Model'!AR$2,$A28)*'NER Model'!AR$187</f>
        <v>0</v>
      </c>
      <c r="AQ28" s="5">
        <f>VintagePortion('NER Model'!AR$2,'NER Model'!AS$2,$A28)*'NER Model'!AS$187</f>
        <v>0</v>
      </c>
      <c r="AR28" s="5">
        <f>VintagePortion('NER Model'!AS$2,'NER Model'!AT$2,$A28)*'NER Model'!AT$187</f>
        <v>0</v>
      </c>
      <c r="AS28" s="5">
        <f>VintagePortion('NER Model'!AT$2,'NER Model'!AU$2,$A28)*'NER Model'!AU$187</f>
        <v>0</v>
      </c>
      <c r="AT28" s="5">
        <f>VintagePortion('NER Model'!AU$2,'NER Model'!AV$2,$A28)*'NER Model'!AV$187</f>
        <v>0</v>
      </c>
      <c r="AU28" s="5">
        <f>VintagePortion('NER Model'!AV$2,'NER Model'!AW$2,$A28)*'NER Model'!AW$187</f>
        <v>0</v>
      </c>
      <c r="AV28" s="5">
        <f>VintagePortion('NER Model'!AW$2,'NER Model'!AX$2,$A28)*'NER Model'!AX$187</f>
        <v>0</v>
      </c>
      <c r="AW28" s="5">
        <f>VintagePortion('NER Model'!AX$2,'NER Model'!AY$2,$A28)*'NER Model'!AY$187</f>
        <v>0</v>
      </c>
      <c r="AX28" s="5">
        <f>VintagePortion('NER Model'!AY$2,'NER Model'!AZ$2,$A28)*'NER Model'!AZ$187</f>
        <v>0</v>
      </c>
      <c r="AY28" s="5">
        <f>VintagePortion('NER Model'!AZ$2,'NER Model'!BA$2,$A28)*'NER Model'!BA$187</f>
        <v>0</v>
      </c>
      <c r="AZ28" s="5">
        <f>VintagePortion('NER Model'!BA$2,'NER Model'!BB$2,$A28)*'NER Model'!BB$187</f>
        <v>0</v>
      </c>
    </row>
    <row r="29" spans="1:52">
      <c r="A29">
        <f>IF(ISNUMBER(A28),IF(A28+1&lt;=YEAR(Parameters!H$6),A28+1,""),"")</f>
        <v>2037</v>
      </c>
      <c r="B29" s="4">
        <f t="shared" si="1"/>
        <v>2254867</v>
      </c>
      <c r="C29" s="5">
        <f>VintagePortion('NER Model'!D$2,'NER Model'!E$2,$A29)*'NER Model'!E$187</f>
        <v>0</v>
      </c>
      <c r="D29" s="5">
        <f>VintagePortion('NER Model'!E$2,'NER Model'!F$2,$A29)*'NER Model'!F$187</f>
        <v>0</v>
      </c>
      <c r="E29" s="5">
        <f>VintagePortion('NER Model'!F$2,'NER Model'!G$2,$A29)*'NER Model'!G$187</f>
        <v>0</v>
      </c>
      <c r="F29" s="5">
        <f>VintagePortion('NER Model'!J$2,'NER Model'!K$2,$A29)*'NER Model'!K$187</f>
        <v>0</v>
      </c>
      <c r="G29" s="5">
        <f>VintagePortion('NER Model'!H$2,'NER Model'!I$2,$A29)*'NER Model'!I$187</f>
        <v>0</v>
      </c>
      <c r="H29" s="5">
        <f>VintagePortion('NER Model'!L$2,'NER Model'!M$2,$A29)*'NER Model'!M$187</f>
        <v>0</v>
      </c>
      <c r="I29" s="5">
        <f>VintagePortion('NER Model'!M$2,'NER Model'!N$2,$A29)*'NER Model'!N$187</f>
        <v>0</v>
      </c>
      <c r="J29" s="5">
        <f>VintagePortion('NER Model'!N$2,'NER Model'!O$2,$A29)*'NER Model'!O$187</f>
        <v>0</v>
      </c>
      <c r="K29" s="5">
        <f>VintagePortion('NER Model'!O$2,'NER Model'!P$2,$A29)*'NER Model'!P$187</f>
        <v>0</v>
      </c>
      <c r="L29" s="5">
        <f>VintagePortion('NER Model'!P$2,'NER Model'!Q$2,$A29)*'NER Model'!Q$187</f>
        <v>0</v>
      </c>
      <c r="M29" s="5">
        <f>VintagePortion('NER Model'!Q$2,'NER Model'!R$2,$A29)*'NER Model'!R$187</f>
        <v>0</v>
      </c>
      <c r="N29" s="5">
        <f>VintagePortion('NER Model'!R$2,'NER Model'!S$2,$A29)*'NER Model'!S$187</f>
        <v>0</v>
      </c>
      <c r="O29" s="5">
        <f>VintagePortion('NER Model'!S$2,'NER Model'!T$2,$A29)*'NER Model'!T$187</f>
        <v>0</v>
      </c>
      <c r="P29" s="5">
        <f>VintagePortion('NER Model'!T$2,'NER Model'!U$2,$A29)*'NER Model'!U$187</f>
        <v>0</v>
      </c>
      <c r="Q29" s="5">
        <f>VintagePortion('NER Model'!U$2,'NER Model'!V$2,$A29)*'NER Model'!V$187</f>
        <v>0</v>
      </c>
      <c r="R29" s="5">
        <f>VintagePortion('NER Model'!V$2,'NER Model'!W$2,$A29)*'NER Model'!W$187</f>
        <v>0</v>
      </c>
      <c r="S29" s="5">
        <f>VintagePortion('NER Model'!W$2,'NER Model'!X$2,$A29)*'NER Model'!X$187</f>
        <v>0</v>
      </c>
      <c r="T29" s="5">
        <f>VintagePortion('NER Model'!X$2,'NER Model'!Y$2,$A29)*'NER Model'!Y$187</f>
        <v>0</v>
      </c>
      <c r="U29" s="5">
        <f>VintagePortion('NER Model'!Y$2,'NER Model'!Z$2,$A29)*'NER Model'!Z$187</f>
        <v>0</v>
      </c>
      <c r="V29" s="5">
        <f>VintagePortion('NER Model'!Z$2,'NER Model'!AA$2,$A29)*'NER Model'!AA$187</f>
        <v>2254867</v>
      </c>
      <c r="W29" s="5">
        <f>VintagePortion('NER Model'!AA$2,'NER Model'!AB$2,$A29)*'NER Model'!AB$187</f>
        <v>0</v>
      </c>
      <c r="X29" s="5">
        <f>VintagePortion('NER Model'!AB$2,'NER Model'!AC$2,$A29)*'NER Model'!AC$187</f>
        <v>0</v>
      </c>
      <c r="Y29" s="5">
        <f>VintagePortion('NER Model'!AC$2,'NER Model'!AD$2,$A29)*'NER Model'!AD$187</f>
        <v>0</v>
      </c>
      <c r="Z29" s="5">
        <f>VintagePortion('NER Model'!AA$2,'NER Model'!AB$2,$A29)*'NER Model'!AB$187</f>
        <v>0</v>
      </c>
      <c r="AA29" s="5">
        <f>VintagePortion('NER Model'!AB$2,'NER Model'!AC$2,$A29)*'NER Model'!AC$187</f>
        <v>0</v>
      </c>
      <c r="AB29" s="5">
        <f>VintagePortion('NER Model'!AC$2,'NER Model'!AD$2,$A29)*'NER Model'!AD$187</f>
        <v>0</v>
      </c>
      <c r="AC29" s="5">
        <f>VintagePortion('NER Model'!AD$2,'NER Model'!AE$2,$A29)*'NER Model'!AE$187</f>
        <v>0</v>
      </c>
      <c r="AD29" s="5">
        <f>VintagePortion('NER Model'!AE$2,'NER Model'!AF$2,$A29)*'NER Model'!AF$187</f>
        <v>0</v>
      </c>
      <c r="AE29" s="5">
        <f>VintagePortion('NER Model'!AF$2,'NER Model'!AG$2,$A29)*'NER Model'!AG$187</f>
        <v>0</v>
      </c>
      <c r="AF29" s="5">
        <f>VintagePortion('NER Model'!AG$2,'NER Model'!AH$2,$A29)*'NER Model'!AH$187</f>
        <v>0</v>
      </c>
      <c r="AG29" s="5">
        <f>VintagePortion('NER Model'!AH$2,'NER Model'!AI$2,$A29)*'NER Model'!AI$187</f>
        <v>0</v>
      </c>
      <c r="AH29" s="5">
        <f>VintagePortion('NER Model'!AI$2,'NER Model'!AJ$2,$A29)*'NER Model'!AJ$187</f>
        <v>0</v>
      </c>
      <c r="AI29" s="5">
        <f>VintagePortion('NER Model'!AJ$2,'NER Model'!AK$2,$A29)*'NER Model'!AK$187</f>
        <v>0</v>
      </c>
      <c r="AJ29" s="5">
        <f>VintagePortion('NER Model'!AK$2,'NER Model'!AL$2,$A29)*'NER Model'!AL$187</f>
        <v>0</v>
      </c>
      <c r="AK29" s="5">
        <f>VintagePortion('NER Model'!AL$2,'NER Model'!AM$2,$A29)*'NER Model'!AM$187</f>
        <v>0</v>
      </c>
      <c r="AL29" s="5">
        <f>VintagePortion('NER Model'!AM$2,'NER Model'!AN$2,$A29)*'NER Model'!AN$187</f>
        <v>0</v>
      </c>
      <c r="AM29" s="5">
        <f>VintagePortion('NER Model'!AN$2,'NER Model'!AO$2,$A29)*'NER Model'!AO$187</f>
        <v>0</v>
      </c>
      <c r="AN29" s="5">
        <f>VintagePortion('NER Model'!AO$2,'NER Model'!AP$2,$A29)*'NER Model'!AP$187</f>
        <v>0</v>
      </c>
      <c r="AO29" s="5">
        <f>VintagePortion('NER Model'!AP$2,'NER Model'!AQ$2,$A29)*'NER Model'!AQ$187</f>
        <v>0</v>
      </c>
      <c r="AP29" s="5">
        <f>VintagePortion('NER Model'!AQ$2,'NER Model'!AR$2,$A29)*'NER Model'!AR$187</f>
        <v>0</v>
      </c>
      <c r="AQ29" s="5">
        <f>VintagePortion('NER Model'!AR$2,'NER Model'!AS$2,$A29)*'NER Model'!AS$187</f>
        <v>0</v>
      </c>
      <c r="AR29" s="5">
        <f>VintagePortion('NER Model'!AS$2,'NER Model'!AT$2,$A29)*'NER Model'!AT$187</f>
        <v>0</v>
      </c>
      <c r="AS29" s="5">
        <f>VintagePortion('NER Model'!AT$2,'NER Model'!AU$2,$A29)*'NER Model'!AU$187</f>
        <v>0</v>
      </c>
      <c r="AT29" s="5">
        <f>VintagePortion('NER Model'!AU$2,'NER Model'!AV$2,$A29)*'NER Model'!AV$187</f>
        <v>0</v>
      </c>
      <c r="AU29" s="5">
        <f>VintagePortion('NER Model'!AV$2,'NER Model'!AW$2,$A29)*'NER Model'!AW$187</f>
        <v>0</v>
      </c>
      <c r="AV29" s="5">
        <f>VintagePortion('NER Model'!AW$2,'NER Model'!AX$2,$A29)*'NER Model'!AX$187</f>
        <v>0</v>
      </c>
      <c r="AW29" s="5">
        <f>VintagePortion('NER Model'!AX$2,'NER Model'!AY$2,$A29)*'NER Model'!AY$187</f>
        <v>0</v>
      </c>
      <c r="AX29" s="5">
        <f>VintagePortion('NER Model'!AY$2,'NER Model'!AZ$2,$A29)*'NER Model'!AZ$187</f>
        <v>0</v>
      </c>
      <c r="AY29" s="5">
        <f>VintagePortion('NER Model'!AZ$2,'NER Model'!BA$2,$A29)*'NER Model'!BA$187</f>
        <v>0</v>
      </c>
      <c r="AZ29" s="5">
        <f>VintagePortion('NER Model'!BA$2,'NER Model'!BB$2,$A29)*'NER Model'!BB$187</f>
        <v>0</v>
      </c>
    </row>
    <row r="30" spans="1:52">
      <c r="A30">
        <f>IF(ISNUMBER(A29),IF(A29+1&lt;=YEAR(Parameters!H$6),A29+1,""),"")</f>
        <v>2038</v>
      </c>
      <c r="B30" s="4">
        <f t="shared" si="1"/>
        <v>2105335</v>
      </c>
      <c r="C30" s="5">
        <f>VintagePortion('NER Model'!D$2,'NER Model'!E$2,$A30)*'NER Model'!E$187</f>
        <v>0</v>
      </c>
      <c r="D30" s="5">
        <f>VintagePortion('NER Model'!E$2,'NER Model'!F$2,$A30)*'NER Model'!F$187</f>
        <v>0</v>
      </c>
      <c r="E30" s="5">
        <f>VintagePortion('NER Model'!F$2,'NER Model'!G$2,$A30)*'NER Model'!G$187</f>
        <v>0</v>
      </c>
      <c r="F30" s="5">
        <f>VintagePortion('NER Model'!J$2,'NER Model'!K$2,$A30)*'NER Model'!K$187</f>
        <v>0</v>
      </c>
      <c r="G30" s="5">
        <f>VintagePortion('NER Model'!H$2,'NER Model'!I$2,$A30)*'NER Model'!I$187</f>
        <v>0</v>
      </c>
      <c r="H30" s="5">
        <f>VintagePortion('NER Model'!L$2,'NER Model'!M$2,$A30)*'NER Model'!M$187</f>
        <v>0</v>
      </c>
      <c r="I30" s="5">
        <f>VintagePortion('NER Model'!M$2,'NER Model'!N$2,$A30)*'NER Model'!N$187</f>
        <v>0</v>
      </c>
      <c r="J30" s="5">
        <f>VintagePortion('NER Model'!N$2,'NER Model'!O$2,$A30)*'NER Model'!O$187</f>
        <v>0</v>
      </c>
      <c r="K30" s="5">
        <f>VintagePortion('NER Model'!O$2,'NER Model'!P$2,$A30)*'NER Model'!P$187</f>
        <v>0</v>
      </c>
      <c r="L30" s="5">
        <f>VintagePortion('NER Model'!P$2,'NER Model'!Q$2,$A30)*'NER Model'!Q$187</f>
        <v>0</v>
      </c>
      <c r="M30" s="5">
        <f>VintagePortion('NER Model'!Q$2,'NER Model'!R$2,$A30)*'NER Model'!R$187</f>
        <v>0</v>
      </c>
      <c r="N30" s="5">
        <f>VintagePortion('NER Model'!R$2,'NER Model'!S$2,$A30)*'NER Model'!S$187</f>
        <v>0</v>
      </c>
      <c r="O30" s="5">
        <f>VintagePortion('NER Model'!S$2,'NER Model'!T$2,$A30)*'NER Model'!T$187</f>
        <v>0</v>
      </c>
      <c r="P30" s="5">
        <f>VintagePortion('NER Model'!T$2,'NER Model'!U$2,$A30)*'NER Model'!U$187</f>
        <v>0</v>
      </c>
      <c r="Q30" s="5">
        <f>VintagePortion('NER Model'!U$2,'NER Model'!V$2,$A30)*'NER Model'!V$187</f>
        <v>0</v>
      </c>
      <c r="R30" s="5">
        <f>VintagePortion('NER Model'!V$2,'NER Model'!W$2,$A30)*'NER Model'!W$187</f>
        <v>0</v>
      </c>
      <c r="S30" s="5">
        <f>VintagePortion('NER Model'!W$2,'NER Model'!X$2,$A30)*'NER Model'!X$187</f>
        <v>0</v>
      </c>
      <c r="T30" s="5">
        <f>VintagePortion('NER Model'!X$2,'NER Model'!Y$2,$A30)*'NER Model'!Y$187</f>
        <v>0</v>
      </c>
      <c r="U30" s="5">
        <f>VintagePortion('NER Model'!Y$2,'NER Model'!Z$2,$A30)*'NER Model'!Z$187</f>
        <v>0</v>
      </c>
      <c r="V30" s="5">
        <f>VintagePortion('NER Model'!Z$2,'NER Model'!AA$2,$A30)*'NER Model'!AA$187</f>
        <v>0</v>
      </c>
      <c r="W30" s="5">
        <f>VintagePortion('NER Model'!AA$2,'NER Model'!AB$2,$A30)*'NER Model'!AB$187</f>
        <v>2105335</v>
      </c>
      <c r="X30" s="5">
        <f>VintagePortion('NER Model'!AB$2,'NER Model'!AC$2,$A30)*'NER Model'!AC$187</f>
        <v>0</v>
      </c>
      <c r="Y30" s="5">
        <f>VintagePortion('NER Model'!AC$2,'NER Model'!AD$2,$A30)*'NER Model'!AD$187</f>
        <v>0</v>
      </c>
      <c r="AA30" s="5">
        <f>VintagePortion('NER Model'!AB$2,'NER Model'!AC$2,$A30)*'NER Model'!AC$187</f>
        <v>0</v>
      </c>
      <c r="AB30" s="5">
        <f>VintagePortion('NER Model'!AC$2,'NER Model'!AD$2,$A30)*'NER Model'!AD$187</f>
        <v>0</v>
      </c>
      <c r="AC30" s="5">
        <f>VintagePortion('NER Model'!AD$2,'NER Model'!AE$2,$A30)*'NER Model'!AE$187</f>
        <v>0</v>
      </c>
      <c r="AD30" s="5">
        <f>VintagePortion('NER Model'!AE$2,'NER Model'!AF$2,$A30)*'NER Model'!AF$187</f>
        <v>0</v>
      </c>
      <c r="AE30" s="5">
        <f>VintagePortion('NER Model'!AF$2,'NER Model'!AG$2,$A30)*'NER Model'!AG$187</f>
        <v>0</v>
      </c>
      <c r="AF30" s="5">
        <f>VintagePortion('NER Model'!AG$2,'NER Model'!AH$2,$A30)*'NER Model'!AH$187</f>
        <v>0</v>
      </c>
      <c r="AG30" s="5">
        <f>VintagePortion('NER Model'!AH$2,'NER Model'!AI$2,$A30)*'NER Model'!AI$187</f>
        <v>0</v>
      </c>
      <c r="AH30" s="5">
        <f>VintagePortion('NER Model'!AI$2,'NER Model'!AJ$2,$A30)*'NER Model'!AJ$187</f>
        <v>0</v>
      </c>
      <c r="AI30" s="5">
        <f>VintagePortion('NER Model'!AJ$2,'NER Model'!AK$2,$A30)*'NER Model'!AK$187</f>
        <v>0</v>
      </c>
      <c r="AJ30" s="5">
        <f>VintagePortion('NER Model'!AK$2,'NER Model'!AL$2,$A30)*'NER Model'!AL$187</f>
        <v>0</v>
      </c>
      <c r="AK30" s="5">
        <f>VintagePortion('NER Model'!AL$2,'NER Model'!AM$2,$A30)*'NER Model'!AM$187</f>
        <v>0</v>
      </c>
      <c r="AL30" s="5">
        <f>VintagePortion('NER Model'!AM$2,'NER Model'!AN$2,$A30)*'NER Model'!AN$187</f>
        <v>0</v>
      </c>
      <c r="AM30" s="5">
        <f>VintagePortion('NER Model'!AN$2,'NER Model'!AO$2,$A30)*'NER Model'!AO$187</f>
        <v>0</v>
      </c>
      <c r="AN30" s="5">
        <f>VintagePortion('NER Model'!AO$2,'NER Model'!AP$2,$A30)*'NER Model'!AP$187</f>
        <v>0</v>
      </c>
      <c r="AO30" s="5">
        <f>VintagePortion('NER Model'!AP$2,'NER Model'!AQ$2,$A30)*'NER Model'!AQ$187</f>
        <v>0</v>
      </c>
      <c r="AP30" s="5">
        <f>VintagePortion('NER Model'!AQ$2,'NER Model'!AR$2,$A30)*'NER Model'!AR$187</f>
        <v>0</v>
      </c>
      <c r="AQ30" s="5">
        <f>VintagePortion('NER Model'!AR$2,'NER Model'!AS$2,$A30)*'NER Model'!AS$187</f>
        <v>0</v>
      </c>
      <c r="AR30" s="5">
        <f>VintagePortion('NER Model'!AS$2,'NER Model'!AT$2,$A30)*'NER Model'!AT$187</f>
        <v>0</v>
      </c>
      <c r="AS30" s="5">
        <f>VintagePortion('NER Model'!AT$2,'NER Model'!AU$2,$A30)*'NER Model'!AU$187</f>
        <v>0</v>
      </c>
      <c r="AT30" s="5">
        <f>VintagePortion('NER Model'!AU$2,'NER Model'!AV$2,$A30)*'NER Model'!AV$187</f>
        <v>0</v>
      </c>
      <c r="AU30" s="5">
        <f>VintagePortion('NER Model'!AV$2,'NER Model'!AW$2,$A30)*'NER Model'!AW$187</f>
        <v>0</v>
      </c>
      <c r="AV30" s="5">
        <f>VintagePortion('NER Model'!AW$2,'NER Model'!AX$2,$A30)*'NER Model'!AX$187</f>
        <v>0</v>
      </c>
      <c r="AW30" s="5">
        <f>VintagePortion('NER Model'!AX$2,'NER Model'!AY$2,$A30)*'NER Model'!AY$187</f>
        <v>0</v>
      </c>
      <c r="AX30" s="5">
        <f>VintagePortion('NER Model'!AY$2,'NER Model'!AZ$2,$A30)*'NER Model'!AZ$187</f>
        <v>0</v>
      </c>
      <c r="AY30" s="5">
        <f>VintagePortion('NER Model'!AZ$2,'NER Model'!BA$2,$A30)*'NER Model'!BA$187</f>
        <v>0</v>
      </c>
      <c r="AZ30" s="5">
        <f>VintagePortion('NER Model'!BA$2,'NER Model'!BB$2,$A30)*'NER Model'!BB$187</f>
        <v>0</v>
      </c>
    </row>
    <row r="31" spans="1:52">
      <c r="A31">
        <f>IF(ISNUMBER(A30),IF(A30+1&lt;=YEAR(Parameters!H$6),A30+1,""),"")</f>
        <v>2039</v>
      </c>
      <c r="B31" s="4">
        <f t="shared" si="1"/>
        <v>3347620</v>
      </c>
      <c r="C31" s="5">
        <f>VintagePortion('NER Model'!D$2,'NER Model'!E$2,$A31)*'NER Model'!E$187</f>
        <v>0</v>
      </c>
      <c r="D31" s="5">
        <f>VintagePortion('NER Model'!E$2,'NER Model'!F$2,$A31)*'NER Model'!F$187</f>
        <v>0</v>
      </c>
      <c r="E31" s="5">
        <f>VintagePortion('NER Model'!F$2,'NER Model'!G$2,$A31)*'NER Model'!G$187</f>
        <v>0</v>
      </c>
      <c r="F31" s="5">
        <f>VintagePortion('NER Model'!J$2,'NER Model'!K$2,$A31)*'NER Model'!K$187</f>
        <v>0</v>
      </c>
      <c r="G31" s="5">
        <f>VintagePortion('NER Model'!H$2,'NER Model'!I$2,$A31)*'NER Model'!I$187</f>
        <v>0</v>
      </c>
      <c r="H31" s="5">
        <f>VintagePortion('NER Model'!L$2,'NER Model'!M$2,$A31)*'NER Model'!M$187</f>
        <v>0</v>
      </c>
      <c r="I31" s="5">
        <f>VintagePortion('NER Model'!M$2,'NER Model'!N$2,$A31)*'NER Model'!N$187</f>
        <v>0</v>
      </c>
      <c r="J31" s="5">
        <f>VintagePortion('NER Model'!N$2,'NER Model'!O$2,$A31)*'NER Model'!O$187</f>
        <v>0</v>
      </c>
      <c r="K31" s="5">
        <f>VintagePortion('NER Model'!O$2,'NER Model'!P$2,$A31)*'NER Model'!P$187</f>
        <v>0</v>
      </c>
      <c r="L31" s="5">
        <f>VintagePortion('NER Model'!P$2,'NER Model'!Q$2,$A31)*'NER Model'!Q$187</f>
        <v>0</v>
      </c>
      <c r="M31" s="5">
        <f>VintagePortion('NER Model'!Q$2,'NER Model'!R$2,$A31)*'NER Model'!R$187</f>
        <v>0</v>
      </c>
      <c r="N31" s="5">
        <f>VintagePortion('NER Model'!R$2,'NER Model'!S$2,$A31)*'NER Model'!S$187</f>
        <v>0</v>
      </c>
      <c r="O31" s="5">
        <f>VintagePortion('NER Model'!S$2,'NER Model'!T$2,$A31)*'NER Model'!T$187</f>
        <v>0</v>
      </c>
      <c r="P31" s="5">
        <f>VintagePortion('NER Model'!T$2,'NER Model'!U$2,$A31)*'NER Model'!U$187</f>
        <v>0</v>
      </c>
      <c r="Q31" s="5">
        <f>VintagePortion('NER Model'!U$2,'NER Model'!V$2,$A31)*'NER Model'!V$187</f>
        <v>0</v>
      </c>
      <c r="R31" s="5">
        <f>VintagePortion('NER Model'!V$2,'NER Model'!W$2,$A31)*'NER Model'!W$187</f>
        <v>0</v>
      </c>
      <c r="S31" s="5">
        <f>VintagePortion('NER Model'!W$2,'NER Model'!X$2,$A31)*'NER Model'!X$187</f>
        <v>0</v>
      </c>
      <c r="T31" s="5">
        <f>VintagePortion('NER Model'!X$2,'NER Model'!Y$2,$A31)*'NER Model'!Y$187</f>
        <v>0</v>
      </c>
      <c r="U31" s="5">
        <f>VintagePortion('NER Model'!Y$2,'NER Model'!Z$2,$A31)*'NER Model'!Z$187</f>
        <v>0</v>
      </c>
      <c r="V31" s="5">
        <f>VintagePortion('NER Model'!Z$2,'NER Model'!AA$2,$A31)*'NER Model'!AA$187</f>
        <v>0</v>
      </c>
      <c r="W31" s="5">
        <f>VintagePortion('NER Model'!AA$2,'NER Model'!AB$2,$A31)*'NER Model'!AB$187</f>
        <v>0</v>
      </c>
      <c r="X31" s="5">
        <f>VintagePortion('NER Model'!AB$2,'NER Model'!AC$2,$A31)*'NER Model'!AC$187</f>
        <v>3347620</v>
      </c>
      <c r="Y31" s="5">
        <f>VintagePortion('NER Model'!AC$2,'NER Model'!AD$2,$A31)*'NER Model'!AD$187</f>
        <v>0</v>
      </c>
      <c r="Z31" s="5">
        <f>VintagePortion('NER Model'!AA$2,'NER Model'!AB$2,$A31)*'NER Model'!AB$187</f>
        <v>0</v>
      </c>
      <c r="AB31" s="5">
        <f>VintagePortion('NER Model'!AC$2,'NER Model'!AD$2,$A31)*'NER Model'!AD$187</f>
        <v>0</v>
      </c>
      <c r="AC31" s="5">
        <f>VintagePortion('NER Model'!AD$2,'NER Model'!AE$2,$A31)*'NER Model'!AE$187</f>
        <v>0</v>
      </c>
      <c r="AD31" s="5">
        <f>VintagePortion('NER Model'!AE$2,'NER Model'!AF$2,$A31)*'NER Model'!AF$187</f>
        <v>0</v>
      </c>
      <c r="AE31" s="5">
        <f>VintagePortion('NER Model'!AF$2,'NER Model'!AG$2,$A31)*'NER Model'!AG$187</f>
        <v>0</v>
      </c>
      <c r="AF31" s="5">
        <f>VintagePortion('NER Model'!AG$2,'NER Model'!AH$2,$A31)*'NER Model'!AH$187</f>
        <v>0</v>
      </c>
      <c r="AG31" s="5">
        <f>VintagePortion('NER Model'!AH$2,'NER Model'!AI$2,$A31)*'NER Model'!AI$187</f>
        <v>0</v>
      </c>
      <c r="AH31" s="5">
        <f>VintagePortion('NER Model'!AI$2,'NER Model'!AJ$2,$A31)*'NER Model'!AJ$187</f>
        <v>0</v>
      </c>
      <c r="AI31" s="5">
        <f>VintagePortion('NER Model'!AJ$2,'NER Model'!AK$2,$A31)*'NER Model'!AK$187</f>
        <v>0</v>
      </c>
      <c r="AJ31" s="5">
        <f>VintagePortion('NER Model'!AK$2,'NER Model'!AL$2,$A31)*'NER Model'!AL$187</f>
        <v>0</v>
      </c>
      <c r="AK31" s="5">
        <f>VintagePortion('NER Model'!AL$2,'NER Model'!AM$2,$A31)*'NER Model'!AM$187</f>
        <v>0</v>
      </c>
      <c r="AL31" s="5">
        <f>VintagePortion('NER Model'!AM$2,'NER Model'!AN$2,$A31)*'NER Model'!AN$187</f>
        <v>0</v>
      </c>
      <c r="AM31" s="5">
        <f>VintagePortion('NER Model'!AN$2,'NER Model'!AO$2,$A31)*'NER Model'!AO$187</f>
        <v>0</v>
      </c>
      <c r="AN31" s="5">
        <f>VintagePortion('NER Model'!AO$2,'NER Model'!AP$2,$A31)*'NER Model'!AP$187</f>
        <v>0</v>
      </c>
      <c r="AO31" s="5">
        <f>VintagePortion('NER Model'!AP$2,'NER Model'!AQ$2,$A31)*'NER Model'!AQ$187</f>
        <v>0</v>
      </c>
      <c r="AP31" s="5">
        <f>VintagePortion('NER Model'!AQ$2,'NER Model'!AR$2,$A31)*'NER Model'!AR$187</f>
        <v>0</v>
      </c>
      <c r="AQ31" s="5">
        <f>VintagePortion('NER Model'!AR$2,'NER Model'!AS$2,$A31)*'NER Model'!AS$187</f>
        <v>0</v>
      </c>
      <c r="AR31" s="5">
        <f>VintagePortion('NER Model'!AS$2,'NER Model'!AT$2,$A31)*'NER Model'!AT$187</f>
        <v>0</v>
      </c>
      <c r="AS31" s="5">
        <f>VintagePortion('NER Model'!AT$2,'NER Model'!AU$2,$A31)*'NER Model'!AU$187</f>
        <v>0</v>
      </c>
      <c r="AT31" s="5">
        <f>VintagePortion('NER Model'!AU$2,'NER Model'!AV$2,$A31)*'NER Model'!AV$187</f>
        <v>0</v>
      </c>
      <c r="AU31" s="5">
        <f>VintagePortion('NER Model'!AV$2,'NER Model'!AW$2,$A31)*'NER Model'!AW$187</f>
        <v>0</v>
      </c>
      <c r="AV31" s="5">
        <f>VintagePortion('NER Model'!AW$2,'NER Model'!AX$2,$A31)*'NER Model'!AX$187</f>
        <v>0</v>
      </c>
      <c r="AW31" s="5">
        <f>VintagePortion('NER Model'!AX$2,'NER Model'!AY$2,$A31)*'NER Model'!AY$187</f>
        <v>0</v>
      </c>
      <c r="AX31" s="5">
        <f>VintagePortion('NER Model'!AY$2,'NER Model'!AZ$2,$A31)*'NER Model'!AZ$187</f>
        <v>0</v>
      </c>
      <c r="AY31" s="5">
        <f>VintagePortion('NER Model'!AZ$2,'NER Model'!BA$2,$A31)*'NER Model'!BA$187</f>
        <v>0</v>
      </c>
      <c r="AZ31" s="5">
        <f>VintagePortion('NER Model'!BA$2,'NER Model'!BB$2,$A31)*'NER Model'!BB$187</f>
        <v>0</v>
      </c>
    </row>
    <row r="32" spans="1:52">
      <c r="A32">
        <f>IF(ISNUMBER(A31),IF(A31+1&lt;=YEAR(Parameters!H$6),A31+1,""),"")</f>
        <v>2040</v>
      </c>
      <c r="B32" s="4">
        <f t="shared" si="1"/>
        <v>1838346</v>
      </c>
      <c r="C32" s="5">
        <f>VintagePortion('NER Model'!D$2,'NER Model'!E$2,$A32)*'NER Model'!E$187</f>
        <v>0</v>
      </c>
      <c r="D32" s="5">
        <f>VintagePortion('NER Model'!E$2,'NER Model'!F$2,$A32)*'NER Model'!F$187</f>
        <v>0</v>
      </c>
      <c r="E32" s="5">
        <f>VintagePortion('NER Model'!F$2,'NER Model'!G$2,$A32)*'NER Model'!G$187</f>
        <v>0</v>
      </c>
      <c r="F32" s="5">
        <f>VintagePortion('NER Model'!J$2,'NER Model'!K$2,$A32)*'NER Model'!K$187</f>
        <v>0</v>
      </c>
      <c r="G32" s="5">
        <f>VintagePortion('NER Model'!H$2,'NER Model'!I$2,$A32)*'NER Model'!I$187</f>
        <v>0</v>
      </c>
      <c r="H32" s="5">
        <f>VintagePortion('NER Model'!L$2,'NER Model'!M$2,$A32)*'NER Model'!M$187</f>
        <v>0</v>
      </c>
      <c r="I32" s="5">
        <f>VintagePortion('NER Model'!M$2,'NER Model'!N$2,$A32)*'NER Model'!N$187</f>
        <v>0</v>
      </c>
      <c r="J32" s="5">
        <f>VintagePortion('NER Model'!N$2,'NER Model'!O$2,$A32)*'NER Model'!O$187</f>
        <v>0</v>
      </c>
      <c r="K32" s="5">
        <f>VintagePortion('NER Model'!O$2,'NER Model'!P$2,$A32)*'NER Model'!P$187</f>
        <v>0</v>
      </c>
      <c r="L32" s="5">
        <f>VintagePortion('NER Model'!P$2,'NER Model'!Q$2,$A32)*'NER Model'!Q$187</f>
        <v>0</v>
      </c>
      <c r="M32" s="5">
        <f>VintagePortion('NER Model'!Q$2,'NER Model'!R$2,$A32)*'NER Model'!R$187</f>
        <v>0</v>
      </c>
      <c r="N32" s="5">
        <f>VintagePortion('NER Model'!R$2,'NER Model'!S$2,$A32)*'NER Model'!S$187</f>
        <v>0</v>
      </c>
      <c r="O32" s="5">
        <f>VintagePortion('NER Model'!S$2,'NER Model'!T$2,$A32)*'NER Model'!T$187</f>
        <v>0</v>
      </c>
      <c r="P32" s="5">
        <f>VintagePortion('NER Model'!T$2,'NER Model'!U$2,$A32)*'NER Model'!U$187</f>
        <v>0</v>
      </c>
      <c r="Q32" s="5">
        <f>VintagePortion('NER Model'!U$2,'NER Model'!V$2,$A32)*'NER Model'!V$187</f>
        <v>0</v>
      </c>
      <c r="R32" s="5">
        <f>VintagePortion('NER Model'!V$2,'NER Model'!W$2,$A32)*'NER Model'!W$187</f>
        <v>0</v>
      </c>
      <c r="S32" s="5">
        <f>VintagePortion('NER Model'!W$2,'NER Model'!X$2,$A32)*'NER Model'!X$187</f>
        <v>0</v>
      </c>
      <c r="T32" s="5">
        <f>VintagePortion('NER Model'!X$2,'NER Model'!Y$2,$A32)*'NER Model'!Y$187</f>
        <v>0</v>
      </c>
      <c r="U32" s="5">
        <f>VintagePortion('NER Model'!Y$2,'NER Model'!Z$2,$A32)*'NER Model'!Z$187</f>
        <v>0</v>
      </c>
      <c r="V32" s="5">
        <f>VintagePortion('NER Model'!Z$2,'NER Model'!AA$2,$A32)*'NER Model'!AA$187</f>
        <v>0</v>
      </c>
      <c r="W32" s="5">
        <f>VintagePortion('NER Model'!AA$2,'NER Model'!AB$2,$A32)*'NER Model'!AB$187</f>
        <v>0</v>
      </c>
      <c r="X32" s="5">
        <f>VintagePortion('NER Model'!AB$2,'NER Model'!AC$2,$A32)*'NER Model'!AC$187</f>
        <v>0</v>
      </c>
      <c r="Y32" s="5">
        <f>VintagePortion('NER Model'!AC$2,'NER Model'!AD$2,$A32)*'NER Model'!AD$187</f>
        <v>1838346</v>
      </c>
      <c r="Z32" s="5">
        <f>VintagePortion('NER Model'!AA$2,'NER Model'!AB$2,$A32)*'NER Model'!AB$187</f>
        <v>0</v>
      </c>
      <c r="AA32" s="5">
        <f>VintagePortion('NER Model'!AB$2,'NER Model'!AC$2,$A32)*'NER Model'!AC$187</f>
        <v>0</v>
      </c>
      <c r="AC32" s="5">
        <f>VintagePortion('NER Model'!AD$2,'NER Model'!AE$2,$A32)*'NER Model'!AE$187</f>
        <v>0</v>
      </c>
      <c r="AD32" s="5">
        <f>VintagePortion('NER Model'!AE$2,'NER Model'!AF$2,$A32)*'NER Model'!AF$187</f>
        <v>0</v>
      </c>
      <c r="AE32" s="5">
        <f>VintagePortion('NER Model'!AF$2,'NER Model'!AG$2,$A32)*'NER Model'!AG$187</f>
        <v>0</v>
      </c>
      <c r="AF32" s="5">
        <f>VintagePortion('NER Model'!AG$2,'NER Model'!AH$2,$A32)*'NER Model'!AH$187</f>
        <v>0</v>
      </c>
      <c r="AG32" s="5">
        <f>VintagePortion('NER Model'!AH$2,'NER Model'!AI$2,$A32)*'NER Model'!AI$187</f>
        <v>0</v>
      </c>
      <c r="AH32" s="5">
        <f>VintagePortion('NER Model'!AI$2,'NER Model'!AJ$2,$A32)*'NER Model'!AJ$187</f>
        <v>0</v>
      </c>
      <c r="AI32" s="5">
        <f>VintagePortion('NER Model'!AJ$2,'NER Model'!AK$2,$A32)*'NER Model'!AK$187</f>
        <v>0</v>
      </c>
      <c r="AJ32" s="5">
        <f>VintagePortion('NER Model'!AK$2,'NER Model'!AL$2,$A32)*'NER Model'!AL$187</f>
        <v>0</v>
      </c>
      <c r="AK32" s="5">
        <f>VintagePortion('NER Model'!AL$2,'NER Model'!AM$2,$A32)*'NER Model'!AM$187</f>
        <v>0</v>
      </c>
      <c r="AL32" s="5">
        <f>VintagePortion('NER Model'!AM$2,'NER Model'!AN$2,$A32)*'NER Model'!AN$187</f>
        <v>0</v>
      </c>
      <c r="AM32" s="5">
        <f>VintagePortion('NER Model'!AN$2,'NER Model'!AO$2,$A32)*'NER Model'!AO$187</f>
        <v>0</v>
      </c>
      <c r="AN32" s="5">
        <f>VintagePortion('NER Model'!AO$2,'NER Model'!AP$2,$A32)*'NER Model'!AP$187</f>
        <v>0</v>
      </c>
      <c r="AO32" s="5">
        <f>VintagePortion('NER Model'!AP$2,'NER Model'!AQ$2,$A32)*'NER Model'!AQ$187</f>
        <v>0</v>
      </c>
      <c r="AP32" s="5">
        <f>VintagePortion('NER Model'!AQ$2,'NER Model'!AR$2,$A32)*'NER Model'!AR$187</f>
        <v>0</v>
      </c>
      <c r="AQ32" s="5">
        <f>VintagePortion('NER Model'!AR$2,'NER Model'!AS$2,$A32)*'NER Model'!AS$187</f>
        <v>0</v>
      </c>
      <c r="AR32" s="5">
        <f>VintagePortion('NER Model'!AS$2,'NER Model'!AT$2,$A32)*'NER Model'!AT$187</f>
        <v>0</v>
      </c>
      <c r="AS32" s="5">
        <f>VintagePortion('NER Model'!AT$2,'NER Model'!AU$2,$A32)*'NER Model'!AU$187</f>
        <v>0</v>
      </c>
      <c r="AT32" s="5">
        <f>VintagePortion('NER Model'!AU$2,'NER Model'!AV$2,$A32)*'NER Model'!AV$187</f>
        <v>0</v>
      </c>
      <c r="AU32" s="5">
        <f>VintagePortion('NER Model'!AV$2,'NER Model'!AW$2,$A32)*'NER Model'!AW$187</f>
        <v>0</v>
      </c>
      <c r="AV32" s="5">
        <f>VintagePortion('NER Model'!AW$2,'NER Model'!AX$2,$A32)*'NER Model'!AX$187</f>
        <v>0</v>
      </c>
      <c r="AW32" s="5">
        <f>VintagePortion('NER Model'!AX$2,'NER Model'!AY$2,$A32)*'NER Model'!AY$187</f>
        <v>0</v>
      </c>
      <c r="AX32" s="5">
        <f>VintagePortion('NER Model'!AY$2,'NER Model'!AZ$2,$A32)*'NER Model'!AZ$187</f>
        <v>0</v>
      </c>
      <c r="AY32" s="5">
        <f>VintagePortion('NER Model'!AZ$2,'NER Model'!BA$2,$A32)*'NER Model'!BA$187</f>
        <v>0</v>
      </c>
      <c r="AZ32" s="5">
        <f>VintagePortion('NER Model'!BA$2,'NER Model'!BB$2,$A32)*'NER Model'!BB$187</f>
        <v>0</v>
      </c>
    </row>
    <row r="33" spans="1:52">
      <c r="A33">
        <f>IF(ISNUMBER(A32),IF(A32+1&lt;=YEAR(Parameters!H$6),A32+1,""),"")</f>
        <v>2041</v>
      </c>
      <c r="B33" s="4">
        <f t="shared" si="1"/>
        <v>113382</v>
      </c>
      <c r="C33" s="5">
        <f>VintagePortion('NER Model'!D$2,'NER Model'!E$2,$A33)*'NER Model'!E$187</f>
        <v>0</v>
      </c>
      <c r="D33" s="5">
        <f>VintagePortion('NER Model'!E$2,'NER Model'!F$2,$A33)*'NER Model'!F$187</f>
        <v>0</v>
      </c>
      <c r="E33" s="5">
        <f>VintagePortion('NER Model'!F$2,'NER Model'!G$2,$A33)*'NER Model'!G$187</f>
        <v>0</v>
      </c>
      <c r="F33" s="5">
        <f>VintagePortion('NER Model'!J$2,'NER Model'!K$2,$A33)*'NER Model'!K$187</f>
        <v>0</v>
      </c>
      <c r="G33" s="5">
        <f>VintagePortion('NER Model'!H$2,'NER Model'!I$2,$A33)*'NER Model'!I$187</f>
        <v>0</v>
      </c>
      <c r="H33" s="5">
        <f>VintagePortion('NER Model'!L$2,'NER Model'!M$2,$A33)*'NER Model'!M$187</f>
        <v>0</v>
      </c>
      <c r="I33" s="5">
        <f>VintagePortion('NER Model'!M$2,'NER Model'!N$2,$A33)*'NER Model'!N$187</f>
        <v>0</v>
      </c>
      <c r="J33" s="5">
        <f>VintagePortion('NER Model'!N$2,'NER Model'!O$2,$A33)*'NER Model'!O$187</f>
        <v>0</v>
      </c>
      <c r="K33" s="5">
        <f>VintagePortion('NER Model'!O$2,'NER Model'!P$2,$A33)*'NER Model'!P$187</f>
        <v>0</v>
      </c>
      <c r="L33" s="5">
        <f>VintagePortion('NER Model'!P$2,'NER Model'!Q$2,$A33)*'NER Model'!Q$187</f>
        <v>0</v>
      </c>
      <c r="M33" s="5">
        <f>VintagePortion('NER Model'!Q$2,'NER Model'!R$2,$A33)*'NER Model'!R$187</f>
        <v>0</v>
      </c>
      <c r="N33" s="5">
        <f>VintagePortion('NER Model'!R$2,'NER Model'!S$2,$A33)*'NER Model'!S$187</f>
        <v>0</v>
      </c>
      <c r="O33" s="5">
        <f>VintagePortion('NER Model'!S$2,'NER Model'!T$2,$A33)*'NER Model'!T$187</f>
        <v>0</v>
      </c>
      <c r="P33" s="5">
        <f>VintagePortion('NER Model'!T$2,'NER Model'!U$2,$A33)*'NER Model'!U$187</f>
        <v>0</v>
      </c>
      <c r="Q33" s="5">
        <f>VintagePortion('NER Model'!U$2,'NER Model'!V$2,$A33)*'NER Model'!V$187</f>
        <v>0</v>
      </c>
      <c r="R33" s="5">
        <f>VintagePortion('NER Model'!V$2,'NER Model'!W$2,$A33)*'NER Model'!W$187</f>
        <v>0</v>
      </c>
      <c r="S33" s="5">
        <f>VintagePortion('NER Model'!W$2,'NER Model'!X$2,$A33)*'NER Model'!X$187</f>
        <v>0</v>
      </c>
      <c r="T33" s="5">
        <f>VintagePortion('NER Model'!X$2,'NER Model'!Y$2,$A33)*'NER Model'!Y$187</f>
        <v>0</v>
      </c>
      <c r="U33" s="5">
        <f>VintagePortion('NER Model'!Y$2,'NER Model'!Z$2,$A33)*'NER Model'!Z$187</f>
        <v>0</v>
      </c>
      <c r="V33" s="5">
        <f>VintagePortion('NER Model'!Z$2,'NER Model'!AA$2,$A33)*'NER Model'!AA$187</f>
        <v>0</v>
      </c>
      <c r="W33" s="5">
        <f>VintagePortion('NER Model'!AA$2,'NER Model'!AB$2,$A33)*'NER Model'!AB$187</f>
        <v>0</v>
      </c>
      <c r="X33" s="5">
        <f>VintagePortion('NER Model'!AB$2,'NER Model'!AC$2,$A33)*'NER Model'!AC$187</f>
        <v>0</v>
      </c>
      <c r="Y33" s="5">
        <f>VintagePortion('NER Model'!AC$2,'NER Model'!AD$2,$A33)*'NER Model'!AD$187</f>
        <v>0</v>
      </c>
      <c r="Z33" s="5">
        <f>VintagePortion('NER Model'!AA$2,'NER Model'!AB$2,$A33)*'NER Model'!AB$187</f>
        <v>0</v>
      </c>
      <c r="AA33" s="5">
        <f>VintagePortion('NER Model'!AB$2,'NER Model'!AC$2,$A33)*'NER Model'!AC$187</f>
        <v>0</v>
      </c>
      <c r="AB33" s="5">
        <f>VintagePortion('NER Model'!AC$2,'NER Model'!AD$2,$A33)*'NER Model'!AD$187</f>
        <v>0</v>
      </c>
      <c r="AC33" s="5">
        <f>VintagePortion('NER Model'!AD$2,'NER Model'!AE$2,$A33)*'NER Model'!AE$187</f>
        <v>113382</v>
      </c>
      <c r="AD33" s="5">
        <f>VintagePortion('NER Model'!AE$2,'NER Model'!AF$2,$A33)*'NER Model'!AF$187</f>
        <v>0</v>
      </c>
      <c r="AE33" s="5">
        <f>VintagePortion('NER Model'!AF$2,'NER Model'!AG$2,$A33)*'NER Model'!AG$187</f>
        <v>0</v>
      </c>
      <c r="AF33" s="5">
        <f>VintagePortion('NER Model'!AG$2,'NER Model'!AH$2,$A33)*'NER Model'!AH$187</f>
        <v>0</v>
      </c>
      <c r="AG33" s="5">
        <f>VintagePortion('NER Model'!AH$2,'NER Model'!AI$2,$A33)*'NER Model'!AI$187</f>
        <v>0</v>
      </c>
      <c r="AH33" s="5">
        <f>VintagePortion('NER Model'!AI$2,'NER Model'!AJ$2,$A33)*'NER Model'!AJ$187</f>
        <v>0</v>
      </c>
      <c r="AI33" s="5">
        <f>VintagePortion('NER Model'!AJ$2,'NER Model'!AK$2,$A33)*'NER Model'!AK$187</f>
        <v>0</v>
      </c>
      <c r="AJ33" s="5">
        <f>VintagePortion('NER Model'!AK$2,'NER Model'!AL$2,$A33)*'NER Model'!AL$187</f>
        <v>0</v>
      </c>
      <c r="AK33" s="5">
        <f>VintagePortion('NER Model'!AL$2,'NER Model'!AM$2,$A33)*'NER Model'!AM$187</f>
        <v>0</v>
      </c>
      <c r="AL33" s="5">
        <f>VintagePortion('NER Model'!AM$2,'NER Model'!AN$2,$A33)*'NER Model'!AN$187</f>
        <v>0</v>
      </c>
      <c r="AM33" s="5">
        <f>VintagePortion('NER Model'!AN$2,'NER Model'!AO$2,$A33)*'NER Model'!AO$187</f>
        <v>0</v>
      </c>
      <c r="AN33" s="5">
        <f>VintagePortion('NER Model'!AO$2,'NER Model'!AP$2,$A33)*'NER Model'!AP$187</f>
        <v>0</v>
      </c>
      <c r="AO33" s="5">
        <f>VintagePortion('NER Model'!AP$2,'NER Model'!AQ$2,$A33)*'NER Model'!AQ$187</f>
        <v>0</v>
      </c>
      <c r="AP33" s="5">
        <f>VintagePortion('NER Model'!AQ$2,'NER Model'!AR$2,$A33)*'NER Model'!AR$187</f>
        <v>0</v>
      </c>
      <c r="AQ33" s="5">
        <f>VintagePortion('NER Model'!AR$2,'NER Model'!AS$2,$A33)*'NER Model'!AS$187</f>
        <v>0</v>
      </c>
      <c r="AR33" s="5">
        <f>VintagePortion('NER Model'!AS$2,'NER Model'!AT$2,$A33)*'NER Model'!AT$187</f>
        <v>0</v>
      </c>
      <c r="AS33" s="5">
        <f>VintagePortion('NER Model'!AT$2,'NER Model'!AU$2,$A33)*'NER Model'!AU$187</f>
        <v>0</v>
      </c>
      <c r="AT33" s="5">
        <f>VintagePortion('NER Model'!AU$2,'NER Model'!AV$2,$A33)*'NER Model'!AV$187</f>
        <v>0</v>
      </c>
      <c r="AU33" s="5">
        <f>VintagePortion('NER Model'!AV$2,'NER Model'!AW$2,$A33)*'NER Model'!AW$187</f>
        <v>0</v>
      </c>
      <c r="AV33" s="5">
        <f>VintagePortion('NER Model'!AW$2,'NER Model'!AX$2,$A33)*'NER Model'!AX$187</f>
        <v>0</v>
      </c>
      <c r="AW33" s="5">
        <f>VintagePortion('NER Model'!AX$2,'NER Model'!AY$2,$A33)*'NER Model'!AY$187</f>
        <v>0</v>
      </c>
      <c r="AX33" s="5">
        <f>VintagePortion('NER Model'!AY$2,'NER Model'!AZ$2,$A33)*'NER Model'!AZ$187</f>
        <v>0</v>
      </c>
      <c r="AY33" s="5">
        <f>VintagePortion('NER Model'!AZ$2,'NER Model'!BA$2,$A33)*'NER Model'!BA$187</f>
        <v>0</v>
      </c>
      <c r="AZ33" s="5">
        <f>VintagePortion('NER Model'!BA$2,'NER Model'!BB$2,$A33)*'NER Model'!BB$187</f>
        <v>0</v>
      </c>
    </row>
    <row r="34" spans="1:52" s="2" customFormat="1">
      <c r="A34" s="2" t="s">
        <v>557</v>
      </c>
      <c r="C34" s="4">
        <f>SUM(C3:C33)</f>
        <v>2551061.8314466486</v>
      </c>
      <c r="D34" s="4">
        <f t="shared" ref="D34:AE34" si="2">SUM(D3:D33)</f>
        <v>10773562.029512249</v>
      </c>
      <c r="E34" s="4">
        <f>SUM(E3:E33)</f>
        <v>23703328.437231839</v>
      </c>
      <c r="F34" s="4">
        <f t="shared" si="2"/>
        <v>7753754</v>
      </c>
      <c r="G34" s="4">
        <f t="shared" si="2"/>
        <v>4782428</v>
      </c>
      <c r="H34" s="4">
        <f t="shared" si="2"/>
        <v>7829453</v>
      </c>
      <c r="I34" s="4">
        <f t="shared" si="2"/>
        <v>9750832</v>
      </c>
      <c r="J34" s="4">
        <f t="shared" si="2"/>
        <v>8738434</v>
      </c>
      <c r="K34" s="4">
        <f t="shared" si="2"/>
        <v>8397972</v>
      </c>
      <c r="L34" s="4">
        <f t="shared" si="2"/>
        <v>7778736</v>
      </c>
      <c r="M34" s="4">
        <f t="shared" si="2"/>
        <v>7969808</v>
      </c>
      <c r="N34" s="4">
        <f t="shared" si="2"/>
        <v>8639315</v>
      </c>
      <c r="O34" s="4">
        <f t="shared" si="2"/>
        <v>6786546</v>
      </c>
      <c r="P34" s="4">
        <f t="shared" si="2"/>
        <v>5418769</v>
      </c>
      <c r="Q34" s="4">
        <f t="shared" si="2"/>
        <v>5588006</v>
      </c>
      <c r="R34" s="4">
        <f t="shared" si="2"/>
        <v>3740748</v>
      </c>
      <c r="S34" s="4">
        <f t="shared" si="2"/>
        <v>6177454</v>
      </c>
      <c r="T34" s="4">
        <f t="shared" si="2"/>
        <v>3525104</v>
      </c>
      <c r="U34" s="4">
        <f t="shared" si="2"/>
        <v>3451904</v>
      </c>
      <c r="V34" s="4">
        <f t="shared" si="2"/>
        <v>2254867</v>
      </c>
      <c r="W34" s="4">
        <f t="shared" si="2"/>
        <v>2105335</v>
      </c>
      <c r="X34" s="4">
        <f t="shared" si="2"/>
        <v>3347620</v>
      </c>
      <c r="Y34" s="4">
        <f t="shared" si="2"/>
        <v>1838346</v>
      </c>
      <c r="Z34" s="4">
        <f t="shared" si="2"/>
        <v>0</v>
      </c>
      <c r="AA34" s="4">
        <f t="shared" si="2"/>
        <v>0</v>
      </c>
      <c r="AB34" s="4">
        <f t="shared" si="2"/>
        <v>0</v>
      </c>
      <c r="AC34" s="4">
        <f t="shared" si="2"/>
        <v>113382</v>
      </c>
      <c r="AD34" s="4">
        <f t="shared" si="2"/>
        <v>0</v>
      </c>
      <c r="AE34" s="4">
        <f t="shared" si="2"/>
        <v>0</v>
      </c>
      <c r="AF34" s="4">
        <f>SUM(AF3:AF33)</f>
        <v>0</v>
      </c>
      <c r="AG34" s="4">
        <f t="shared" ref="AG34:AZ34" si="3">SUM(AG3:AG28)</f>
        <v>0</v>
      </c>
      <c r="AH34" s="4">
        <f t="shared" si="3"/>
        <v>0</v>
      </c>
      <c r="AI34" s="4">
        <f t="shared" si="3"/>
        <v>0</v>
      </c>
      <c r="AJ34" s="4">
        <f t="shared" si="3"/>
        <v>0</v>
      </c>
      <c r="AK34" s="4">
        <f t="shared" si="3"/>
        <v>0</v>
      </c>
      <c r="AL34" s="4">
        <f t="shared" si="3"/>
        <v>0</v>
      </c>
      <c r="AM34" s="4">
        <f t="shared" si="3"/>
        <v>0</v>
      </c>
      <c r="AN34" s="4">
        <f t="shared" si="3"/>
        <v>0</v>
      </c>
      <c r="AO34" s="4">
        <f t="shared" si="3"/>
        <v>0</v>
      </c>
      <c r="AP34" s="4">
        <f t="shared" si="3"/>
        <v>0</v>
      </c>
      <c r="AQ34" s="4">
        <f t="shared" si="3"/>
        <v>0</v>
      </c>
      <c r="AR34" s="4">
        <f t="shared" si="3"/>
        <v>0</v>
      </c>
      <c r="AS34" s="4">
        <f t="shared" si="3"/>
        <v>0</v>
      </c>
      <c r="AT34" s="4">
        <f t="shared" si="3"/>
        <v>0</v>
      </c>
      <c r="AU34" s="4">
        <f t="shared" si="3"/>
        <v>0</v>
      </c>
      <c r="AV34" s="4">
        <f t="shared" si="3"/>
        <v>0</v>
      </c>
      <c r="AW34" s="4">
        <f t="shared" si="3"/>
        <v>0</v>
      </c>
      <c r="AX34" s="4">
        <f t="shared" si="3"/>
        <v>0</v>
      </c>
      <c r="AY34" s="4">
        <f t="shared" si="3"/>
        <v>0</v>
      </c>
      <c r="AZ34" s="4">
        <f t="shared" si="3"/>
        <v>0</v>
      </c>
    </row>
    <row r="35" spans="1:52">
      <c r="A35" t="str">
        <f>IF(ISNUMBER(A34),IF(A34+1&lt;=YEAR(Parameters!H$6),A34+1,""),"")</f>
        <v/>
      </c>
      <c r="C35" s="5"/>
      <c r="D35" s="5">
        <f>'NER Model'!F187</f>
        <v>10773562.029512249</v>
      </c>
      <c r="E35" s="5">
        <f>'NER Model'!G187</f>
        <v>4574505</v>
      </c>
    </row>
    <row r="36" spans="1:52" s="2" customFormat="1">
      <c r="A36" s="4" t="s">
        <v>472</v>
      </c>
      <c r="C36" s="4">
        <f>SUM(C34:AZ34)</f>
        <v>153016765.29819074</v>
      </c>
      <c r="F36" s="2">
        <f>E35/2</f>
        <v>2287252.5</v>
      </c>
    </row>
    <row r="37" spans="1:52">
      <c r="A37" s="4" t="s">
        <v>558</v>
      </c>
      <c r="C37" s="4">
        <f>AVERAGE(B3:B33)</f>
        <v>4936024.6870384114</v>
      </c>
      <c r="E37">
        <f>D6/D45</f>
        <v>0.89999999999999991</v>
      </c>
    </row>
    <row r="38" spans="1:52">
      <c r="A38" t="str">
        <f>IF(ISNUMBER(A37),IF(A37+1&lt;=YEAR(Parameters!H$6),A37+1,""),"")</f>
        <v/>
      </c>
      <c r="C38" s="5"/>
      <c r="G38" s="5"/>
    </row>
    <row r="39" spans="1:52">
      <c r="A39" t="str">
        <f>IF(ISNUMBER(A38),IF(A38+1&lt;=YEAR(Parameters!H$6),A38+1,""),"")</f>
        <v/>
      </c>
      <c r="C39" s="5"/>
    </row>
    <row r="40" spans="1:52">
      <c r="A40" s="2" t="s">
        <v>541</v>
      </c>
      <c r="B40" s="2" t="s">
        <v>464</v>
      </c>
      <c r="C40" t="s">
        <v>0</v>
      </c>
    </row>
    <row r="41" spans="1:52">
      <c r="A41" s="2" t="s">
        <v>541</v>
      </c>
      <c r="B41" s="2" t="s">
        <v>469</v>
      </c>
      <c r="C41" s="2">
        <v>1</v>
      </c>
      <c r="D41" s="2">
        <v>2</v>
      </c>
      <c r="E41" s="2">
        <v>3</v>
      </c>
      <c r="F41" s="2">
        <v>4</v>
      </c>
      <c r="G41" s="2">
        <v>5</v>
      </c>
      <c r="H41" s="2">
        <v>6</v>
      </c>
      <c r="I41" s="2">
        <v>7</v>
      </c>
      <c r="J41" s="2">
        <v>8</v>
      </c>
      <c r="K41" s="2">
        <v>9</v>
      </c>
      <c r="L41" s="2">
        <v>10</v>
      </c>
      <c r="M41" s="2">
        <v>11</v>
      </c>
      <c r="N41" s="2">
        <v>12</v>
      </c>
      <c r="O41" s="2">
        <v>13</v>
      </c>
      <c r="P41" s="2">
        <v>14</v>
      </c>
      <c r="Q41" s="2">
        <v>15</v>
      </c>
      <c r="R41" s="2">
        <v>16</v>
      </c>
      <c r="S41" s="2">
        <v>17</v>
      </c>
      <c r="T41" s="2">
        <v>18</v>
      </c>
      <c r="U41" s="2">
        <v>19</v>
      </c>
      <c r="V41" s="2">
        <v>20</v>
      </c>
      <c r="W41" s="2">
        <v>21</v>
      </c>
      <c r="X41" s="2">
        <v>22</v>
      </c>
      <c r="Y41" s="2">
        <v>23</v>
      </c>
      <c r="Z41" s="2">
        <v>24</v>
      </c>
      <c r="AA41" s="2">
        <v>25</v>
      </c>
      <c r="AB41" s="2">
        <v>26</v>
      </c>
      <c r="AC41" s="2">
        <v>27</v>
      </c>
      <c r="AD41" s="2">
        <v>28</v>
      </c>
      <c r="AE41" s="2">
        <v>29</v>
      </c>
      <c r="AF41" s="2">
        <v>30</v>
      </c>
    </row>
    <row r="42" spans="1:52">
      <c r="A42">
        <f>YEAR(Parameters!H$4)</f>
        <v>2011</v>
      </c>
      <c r="B42" s="4">
        <f>SUM(C42:AZ42)</f>
        <v>1672172.5203889667</v>
      </c>
      <c r="C42" s="5">
        <f>VintagePortion('NER Model'!D$2,'NER Model'!E$2,$A42)*'NER Model'!E$183</f>
        <v>1672172.5203889667</v>
      </c>
      <c r="D42" s="5">
        <f>VintagePortion('NER Model'!E$2,'NER Model'!F$2,$A42)*'NER Model'!F$183</f>
        <v>0</v>
      </c>
      <c r="E42" s="5">
        <f>VintagePortion('NER Model'!F$2,'NER Model'!G$2,$A42)*'NER Model'!G$183</f>
        <v>0</v>
      </c>
      <c r="F42" s="5">
        <f>VintagePortion('NER Model'!J$2,'NER Model'!K$2,$A42)*'NER Model'!H$183</f>
        <v>0</v>
      </c>
      <c r="G42" s="5">
        <f>VintagePortion('NER Model'!K$2,'NER Model'!L$2,$A42)*'NER Model'!L$183</f>
        <v>0</v>
      </c>
      <c r="H42" s="5">
        <f>VintagePortion('NER Model'!L$2,'NER Model'!M$2,$A42)*'NER Model'!M$183</f>
        <v>0</v>
      </c>
      <c r="I42" s="5">
        <f>VintagePortion('NER Model'!M$2,'NER Model'!N$2,$A42)*'NER Model'!N$183</f>
        <v>0</v>
      </c>
      <c r="J42" s="5">
        <f>VintagePortion('NER Model'!N$2,'NER Model'!O$2,$A42)*'NER Model'!O$183</f>
        <v>0</v>
      </c>
      <c r="K42" s="5">
        <f>VintagePortion('NER Model'!O$2,'NER Model'!P$2,$A42)*'NER Model'!P$183</f>
        <v>0</v>
      </c>
      <c r="L42" s="5">
        <f>VintagePortion('NER Model'!P$2,'NER Model'!Q$2,$A42)*'NER Model'!Q$183</f>
        <v>0</v>
      </c>
      <c r="M42" s="5">
        <f>VintagePortion('NER Model'!Q$2,'NER Model'!R$2,$A42)*'NER Model'!R$183</f>
        <v>0</v>
      </c>
      <c r="N42" s="5">
        <f>VintagePortion('NER Model'!R$2,'NER Model'!S$2,$A42)*'NER Model'!S$183</f>
        <v>0</v>
      </c>
      <c r="O42" s="5">
        <f>VintagePortion('NER Model'!S$2,'NER Model'!T$2,$A42)*'NER Model'!T$183</f>
        <v>0</v>
      </c>
      <c r="P42" s="5">
        <f>VintagePortion('NER Model'!T$2,'NER Model'!U$2,$A42)*'NER Model'!U$183</f>
        <v>0</v>
      </c>
      <c r="Q42" s="5">
        <f>VintagePortion('NER Model'!U$2,'NER Model'!V$2,$A42)*'NER Model'!V$183</f>
        <v>0</v>
      </c>
      <c r="R42" s="5">
        <f>VintagePortion('NER Model'!V$2,'NER Model'!W$2,$A42)*'NER Model'!W$183</f>
        <v>0</v>
      </c>
      <c r="S42" s="5">
        <f>VintagePortion('NER Model'!W$2,'NER Model'!X$2,$A42)*'NER Model'!X$183</f>
        <v>0</v>
      </c>
      <c r="T42" s="5">
        <f>VintagePortion('NER Model'!X$2,'NER Model'!Y$2,$A42)*'NER Model'!Y$183</f>
        <v>0</v>
      </c>
      <c r="U42" s="5">
        <f>VintagePortion('NER Model'!Y$2,'NER Model'!Z$2,$A42)*'NER Model'!Z$183</f>
        <v>0</v>
      </c>
      <c r="V42" s="5">
        <f>VintagePortion('NER Model'!Z$2,'NER Model'!AA$2,$A42)*'NER Model'!AA$183</f>
        <v>0</v>
      </c>
      <c r="W42" s="5">
        <f>VintagePortion('NER Model'!AA$2,'NER Model'!AB$2,$A42)*'NER Model'!AB$183</f>
        <v>0</v>
      </c>
      <c r="X42" s="5">
        <f>VintagePortion('NER Model'!AB$2,'NER Model'!AC$2,$A42)*'NER Model'!AC$183</f>
        <v>0</v>
      </c>
      <c r="Y42" s="5">
        <f>VintagePortion('NER Model'!AC$2,'NER Model'!AD$2,$A42)*'NER Model'!AD$183</f>
        <v>0</v>
      </c>
      <c r="Z42" s="5">
        <f>VintagePortion('NER Model'!AD$2,'NER Model'!AE$2,$A42)*'NER Model'!AE$183</f>
        <v>0</v>
      </c>
      <c r="AA42" s="5">
        <f>VintagePortion('NER Model'!AE$2,'NER Model'!AF$2,$A42)*'NER Model'!AF$183</f>
        <v>0</v>
      </c>
      <c r="AB42" s="5">
        <f>VintagePortion('NER Model'!AF$2,'NER Model'!AG$2,$A42)*'NER Model'!AG$183</f>
        <v>0</v>
      </c>
      <c r="AC42" s="5">
        <f>VintagePortion('NER Model'!AG$2,'NER Model'!AH$2,$A42)*'NER Model'!AH$183</f>
        <v>0</v>
      </c>
      <c r="AD42" s="5">
        <f>VintagePortion('NER Model'!AH$2,'NER Model'!AI$2,$A42)*'NER Model'!AI$183</f>
        <v>0</v>
      </c>
      <c r="AE42" s="5">
        <f>VintagePortion('NER Model'!AI$2,'NER Model'!AJ$2,$A42)*'NER Model'!AJ$183</f>
        <v>0</v>
      </c>
      <c r="AF42" s="5">
        <f>VintagePortion('NER Model'!AJ$2,'NER Model'!AK$2,$A42)*'NER Model'!AK$183</f>
        <v>0</v>
      </c>
    </row>
    <row r="43" spans="1:52">
      <c r="A43">
        <f>IF(ISNUMBER(A42),IF(A42+1&lt;=YEAR(Parameters!H$6),A42+1,""),"")</f>
        <v>2012</v>
      </c>
      <c r="B43" s="4">
        <f>SUM(C43:AZ43)</f>
        <v>2216877.1034859922</v>
      </c>
      <c r="C43" s="5">
        <f>VintagePortion('NER Model'!D$2,'NER Model'!E$2,$A43)*'NER Model'!E$183</f>
        <v>1729243.2548732318</v>
      </c>
      <c r="D43" s="5">
        <f>VintagePortion('NER Model'!E$2,'NER Model'!F$2,$A43)*'NER Model'!F$183</f>
        <v>487633.8486127606</v>
      </c>
      <c r="E43" s="5">
        <f>VintagePortion('NER Model'!F$2,'NER Model'!G$2,$A43)*'NER Model'!G$183</f>
        <v>0</v>
      </c>
      <c r="F43" s="5">
        <f>VintagePortion('NER Model'!J$2,'NER Model'!K$2,$A43)*'NER Model'!H$183</f>
        <v>0</v>
      </c>
      <c r="G43" s="5">
        <f>VintagePortion('NER Model'!K$2,'NER Model'!L$2,$A43)*'NER Model'!L$183</f>
        <v>0</v>
      </c>
      <c r="H43" s="5">
        <f>VintagePortion('NER Model'!L$2,'NER Model'!M$2,$A43)*'NER Model'!M$183</f>
        <v>0</v>
      </c>
      <c r="I43" s="5">
        <f>VintagePortion('NER Model'!M$2,'NER Model'!N$2,$A43)*'NER Model'!N$183</f>
        <v>0</v>
      </c>
      <c r="J43" s="5">
        <f>VintagePortion('NER Model'!N$2,'NER Model'!O$2,$A43)*'NER Model'!O$183</f>
        <v>0</v>
      </c>
      <c r="K43" s="5">
        <f>VintagePortion('NER Model'!O$2,'NER Model'!P$2,$A43)*'NER Model'!P$183</f>
        <v>0</v>
      </c>
      <c r="L43" s="5">
        <f>VintagePortion('NER Model'!P$2,'NER Model'!Q$2,$A43)*'NER Model'!Q$183</f>
        <v>0</v>
      </c>
      <c r="M43" s="5">
        <f>VintagePortion('NER Model'!Q$2,'NER Model'!R$2,$A43)*'NER Model'!R$183</f>
        <v>0</v>
      </c>
      <c r="N43" s="5">
        <f>VintagePortion('NER Model'!R$2,'NER Model'!S$2,$A43)*'NER Model'!S$183</f>
        <v>0</v>
      </c>
      <c r="O43" s="5">
        <f>VintagePortion('NER Model'!S$2,'NER Model'!T$2,$A43)*'NER Model'!T$183</f>
        <v>0</v>
      </c>
      <c r="P43" s="5">
        <f>VintagePortion('NER Model'!T$2,'NER Model'!U$2,$A43)*'NER Model'!U$183</f>
        <v>0</v>
      </c>
      <c r="Q43" s="5">
        <f>VintagePortion('NER Model'!U$2,'NER Model'!V$2,$A43)*'NER Model'!V$183</f>
        <v>0</v>
      </c>
      <c r="R43" s="5">
        <f>VintagePortion('NER Model'!V$2,'NER Model'!W$2,$A43)*'NER Model'!W$183</f>
        <v>0</v>
      </c>
      <c r="S43" s="5">
        <f>VintagePortion('NER Model'!W$2,'NER Model'!X$2,$A43)*'NER Model'!X$183</f>
        <v>0</v>
      </c>
      <c r="T43" s="5">
        <f>VintagePortion('NER Model'!X$2,'NER Model'!Y$2,$A43)*'NER Model'!Y$183</f>
        <v>0</v>
      </c>
      <c r="U43" s="5">
        <f>VintagePortion('NER Model'!Y$2,'NER Model'!Z$2,$A43)*'NER Model'!Z$183</f>
        <v>0</v>
      </c>
      <c r="V43" s="5">
        <f>VintagePortion('NER Model'!Z$2,'NER Model'!AA$2,$A43)*'NER Model'!AA$183</f>
        <v>0</v>
      </c>
      <c r="W43" s="5">
        <f>VintagePortion('NER Model'!AA$2,'NER Model'!AB$2,$A43)*'NER Model'!AB$183</f>
        <v>0</v>
      </c>
      <c r="X43" s="5">
        <f>VintagePortion('NER Model'!AB$2,'NER Model'!AC$2,$A43)*'NER Model'!AC$183</f>
        <v>0</v>
      </c>
      <c r="Y43" s="5">
        <f>VintagePortion('NER Model'!AC$2,'NER Model'!AD$2,$A43)*'NER Model'!AD$183</f>
        <v>0</v>
      </c>
      <c r="Z43" s="5">
        <f>VintagePortion('NER Model'!AD$2,'NER Model'!AE$2,$A43)*'NER Model'!AE$183</f>
        <v>0</v>
      </c>
      <c r="AA43" s="5">
        <f>VintagePortion('NER Model'!AE$2,'NER Model'!AF$2,$A43)*'NER Model'!AF$183</f>
        <v>0</v>
      </c>
      <c r="AB43" s="5">
        <f>VintagePortion('NER Model'!AF$2,'NER Model'!AG$2,$A43)*'NER Model'!AG$183</f>
        <v>0</v>
      </c>
      <c r="AC43" s="5">
        <f>VintagePortion('NER Model'!AG$2,'NER Model'!AH$2,$A43)*'NER Model'!AH$183</f>
        <v>0</v>
      </c>
      <c r="AD43" s="5">
        <f>VintagePortion('NER Model'!AH$2,'NER Model'!AI$2,$A43)*'NER Model'!AI$183</f>
        <v>0</v>
      </c>
      <c r="AE43" s="5">
        <f>VintagePortion('NER Model'!AI$2,'NER Model'!AJ$2,$A43)*'NER Model'!AJ$183</f>
        <v>0</v>
      </c>
      <c r="AF43" s="5">
        <f>VintagePortion('NER Model'!AJ$2,'NER Model'!AK$2,$A43)*'NER Model'!AK$183</f>
        <v>0</v>
      </c>
    </row>
    <row r="44" spans="1:52">
      <c r="A44">
        <f>IF(ISNUMBER(A43),IF(A43+1&lt;=YEAR(Parameters!H$6),A43+1,""),"")</f>
        <v>2013</v>
      </c>
      <c r="B44" s="4">
        <f t="shared" ref="B44:B72" si="4">SUM(C44:AZ44)</f>
        <v>2870747.6571557685</v>
      </c>
      <c r="C44" s="5">
        <f>VintagePortion('NER Model'!D$2,'NER Model'!E$2,$A44)*'NER Model'!E$183</f>
        <v>0</v>
      </c>
      <c r="D44" s="5">
        <f>VintagePortion('NER Model'!E$2,'NER Model'!F$2,$A44)*'NER Model'!F$183</f>
        <v>2870747.6571557685</v>
      </c>
      <c r="E44" s="5">
        <f>VintagePortion('NER Model'!F$2,'NER Model'!G$2,$A44)*'NER Model'!G$183</f>
        <v>0</v>
      </c>
      <c r="F44" s="5">
        <f>VintagePortion('NER Model'!J$2,'NER Model'!K$2,$A44)*'NER Model'!H$183</f>
        <v>0</v>
      </c>
      <c r="G44" s="5">
        <f>VintagePortion('NER Model'!K$2,'NER Model'!L$2,$A44)*'NER Model'!L$183</f>
        <v>0</v>
      </c>
      <c r="H44" s="5">
        <f>VintagePortion('NER Model'!L$2,'NER Model'!M$2,$A44)*'NER Model'!M$183</f>
        <v>0</v>
      </c>
      <c r="I44" s="5">
        <f>VintagePortion('NER Model'!M$2,'NER Model'!N$2,$A44)*'NER Model'!N$183</f>
        <v>0</v>
      </c>
      <c r="J44" s="5">
        <f>VintagePortion('NER Model'!N$2,'NER Model'!O$2,$A44)*'NER Model'!O$183</f>
        <v>0</v>
      </c>
      <c r="K44" s="5">
        <f>VintagePortion('NER Model'!O$2,'NER Model'!P$2,$A44)*'NER Model'!P$183</f>
        <v>0</v>
      </c>
      <c r="L44" s="5">
        <f>VintagePortion('NER Model'!P$2,'NER Model'!Q$2,$A44)*'NER Model'!Q$183</f>
        <v>0</v>
      </c>
      <c r="M44" s="5">
        <f>VintagePortion('NER Model'!Q$2,'NER Model'!R$2,$A44)*'NER Model'!R$183</f>
        <v>0</v>
      </c>
      <c r="N44" s="5">
        <f>VintagePortion('NER Model'!R$2,'NER Model'!S$2,$A44)*'NER Model'!S$183</f>
        <v>0</v>
      </c>
      <c r="O44" s="5">
        <f>VintagePortion('NER Model'!S$2,'NER Model'!T$2,$A44)*'NER Model'!T$183</f>
        <v>0</v>
      </c>
      <c r="P44" s="5">
        <f>VintagePortion('NER Model'!T$2,'NER Model'!U$2,$A44)*'NER Model'!U$183</f>
        <v>0</v>
      </c>
      <c r="Q44" s="5">
        <f>VintagePortion('NER Model'!U$2,'NER Model'!V$2,$A44)*'NER Model'!V$183</f>
        <v>0</v>
      </c>
      <c r="R44" s="5">
        <f>VintagePortion('NER Model'!V$2,'NER Model'!W$2,$A44)*'NER Model'!W$183</f>
        <v>0</v>
      </c>
      <c r="S44" s="5">
        <f>VintagePortion('NER Model'!W$2,'NER Model'!X$2,$A44)*'NER Model'!X$183</f>
        <v>0</v>
      </c>
      <c r="T44" s="5">
        <f>VintagePortion('NER Model'!X$2,'NER Model'!Y$2,$A44)*'NER Model'!Y$183</f>
        <v>0</v>
      </c>
      <c r="U44" s="5">
        <f>VintagePortion('NER Model'!Y$2,'NER Model'!Z$2,$A44)*'NER Model'!Z$183</f>
        <v>0</v>
      </c>
      <c r="V44" s="5">
        <f>VintagePortion('NER Model'!Z$2,'NER Model'!AA$2,$A44)*'NER Model'!AA$183</f>
        <v>0</v>
      </c>
      <c r="W44" s="5">
        <f>VintagePortion('NER Model'!AA$2,'NER Model'!AB$2,$A44)*'NER Model'!AB$183</f>
        <v>0</v>
      </c>
      <c r="X44" s="5">
        <f>VintagePortion('NER Model'!AB$2,'NER Model'!AC$2,$A44)*'NER Model'!AC$183</f>
        <v>0</v>
      </c>
      <c r="Y44" s="5">
        <f>VintagePortion('NER Model'!AC$2,'NER Model'!AD$2,$A44)*'NER Model'!AD$183</f>
        <v>0</v>
      </c>
      <c r="Z44" s="5">
        <f>VintagePortion('NER Model'!AD$2,'NER Model'!AE$2,$A44)*'NER Model'!AE$183</f>
        <v>0</v>
      </c>
      <c r="AA44" s="5">
        <f>VintagePortion('NER Model'!AE$2,'NER Model'!AF$2,$A44)*'NER Model'!AF$183</f>
        <v>0</v>
      </c>
      <c r="AB44" s="5">
        <f>VintagePortion('NER Model'!AF$2,'NER Model'!AG$2,$A44)*'NER Model'!AG$183</f>
        <v>0</v>
      </c>
      <c r="AC44" s="5">
        <f>VintagePortion('NER Model'!AG$2,'NER Model'!AH$2,$A44)*'NER Model'!AH$183</f>
        <v>0</v>
      </c>
      <c r="AD44" s="5">
        <f>VintagePortion('NER Model'!AH$2,'NER Model'!AI$2,$A44)*'NER Model'!AI$183</f>
        <v>0</v>
      </c>
      <c r="AE44" s="5">
        <f>VintagePortion('NER Model'!AI$2,'NER Model'!AJ$2,$A44)*'NER Model'!AJ$183</f>
        <v>0</v>
      </c>
      <c r="AF44" s="5">
        <f>VintagePortion('NER Model'!AJ$2,'NER Model'!AK$2,$A44)*'NER Model'!AK$183</f>
        <v>0</v>
      </c>
    </row>
    <row r="45" spans="1:52">
      <c r="A45">
        <f>IF(ISNUMBER(A44),IF(A44+1&lt;=YEAR(Parameters!H$6),A44+1,""),"")</f>
        <v>2014</v>
      </c>
      <c r="B45" s="4">
        <f t="shared" si="4"/>
        <v>2870747.6571557685</v>
      </c>
      <c r="C45" s="5">
        <f>VintagePortion('NER Model'!D$2,'NER Model'!E$2,$A45)*'NER Model'!E$183</f>
        <v>0</v>
      </c>
      <c r="D45" s="5">
        <f>VintagePortion('NER Model'!E$2,'NER Model'!F$2,$A45)*'NER Model'!F$183</f>
        <v>2870747.6571557685</v>
      </c>
      <c r="E45" s="5">
        <f>VintagePortion('NER Model'!F$2,'NER Model'!G$2,$A45)*'NER Model'!G$183</f>
        <v>0</v>
      </c>
      <c r="F45" s="5">
        <f>VintagePortion('NER Model'!J$2,'NER Model'!K$2,$A45)*'NER Model'!H$183</f>
        <v>0</v>
      </c>
      <c r="G45" s="5">
        <f>VintagePortion('NER Model'!K$2,'NER Model'!L$2,$A45)*'NER Model'!L$183</f>
        <v>0</v>
      </c>
      <c r="H45" s="5">
        <f>VintagePortion('NER Model'!L$2,'NER Model'!M$2,$A45)*'NER Model'!M$183</f>
        <v>0</v>
      </c>
      <c r="I45" s="5">
        <f>VintagePortion('NER Model'!M$2,'NER Model'!N$2,$A45)*'NER Model'!N$183</f>
        <v>0</v>
      </c>
      <c r="J45" s="5">
        <f>VintagePortion('NER Model'!N$2,'NER Model'!O$2,$A45)*'NER Model'!O$183</f>
        <v>0</v>
      </c>
      <c r="K45" s="5">
        <f>VintagePortion('NER Model'!O$2,'NER Model'!P$2,$A45)*'NER Model'!P$183</f>
        <v>0</v>
      </c>
      <c r="L45" s="5">
        <f>VintagePortion('NER Model'!P$2,'NER Model'!Q$2,$A45)*'NER Model'!Q$183</f>
        <v>0</v>
      </c>
      <c r="M45" s="5">
        <f>VintagePortion('NER Model'!Q$2,'NER Model'!R$2,$A45)*'NER Model'!R$183</f>
        <v>0</v>
      </c>
      <c r="N45" s="5">
        <f>VintagePortion('NER Model'!R$2,'NER Model'!S$2,$A45)*'NER Model'!S$183</f>
        <v>0</v>
      </c>
      <c r="O45" s="5">
        <f>VintagePortion('NER Model'!S$2,'NER Model'!T$2,$A45)*'NER Model'!T$183</f>
        <v>0</v>
      </c>
      <c r="P45" s="5">
        <f>VintagePortion('NER Model'!T$2,'NER Model'!U$2,$A45)*'NER Model'!U$183</f>
        <v>0</v>
      </c>
      <c r="Q45" s="5">
        <f>VintagePortion('NER Model'!U$2,'NER Model'!V$2,$A45)*'NER Model'!V$183</f>
        <v>0</v>
      </c>
      <c r="R45" s="5">
        <f>VintagePortion('NER Model'!V$2,'NER Model'!W$2,$A45)*'NER Model'!W$183</f>
        <v>0</v>
      </c>
      <c r="S45" s="5">
        <f>VintagePortion('NER Model'!W$2,'NER Model'!X$2,$A45)*'NER Model'!X$183</f>
        <v>0</v>
      </c>
      <c r="T45" s="5">
        <f>VintagePortion('NER Model'!X$2,'NER Model'!Y$2,$A45)*'NER Model'!Y$183</f>
        <v>0</v>
      </c>
      <c r="U45" s="5">
        <f>VintagePortion('NER Model'!Y$2,'NER Model'!Z$2,$A45)*'NER Model'!Z$183</f>
        <v>0</v>
      </c>
      <c r="V45" s="5">
        <f>VintagePortion('NER Model'!Z$2,'NER Model'!AA$2,$A45)*'NER Model'!AA$183</f>
        <v>0</v>
      </c>
      <c r="W45" s="5">
        <f>VintagePortion('NER Model'!AA$2,'NER Model'!AB$2,$A45)*'NER Model'!AB$183</f>
        <v>0</v>
      </c>
      <c r="X45" s="5">
        <f>VintagePortion('NER Model'!AB$2,'NER Model'!AC$2,$A45)*'NER Model'!AC$183</f>
        <v>0</v>
      </c>
      <c r="Y45" s="5">
        <f>VintagePortion('NER Model'!AC$2,'NER Model'!AD$2,$A45)*'NER Model'!AD$183</f>
        <v>0</v>
      </c>
      <c r="Z45" s="5">
        <f>VintagePortion('NER Model'!AD$2,'NER Model'!AE$2,$A45)*'NER Model'!AE$183</f>
        <v>0</v>
      </c>
      <c r="AA45" s="5">
        <f>VintagePortion('NER Model'!AE$2,'NER Model'!AF$2,$A45)*'NER Model'!AF$183</f>
        <v>0</v>
      </c>
      <c r="AB45" s="5">
        <f>VintagePortion('NER Model'!AF$2,'NER Model'!AG$2,$A45)*'NER Model'!AG$183</f>
        <v>0</v>
      </c>
      <c r="AC45" s="5">
        <f>VintagePortion('NER Model'!AG$2,'NER Model'!AH$2,$A45)*'NER Model'!AH$183</f>
        <v>0</v>
      </c>
      <c r="AD45" s="5">
        <f>VintagePortion('NER Model'!AH$2,'NER Model'!AI$2,$A45)*'NER Model'!AI$183</f>
        <v>0</v>
      </c>
      <c r="AE45" s="5">
        <f>VintagePortion('NER Model'!AI$2,'NER Model'!AJ$2,$A45)*'NER Model'!AJ$183</f>
        <v>0</v>
      </c>
      <c r="AF45" s="5">
        <f>VintagePortion('NER Model'!AJ$2,'NER Model'!AK$2,$A45)*'NER Model'!AK$183</f>
        <v>0</v>
      </c>
    </row>
    <row r="46" spans="1:52">
      <c r="A46">
        <f>IF(ISNUMBER(A45),IF(A45+1&lt;=YEAR(Parameters!H$6),A45+1,""),"")</f>
        <v>2015</v>
      </c>
      <c r="B46" s="4">
        <f t="shared" si="4"/>
        <v>2870747.6571557685</v>
      </c>
      <c r="C46" s="5">
        <f>VintagePortion('NER Model'!D$2,'NER Model'!E$2,$A46)*'NER Model'!E$183</f>
        <v>0</v>
      </c>
      <c r="D46" s="5">
        <f>VintagePortion('NER Model'!E$2,'NER Model'!F$2,$A46)*'NER Model'!F$183</f>
        <v>2870747.6571557685</v>
      </c>
      <c r="E46" s="5">
        <f>VintagePortion('NER Model'!F$2,'NER Model'!G$2,$A46)*'NER Model'!G$183</f>
        <v>0</v>
      </c>
      <c r="F46" s="5">
        <f>VintagePortion('NER Model'!J$2,'NER Model'!K$2,$A46)*'NER Model'!H$183</f>
        <v>0</v>
      </c>
      <c r="G46" s="5">
        <f>VintagePortion('NER Model'!K$2,'NER Model'!L$2,$A46)*'NER Model'!L$183</f>
        <v>0</v>
      </c>
      <c r="H46" s="5">
        <f>VintagePortion('NER Model'!L$2,'NER Model'!M$2,$A46)*'NER Model'!M$183</f>
        <v>0</v>
      </c>
      <c r="I46" s="5">
        <f>VintagePortion('NER Model'!M$2,'NER Model'!N$2,$A46)*'NER Model'!N$183</f>
        <v>0</v>
      </c>
      <c r="J46" s="5">
        <f>VintagePortion('NER Model'!N$2,'NER Model'!O$2,$A46)*'NER Model'!O$183</f>
        <v>0</v>
      </c>
      <c r="K46" s="5">
        <f>VintagePortion('NER Model'!O$2,'NER Model'!P$2,$A46)*'NER Model'!P$183</f>
        <v>0</v>
      </c>
      <c r="L46" s="5">
        <f>VintagePortion('NER Model'!P$2,'NER Model'!Q$2,$A46)*'NER Model'!Q$183</f>
        <v>0</v>
      </c>
      <c r="M46" s="5">
        <f>VintagePortion('NER Model'!Q$2,'NER Model'!R$2,$A46)*'NER Model'!R$183</f>
        <v>0</v>
      </c>
      <c r="N46" s="5">
        <f>VintagePortion('NER Model'!R$2,'NER Model'!S$2,$A46)*'NER Model'!S$183</f>
        <v>0</v>
      </c>
      <c r="O46" s="5">
        <f>VintagePortion('NER Model'!S$2,'NER Model'!T$2,$A46)*'NER Model'!T$183</f>
        <v>0</v>
      </c>
      <c r="P46" s="5">
        <f>VintagePortion('NER Model'!T$2,'NER Model'!U$2,$A46)*'NER Model'!U$183</f>
        <v>0</v>
      </c>
      <c r="Q46" s="5">
        <f>VintagePortion('NER Model'!U$2,'NER Model'!V$2,$A46)*'NER Model'!V$183</f>
        <v>0</v>
      </c>
      <c r="R46" s="5">
        <f>VintagePortion('NER Model'!V$2,'NER Model'!W$2,$A46)*'NER Model'!W$183</f>
        <v>0</v>
      </c>
      <c r="S46" s="5">
        <f>VintagePortion('NER Model'!W$2,'NER Model'!X$2,$A46)*'NER Model'!X$183</f>
        <v>0</v>
      </c>
      <c r="T46" s="5">
        <f>VintagePortion('NER Model'!X$2,'NER Model'!Y$2,$A46)*'NER Model'!Y$183</f>
        <v>0</v>
      </c>
      <c r="U46" s="5">
        <f>VintagePortion('NER Model'!Y$2,'NER Model'!Z$2,$A46)*'NER Model'!Z$183</f>
        <v>0</v>
      </c>
      <c r="V46" s="5">
        <f>VintagePortion('NER Model'!Z$2,'NER Model'!AA$2,$A46)*'NER Model'!AA$183</f>
        <v>0</v>
      </c>
      <c r="W46" s="5">
        <f>VintagePortion('NER Model'!AA$2,'NER Model'!AB$2,$A46)*'NER Model'!AB$183</f>
        <v>0</v>
      </c>
      <c r="X46" s="5">
        <f>VintagePortion('NER Model'!AB$2,'NER Model'!AC$2,$A46)*'NER Model'!AC$183</f>
        <v>0</v>
      </c>
      <c r="Y46" s="5">
        <f>VintagePortion('NER Model'!AC$2,'NER Model'!AD$2,$A46)*'NER Model'!AD$183</f>
        <v>0</v>
      </c>
      <c r="Z46" s="5">
        <f>VintagePortion('NER Model'!AD$2,'NER Model'!AE$2,$A46)*'NER Model'!AE$183</f>
        <v>0</v>
      </c>
      <c r="AA46" s="5">
        <f>VintagePortion('NER Model'!AE$2,'NER Model'!AF$2,$A46)*'NER Model'!AF$183</f>
        <v>0</v>
      </c>
      <c r="AB46" s="5">
        <f>VintagePortion('NER Model'!AF$2,'NER Model'!AG$2,$A46)*'NER Model'!AG$183</f>
        <v>0</v>
      </c>
      <c r="AC46" s="5">
        <f>VintagePortion('NER Model'!AG$2,'NER Model'!AH$2,$A46)*'NER Model'!AH$183</f>
        <v>0</v>
      </c>
      <c r="AD46" s="5">
        <f>VintagePortion('NER Model'!AH$2,'NER Model'!AI$2,$A46)*'NER Model'!AI$183</f>
        <v>0</v>
      </c>
      <c r="AE46" s="5">
        <f>VintagePortion('NER Model'!AI$2,'NER Model'!AJ$2,$A46)*'NER Model'!AJ$183</f>
        <v>0</v>
      </c>
      <c r="AF46" s="5">
        <f>VintagePortion('NER Model'!AJ$2,'NER Model'!AK$2,$A46)*'NER Model'!AK$183</f>
        <v>0</v>
      </c>
    </row>
    <row r="47" spans="1:52">
      <c r="A47">
        <f>IF(ISNUMBER(A46),IF(A46+1&lt;=YEAR(Parameters!H$6),A46+1,""),"")</f>
        <v>2016</v>
      </c>
      <c r="B47" s="4">
        <f t="shared" si="4"/>
        <v>2870747.6571557685</v>
      </c>
      <c r="C47" s="5">
        <f>VintagePortion('NER Model'!D$2,'NER Model'!E$2,$A47)*'NER Model'!E$183</f>
        <v>0</v>
      </c>
      <c r="D47" s="5">
        <f>VintagePortion('NER Model'!E$2,'NER Model'!F$2,$A47)*'NER Model'!F$183</f>
        <v>2870747.6571557685</v>
      </c>
      <c r="E47" s="5">
        <f>VintagePortion('NER Model'!F$2,'NER Model'!G$2,$A47)*'NER Model'!G$183</f>
        <v>0</v>
      </c>
      <c r="F47" s="5">
        <f>VintagePortion('NER Model'!J$2,'NER Model'!K$2,$A47)*'NER Model'!H$183</f>
        <v>0</v>
      </c>
      <c r="G47" s="5">
        <f>VintagePortion('NER Model'!K$2,'NER Model'!L$2,$A47)*'NER Model'!L$183</f>
        <v>0</v>
      </c>
      <c r="H47" s="5">
        <f>VintagePortion('NER Model'!L$2,'NER Model'!M$2,$A47)*'NER Model'!M$183</f>
        <v>0</v>
      </c>
      <c r="I47" s="5">
        <f>VintagePortion('NER Model'!M$2,'NER Model'!N$2,$A47)*'NER Model'!N$183</f>
        <v>0</v>
      </c>
      <c r="J47" s="5">
        <f>VintagePortion('NER Model'!N$2,'NER Model'!O$2,$A47)*'NER Model'!O$183</f>
        <v>0</v>
      </c>
      <c r="K47" s="5">
        <f>VintagePortion('NER Model'!O$2,'NER Model'!P$2,$A47)*'NER Model'!P$183</f>
        <v>0</v>
      </c>
      <c r="L47" s="5">
        <f>VintagePortion('NER Model'!P$2,'NER Model'!Q$2,$A47)*'NER Model'!Q$183</f>
        <v>0</v>
      </c>
      <c r="M47" s="5">
        <f>VintagePortion('NER Model'!Q$2,'NER Model'!R$2,$A47)*'NER Model'!R$183</f>
        <v>0</v>
      </c>
      <c r="N47" s="5">
        <f>VintagePortion('NER Model'!R$2,'NER Model'!S$2,$A47)*'NER Model'!S$183</f>
        <v>0</v>
      </c>
      <c r="O47" s="5">
        <f>VintagePortion('NER Model'!S$2,'NER Model'!T$2,$A47)*'NER Model'!T$183</f>
        <v>0</v>
      </c>
      <c r="P47" s="5">
        <f>VintagePortion('NER Model'!T$2,'NER Model'!U$2,$A47)*'NER Model'!U$183</f>
        <v>0</v>
      </c>
      <c r="Q47" s="5">
        <f>VintagePortion('NER Model'!U$2,'NER Model'!V$2,$A47)*'NER Model'!V$183</f>
        <v>0</v>
      </c>
      <c r="R47" s="5">
        <f>VintagePortion('NER Model'!V$2,'NER Model'!W$2,$A47)*'NER Model'!W$183</f>
        <v>0</v>
      </c>
      <c r="S47" s="5">
        <f>VintagePortion('NER Model'!W$2,'NER Model'!X$2,$A47)*'NER Model'!X$183</f>
        <v>0</v>
      </c>
      <c r="T47" s="5">
        <f>VintagePortion('NER Model'!X$2,'NER Model'!Y$2,$A47)*'NER Model'!Y$183</f>
        <v>0</v>
      </c>
      <c r="U47" s="5">
        <f>VintagePortion('NER Model'!Y$2,'NER Model'!Z$2,$A47)*'NER Model'!Z$183</f>
        <v>0</v>
      </c>
      <c r="V47" s="5">
        <f>VintagePortion('NER Model'!Z$2,'NER Model'!AA$2,$A47)*'NER Model'!AA$183</f>
        <v>0</v>
      </c>
      <c r="W47" s="5">
        <f>VintagePortion('NER Model'!AA$2,'NER Model'!AB$2,$A47)*'NER Model'!AB$183</f>
        <v>0</v>
      </c>
      <c r="X47" s="5">
        <f>VintagePortion('NER Model'!AB$2,'NER Model'!AC$2,$A47)*'NER Model'!AC$183</f>
        <v>0</v>
      </c>
      <c r="Y47" s="5">
        <f>VintagePortion('NER Model'!AC$2,'NER Model'!AD$2,$A47)*'NER Model'!AD$183</f>
        <v>0</v>
      </c>
      <c r="Z47" s="5">
        <f>VintagePortion('NER Model'!AD$2,'NER Model'!AE$2,$A47)*'NER Model'!AE$183</f>
        <v>0</v>
      </c>
      <c r="AA47" s="5">
        <f>VintagePortion('NER Model'!AE$2,'NER Model'!AF$2,$A47)*'NER Model'!AF$183</f>
        <v>0</v>
      </c>
      <c r="AB47" s="5">
        <f>VintagePortion('NER Model'!AF$2,'NER Model'!AG$2,$A47)*'NER Model'!AG$183</f>
        <v>0</v>
      </c>
      <c r="AC47" s="5">
        <f>VintagePortion('NER Model'!AG$2,'NER Model'!AH$2,$A47)*'NER Model'!AH$183</f>
        <v>0</v>
      </c>
      <c r="AD47" s="5">
        <f>VintagePortion('NER Model'!AH$2,'NER Model'!AI$2,$A47)*'NER Model'!AI$183</f>
        <v>0</v>
      </c>
      <c r="AE47" s="5">
        <f>VintagePortion('NER Model'!AI$2,'NER Model'!AJ$2,$A47)*'NER Model'!AJ$183</f>
        <v>0</v>
      </c>
      <c r="AF47" s="5">
        <f>VintagePortion('NER Model'!AJ$2,'NER Model'!AK$2,$A47)*'NER Model'!AK$183</f>
        <v>0</v>
      </c>
    </row>
    <row r="48" spans="1:52">
      <c r="A48">
        <f>IF(ISNUMBER(A47),IF(A47+1&lt;=YEAR(Parameters!H$6),A47+1,""),"")</f>
        <v>2017</v>
      </c>
      <c r="B48" s="4">
        <f>SUM(C48:AZ48)</f>
        <v>5082784.1139231119</v>
      </c>
      <c r="C48" s="5">
        <f>VintagePortion('NER Model'!D$2,'NER Model'!E$2,$A48)*'NER Model'!E$183</f>
        <v>0</v>
      </c>
      <c r="D48" s="5">
        <f>VintagePortion('NER Model'!E$2,'NER Model'!F$2,$A48)*'NER Model'!F$183</f>
        <v>0</v>
      </c>
      <c r="E48" s="5">
        <f>VintagePortion('NER Model'!F$2,'NER Model'!G$2,$A48)*'NER Model'!G$183</f>
        <v>5082784.1139231119</v>
      </c>
      <c r="F48" s="5">
        <f>VintagePortion('NER Model'!J$2,'NER Model'!K$2,$A48)*'NER Model'!H$183</f>
        <v>0</v>
      </c>
      <c r="G48" s="5">
        <f>VintagePortion('NER Model'!K$2,'NER Model'!L$2,$A48)*'NER Model'!L$183</f>
        <v>0</v>
      </c>
      <c r="H48" s="5">
        <f>VintagePortion('NER Model'!L$2,'NER Model'!M$2,$A48)*'NER Model'!M$183</f>
        <v>0</v>
      </c>
      <c r="I48" s="5">
        <f>VintagePortion('NER Model'!M$2,'NER Model'!N$2,$A48)*'NER Model'!N$183</f>
        <v>0</v>
      </c>
      <c r="J48" s="5">
        <f>VintagePortion('NER Model'!N$2,'NER Model'!O$2,$A48)*'NER Model'!O$183</f>
        <v>0</v>
      </c>
      <c r="K48" s="5">
        <f>VintagePortion('NER Model'!O$2,'NER Model'!P$2,$A48)*'NER Model'!P$183</f>
        <v>0</v>
      </c>
      <c r="L48" s="5">
        <f>VintagePortion('NER Model'!P$2,'NER Model'!Q$2,$A48)*'NER Model'!Q$183</f>
        <v>0</v>
      </c>
      <c r="M48" s="5">
        <f>VintagePortion('NER Model'!Q$2,'NER Model'!R$2,$A48)*'NER Model'!R$183</f>
        <v>0</v>
      </c>
      <c r="N48" s="5">
        <f>VintagePortion('NER Model'!R$2,'NER Model'!S$2,$A48)*'NER Model'!S$183</f>
        <v>0</v>
      </c>
      <c r="O48" s="5">
        <f>VintagePortion('NER Model'!S$2,'NER Model'!T$2,$A48)*'NER Model'!T$183</f>
        <v>0</v>
      </c>
      <c r="P48" s="5">
        <f>VintagePortion('NER Model'!T$2,'NER Model'!U$2,$A48)*'NER Model'!U$183</f>
        <v>0</v>
      </c>
      <c r="Q48" s="5">
        <f>VintagePortion('NER Model'!U$2,'NER Model'!V$2,$A48)*'NER Model'!V$183</f>
        <v>0</v>
      </c>
      <c r="R48" s="5">
        <f>VintagePortion('NER Model'!V$2,'NER Model'!W$2,$A48)*'NER Model'!W$183</f>
        <v>0</v>
      </c>
      <c r="S48" s="5">
        <f>VintagePortion('NER Model'!W$2,'NER Model'!X$2,$A48)*'NER Model'!X$183</f>
        <v>0</v>
      </c>
      <c r="T48" s="5">
        <f>VintagePortion('NER Model'!X$2,'NER Model'!Y$2,$A48)*'NER Model'!Y$183</f>
        <v>0</v>
      </c>
      <c r="U48" s="5">
        <f>VintagePortion('NER Model'!Y$2,'NER Model'!Z$2,$A48)*'NER Model'!Z$183</f>
        <v>0</v>
      </c>
      <c r="V48" s="5">
        <f>VintagePortion('NER Model'!Z$2,'NER Model'!AA$2,$A48)*'NER Model'!AA$183</f>
        <v>0</v>
      </c>
      <c r="W48" s="5">
        <f>VintagePortion('NER Model'!AA$2,'NER Model'!AB$2,$A48)*'NER Model'!AB$183</f>
        <v>0</v>
      </c>
      <c r="X48" s="5">
        <f>VintagePortion('NER Model'!AB$2,'NER Model'!AC$2,$A48)*'NER Model'!AC$183</f>
        <v>0</v>
      </c>
      <c r="Y48" s="5">
        <f>VintagePortion('NER Model'!AC$2,'NER Model'!AD$2,$A48)*'NER Model'!AD$183</f>
        <v>0</v>
      </c>
      <c r="Z48" s="5">
        <f>VintagePortion('NER Model'!AD$2,'NER Model'!AE$2,$A48)*'NER Model'!AE$183</f>
        <v>0</v>
      </c>
      <c r="AA48" s="5">
        <f>VintagePortion('NER Model'!AE$2,'NER Model'!AF$2,$A48)*'NER Model'!AF$183</f>
        <v>0</v>
      </c>
      <c r="AB48" s="5">
        <f>VintagePortion('NER Model'!AF$2,'NER Model'!AG$2,$A48)*'NER Model'!AG$183</f>
        <v>0</v>
      </c>
      <c r="AC48" s="5">
        <f>VintagePortion('NER Model'!AG$2,'NER Model'!AH$2,$A48)*'NER Model'!AH$183</f>
        <v>0</v>
      </c>
      <c r="AD48" s="5">
        <f>VintagePortion('NER Model'!AH$2,'NER Model'!AI$2,$A48)*'NER Model'!AI$183</f>
        <v>0</v>
      </c>
      <c r="AE48" s="5">
        <f>VintagePortion('NER Model'!AI$2,'NER Model'!AJ$2,$A48)*'NER Model'!AJ$183</f>
        <v>0</v>
      </c>
      <c r="AF48" s="5">
        <f>VintagePortion('NER Model'!AJ$2,'NER Model'!AK$2,$A48)*'NER Model'!AK$183</f>
        <v>0</v>
      </c>
    </row>
    <row r="49" spans="1:32">
      <c r="A49">
        <f>IF(ISNUMBER(A48),IF(A48+1&lt;=YEAR(Parameters!H$6),A48+1,""),"")</f>
        <v>2018</v>
      </c>
      <c r="B49" s="4">
        <f t="shared" si="4"/>
        <v>5258299.8619351257</v>
      </c>
      <c r="C49" s="5">
        <f>VintagePortion('NER Model'!D$2,'NER Model'!E$2,$A49)*'NER Model'!E$183</f>
        <v>0</v>
      </c>
      <c r="D49" s="5">
        <f>VintagePortion('NER Model'!E$2,'NER Model'!F$2,$A49)*'NER Model'!F$183</f>
        <v>0</v>
      </c>
      <c r="E49" s="5">
        <f>VintagePortion('NER Model'!G$2,'NER Model'!H$2,$A49)*'NER Model'!H$183</f>
        <v>5258299.8619351257</v>
      </c>
      <c r="F49" s="5">
        <f>VintagePortion('NER Model'!J$2,'NER Model'!K$2,$A49)*'NER Model'!H$183</f>
        <v>0</v>
      </c>
      <c r="G49" s="5">
        <f>VintagePortion('NER Model'!K$2,'NER Model'!L$2,$A49)*'NER Model'!L$183</f>
        <v>0</v>
      </c>
      <c r="H49" s="5">
        <f>VintagePortion('NER Model'!L$2,'NER Model'!M$2,$A49)*'NER Model'!M$183</f>
        <v>0</v>
      </c>
      <c r="I49" s="5">
        <f>VintagePortion('NER Model'!M$2,'NER Model'!N$2,$A49)*'NER Model'!N$183</f>
        <v>0</v>
      </c>
      <c r="J49" s="5">
        <f>VintagePortion('NER Model'!N$2,'NER Model'!O$2,$A49)*'NER Model'!O$183</f>
        <v>0</v>
      </c>
      <c r="K49" s="5">
        <f>VintagePortion('NER Model'!O$2,'NER Model'!P$2,$A49)*'NER Model'!P$183</f>
        <v>0</v>
      </c>
      <c r="L49" s="5">
        <f>VintagePortion('NER Model'!P$2,'NER Model'!Q$2,$A49)*'NER Model'!Q$183</f>
        <v>0</v>
      </c>
      <c r="M49" s="5">
        <f>VintagePortion('NER Model'!Q$2,'NER Model'!R$2,$A49)*'NER Model'!R$183</f>
        <v>0</v>
      </c>
      <c r="N49" s="5">
        <f>VintagePortion('NER Model'!R$2,'NER Model'!S$2,$A49)*'NER Model'!S$183</f>
        <v>0</v>
      </c>
      <c r="O49" s="5">
        <f>VintagePortion('NER Model'!S$2,'NER Model'!T$2,$A49)*'NER Model'!T$183</f>
        <v>0</v>
      </c>
      <c r="P49" s="5">
        <f>VintagePortion('NER Model'!T$2,'NER Model'!U$2,$A49)*'NER Model'!U$183</f>
        <v>0</v>
      </c>
      <c r="Q49" s="5">
        <f>VintagePortion('NER Model'!U$2,'NER Model'!V$2,$A49)*'NER Model'!V$183</f>
        <v>0</v>
      </c>
      <c r="R49" s="5">
        <f>VintagePortion('NER Model'!V$2,'NER Model'!W$2,$A49)*'NER Model'!W$183</f>
        <v>0</v>
      </c>
      <c r="S49" s="5">
        <f>VintagePortion('NER Model'!W$2,'NER Model'!X$2,$A49)*'NER Model'!X$183</f>
        <v>0</v>
      </c>
      <c r="T49" s="5">
        <f>VintagePortion('NER Model'!X$2,'NER Model'!Y$2,$A49)*'NER Model'!Y$183</f>
        <v>0</v>
      </c>
      <c r="U49" s="5">
        <f>VintagePortion('NER Model'!Y$2,'NER Model'!Z$2,$A49)*'NER Model'!Z$183</f>
        <v>0</v>
      </c>
      <c r="V49" s="5">
        <f>VintagePortion('NER Model'!Z$2,'NER Model'!AA$2,$A49)*'NER Model'!AA$183</f>
        <v>0</v>
      </c>
      <c r="W49" s="5">
        <f>VintagePortion('NER Model'!AA$2,'NER Model'!AB$2,$A49)*'NER Model'!AB$183</f>
        <v>0</v>
      </c>
      <c r="X49" s="5">
        <f>VintagePortion('NER Model'!AB$2,'NER Model'!AC$2,$A49)*'NER Model'!AC$183</f>
        <v>0</v>
      </c>
      <c r="Y49" s="5">
        <f>VintagePortion('NER Model'!AC$2,'NER Model'!AD$2,$A49)*'NER Model'!AD$183</f>
        <v>0</v>
      </c>
      <c r="Z49" s="5">
        <f>VintagePortion('NER Model'!AD$2,'NER Model'!AE$2,$A49)*'NER Model'!AE$183</f>
        <v>0</v>
      </c>
      <c r="AA49" s="5">
        <f>VintagePortion('NER Model'!AE$2,'NER Model'!AF$2,$A49)*'NER Model'!AF$183</f>
        <v>0</v>
      </c>
      <c r="AB49" s="5">
        <f>VintagePortion('NER Model'!AF$2,'NER Model'!AG$2,$A49)*'NER Model'!AG$183</f>
        <v>0</v>
      </c>
      <c r="AC49" s="5">
        <f>VintagePortion('NER Model'!AG$2,'NER Model'!AH$2,$A49)*'NER Model'!AH$183</f>
        <v>0</v>
      </c>
      <c r="AD49" s="5">
        <f>VintagePortion('NER Model'!AH$2,'NER Model'!AI$2,$A49)*'NER Model'!AI$183</f>
        <v>0</v>
      </c>
      <c r="AE49" s="5">
        <f>VintagePortion('NER Model'!AI$2,'NER Model'!AJ$2,$A49)*'NER Model'!AJ$183</f>
        <v>0</v>
      </c>
      <c r="AF49" s="5">
        <f>VintagePortion('NER Model'!AJ$2,'NER Model'!AK$2,$A49)*'NER Model'!AK$183</f>
        <v>0</v>
      </c>
    </row>
    <row r="50" spans="1:32">
      <c r="A50">
        <f>IF(ISNUMBER(A49),IF(A49+1&lt;=YEAR(Parameters!H$6),A49+1,""),"")</f>
        <v>2019</v>
      </c>
      <c r="B50" s="4">
        <f t="shared" si="4"/>
        <v>6994485.5845117765</v>
      </c>
      <c r="C50" s="5">
        <f>VintagePortion('NER Model'!D$2,'NER Model'!E$2,$A50)*'NER Model'!E$183</f>
        <v>0</v>
      </c>
      <c r="D50" s="5">
        <f>VintagePortion('NER Model'!E$2,'NER Model'!F$2,$A50)*'NER Model'!F$183</f>
        <v>0</v>
      </c>
      <c r="E50" s="5">
        <f>VintagePortion('NER Model'!H$2,'NER Model'!I$2,$A50)*'NER Model'!I$183</f>
        <v>6994485.5845117765</v>
      </c>
      <c r="F50" s="5">
        <f>VintagePortion('NER Model'!J$2,'NER Model'!K$2,$A50)*'NER Model'!H$183</f>
        <v>0</v>
      </c>
      <c r="G50" s="5">
        <f>VintagePortion('NER Model'!K$2,'NER Model'!L$2,$A50)*'NER Model'!L$183</f>
        <v>0</v>
      </c>
      <c r="H50" s="5">
        <f>VintagePortion('NER Model'!L$2,'NER Model'!M$2,$A50)*'NER Model'!M$183</f>
        <v>0</v>
      </c>
      <c r="I50" s="5">
        <f>VintagePortion('NER Model'!M$2,'NER Model'!N$2,$A50)*'NER Model'!N$183</f>
        <v>0</v>
      </c>
      <c r="J50" s="5">
        <f>VintagePortion('NER Model'!N$2,'NER Model'!O$2,$A50)*'NER Model'!O$183</f>
        <v>0</v>
      </c>
      <c r="K50" s="5">
        <f>VintagePortion('NER Model'!O$2,'NER Model'!P$2,$A50)*'NER Model'!P$183</f>
        <v>0</v>
      </c>
      <c r="L50" s="5">
        <f>VintagePortion('NER Model'!P$2,'NER Model'!Q$2,$A50)*'NER Model'!Q$183</f>
        <v>0</v>
      </c>
      <c r="M50" s="5">
        <f>VintagePortion('NER Model'!Q$2,'NER Model'!R$2,$A50)*'NER Model'!R$183</f>
        <v>0</v>
      </c>
      <c r="N50" s="5">
        <f>VintagePortion('NER Model'!R$2,'NER Model'!S$2,$A50)*'NER Model'!S$183</f>
        <v>0</v>
      </c>
      <c r="O50" s="5">
        <f>VintagePortion('NER Model'!S$2,'NER Model'!T$2,$A50)*'NER Model'!T$183</f>
        <v>0</v>
      </c>
      <c r="P50" s="5">
        <f>VintagePortion('NER Model'!T$2,'NER Model'!U$2,$A50)*'NER Model'!U$183</f>
        <v>0</v>
      </c>
      <c r="Q50" s="5">
        <f>VintagePortion('NER Model'!U$2,'NER Model'!V$2,$A50)*'NER Model'!V$183</f>
        <v>0</v>
      </c>
      <c r="R50" s="5">
        <f>VintagePortion('NER Model'!V$2,'NER Model'!W$2,$A50)*'NER Model'!W$183</f>
        <v>0</v>
      </c>
      <c r="S50" s="5">
        <f>VintagePortion('NER Model'!W$2,'NER Model'!X$2,$A50)*'NER Model'!X$183</f>
        <v>0</v>
      </c>
      <c r="T50" s="5">
        <f>VintagePortion('NER Model'!X$2,'NER Model'!Y$2,$A50)*'NER Model'!Y$183</f>
        <v>0</v>
      </c>
      <c r="U50" s="5">
        <f>VintagePortion('NER Model'!Y$2,'NER Model'!Z$2,$A50)*'NER Model'!Z$183</f>
        <v>0</v>
      </c>
      <c r="V50" s="5">
        <f>VintagePortion('NER Model'!Z$2,'NER Model'!AA$2,$A50)*'NER Model'!AA$183</f>
        <v>0</v>
      </c>
      <c r="W50" s="5">
        <f>VintagePortion('NER Model'!AA$2,'NER Model'!AB$2,$A50)*'NER Model'!AB$183</f>
        <v>0</v>
      </c>
      <c r="X50" s="5">
        <f>VintagePortion('NER Model'!AB$2,'NER Model'!AC$2,$A50)*'NER Model'!AC$183</f>
        <v>0</v>
      </c>
      <c r="Y50" s="5">
        <f>VintagePortion('NER Model'!AC$2,'NER Model'!AD$2,$A50)*'NER Model'!AD$183</f>
        <v>0</v>
      </c>
      <c r="Z50" s="5">
        <f>VintagePortion('NER Model'!AD$2,'NER Model'!AE$2,$A50)*'NER Model'!AE$183</f>
        <v>0</v>
      </c>
      <c r="AA50" s="5">
        <f>VintagePortion('NER Model'!AE$2,'NER Model'!AF$2,$A50)*'NER Model'!AF$183</f>
        <v>0</v>
      </c>
      <c r="AB50" s="5">
        <f>VintagePortion('NER Model'!AF$2,'NER Model'!AG$2,$A50)*'NER Model'!AG$183</f>
        <v>0</v>
      </c>
      <c r="AC50" s="5">
        <f>VintagePortion('NER Model'!AG$2,'NER Model'!AH$2,$A50)*'NER Model'!AH$183</f>
        <v>0</v>
      </c>
      <c r="AD50" s="5">
        <f>VintagePortion('NER Model'!AH$2,'NER Model'!AI$2,$A50)*'NER Model'!AI$183</f>
        <v>0</v>
      </c>
      <c r="AE50" s="5">
        <f>VintagePortion('NER Model'!AI$2,'NER Model'!AJ$2,$A50)*'NER Model'!AJ$183</f>
        <v>0</v>
      </c>
      <c r="AF50" s="5">
        <f>VintagePortion('NER Model'!AJ$2,'NER Model'!AK$2,$A50)*'NER Model'!AK$183</f>
        <v>0</v>
      </c>
    </row>
    <row r="51" spans="1:32">
      <c r="A51">
        <f>IF(ISNUMBER(A50),IF(A50+1&lt;=YEAR(Parameters!H$6),A50+1,""),"")</f>
        <v>2020</v>
      </c>
      <c r="B51" s="4">
        <f t="shared" si="4"/>
        <v>7760662.8171440298</v>
      </c>
      <c r="C51" s="5">
        <f>VintagePortion('NER Model'!D$2,'NER Model'!E$2,$A51)*'NER Model'!E$183</f>
        <v>0</v>
      </c>
      <c r="D51" s="5">
        <f>VintagePortion('NER Model'!E$2,'NER Model'!F$2,$A51)*'NER Model'!F$183</f>
        <v>0</v>
      </c>
      <c r="E51" s="5">
        <f>VintagePortion('NER Model'!I$2,'NER Model'!J$2,$A51)*'NER Model'!J$183</f>
        <v>7760662.8171440298</v>
      </c>
      <c r="F51" s="5">
        <f>VintagePortion('NER Model'!J$2,'NER Model'!K$2,$A51)*'NER Model'!H$183</f>
        <v>0</v>
      </c>
      <c r="G51" s="5">
        <f>VintagePortion('NER Model'!K$2,'NER Model'!L$2,$A51)*'NER Model'!L$183</f>
        <v>0</v>
      </c>
      <c r="H51" s="5">
        <f>VintagePortion('NER Model'!L$2,'NER Model'!M$2,$A51)*'NER Model'!M$183</f>
        <v>0</v>
      </c>
      <c r="I51" s="5">
        <f>VintagePortion('NER Model'!M$2,'NER Model'!N$2,$A51)*'NER Model'!N$183</f>
        <v>0</v>
      </c>
      <c r="J51" s="5">
        <f>VintagePortion('NER Model'!N$2,'NER Model'!O$2,$A51)*'NER Model'!O$183</f>
        <v>0</v>
      </c>
      <c r="K51" s="5">
        <f>VintagePortion('NER Model'!O$2,'NER Model'!P$2,$A51)*'NER Model'!P$183</f>
        <v>0</v>
      </c>
      <c r="L51" s="5">
        <f>VintagePortion('NER Model'!P$2,'NER Model'!Q$2,$A51)*'NER Model'!Q$183</f>
        <v>0</v>
      </c>
      <c r="M51" s="5">
        <f>VintagePortion('NER Model'!Q$2,'NER Model'!R$2,$A51)*'NER Model'!R$183</f>
        <v>0</v>
      </c>
      <c r="N51" s="5">
        <f>VintagePortion('NER Model'!R$2,'NER Model'!S$2,$A51)*'NER Model'!S$183</f>
        <v>0</v>
      </c>
      <c r="O51" s="5">
        <f>VintagePortion('NER Model'!S$2,'NER Model'!T$2,$A51)*'NER Model'!T$183</f>
        <v>0</v>
      </c>
      <c r="P51" s="5">
        <f>VintagePortion('NER Model'!T$2,'NER Model'!U$2,$A51)*'NER Model'!U$183</f>
        <v>0</v>
      </c>
      <c r="Q51" s="5">
        <f>VintagePortion('NER Model'!U$2,'NER Model'!V$2,$A51)*'NER Model'!V$183</f>
        <v>0</v>
      </c>
      <c r="R51" s="5">
        <f>VintagePortion('NER Model'!V$2,'NER Model'!W$2,$A51)*'NER Model'!W$183</f>
        <v>0</v>
      </c>
      <c r="S51" s="5">
        <f>VintagePortion('NER Model'!W$2,'NER Model'!X$2,$A51)*'NER Model'!X$183</f>
        <v>0</v>
      </c>
      <c r="T51" s="5">
        <f>VintagePortion('NER Model'!X$2,'NER Model'!Y$2,$A51)*'NER Model'!Y$183</f>
        <v>0</v>
      </c>
      <c r="U51" s="5">
        <f>VintagePortion('NER Model'!Y$2,'NER Model'!Z$2,$A51)*'NER Model'!Z$183</f>
        <v>0</v>
      </c>
      <c r="V51" s="5">
        <f>VintagePortion('NER Model'!Z$2,'NER Model'!AA$2,$A51)*'NER Model'!AA$183</f>
        <v>0</v>
      </c>
      <c r="W51" s="5">
        <f>VintagePortion('NER Model'!AA$2,'NER Model'!AB$2,$A51)*'NER Model'!AB$183</f>
        <v>0</v>
      </c>
      <c r="X51" s="5">
        <f>VintagePortion('NER Model'!AB$2,'NER Model'!AC$2,$A51)*'NER Model'!AC$183</f>
        <v>0</v>
      </c>
      <c r="Y51" s="5">
        <f>VintagePortion('NER Model'!AC$2,'NER Model'!AD$2,$A51)*'NER Model'!AD$183</f>
        <v>0</v>
      </c>
      <c r="Z51" s="5">
        <f>VintagePortion('NER Model'!AD$2,'NER Model'!AE$2,$A51)*'NER Model'!AE$183</f>
        <v>0</v>
      </c>
      <c r="AA51" s="5">
        <f>VintagePortion('NER Model'!AE$2,'NER Model'!AF$2,$A51)*'NER Model'!AF$183</f>
        <v>0</v>
      </c>
      <c r="AB51" s="5">
        <f>VintagePortion('NER Model'!AF$2,'NER Model'!AG$2,$A51)*'NER Model'!AG$183</f>
        <v>0</v>
      </c>
      <c r="AC51" s="5">
        <f>VintagePortion('NER Model'!AG$2,'NER Model'!AH$2,$A51)*'NER Model'!AH$183</f>
        <v>0</v>
      </c>
      <c r="AD51" s="5">
        <f>VintagePortion('NER Model'!AH$2,'NER Model'!AI$2,$A51)*'NER Model'!AI$183</f>
        <v>0</v>
      </c>
      <c r="AE51" s="5">
        <f>VintagePortion('NER Model'!AI$2,'NER Model'!AJ$2,$A51)*'NER Model'!AJ$183</f>
        <v>0</v>
      </c>
      <c r="AF51" s="5">
        <f>VintagePortion('NER Model'!AJ$2,'NER Model'!AK$2,$A51)*'NER Model'!AK$183</f>
        <v>0</v>
      </c>
    </row>
    <row r="52" spans="1:32">
      <c r="A52">
        <f>IF(ISNUMBER(A51),IF(A51+1&lt;=YEAR(Parameters!H$6),A51+1,""),"")</f>
        <v>2021</v>
      </c>
      <c r="B52" s="4">
        <f t="shared" si="4"/>
        <v>8615283.8405054659</v>
      </c>
      <c r="C52" s="5">
        <f>VintagePortion('NER Model'!D$2,'NER Model'!E$2,$A52)*'NER Model'!E$183</f>
        <v>0</v>
      </c>
      <c r="D52" s="5">
        <f>VintagePortion('NER Model'!E$2,'NER Model'!F$2,$A52)*'NER Model'!F$183</f>
        <v>0</v>
      </c>
      <c r="E52" s="5">
        <f>VintagePortion('NER Model'!F$2,'NER Model'!G$2,$A52)*'NER Model'!G$183</f>
        <v>0</v>
      </c>
      <c r="F52" s="5">
        <f>VintagePortion('NER Model'!J$2,'NER Model'!K$2,$A52)*'NER Model'!K$183</f>
        <v>8615283.8405054659</v>
      </c>
      <c r="G52" s="5">
        <f>VintagePortion('NER Model'!K$2,'NER Model'!L$2,$A52)*'NER Model'!L$183</f>
        <v>0</v>
      </c>
      <c r="H52" s="5">
        <f>VintagePortion('NER Model'!L$2,'NER Model'!M$2,$A52)*'NER Model'!M$183</f>
        <v>0</v>
      </c>
      <c r="I52" s="5">
        <f>VintagePortion('NER Model'!M$2,'NER Model'!N$2,$A52)*'NER Model'!N$183</f>
        <v>0</v>
      </c>
      <c r="J52" s="5">
        <f>VintagePortion('NER Model'!N$2,'NER Model'!O$2,$A52)*'NER Model'!O$183</f>
        <v>0</v>
      </c>
      <c r="K52" s="5">
        <f>VintagePortion('NER Model'!O$2,'NER Model'!P$2,$A52)*'NER Model'!P$183</f>
        <v>0</v>
      </c>
      <c r="L52" s="5">
        <f>VintagePortion('NER Model'!P$2,'NER Model'!Q$2,$A52)*'NER Model'!Q$183</f>
        <v>0</v>
      </c>
      <c r="M52" s="5">
        <f>VintagePortion('NER Model'!Q$2,'NER Model'!R$2,$A52)*'NER Model'!R$183</f>
        <v>0</v>
      </c>
      <c r="N52" s="5">
        <f>VintagePortion('NER Model'!R$2,'NER Model'!S$2,$A52)*'NER Model'!S$183</f>
        <v>0</v>
      </c>
      <c r="O52" s="5">
        <f>VintagePortion('NER Model'!S$2,'NER Model'!T$2,$A52)*'NER Model'!T$183</f>
        <v>0</v>
      </c>
      <c r="P52" s="5">
        <f>VintagePortion('NER Model'!T$2,'NER Model'!U$2,$A52)*'NER Model'!U$183</f>
        <v>0</v>
      </c>
      <c r="Q52" s="5">
        <f>VintagePortion('NER Model'!U$2,'NER Model'!V$2,$A52)*'NER Model'!V$183</f>
        <v>0</v>
      </c>
      <c r="R52" s="5">
        <f>VintagePortion('NER Model'!V$2,'NER Model'!W$2,$A52)*'NER Model'!W$183</f>
        <v>0</v>
      </c>
      <c r="S52" s="5">
        <f>VintagePortion('NER Model'!W$2,'NER Model'!X$2,$A52)*'NER Model'!X$183</f>
        <v>0</v>
      </c>
      <c r="T52" s="5">
        <f>VintagePortion('NER Model'!X$2,'NER Model'!Y$2,$A52)*'NER Model'!Y$183</f>
        <v>0</v>
      </c>
      <c r="U52" s="5">
        <f>VintagePortion('NER Model'!Y$2,'NER Model'!Z$2,$A52)*'NER Model'!Z$183</f>
        <v>0</v>
      </c>
      <c r="V52" s="5">
        <f>VintagePortion('NER Model'!Z$2,'NER Model'!AA$2,$A52)*'NER Model'!AA$183</f>
        <v>0</v>
      </c>
      <c r="W52" s="5">
        <f>VintagePortion('NER Model'!AA$2,'NER Model'!AB$2,$A52)*'NER Model'!AB$183</f>
        <v>0</v>
      </c>
      <c r="X52" s="5">
        <f>VintagePortion('NER Model'!AB$2,'NER Model'!AC$2,$A52)*'NER Model'!AC$183</f>
        <v>0</v>
      </c>
      <c r="Y52" s="5">
        <f>VintagePortion('NER Model'!AC$2,'NER Model'!AD$2,$A52)*'NER Model'!AD$183</f>
        <v>0</v>
      </c>
      <c r="Z52" s="5">
        <f>VintagePortion('NER Model'!AD$2,'NER Model'!AE$2,$A52)*'NER Model'!AE$183</f>
        <v>0</v>
      </c>
      <c r="AA52" s="5">
        <f>VintagePortion('NER Model'!AE$2,'NER Model'!AF$2,$A52)*'NER Model'!AF$183</f>
        <v>0</v>
      </c>
      <c r="AB52" s="5">
        <f>VintagePortion('NER Model'!AF$2,'NER Model'!AG$2,$A52)*'NER Model'!AG$183</f>
        <v>0</v>
      </c>
      <c r="AC52" s="5">
        <f>VintagePortion('NER Model'!AG$2,'NER Model'!AH$2,$A52)*'NER Model'!AH$183</f>
        <v>0</v>
      </c>
      <c r="AD52" s="5">
        <f>VintagePortion('NER Model'!AH$2,'NER Model'!AI$2,$A52)*'NER Model'!AI$183</f>
        <v>0</v>
      </c>
      <c r="AE52" s="5">
        <f>VintagePortion('NER Model'!AI$2,'NER Model'!AJ$2,$A52)*'NER Model'!AJ$183</f>
        <v>0</v>
      </c>
      <c r="AF52" s="5">
        <f>VintagePortion('NER Model'!AJ$2,'NER Model'!AK$2,$A52)*'NER Model'!AK$183</f>
        <v>0</v>
      </c>
    </row>
    <row r="53" spans="1:32">
      <c r="A53">
        <f>IF(ISNUMBER(A52),IF(A52+1&lt;=YEAR(Parameters!H$6),A52+1,""),"")</f>
        <v>2022</v>
      </c>
      <c r="B53" s="4">
        <f t="shared" si="4"/>
        <v>5707476.7140431553</v>
      </c>
      <c r="C53" s="5">
        <f>VintagePortion('NER Model'!D$2,'NER Model'!E$2,$A53)*'NER Model'!E$183</f>
        <v>0</v>
      </c>
      <c r="D53" s="5">
        <f>VintagePortion('NER Model'!E$2,'NER Model'!F$2,$A53)*'NER Model'!F$183</f>
        <v>0</v>
      </c>
      <c r="E53" s="5">
        <f>VintagePortion('NER Model'!F$2,'NER Model'!G$2,$A53)*'NER Model'!G$183</f>
        <v>0</v>
      </c>
      <c r="F53" s="5">
        <f>VintagePortion('NER Model'!J$2,'NER Model'!K$2,$A53)*'NER Model'!H$183</f>
        <v>0</v>
      </c>
      <c r="G53" s="5">
        <f>VintagePortion('NER Model'!K$2,'NER Model'!L$2,$A53)*'NER Model'!L$183</f>
        <v>5707476.7140431553</v>
      </c>
      <c r="H53" s="5">
        <f>VintagePortion('NER Model'!L$2,'NER Model'!M$2,$A53)*'NER Model'!M$183</f>
        <v>0</v>
      </c>
      <c r="I53" s="5">
        <f>VintagePortion('NER Model'!M$2,'NER Model'!N$2,$A53)*'NER Model'!N$183</f>
        <v>0</v>
      </c>
      <c r="J53" s="5">
        <f>VintagePortion('NER Model'!N$2,'NER Model'!O$2,$A53)*'NER Model'!O$183</f>
        <v>0</v>
      </c>
      <c r="K53" s="5">
        <f>VintagePortion('NER Model'!O$2,'NER Model'!P$2,$A53)*'NER Model'!P$183</f>
        <v>0</v>
      </c>
      <c r="L53" s="5">
        <f>VintagePortion('NER Model'!P$2,'NER Model'!Q$2,$A53)*'NER Model'!Q$183</f>
        <v>0</v>
      </c>
      <c r="M53" s="5">
        <f>VintagePortion('NER Model'!Q$2,'NER Model'!R$2,$A53)*'NER Model'!R$183</f>
        <v>0</v>
      </c>
      <c r="N53" s="5">
        <f>VintagePortion('NER Model'!R$2,'NER Model'!S$2,$A53)*'NER Model'!S$183</f>
        <v>0</v>
      </c>
      <c r="O53" s="5">
        <f>VintagePortion('NER Model'!S$2,'NER Model'!T$2,$A53)*'NER Model'!T$183</f>
        <v>0</v>
      </c>
      <c r="P53" s="5">
        <f>VintagePortion('NER Model'!T$2,'NER Model'!U$2,$A53)*'NER Model'!U$183</f>
        <v>0</v>
      </c>
      <c r="Q53" s="5">
        <f>VintagePortion('NER Model'!U$2,'NER Model'!V$2,$A53)*'NER Model'!V$183</f>
        <v>0</v>
      </c>
      <c r="R53" s="5">
        <f>VintagePortion('NER Model'!V$2,'NER Model'!W$2,$A53)*'NER Model'!W$183</f>
        <v>0</v>
      </c>
      <c r="S53" s="5">
        <f>VintagePortion('NER Model'!W$2,'NER Model'!X$2,$A53)*'NER Model'!X$183</f>
        <v>0</v>
      </c>
      <c r="T53" s="5">
        <f>VintagePortion('NER Model'!X$2,'NER Model'!Y$2,$A53)*'NER Model'!Y$183</f>
        <v>0</v>
      </c>
      <c r="U53" s="5">
        <f>VintagePortion('NER Model'!Y$2,'NER Model'!Z$2,$A53)*'NER Model'!Z$183</f>
        <v>0</v>
      </c>
      <c r="V53" s="5">
        <f>VintagePortion('NER Model'!Z$2,'NER Model'!AA$2,$A53)*'NER Model'!AA$183</f>
        <v>0</v>
      </c>
      <c r="W53" s="5">
        <f>VintagePortion('NER Model'!AA$2,'NER Model'!AB$2,$A53)*'NER Model'!AB$183</f>
        <v>0</v>
      </c>
      <c r="X53" s="5">
        <f>VintagePortion('NER Model'!AB$2,'NER Model'!AC$2,$A53)*'NER Model'!AC$183</f>
        <v>0</v>
      </c>
      <c r="Y53" s="5">
        <f>VintagePortion('NER Model'!AC$2,'NER Model'!AD$2,$A53)*'NER Model'!AD$183</f>
        <v>0</v>
      </c>
      <c r="Z53" s="5">
        <f>VintagePortion('NER Model'!AD$2,'NER Model'!AE$2,$A53)*'NER Model'!AE$183</f>
        <v>0</v>
      </c>
      <c r="AA53" s="5">
        <f>VintagePortion('NER Model'!AE$2,'NER Model'!AF$2,$A53)*'NER Model'!AF$183</f>
        <v>0</v>
      </c>
      <c r="AB53" s="5">
        <f>VintagePortion('NER Model'!AF$2,'NER Model'!AG$2,$A53)*'NER Model'!AG$183</f>
        <v>0</v>
      </c>
      <c r="AC53" s="5">
        <f>VintagePortion('NER Model'!AG$2,'NER Model'!AH$2,$A53)*'NER Model'!AH$183</f>
        <v>0</v>
      </c>
      <c r="AD53" s="5">
        <f>VintagePortion('NER Model'!AH$2,'NER Model'!AI$2,$A53)*'NER Model'!AI$183</f>
        <v>0</v>
      </c>
      <c r="AE53" s="5">
        <f>VintagePortion('NER Model'!AI$2,'NER Model'!AJ$2,$A53)*'NER Model'!AJ$183</f>
        <v>0</v>
      </c>
      <c r="AF53" s="5">
        <f>VintagePortion('NER Model'!AJ$2,'NER Model'!AK$2,$A53)*'NER Model'!AK$183</f>
        <v>0</v>
      </c>
    </row>
    <row r="54" spans="1:32">
      <c r="A54">
        <f>IF(ISNUMBER(A53),IF(A53+1&lt;=YEAR(Parameters!H$6),A53+1,""),"")</f>
        <v>2023</v>
      </c>
      <c r="B54" s="4">
        <f t="shared" si="4"/>
        <v>9320778.6008293778</v>
      </c>
      <c r="C54" s="5">
        <f>VintagePortion('NER Model'!D$2,'NER Model'!E$2,$A54)*'NER Model'!E$183</f>
        <v>0</v>
      </c>
      <c r="D54" s="5">
        <f>VintagePortion('NER Model'!E$2,'NER Model'!F$2,$A54)*'NER Model'!F$183</f>
        <v>0</v>
      </c>
      <c r="E54" s="5">
        <f>VintagePortion('NER Model'!F$2,'NER Model'!G$2,$A54)*'NER Model'!G$183</f>
        <v>0</v>
      </c>
      <c r="F54" s="5">
        <f>VintagePortion('NER Model'!J$2,'NER Model'!K$2,$A54)*'NER Model'!H$183</f>
        <v>0</v>
      </c>
      <c r="G54" s="5">
        <f>VintagePortion('NER Model'!K$2,'NER Model'!L$2,$A54)*'NER Model'!L$183</f>
        <v>0</v>
      </c>
      <c r="H54" s="5">
        <f>VintagePortion('NER Model'!L$2,'NER Model'!M$2,$A54)*'NER Model'!M$183</f>
        <v>9320778.6008293778</v>
      </c>
      <c r="I54" s="5">
        <f>VintagePortion('NER Model'!M$2,'NER Model'!N$2,$A54)*'NER Model'!N$183</f>
        <v>0</v>
      </c>
      <c r="J54" s="5">
        <f>VintagePortion('NER Model'!N$2,'NER Model'!O$2,$A54)*'NER Model'!O$183</f>
        <v>0</v>
      </c>
      <c r="K54" s="5">
        <f>VintagePortion('NER Model'!O$2,'NER Model'!P$2,$A54)*'NER Model'!P$183</f>
        <v>0</v>
      </c>
      <c r="L54" s="5">
        <f>VintagePortion('NER Model'!P$2,'NER Model'!Q$2,$A54)*'NER Model'!Q$183</f>
        <v>0</v>
      </c>
      <c r="M54" s="5">
        <f>VintagePortion('NER Model'!Q$2,'NER Model'!R$2,$A54)*'NER Model'!R$183</f>
        <v>0</v>
      </c>
      <c r="N54" s="5">
        <f>VintagePortion('NER Model'!R$2,'NER Model'!S$2,$A54)*'NER Model'!S$183</f>
        <v>0</v>
      </c>
      <c r="O54" s="5">
        <f>VintagePortion('NER Model'!S$2,'NER Model'!T$2,$A54)*'NER Model'!T$183</f>
        <v>0</v>
      </c>
      <c r="P54" s="5">
        <f>VintagePortion('NER Model'!T$2,'NER Model'!U$2,$A54)*'NER Model'!U$183</f>
        <v>0</v>
      </c>
      <c r="Q54" s="5">
        <f>VintagePortion('NER Model'!U$2,'NER Model'!V$2,$A54)*'NER Model'!V$183</f>
        <v>0</v>
      </c>
      <c r="R54" s="5">
        <f>VintagePortion('NER Model'!V$2,'NER Model'!W$2,$A54)*'NER Model'!W$183</f>
        <v>0</v>
      </c>
      <c r="S54" s="5">
        <f>VintagePortion('NER Model'!W$2,'NER Model'!X$2,$A54)*'NER Model'!X$183</f>
        <v>0</v>
      </c>
      <c r="T54" s="5">
        <f>VintagePortion('NER Model'!X$2,'NER Model'!Y$2,$A54)*'NER Model'!Y$183</f>
        <v>0</v>
      </c>
      <c r="U54" s="5">
        <f>VintagePortion('NER Model'!Y$2,'NER Model'!Z$2,$A54)*'NER Model'!Z$183</f>
        <v>0</v>
      </c>
      <c r="V54" s="5">
        <f>VintagePortion('NER Model'!Z$2,'NER Model'!AA$2,$A54)*'NER Model'!AA$183</f>
        <v>0</v>
      </c>
      <c r="W54" s="5">
        <f>VintagePortion('NER Model'!AA$2,'NER Model'!AB$2,$A54)*'NER Model'!AB$183</f>
        <v>0</v>
      </c>
      <c r="X54" s="5">
        <f>VintagePortion('NER Model'!AB$2,'NER Model'!AC$2,$A54)*'NER Model'!AC$183</f>
        <v>0</v>
      </c>
      <c r="Y54" s="5">
        <f>VintagePortion('NER Model'!AC$2,'NER Model'!AD$2,$A54)*'NER Model'!AD$183</f>
        <v>0</v>
      </c>
      <c r="Z54" s="5">
        <f>VintagePortion('NER Model'!AD$2,'NER Model'!AE$2,$A54)*'NER Model'!AE$183</f>
        <v>0</v>
      </c>
      <c r="AA54" s="5">
        <f>VintagePortion('NER Model'!AE$2,'NER Model'!AF$2,$A54)*'NER Model'!AF$183</f>
        <v>0</v>
      </c>
      <c r="AB54" s="5">
        <f>VintagePortion('NER Model'!AF$2,'NER Model'!AG$2,$A54)*'NER Model'!AG$183</f>
        <v>0</v>
      </c>
      <c r="AC54" s="5">
        <f>VintagePortion('NER Model'!AG$2,'NER Model'!AH$2,$A54)*'NER Model'!AH$183</f>
        <v>0</v>
      </c>
      <c r="AD54" s="5">
        <f>VintagePortion('NER Model'!AH$2,'NER Model'!AI$2,$A54)*'NER Model'!AI$183</f>
        <v>0</v>
      </c>
      <c r="AE54" s="5">
        <f>VintagePortion('NER Model'!AI$2,'NER Model'!AJ$2,$A54)*'NER Model'!AJ$183</f>
        <v>0</v>
      </c>
      <c r="AF54" s="5">
        <f>VintagePortion('NER Model'!AJ$2,'NER Model'!AK$2,$A54)*'NER Model'!AK$183</f>
        <v>0</v>
      </c>
    </row>
    <row r="55" spans="1:32">
      <c r="A55">
        <f>IF(ISNUMBER(A54),IF(A54+1&lt;=YEAR(Parameters!H$6),A54+1,""),"")</f>
        <v>2024</v>
      </c>
      <c r="B55" s="4">
        <f t="shared" si="4"/>
        <v>10119464.104268968</v>
      </c>
      <c r="C55" s="5">
        <f>VintagePortion('NER Model'!D$2,'NER Model'!E$2,$A55)*'NER Model'!E$183</f>
        <v>0</v>
      </c>
      <c r="D55" s="5">
        <f>VintagePortion('NER Model'!E$2,'NER Model'!F$2,$A55)*'NER Model'!F$183</f>
        <v>0</v>
      </c>
      <c r="E55" s="5">
        <f>VintagePortion('NER Model'!F$2,'NER Model'!G$2,$A55)*'NER Model'!G$183</f>
        <v>0</v>
      </c>
      <c r="F55" s="5">
        <f>VintagePortion('NER Model'!J$2,'NER Model'!K$2,$A55)*'NER Model'!H$183</f>
        <v>0</v>
      </c>
      <c r="G55" s="5">
        <f>VintagePortion('NER Model'!K$2,'NER Model'!L$2,$A55)*'NER Model'!L$183</f>
        <v>0</v>
      </c>
      <c r="H55" s="5">
        <f>VintagePortion('NER Model'!L$2,'NER Model'!M$2,$A55)*'NER Model'!M$183</f>
        <v>0</v>
      </c>
      <c r="I55" s="5">
        <f>VintagePortion('NER Model'!M$2,'NER Model'!N$2,$A55)*'NER Model'!N$183</f>
        <v>10119464.104268968</v>
      </c>
      <c r="J55" s="5">
        <f>VintagePortion('NER Model'!N$2,'NER Model'!O$2,$A55)*'NER Model'!O$183</f>
        <v>0</v>
      </c>
      <c r="K55" s="5">
        <f>VintagePortion('NER Model'!O$2,'NER Model'!P$2,$A55)*'NER Model'!P$183</f>
        <v>0</v>
      </c>
      <c r="L55" s="5">
        <f>VintagePortion('NER Model'!P$2,'NER Model'!Q$2,$A55)*'NER Model'!Q$183</f>
        <v>0</v>
      </c>
      <c r="M55" s="5">
        <f>VintagePortion('NER Model'!Q$2,'NER Model'!R$2,$A55)*'NER Model'!R$183</f>
        <v>0</v>
      </c>
      <c r="N55" s="5">
        <f>VintagePortion('NER Model'!R$2,'NER Model'!S$2,$A55)*'NER Model'!S$183</f>
        <v>0</v>
      </c>
      <c r="O55" s="5">
        <f>VintagePortion('NER Model'!S$2,'NER Model'!T$2,$A55)*'NER Model'!T$183</f>
        <v>0</v>
      </c>
      <c r="P55" s="5">
        <f>VintagePortion('NER Model'!T$2,'NER Model'!U$2,$A55)*'NER Model'!U$183</f>
        <v>0</v>
      </c>
      <c r="Q55" s="5">
        <f>VintagePortion('NER Model'!U$2,'NER Model'!V$2,$A55)*'NER Model'!V$183</f>
        <v>0</v>
      </c>
      <c r="R55" s="5">
        <f>VintagePortion('NER Model'!V$2,'NER Model'!W$2,$A55)*'NER Model'!W$183</f>
        <v>0</v>
      </c>
      <c r="S55" s="5">
        <f>VintagePortion('NER Model'!W$2,'NER Model'!X$2,$A55)*'NER Model'!X$183</f>
        <v>0</v>
      </c>
      <c r="T55" s="5">
        <f>VintagePortion('NER Model'!X$2,'NER Model'!Y$2,$A55)*'NER Model'!Y$183</f>
        <v>0</v>
      </c>
      <c r="U55" s="5">
        <f>VintagePortion('NER Model'!Y$2,'NER Model'!Z$2,$A55)*'NER Model'!Z$183</f>
        <v>0</v>
      </c>
      <c r="V55" s="5">
        <f>VintagePortion('NER Model'!Z$2,'NER Model'!AA$2,$A55)*'NER Model'!AA$183</f>
        <v>0</v>
      </c>
      <c r="W55" s="5">
        <f>VintagePortion('NER Model'!AA$2,'NER Model'!AB$2,$A55)*'NER Model'!AB$183</f>
        <v>0</v>
      </c>
      <c r="X55" s="5">
        <f>VintagePortion('NER Model'!AB$2,'NER Model'!AC$2,$A55)*'NER Model'!AC$183</f>
        <v>0</v>
      </c>
      <c r="Y55" s="5">
        <f>VintagePortion('NER Model'!AC$2,'NER Model'!AD$2,$A55)*'NER Model'!AD$183</f>
        <v>0</v>
      </c>
      <c r="Z55" s="5">
        <f>VintagePortion('NER Model'!AD$2,'NER Model'!AE$2,$A55)*'NER Model'!AE$183</f>
        <v>0</v>
      </c>
      <c r="AA55" s="5">
        <f>VintagePortion('NER Model'!AE$2,'NER Model'!AF$2,$A55)*'NER Model'!AF$183</f>
        <v>0</v>
      </c>
      <c r="AB55" s="5">
        <f>VintagePortion('NER Model'!AF$2,'NER Model'!AG$2,$A55)*'NER Model'!AG$183</f>
        <v>0</v>
      </c>
      <c r="AC55" s="5">
        <f>VintagePortion('NER Model'!AG$2,'NER Model'!AH$2,$A55)*'NER Model'!AH$183</f>
        <v>0</v>
      </c>
      <c r="AD55" s="5">
        <f>VintagePortion('NER Model'!AH$2,'NER Model'!AI$2,$A55)*'NER Model'!AI$183</f>
        <v>0</v>
      </c>
      <c r="AE55" s="5">
        <f>VintagePortion('NER Model'!AI$2,'NER Model'!AJ$2,$A55)*'NER Model'!AJ$183</f>
        <v>0</v>
      </c>
      <c r="AF55" s="5">
        <f>VintagePortion('NER Model'!AJ$2,'NER Model'!AK$2,$A55)*'NER Model'!AK$183</f>
        <v>0</v>
      </c>
    </row>
    <row r="56" spans="1:32">
      <c r="A56">
        <f>IF(ISNUMBER(A55),IF(A55+1&lt;=YEAR(Parameters!H$6),A55+1,""),"")</f>
        <v>2025</v>
      </c>
      <c r="B56" s="4">
        <f t="shared" si="4"/>
        <v>10402898.073789567</v>
      </c>
      <c r="C56" s="5">
        <f>VintagePortion('NER Model'!D$2,'NER Model'!E$2,$A56)*'NER Model'!E$183</f>
        <v>0</v>
      </c>
      <c r="D56" s="5">
        <f>VintagePortion('NER Model'!E$2,'NER Model'!F$2,$A56)*'NER Model'!F$183</f>
        <v>0</v>
      </c>
      <c r="E56" s="5">
        <f>VintagePortion('NER Model'!F$2,'NER Model'!G$2,$A56)*'NER Model'!G$183</f>
        <v>0</v>
      </c>
      <c r="F56" s="5">
        <f>VintagePortion('NER Model'!J$2,'NER Model'!K$2,$A56)*'NER Model'!H$183</f>
        <v>0</v>
      </c>
      <c r="G56" s="5">
        <f>VintagePortion('NER Model'!K$2,'NER Model'!L$2,$A56)*'NER Model'!L$183</f>
        <v>0</v>
      </c>
      <c r="H56" s="5">
        <f>VintagePortion('NER Model'!L$2,'NER Model'!M$2,$A56)*'NER Model'!M$183</f>
        <v>0</v>
      </c>
      <c r="I56" s="5">
        <f>VintagePortion('NER Model'!M$2,'NER Model'!N$2,$A56)*'NER Model'!N$183</f>
        <v>0</v>
      </c>
      <c r="J56" s="5">
        <f>VintagePortion('NER Model'!N$2,'NER Model'!O$2,$A56)*'NER Model'!O$183</f>
        <v>10402898.073789567</v>
      </c>
      <c r="K56" s="5">
        <f>VintagePortion('NER Model'!O$2,'NER Model'!P$2,$A56)*'NER Model'!P$183</f>
        <v>0</v>
      </c>
      <c r="L56" s="5">
        <f>VintagePortion('NER Model'!P$2,'NER Model'!Q$2,$A56)*'NER Model'!Q$183</f>
        <v>0</v>
      </c>
      <c r="M56" s="5">
        <f>VintagePortion('NER Model'!Q$2,'NER Model'!R$2,$A56)*'NER Model'!R$183</f>
        <v>0</v>
      </c>
      <c r="N56" s="5">
        <f>VintagePortion('NER Model'!R$2,'NER Model'!S$2,$A56)*'NER Model'!S$183</f>
        <v>0</v>
      </c>
      <c r="O56" s="5">
        <f>VintagePortion('NER Model'!S$2,'NER Model'!T$2,$A56)*'NER Model'!T$183</f>
        <v>0</v>
      </c>
      <c r="P56" s="5">
        <f>VintagePortion('NER Model'!T$2,'NER Model'!U$2,$A56)*'NER Model'!U$183</f>
        <v>0</v>
      </c>
      <c r="Q56" s="5">
        <f>VintagePortion('NER Model'!U$2,'NER Model'!V$2,$A56)*'NER Model'!V$183</f>
        <v>0</v>
      </c>
      <c r="R56" s="5">
        <f>VintagePortion('NER Model'!V$2,'NER Model'!W$2,$A56)*'NER Model'!W$183</f>
        <v>0</v>
      </c>
      <c r="S56" s="5">
        <f>VintagePortion('NER Model'!W$2,'NER Model'!X$2,$A56)*'NER Model'!X$183</f>
        <v>0</v>
      </c>
      <c r="T56" s="5">
        <f>VintagePortion('NER Model'!X$2,'NER Model'!Y$2,$A56)*'NER Model'!Y$183</f>
        <v>0</v>
      </c>
      <c r="U56" s="5">
        <f>VintagePortion('NER Model'!Y$2,'NER Model'!Z$2,$A56)*'NER Model'!Z$183</f>
        <v>0</v>
      </c>
      <c r="V56" s="5">
        <f>VintagePortion('NER Model'!Z$2,'NER Model'!AA$2,$A56)*'NER Model'!AA$183</f>
        <v>0</v>
      </c>
      <c r="W56" s="5">
        <f>VintagePortion('NER Model'!AA$2,'NER Model'!AB$2,$A56)*'NER Model'!AB$183</f>
        <v>0</v>
      </c>
      <c r="X56" s="5">
        <f>VintagePortion('NER Model'!AB$2,'NER Model'!AC$2,$A56)*'NER Model'!AC$183</f>
        <v>0</v>
      </c>
      <c r="Y56" s="5">
        <f>VintagePortion('NER Model'!AC$2,'NER Model'!AD$2,$A56)*'NER Model'!AD$183</f>
        <v>0</v>
      </c>
      <c r="Z56" s="5">
        <f>VintagePortion('NER Model'!AD$2,'NER Model'!AE$2,$A56)*'NER Model'!AE$183</f>
        <v>0</v>
      </c>
      <c r="AA56" s="5">
        <f>VintagePortion('NER Model'!AE$2,'NER Model'!AF$2,$A56)*'NER Model'!AF$183</f>
        <v>0</v>
      </c>
      <c r="AB56" s="5">
        <f>VintagePortion('NER Model'!AF$2,'NER Model'!AG$2,$A56)*'NER Model'!AG$183</f>
        <v>0</v>
      </c>
      <c r="AC56" s="5">
        <f>VintagePortion('NER Model'!AG$2,'NER Model'!AH$2,$A56)*'NER Model'!AH$183</f>
        <v>0</v>
      </c>
      <c r="AD56" s="5">
        <f>VintagePortion('NER Model'!AH$2,'NER Model'!AI$2,$A56)*'NER Model'!AI$183</f>
        <v>0</v>
      </c>
      <c r="AE56" s="5">
        <f>VintagePortion('NER Model'!AI$2,'NER Model'!AJ$2,$A56)*'NER Model'!AJ$183</f>
        <v>0</v>
      </c>
      <c r="AF56" s="5">
        <f>VintagePortion('NER Model'!AJ$2,'NER Model'!AK$2,$A56)*'NER Model'!AK$183</f>
        <v>0</v>
      </c>
    </row>
    <row r="57" spans="1:32">
      <c r="A57">
        <f>IF(ISNUMBER(A56),IF(A56+1&lt;=YEAR(Parameters!H$6),A56+1,""),"")</f>
        <v>2026</v>
      </c>
      <c r="B57" s="4">
        <f t="shared" si="4"/>
        <v>9997587.5953778177</v>
      </c>
      <c r="C57" s="5">
        <f>VintagePortion('NER Model'!D$2,'NER Model'!E$2,$A57)*'NER Model'!E$183</f>
        <v>0</v>
      </c>
      <c r="D57" s="5">
        <f>VintagePortion('NER Model'!E$2,'NER Model'!F$2,$A57)*'NER Model'!F$183</f>
        <v>0</v>
      </c>
      <c r="E57" s="5">
        <f>VintagePortion('NER Model'!F$2,'NER Model'!G$2,$A57)*'NER Model'!G$183</f>
        <v>0</v>
      </c>
      <c r="F57" s="5">
        <f>VintagePortion('NER Model'!J$2,'NER Model'!K$2,$A57)*'NER Model'!H$183</f>
        <v>0</v>
      </c>
      <c r="G57" s="5">
        <f>VintagePortion('NER Model'!K$2,'NER Model'!L$2,$A57)*'NER Model'!L$183</f>
        <v>0</v>
      </c>
      <c r="H57" s="5">
        <f>VintagePortion('NER Model'!L$2,'NER Model'!M$2,$A57)*'NER Model'!M$183</f>
        <v>0</v>
      </c>
      <c r="I57" s="5">
        <f>VintagePortion('NER Model'!M$2,'NER Model'!N$2,$A57)*'NER Model'!N$183</f>
        <v>0</v>
      </c>
      <c r="J57" s="5">
        <f>VintagePortion('NER Model'!N$2,'NER Model'!O$2,$A57)*'NER Model'!O$183</f>
        <v>0</v>
      </c>
      <c r="K57" s="5">
        <f>VintagePortion('NER Model'!O$2,'NER Model'!P$2,$A57)*'NER Model'!P$183</f>
        <v>9997587.5953778177</v>
      </c>
      <c r="L57" s="5">
        <f>VintagePortion('NER Model'!P$2,'NER Model'!Q$2,$A57)*'NER Model'!Q$183</f>
        <v>0</v>
      </c>
      <c r="M57" s="5">
        <f>VintagePortion('NER Model'!Q$2,'NER Model'!R$2,$A57)*'NER Model'!R$183</f>
        <v>0</v>
      </c>
      <c r="N57" s="5">
        <f>VintagePortion('NER Model'!R$2,'NER Model'!S$2,$A57)*'NER Model'!S$183</f>
        <v>0</v>
      </c>
      <c r="O57" s="5">
        <f>VintagePortion('NER Model'!S$2,'NER Model'!T$2,$A57)*'NER Model'!T$183</f>
        <v>0</v>
      </c>
      <c r="P57" s="5">
        <f>VintagePortion('NER Model'!T$2,'NER Model'!U$2,$A57)*'NER Model'!U$183</f>
        <v>0</v>
      </c>
      <c r="Q57" s="5">
        <f>VintagePortion('NER Model'!U$2,'NER Model'!V$2,$A57)*'NER Model'!V$183</f>
        <v>0</v>
      </c>
      <c r="R57" s="5">
        <f>VintagePortion('NER Model'!V$2,'NER Model'!W$2,$A57)*'NER Model'!W$183</f>
        <v>0</v>
      </c>
      <c r="S57" s="5">
        <f>VintagePortion('NER Model'!W$2,'NER Model'!X$2,$A57)*'NER Model'!X$183</f>
        <v>0</v>
      </c>
      <c r="T57" s="5">
        <f>VintagePortion('NER Model'!X$2,'NER Model'!Y$2,$A57)*'NER Model'!Y$183</f>
        <v>0</v>
      </c>
      <c r="U57" s="5">
        <f>VintagePortion('NER Model'!Y$2,'NER Model'!Z$2,$A57)*'NER Model'!Z$183</f>
        <v>0</v>
      </c>
      <c r="V57" s="5">
        <f>VintagePortion('NER Model'!Z$2,'NER Model'!AA$2,$A57)*'NER Model'!AA$183</f>
        <v>0</v>
      </c>
      <c r="W57" s="5">
        <f>VintagePortion('NER Model'!AA$2,'NER Model'!AB$2,$A57)*'NER Model'!AB$183</f>
        <v>0</v>
      </c>
      <c r="X57" s="5">
        <f>VintagePortion('NER Model'!AB$2,'NER Model'!AC$2,$A57)*'NER Model'!AC$183</f>
        <v>0</v>
      </c>
      <c r="Y57" s="5">
        <f>VintagePortion('NER Model'!AC$2,'NER Model'!AD$2,$A57)*'NER Model'!AD$183</f>
        <v>0</v>
      </c>
      <c r="Z57" s="5">
        <f>VintagePortion('NER Model'!AD$2,'NER Model'!AE$2,$A57)*'NER Model'!AE$183</f>
        <v>0</v>
      </c>
      <c r="AA57" s="5">
        <f>VintagePortion('NER Model'!AE$2,'NER Model'!AF$2,$A57)*'NER Model'!AF$183</f>
        <v>0</v>
      </c>
      <c r="AB57" s="5">
        <f>VintagePortion('NER Model'!AF$2,'NER Model'!AG$2,$A57)*'NER Model'!AG$183</f>
        <v>0</v>
      </c>
      <c r="AC57" s="5">
        <f>VintagePortion('NER Model'!AG$2,'NER Model'!AH$2,$A57)*'NER Model'!AH$183</f>
        <v>0</v>
      </c>
      <c r="AD57" s="5">
        <f>VintagePortion('NER Model'!AH$2,'NER Model'!AI$2,$A57)*'NER Model'!AI$183</f>
        <v>0</v>
      </c>
      <c r="AE57" s="5">
        <f>VintagePortion('NER Model'!AI$2,'NER Model'!AJ$2,$A57)*'NER Model'!AJ$183</f>
        <v>0</v>
      </c>
      <c r="AF57" s="5">
        <f>VintagePortion('NER Model'!AJ$2,'NER Model'!AK$2,$A57)*'NER Model'!AK$183</f>
        <v>0</v>
      </c>
    </row>
    <row r="58" spans="1:32">
      <c r="A58">
        <f>IF(ISNUMBER(A57),IF(A57+1&lt;=YEAR(Parameters!H$6),A57+1,""),"")</f>
        <v>2027</v>
      </c>
      <c r="B58" s="4">
        <f t="shared" si="4"/>
        <v>9260401.9271386117</v>
      </c>
      <c r="C58" s="5">
        <f>VintagePortion('NER Model'!D$2,'NER Model'!E$2,$A58)*'NER Model'!E$183</f>
        <v>0</v>
      </c>
      <c r="D58" s="5">
        <f>VintagePortion('NER Model'!E$2,'NER Model'!F$2,$A58)*'NER Model'!F$183</f>
        <v>0</v>
      </c>
      <c r="E58" s="5">
        <f>VintagePortion('NER Model'!F$2,'NER Model'!G$2,$A58)*'NER Model'!G$183</f>
        <v>0</v>
      </c>
      <c r="F58" s="5">
        <f>VintagePortion('NER Model'!J$2,'NER Model'!K$2,$A58)*'NER Model'!H$183</f>
        <v>0</v>
      </c>
      <c r="G58" s="5">
        <f>VintagePortion('NER Model'!K$2,'NER Model'!L$2,$A58)*'NER Model'!L$183</f>
        <v>0</v>
      </c>
      <c r="H58" s="5">
        <f>VintagePortion('NER Model'!L$2,'NER Model'!M$2,$A58)*'NER Model'!M$183</f>
        <v>0</v>
      </c>
      <c r="I58" s="5">
        <f>VintagePortion('NER Model'!M$2,'NER Model'!N$2,$A58)*'NER Model'!N$183</f>
        <v>0</v>
      </c>
      <c r="J58" s="5">
        <f>VintagePortion('NER Model'!N$2,'NER Model'!O$2,$A58)*'NER Model'!O$183</f>
        <v>0</v>
      </c>
      <c r="K58" s="5">
        <f>VintagePortion('NER Model'!O$2,'NER Model'!P$2,$A58)*'NER Model'!P$183</f>
        <v>0</v>
      </c>
      <c r="L58" s="5">
        <f>VintagePortion('NER Model'!P$2,'NER Model'!Q$2,$A58)*'NER Model'!Q$183</f>
        <v>9260401.9271386117</v>
      </c>
      <c r="M58" s="5">
        <f>VintagePortion('NER Model'!Q$2,'NER Model'!R$2,$A58)*'NER Model'!R$183</f>
        <v>0</v>
      </c>
      <c r="N58" s="5">
        <f>VintagePortion('NER Model'!R$2,'NER Model'!S$2,$A58)*'NER Model'!S$183</f>
        <v>0</v>
      </c>
      <c r="O58" s="5">
        <f>VintagePortion('NER Model'!S$2,'NER Model'!T$2,$A58)*'NER Model'!T$183</f>
        <v>0</v>
      </c>
      <c r="P58" s="5">
        <f>VintagePortion('NER Model'!T$2,'NER Model'!U$2,$A58)*'NER Model'!U$183</f>
        <v>0</v>
      </c>
      <c r="Q58" s="5">
        <f>VintagePortion('NER Model'!U$2,'NER Model'!V$2,$A58)*'NER Model'!V$183</f>
        <v>0</v>
      </c>
      <c r="R58" s="5">
        <f>VintagePortion('NER Model'!V$2,'NER Model'!W$2,$A58)*'NER Model'!W$183</f>
        <v>0</v>
      </c>
      <c r="S58" s="5">
        <f>VintagePortion('NER Model'!W$2,'NER Model'!X$2,$A58)*'NER Model'!X$183</f>
        <v>0</v>
      </c>
      <c r="T58" s="5">
        <f>VintagePortion('NER Model'!X$2,'NER Model'!Y$2,$A58)*'NER Model'!Y$183</f>
        <v>0</v>
      </c>
      <c r="U58" s="5">
        <f>VintagePortion('NER Model'!Y$2,'NER Model'!Z$2,$A58)*'NER Model'!Z$183</f>
        <v>0</v>
      </c>
      <c r="V58" s="5">
        <f>VintagePortion('NER Model'!Z$2,'NER Model'!AA$2,$A58)*'NER Model'!AA$183</f>
        <v>0</v>
      </c>
      <c r="W58" s="5">
        <f>VintagePortion('NER Model'!AA$2,'NER Model'!AB$2,$A58)*'NER Model'!AB$183</f>
        <v>0</v>
      </c>
      <c r="X58" s="5">
        <f>VintagePortion('NER Model'!AB$2,'NER Model'!AC$2,$A58)*'NER Model'!AC$183</f>
        <v>0</v>
      </c>
      <c r="Y58" s="5">
        <f>VintagePortion('NER Model'!AC$2,'NER Model'!AD$2,$A58)*'NER Model'!AD$183</f>
        <v>0</v>
      </c>
      <c r="Z58" s="5">
        <f>VintagePortion('NER Model'!AD$2,'NER Model'!AE$2,$A58)*'NER Model'!AE$183</f>
        <v>0</v>
      </c>
      <c r="AA58" s="5">
        <f>VintagePortion('NER Model'!AE$2,'NER Model'!AF$2,$A58)*'NER Model'!AF$183</f>
        <v>0</v>
      </c>
      <c r="AB58" s="5">
        <f>VintagePortion('NER Model'!AF$2,'NER Model'!AG$2,$A58)*'NER Model'!AG$183</f>
        <v>0</v>
      </c>
      <c r="AC58" s="5">
        <f>VintagePortion('NER Model'!AG$2,'NER Model'!AH$2,$A58)*'NER Model'!AH$183</f>
        <v>0</v>
      </c>
      <c r="AD58" s="5">
        <f>VintagePortion('NER Model'!AH$2,'NER Model'!AI$2,$A58)*'NER Model'!AI$183</f>
        <v>0</v>
      </c>
      <c r="AE58" s="5">
        <f>VintagePortion('NER Model'!AI$2,'NER Model'!AJ$2,$A58)*'NER Model'!AJ$183</f>
        <v>0</v>
      </c>
      <c r="AF58" s="5">
        <f>VintagePortion('NER Model'!AJ$2,'NER Model'!AK$2,$A58)*'NER Model'!AK$183</f>
        <v>0</v>
      </c>
    </row>
    <row r="59" spans="1:32">
      <c r="A59">
        <f>IF(ISNUMBER(A58),IF(A58+1&lt;=YEAR(Parameters!H$6),A58+1,""),"")</f>
        <v>2028</v>
      </c>
      <c r="B59" s="4">
        <f t="shared" si="4"/>
        <v>9487867.7074350715</v>
      </c>
      <c r="C59" s="5">
        <f>VintagePortion('NER Model'!D$2,'NER Model'!E$2,$A59)*'NER Model'!E$183</f>
        <v>0</v>
      </c>
      <c r="D59" s="5">
        <f>VintagePortion('NER Model'!E$2,'NER Model'!F$2,$A59)*'NER Model'!F$183</f>
        <v>0</v>
      </c>
      <c r="E59" s="5">
        <f>VintagePortion('NER Model'!F$2,'NER Model'!G$2,$A59)*'NER Model'!G$183</f>
        <v>0</v>
      </c>
      <c r="F59" s="5">
        <f>VintagePortion('NER Model'!J$2,'NER Model'!K$2,$A59)*'NER Model'!H$183</f>
        <v>0</v>
      </c>
      <c r="G59" s="5">
        <f>VintagePortion('NER Model'!K$2,'NER Model'!L$2,$A59)*'NER Model'!L$183</f>
        <v>0</v>
      </c>
      <c r="H59" s="5">
        <f>VintagePortion('NER Model'!L$2,'NER Model'!M$2,$A59)*'NER Model'!M$183</f>
        <v>0</v>
      </c>
      <c r="I59" s="5">
        <f>VintagePortion('NER Model'!M$2,'NER Model'!N$2,$A59)*'NER Model'!N$183</f>
        <v>0</v>
      </c>
      <c r="J59" s="5">
        <f>VintagePortion('NER Model'!N$2,'NER Model'!O$2,$A59)*'NER Model'!O$183</f>
        <v>0</v>
      </c>
      <c r="K59" s="5">
        <f>VintagePortion('NER Model'!O$2,'NER Model'!P$2,$A59)*'NER Model'!P$183</f>
        <v>0</v>
      </c>
      <c r="L59" s="5">
        <f>VintagePortion('NER Model'!P$2,'NER Model'!Q$2,$A59)*'NER Model'!Q$183</f>
        <v>0</v>
      </c>
      <c r="M59" s="5">
        <f>VintagePortion('NER Model'!Q$2,'NER Model'!R$2,$A59)*'NER Model'!R$183</f>
        <v>9487867.7074350715</v>
      </c>
      <c r="N59" s="5">
        <f>VintagePortion('NER Model'!R$2,'NER Model'!S$2,$A59)*'NER Model'!S$183</f>
        <v>0</v>
      </c>
      <c r="O59" s="5">
        <f>VintagePortion('NER Model'!S$2,'NER Model'!T$2,$A59)*'NER Model'!T$183</f>
        <v>0</v>
      </c>
      <c r="P59" s="5">
        <f>VintagePortion('NER Model'!T$2,'NER Model'!U$2,$A59)*'NER Model'!U$183</f>
        <v>0</v>
      </c>
      <c r="Q59" s="5">
        <f>VintagePortion('NER Model'!U$2,'NER Model'!V$2,$A59)*'NER Model'!V$183</f>
        <v>0</v>
      </c>
      <c r="R59" s="5">
        <f>VintagePortion('NER Model'!V$2,'NER Model'!W$2,$A59)*'NER Model'!W$183</f>
        <v>0</v>
      </c>
      <c r="S59" s="5">
        <f>VintagePortion('NER Model'!W$2,'NER Model'!X$2,$A59)*'NER Model'!X$183</f>
        <v>0</v>
      </c>
      <c r="T59" s="5">
        <f>VintagePortion('NER Model'!X$2,'NER Model'!Y$2,$A59)*'NER Model'!Y$183</f>
        <v>0</v>
      </c>
      <c r="U59" s="5">
        <f>VintagePortion('NER Model'!Y$2,'NER Model'!Z$2,$A59)*'NER Model'!Z$183</f>
        <v>0</v>
      </c>
      <c r="V59" s="5">
        <f>VintagePortion('NER Model'!Z$2,'NER Model'!AA$2,$A59)*'NER Model'!AA$183</f>
        <v>0</v>
      </c>
      <c r="W59" s="5">
        <f>VintagePortion('NER Model'!AA$2,'NER Model'!AB$2,$A59)*'NER Model'!AB$183</f>
        <v>0</v>
      </c>
      <c r="X59" s="5">
        <f>VintagePortion('NER Model'!AB$2,'NER Model'!AC$2,$A59)*'NER Model'!AC$183</f>
        <v>0</v>
      </c>
      <c r="Y59" s="5">
        <f>VintagePortion('NER Model'!AC$2,'NER Model'!AD$2,$A59)*'NER Model'!AD$183</f>
        <v>0</v>
      </c>
      <c r="Z59" s="5">
        <f>VintagePortion('NER Model'!AD$2,'NER Model'!AE$2,$A59)*'NER Model'!AE$183</f>
        <v>0</v>
      </c>
      <c r="AA59" s="5">
        <f>VintagePortion('NER Model'!AE$2,'NER Model'!AF$2,$A59)*'NER Model'!AF$183</f>
        <v>0</v>
      </c>
      <c r="AB59" s="5">
        <f>VintagePortion('NER Model'!AF$2,'NER Model'!AG$2,$A59)*'NER Model'!AG$183</f>
        <v>0</v>
      </c>
      <c r="AC59" s="5">
        <f>VintagePortion('NER Model'!AG$2,'NER Model'!AH$2,$A59)*'NER Model'!AH$183</f>
        <v>0</v>
      </c>
      <c r="AD59" s="5">
        <f>VintagePortion('NER Model'!AH$2,'NER Model'!AI$2,$A59)*'NER Model'!AI$183</f>
        <v>0</v>
      </c>
      <c r="AE59" s="5">
        <f>VintagePortion('NER Model'!AI$2,'NER Model'!AJ$2,$A59)*'NER Model'!AJ$183</f>
        <v>0</v>
      </c>
      <c r="AF59" s="5">
        <f>VintagePortion('NER Model'!AJ$2,'NER Model'!AK$2,$A59)*'NER Model'!AK$183</f>
        <v>0</v>
      </c>
    </row>
    <row r="60" spans="1:32">
      <c r="A60">
        <f>IF(ISNUMBER(A59),IF(A59+1&lt;=YEAR(Parameters!H$6),A59+1,""),"")</f>
        <v>2029</v>
      </c>
      <c r="B60" s="4">
        <f t="shared" si="4"/>
        <v>7681521.888238892</v>
      </c>
      <c r="C60" s="5">
        <f>VintagePortion('NER Model'!D$2,'NER Model'!E$2,$A60)*'NER Model'!E$183</f>
        <v>0</v>
      </c>
      <c r="D60" s="5">
        <f>VintagePortion('NER Model'!E$2,'NER Model'!F$2,$A60)*'NER Model'!F$183</f>
        <v>0</v>
      </c>
      <c r="E60" s="5">
        <f>VintagePortion('NER Model'!F$2,'NER Model'!G$2,$A60)*'NER Model'!G$183</f>
        <v>0</v>
      </c>
      <c r="F60" s="5">
        <f>VintagePortion('NER Model'!J$2,'NER Model'!K$2,$A60)*'NER Model'!H$183</f>
        <v>0</v>
      </c>
      <c r="G60" s="5">
        <f>VintagePortion('NER Model'!K$2,'NER Model'!L$2,$A60)*'NER Model'!L$183</f>
        <v>0</v>
      </c>
      <c r="H60" s="5">
        <f>VintagePortion('NER Model'!L$2,'NER Model'!M$2,$A60)*'NER Model'!M$183</f>
        <v>0</v>
      </c>
      <c r="I60" s="5">
        <f>VintagePortion('NER Model'!M$2,'NER Model'!N$2,$A60)*'NER Model'!N$183</f>
        <v>0</v>
      </c>
      <c r="J60" s="5">
        <f>VintagePortion('NER Model'!N$2,'NER Model'!O$2,$A60)*'NER Model'!O$183</f>
        <v>0</v>
      </c>
      <c r="K60" s="5">
        <f>VintagePortion('NER Model'!O$2,'NER Model'!P$2,$A60)*'NER Model'!P$183</f>
        <v>0</v>
      </c>
      <c r="L60" s="5">
        <f>VintagePortion('NER Model'!P$2,'NER Model'!Q$2,$A60)*'NER Model'!Q$183</f>
        <v>0</v>
      </c>
      <c r="M60" s="5">
        <f>VintagePortion('NER Model'!Q$2,'NER Model'!R$2,$A60)*'NER Model'!R$183</f>
        <v>0</v>
      </c>
      <c r="N60" s="5">
        <f>VintagePortion('NER Model'!R$2,'NER Model'!S$2,$A60)*'NER Model'!S$183</f>
        <v>7681521.888238892</v>
      </c>
      <c r="O60" s="5">
        <f>VintagePortion('NER Model'!S$2,'NER Model'!T$2,$A60)*'NER Model'!T$183</f>
        <v>0</v>
      </c>
      <c r="P60" s="5">
        <f>VintagePortion('NER Model'!T$2,'NER Model'!U$2,$A60)*'NER Model'!U$183</f>
        <v>0</v>
      </c>
      <c r="Q60" s="5">
        <f>VintagePortion('NER Model'!U$2,'NER Model'!V$2,$A60)*'NER Model'!V$183</f>
        <v>0</v>
      </c>
      <c r="R60" s="5">
        <f>VintagePortion('NER Model'!V$2,'NER Model'!W$2,$A60)*'NER Model'!W$183</f>
        <v>0</v>
      </c>
      <c r="S60" s="5">
        <f>VintagePortion('NER Model'!W$2,'NER Model'!X$2,$A60)*'NER Model'!X$183</f>
        <v>0</v>
      </c>
      <c r="T60" s="5">
        <f>VintagePortion('NER Model'!X$2,'NER Model'!Y$2,$A60)*'NER Model'!Y$183</f>
        <v>0</v>
      </c>
      <c r="U60" s="5">
        <f>VintagePortion('NER Model'!Y$2,'NER Model'!Z$2,$A60)*'NER Model'!Z$183</f>
        <v>0</v>
      </c>
      <c r="V60" s="5">
        <f>VintagePortion('NER Model'!Z$2,'NER Model'!AA$2,$A60)*'NER Model'!AA$183</f>
        <v>0</v>
      </c>
      <c r="W60" s="5">
        <f>VintagePortion('NER Model'!AA$2,'NER Model'!AB$2,$A60)*'NER Model'!AB$183</f>
        <v>0</v>
      </c>
      <c r="X60" s="5">
        <f>VintagePortion('NER Model'!AB$2,'NER Model'!AC$2,$A60)*'NER Model'!AC$183</f>
        <v>0</v>
      </c>
      <c r="Y60" s="5">
        <f>VintagePortion('NER Model'!AC$2,'NER Model'!AD$2,$A60)*'NER Model'!AD$183</f>
        <v>0</v>
      </c>
      <c r="Z60" s="5">
        <f>VintagePortion('NER Model'!AD$2,'NER Model'!AE$2,$A60)*'NER Model'!AE$183</f>
        <v>0</v>
      </c>
      <c r="AA60" s="5">
        <f>VintagePortion('NER Model'!AE$2,'NER Model'!AF$2,$A60)*'NER Model'!AF$183</f>
        <v>0</v>
      </c>
      <c r="AB60" s="5">
        <f>VintagePortion('NER Model'!AF$2,'NER Model'!AG$2,$A60)*'NER Model'!AG$183</f>
        <v>0</v>
      </c>
      <c r="AC60" s="5">
        <f>VintagePortion('NER Model'!AG$2,'NER Model'!AH$2,$A60)*'NER Model'!AH$183</f>
        <v>0</v>
      </c>
      <c r="AD60" s="5">
        <f>VintagePortion('NER Model'!AH$2,'NER Model'!AI$2,$A60)*'NER Model'!AI$183</f>
        <v>0</v>
      </c>
      <c r="AE60" s="5">
        <f>VintagePortion('NER Model'!AI$2,'NER Model'!AJ$2,$A60)*'NER Model'!AJ$183</f>
        <v>0</v>
      </c>
      <c r="AF60" s="5">
        <f>VintagePortion('NER Model'!AJ$2,'NER Model'!AK$2,$A60)*'NER Model'!AK$183</f>
        <v>0</v>
      </c>
    </row>
    <row r="61" spans="1:32">
      <c r="A61">
        <f>IF(ISNUMBER(A60),IF(A60+1&lt;=YEAR(Parameters!H$6),A60+1,""),"")</f>
        <v>2030</v>
      </c>
      <c r="B61" s="4">
        <f t="shared" si="4"/>
        <v>8079222.6536605805</v>
      </c>
      <c r="C61" s="5">
        <f>VintagePortion('NER Model'!D$2,'NER Model'!E$2,$A61)*'NER Model'!E$183</f>
        <v>0</v>
      </c>
      <c r="D61" s="5">
        <f>VintagePortion('NER Model'!E$2,'NER Model'!F$2,$A61)*'NER Model'!F$183</f>
        <v>0</v>
      </c>
      <c r="E61" s="5">
        <f>VintagePortion('NER Model'!F$2,'NER Model'!G$2,$A61)*'NER Model'!G$183</f>
        <v>0</v>
      </c>
      <c r="F61" s="5">
        <f>VintagePortion('NER Model'!J$2,'NER Model'!K$2,$A61)*'NER Model'!H$183</f>
        <v>0</v>
      </c>
      <c r="G61" s="5">
        <f>VintagePortion('NER Model'!K$2,'NER Model'!L$2,$A61)*'NER Model'!L$183</f>
        <v>0</v>
      </c>
      <c r="H61" s="5">
        <f>VintagePortion('NER Model'!L$2,'NER Model'!M$2,$A61)*'NER Model'!M$183</f>
        <v>0</v>
      </c>
      <c r="I61" s="5">
        <f>VintagePortion('NER Model'!M$2,'NER Model'!N$2,$A61)*'NER Model'!N$183</f>
        <v>0</v>
      </c>
      <c r="J61" s="5">
        <f>VintagePortion('NER Model'!N$2,'NER Model'!O$2,$A61)*'NER Model'!O$183</f>
        <v>0</v>
      </c>
      <c r="K61" s="5">
        <f>VintagePortion('NER Model'!O$2,'NER Model'!P$2,$A61)*'NER Model'!P$183</f>
        <v>0</v>
      </c>
      <c r="L61" s="5">
        <f>VintagePortion('NER Model'!P$2,'NER Model'!Q$2,$A61)*'NER Model'!Q$183</f>
        <v>0</v>
      </c>
      <c r="M61" s="5">
        <f>VintagePortion('NER Model'!Q$2,'NER Model'!R$2,$A61)*'NER Model'!R$183</f>
        <v>0</v>
      </c>
      <c r="N61" s="5">
        <f>VintagePortion('NER Model'!R$2,'NER Model'!S$2,$A61)*'NER Model'!S$183</f>
        <v>0</v>
      </c>
      <c r="O61" s="5">
        <f>VintagePortion('NER Model'!S$2,'NER Model'!T$2,$A61)*'NER Model'!T$183</f>
        <v>8079222.6536605805</v>
      </c>
      <c r="P61" s="5">
        <f>VintagePortion('NER Model'!T$2,'NER Model'!U$2,$A61)*'NER Model'!U$183</f>
        <v>0</v>
      </c>
      <c r="Q61" s="5">
        <f>VintagePortion('NER Model'!U$2,'NER Model'!V$2,$A61)*'NER Model'!V$183</f>
        <v>0</v>
      </c>
      <c r="R61" s="5">
        <f>VintagePortion('NER Model'!V$2,'NER Model'!W$2,$A61)*'NER Model'!W$183</f>
        <v>0</v>
      </c>
      <c r="S61" s="5">
        <f>VintagePortion('NER Model'!W$2,'NER Model'!X$2,$A61)*'NER Model'!X$183</f>
        <v>0</v>
      </c>
      <c r="T61" s="5">
        <f>VintagePortion('NER Model'!X$2,'NER Model'!Y$2,$A61)*'NER Model'!Y$183</f>
        <v>0</v>
      </c>
      <c r="U61" s="5">
        <f>VintagePortion('NER Model'!Y$2,'NER Model'!Z$2,$A61)*'NER Model'!Z$183</f>
        <v>0</v>
      </c>
      <c r="V61" s="5">
        <f>VintagePortion('NER Model'!Z$2,'NER Model'!AA$2,$A61)*'NER Model'!AA$183</f>
        <v>0</v>
      </c>
      <c r="W61" s="5">
        <f>VintagePortion('NER Model'!AA$2,'NER Model'!AB$2,$A61)*'NER Model'!AB$183</f>
        <v>0</v>
      </c>
      <c r="X61" s="5">
        <f>VintagePortion('NER Model'!AB$2,'NER Model'!AC$2,$A61)*'NER Model'!AC$183</f>
        <v>0</v>
      </c>
      <c r="Y61" s="5">
        <f>VintagePortion('NER Model'!AC$2,'NER Model'!AD$2,$A61)*'NER Model'!AD$183</f>
        <v>0</v>
      </c>
      <c r="Z61" s="5">
        <f>VintagePortion('NER Model'!AD$2,'NER Model'!AE$2,$A61)*'NER Model'!AE$183</f>
        <v>0</v>
      </c>
      <c r="AA61" s="5">
        <f>VintagePortion('NER Model'!AE$2,'NER Model'!AF$2,$A61)*'NER Model'!AF$183</f>
        <v>0</v>
      </c>
      <c r="AB61" s="5">
        <f>VintagePortion('NER Model'!AF$2,'NER Model'!AG$2,$A61)*'NER Model'!AG$183</f>
        <v>0</v>
      </c>
      <c r="AC61" s="5">
        <f>VintagePortion('NER Model'!AG$2,'NER Model'!AH$2,$A61)*'NER Model'!AH$183</f>
        <v>0</v>
      </c>
      <c r="AD61" s="5">
        <f>VintagePortion('NER Model'!AH$2,'NER Model'!AI$2,$A61)*'NER Model'!AI$183</f>
        <v>0</v>
      </c>
      <c r="AE61" s="5">
        <f>VintagePortion('NER Model'!AI$2,'NER Model'!AJ$2,$A61)*'NER Model'!AJ$183</f>
        <v>0</v>
      </c>
      <c r="AF61" s="5">
        <f>VintagePortion('NER Model'!AJ$2,'NER Model'!AK$2,$A61)*'NER Model'!AK$183</f>
        <v>0</v>
      </c>
    </row>
    <row r="62" spans="1:32">
      <c r="A62">
        <f>IF(ISNUMBER(A61),IF(A61+1&lt;=YEAR(Parameters!H$6),A61+1,""),"")</f>
        <v>2031</v>
      </c>
      <c r="B62" s="4">
        <f t="shared" si="4"/>
        <v>6450916.5762482285</v>
      </c>
      <c r="C62" s="5">
        <f>VintagePortion('NER Model'!D$2,'NER Model'!E$2,$A62)*'NER Model'!E$183</f>
        <v>0</v>
      </c>
      <c r="D62" s="5">
        <f>VintagePortion('NER Model'!E$2,'NER Model'!F$2,$A62)*'NER Model'!F$183</f>
        <v>0</v>
      </c>
      <c r="E62" s="5">
        <f>VintagePortion('NER Model'!F$2,'NER Model'!G$2,$A62)*'NER Model'!G$183</f>
        <v>0</v>
      </c>
      <c r="F62" s="5">
        <f>VintagePortion('NER Model'!J$2,'NER Model'!K$2,$A62)*'NER Model'!H$183</f>
        <v>0</v>
      </c>
      <c r="G62" s="5">
        <f>VintagePortion('NER Model'!K$2,'NER Model'!L$2,$A62)*'NER Model'!L$183</f>
        <v>0</v>
      </c>
      <c r="H62" s="5">
        <f>VintagePortion('NER Model'!L$2,'NER Model'!M$2,$A62)*'NER Model'!M$183</f>
        <v>0</v>
      </c>
      <c r="I62" s="5">
        <f>VintagePortion('NER Model'!M$2,'NER Model'!N$2,$A62)*'NER Model'!N$183</f>
        <v>0</v>
      </c>
      <c r="J62" s="5">
        <f>VintagePortion('NER Model'!N$2,'NER Model'!O$2,$A62)*'NER Model'!O$183</f>
        <v>0</v>
      </c>
      <c r="K62" s="5">
        <f>VintagePortion('NER Model'!O$2,'NER Model'!P$2,$A62)*'NER Model'!P$183</f>
        <v>0</v>
      </c>
      <c r="L62" s="5">
        <f>VintagePortion('NER Model'!P$2,'NER Model'!Q$2,$A62)*'NER Model'!Q$183</f>
        <v>0</v>
      </c>
      <c r="M62" s="5">
        <f>VintagePortion('NER Model'!Q$2,'NER Model'!R$2,$A62)*'NER Model'!R$183</f>
        <v>0</v>
      </c>
      <c r="N62" s="5">
        <f>VintagePortion('NER Model'!R$2,'NER Model'!S$2,$A62)*'NER Model'!S$183</f>
        <v>0</v>
      </c>
      <c r="O62" s="5">
        <f>VintagePortion('NER Model'!S$2,'NER Model'!T$2,$A62)*'NER Model'!T$183</f>
        <v>0</v>
      </c>
      <c r="P62" s="5">
        <f>VintagePortion('NER Model'!T$2,'NER Model'!U$2,$A62)*'NER Model'!U$183</f>
        <v>6450916.5762482285</v>
      </c>
      <c r="Q62" s="5">
        <f>VintagePortion('NER Model'!U$2,'NER Model'!V$2,$A62)*'NER Model'!V$183</f>
        <v>0</v>
      </c>
      <c r="R62" s="5">
        <f>VintagePortion('NER Model'!V$2,'NER Model'!W$2,$A62)*'NER Model'!W$183</f>
        <v>0</v>
      </c>
      <c r="S62" s="5">
        <f>VintagePortion('NER Model'!W$2,'NER Model'!X$2,$A62)*'NER Model'!X$183</f>
        <v>0</v>
      </c>
      <c r="T62" s="5">
        <f>VintagePortion('NER Model'!X$2,'NER Model'!Y$2,$A62)*'NER Model'!Y$183</f>
        <v>0</v>
      </c>
      <c r="U62" s="5">
        <f>VintagePortion('NER Model'!Y$2,'NER Model'!Z$2,$A62)*'NER Model'!Z$183</f>
        <v>0</v>
      </c>
      <c r="V62" s="5">
        <f>VintagePortion('NER Model'!Z$2,'NER Model'!AA$2,$A62)*'NER Model'!AA$183</f>
        <v>0</v>
      </c>
      <c r="W62" s="5">
        <f>VintagePortion('NER Model'!AA$2,'NER Model'!AB$2,$A62)*'NER Model'!AB$183</f>
        <v>0</v>
      </c>
      <c r="X62" s="5">
        <f>VintagePortion('NER Model'!AB$2,'NER Model'!AC$2,$A62)*'NER Model'!AC$183</f>
        <v>0</v>
      </c>
      <c r="Y62" s="5">
        <f>VintagePortion('NER Model'!AC$2,'NER Model'!AD$2,$A62)*'NER Model'!AD$183</f>
        <v>0</v>
      </c>
      <c r="Z62" s="5">
        <f>VintagePortion('NER Model'!AD$2,'NER Model'!AE$2,$A62)*'NER Model'!AE$183</f>
        <v>0</v>
      </c>
      <c r="AA62" s="5">
        <f>VintagePortion('NER Model'!AE$2,'NER Model'!AF$2,$A62)*'NER Model'!AF$183</f>
        <v>0</v>
      </c>
      <c r="AB62" s="5">
        <f>VintagePortion('NER Model'!AF$2,'NER Model'!AG$2,$A62)*'NER Model'!AG$183</f>
        <v>0</v>
      </c>
      <c r="AC62" s="5">
        <f>VintagePortion('NER Model'!AG$2,'NER Model'!AH$2,$A62)*'NER Model'!AH$183</f>
        <v>0</v>
      </c>
      <c r="AD62" s="5">
        <f>VintagePortion('NER Model'!AH$2,'NER Model'!AI$2,$A62)*'NER Model'!AI$183</f>
        <v>0</v>
      </c>
      <c r="AE62" s="5">
        <f>VintagePortion('NER Model'!AI$2,'NER Model'!AJ$2,$A62)*'NER Model'!AJ$183</f>
        <v>0</v>
      </c>
      <c r="AF62" s="5">
        <f>VintagePortion('NER Model'!AJ$2,'NER Model'!AK$2,$A62)*'NER Model'!AK$183</f>
        <v>0</v>
      </c>
    </row>
    <row r="63" spans="1:32">
      <c r="A63">
        <f>IF(ISNUMBER(A62),IF(A62+1&lt;=YEAR(Parameters!H$6),A62+1,""),"")</f>
        <v>2032</v>
      </c>
      <c r="B63" s="4">
        <f t="shared" si="4"/>
        <v>6652389.9216601551</v>
      </c>
      <c r="C63" s="5">
        <f>VintagePortion('NER Model'!D$2,'NER Model'!E$2,$A63)*'NER Model'!E$183</f>
        <v>0</v>
      </c>
      <c r="D63" s="5">
        <f>VintagePortion('NER Model'!E$2,'NER Model'!F$2,$A63)*'NER Model'!F$183</f>
        <v>0</v>
      </c>
      <c r="E63" s="5">
        <f>VintagePortion('NER Model'!F$2,'NER Model'!G$2,$A63)*'NER Model'!G$183</f>
        <v>0</v>
      </c>
      <c r="F63" s="5">
        <f>VintagePortion('NER Model'!J$2,'NER Model'!K$2,$A63)*'NER Model'!H$183</f>
        <v>0</v>
      </c>
      <c r="G63" s="5">
        <f>VintagePortion('NER Model'!K$2,'NER Model'!L$2,$A63)*'NER Model'!L$183</f>
        <v>0</v>
      </c>
      <c r="H63" s="5">
        <f>VintagePortion('NER Model'!L$2,'NER Model'!M$2,$A63)*'NER Model'!M$183</f>
        <v>0</v>
      </c>
      <c r="I63" s="5">
        <f>VintagePortion('NER Model'!M$2,'NER Model'!N$2,$A63)*'NER Model'!N$183</f>
        <v>0</v>
      </c>
      <c r="J63" s="5">
        <f>VintagePortion('NER Model'!N$2,'NER Model'!O$2,$A63)*'NER Model'!O$183</f>
        <v>0</v>
      </c>
      <c r="K63" s="5">
        <f>VintagePortion('NER Model'!O$2,'NER Model'!P$2,$A63)*'NER Model'!P$183</f>
        <v>0</v>
      </c>
      <c r="L63" s="5">
        <f>VintagePortion('NER Model'!P$2,'NER Model'!Q$2,$A63)*'NER Model'!Q$183</f>
        <v>0</v>
      </c>
      <c r="M63" s="5">
        <f>VintagePortion('NER Model'!Q$2,'NER Model'!R$2,$A63)*'NER Model'!R$183</f>
        <v>0</v>
      </c>
      <c r="N63" s="5">
        <f>VintagePortion('NER Model'!R$2,'NER Model'!S$2,$A63)*'NER Model'!S$183</f>
        <v>0</v>
      </c>
      <c r="O63" s="5">
        <f>VintagePortion('NER Model'!S$2,'NER Model'!T$2,$A63)*'NER Model'!T$183</f>
        <v>0</v>
      </c>
      <c r="P63" s="5">
        <f>VintagePortion('NER Model'!T$2,'NER Model'!U$2,$A63)*'NER Model'!U$183</f>
        <v>0</v>
      </c>
      <c r="Q63" s="5">
        <f>VintagePortion('NER Model'!U$2,'NER Model'!V$2,$A63)*'NER Model'!V$183</f>
        <v>6652389.9216601551</v>
      </c>
      <c r="R63" s="5">
        <f>VintagePortion('NER Model'!V$2,'NER Model'!W$2,$A63)*'NER Model'!W$183</f>
        <v>0</v>
      </c>
      <c r="S63" s="5">
        <f>VintagePortion('NER Model'!W$2,'NER Model'!X$2,$A63)*'NER Model'!X$183</f>
        <v>0</v>
      </c>
      <c r="T63" s="5">
        <f>VintagePortion('NER Model'!X$2,'NER Model'!Y$2,$A63)*'NER Model'!Y$183</f>
        <v>0</v>
      </c>
      <c r="U63" s="5">
        <f>VintagePortion('NER Model'!Y$2,'NER Model'!Z$2,$A63)*'NER Model'!Z$183</f>
        <v>0</v>
      </c>
      <c r="V63" s="5">
        <f>VintagePortion('NER Model'!Z$2,'NER Model'!AA$2,$A63)*'NER Model'!AA$183</f>
        <v>0</v>
      </c>
      <c r="W63" s="5">
        <f>VintagePortion('NER Model'!AA$2,'NER Model'!AB$2,$A63)*'NER Model'!AB$183</f>
        <v>0</v>
      </c>
      <c r="X63" s="5">
        <f>VintagePortion('NER Model'!AB$2,'NER Model'!AC$2,$A63)*'NER Model'!AC$183</f>
        <v>0</v>
      </c>
      <c r="Y63" s="5">
        <f>VintagePortion('NER Model'!AC$2,'NER Model'!AD$2,$A63)*'NER Model'!AD$183</f>
        <v>0</v>
      </c>
      <c r="Z63" s="5">
        <f>VintagePortion('NER Model'!AD$2,'NER Model'!AE$2,$A63)*'NER Model'!AE$183</f>
        <v>0</v>
      </c>
      <c r="AA63" s="5">
        <f>VintagePortion('NER Model'!AE$2,'NER Model'!AF$2,$A63)*'NER Model'!AF$183</f>
        <v>0</v>
      </c>
      <c r="AB63" s="5">
        <f>VintagePortion('NER Model'!AF$2,'NER Model'!AG$2,$A63)*'NER Model'!AG$183</f>
        <v>0</v>
      </c>
      <c r="AC63" s="5">
        <f>VintagePortion('NER Model'!AG$2,'NER Model'!AH$2,$A63)*'NER Model'!AH$183</f>
        <v>0</v>
      </c>
      <c r="AD63" s="5">
        <f>VintagePortion('NER Model'!AH$2,'NER Model'!AI$2,$A63)*'NER Model'!AI$183</f>
        <v>0</v>
      </c>
      <c r="AE63" s="5">
        <f>VintagePortion('NER Model'!AI$2,'NER Model'!AJ$2,$A63)*'NER Model'!AJ$183</f>
        <v>0</v>
      </c>
      <c r="AF63" s="5">
        <f>VintagePortion('NER Model'!AJ$2,'NER Model'!AK$2,$A63)*'NER Model'!AK$183</f>
        <v>0</v>
      </c>
    </row>
    <row r="64" spans="1:32">
      <c r="A64">
        <f>IF(ISNUMBER(A63),IF(A63+1&lt;=YEAR(Parameters!H$6),A63+1,""),"")</f>
        <v>2033</v>
      </c>
      <c r="B64" s="4">
        <f t="shared" si="4"/>
        <v>4453272.7329526246</v>
      </c>
      <c r="C64" s="5">
        <f>VintagePortion('NER Model'!D$2,'NER Model'!E$2,$A64)*'NER Model'!E$183</f>
        <v>0</v>
      </c>
      <c r="D64" s="5">
        <f>VintagePortion('NER Model'!E$2,'NER Model'!F$2,$A64)*'NER Model'!F$183</f>
        <v>0</v>
      </c>
      <c r="E64" s="5">
        <f>VintagePortion('NER Model'!F$2,'NER Model'!G$2,$A64)*'NER Model'!G$183</f>
        <v>0</v>
      </c>
      <c r="F64" s="5">
        <f>VintagePortion('NER Model'!J$2,'NER Model'!K$2,$A64)*'NER Model'!H$183</f>
        <v>0</v>
      </c>
      <c r="G64" s="5">
        <f>VintagePortion('NER Model'!K$2,'NER Model'!L$2,$A64)*'NER Model'!L$183</f>
        <v>0</v>
      </c>
      <c r="H64" s="5">
        <f>VintagePortion('NER Model'!L$2,'NER Model'!M$2,$A64)*'NER Model'!M$183</f>
        <v>0</v>
      </c>
      <c r="I64" s="5">
        <f>VintagePortion('NER Model'!M$2,'NER Model'!N$2,$A64)*'NER Model'!N$183</f>
        <v>0</v>
      </c>
      <c r="J64" s="5">
        <f>VintagePortion('NER Model'!N$2,'NER Model'!O$2,$A64)*'NER Model'!O$183</f>
        <v>0</v>
      </c>
      <c r="K64" s="5">
        <f>VintagePortion('NER Model'!O$2,'NER Model'!P$2,$A64)*'NER Model'!P$183</f>
        <v>0</v>
      </c>
      <c r="L64" s="5">
        <f>VintagePortion('NER Model'!P$2,'NER Model'!Q$2,$A64)*'NER Model'!Q$183</f>
        <v>0</v>
      </c>
      <c r="M64" s="5">
        <f>VintagePortion('NER Model'!Q$2,'NER Model'!R$2,$A64)*'NER Model'!R$183</f>
        <v>0</v>
      </c>
      <c r="N64" s="5">
        <f>VintagePortion('NER Model'!R$2,'NER Model'!S$2,$A64)*'NER Model'!S$183</f>
        <v>0</v>
      </c>
      <c r="O64" s="5">
        <f>VintagePortion('NER Model'!S$2,'NER Model'!T$2,$A64)*'NER Model'!T$183</f>
        <v>0</v>
      </c>
      <c r="P64" s="5">
        <f>VintagePortion('NER Model'!T$2,'NER Model'!U$2,$A64)*'NER Model'!U$183</f>
        <v>0</v>
      </c>
      <c r="Q64" s="5">
        <f>VintagePortion('NER Model'!U$2,'NER Model'!V$2,$A64)*'NER Model'!V$183</f>
        <v>0</v>
      </c>
      <c r="R64" s="5">
        <f>VintagePortion('NER Model'!V$2,'NER Model'!W$2,$A64)*'NER Model'!W$183</f>
        <v>4453272.7329526246</v>
      </c>
      <c r="S64" s="5">
        <f>VintagePortion('NER Model'!W$2,'NER Model'!X$2,$A64)*'NER Model'!X$183</f>
        <v>0</v>
      </c>
      <c r="T64" s="5">
        <f>VintagePortion('NER Model'!X$2,'NER Model'!Y$2,$A64)*'NER Model'!Y$183</f>
        <v>0</v>
      </c>
      <c r="U64" s="5">
        <f>VintagePortion('NER Model'!Y$2,'NER Model'!Z$2,$A64)*'NER Model'!Z$183</f>
        <v>0</v>
      </c>
      <c r="V64" s="5">
        <f>VintagePortion('NER Model'!Z$2,'NER Model'!AA$2,$A64)*'NER Model'!AA$183</f>
        <v>0</v>
      </c>
      <c r="W64" s="5">
        <f>VintagePortion('NER Model'!AA$2,'NER Model'!AB$2,$A64)*'NER Model'!AB$183</f>
        <v>0</v>
      </c>
      <c r="X64" s="5">
        <f>VintagePortion('NER Model'!AB$2,'NER Model'!AC$2,$A64)*'NER Model'!AC$183</f>
        <v>0</v>
      </c>
      <c r="Y64" s="5">
        <f>VintagePortion('NER Model'!AC$2,'NER Model'!AD$2,$A64)*'NER Model'!AD$183</f>
        <v>0</v>
      </c>
      <c r="Z64" s="5">
        <f>VintagePortion('NER Model'!AD$2,'NER Model'!AE$2,$A64)*'NER Model'!AE$183</f>
        <v>0</v>
      </c>
      <c r="AA64" s="5">
        <f>VintagePortion('NER Model'!AE$2,'NER Model'!AF$2,$A64)*'NER Model'!AF$183</f>
        <v>0</v>
      </c>
      <c r="AB64" s="5">
        <f>VintagePortion('NER Model'!AF$2,'NER Model'!AG$2,$A64)*'NER Model'!AG$183</f>
        <v>0</v>
      </c>
      <c r="AC64" s="5">
        <f>VintagePortion('NER Model'!AG$2,'NER Model'!AH$2,$A64)*'NER Model'!AH$183</f>
        <v>0</v>
      </c>
      <c r="AD64" s="5">
        <f>VintagePortion('NER Model'!AH$2,'NER Model'!AI$2,$A64)*'NER Model'!AI$183</f>
        <v>0</v>
      </c>
      <c r="AE64" s="5">
        <f>VintagePortion('NER Model'!AI$2,'NER Model'!AJ$2,$A64)*'NER Model'!AJ$183</f>
        <v>0</v>
      </c>
      <c r="AF64" s="5">
        <f>VintagePortion('NER Model'!AJ$2,'NER Model'!AK$2,$A64)*'NER Model'!AK$183</f>
        <v>0</v>
      </c>
    </row>
    <row r="65" spans="1:32">
      <c r="A65">
        <f>IF(ISNUMBER(A64),IF(A64+1&lt;=YEAR(Parameters!H$6),A64+1,""),"")</f>
        <v>2034</v>
      </c>
      <c r="B65" s="4">
        <f t="shared" si="4"/>
        <v>4286323.2956962883</v>
      </c>
      <c r="C65" s="5">
        <f>VintagePortion('NER Model'!D$2,'NER Model'!E$2,$A65)*'NER Model'!E$183</f>
        <v>0</v>
      </c>
      <c r="D65" s="5">
        <f>VintagePortion('NER Model'!E$2,'NER Model'!F$2,$A65)*'NER Model'!F$183</f>
        <v>0</v>
      </c>
      <c r="E65" s="5">
        <f>VintagePortion('NER Model'!F$2,'NER Model'!G$2,$A65)*'NER Model'!G$183</f>
        <v>0</v>
      </c>
      <c r="F65" s="5">
        <f>VintagePortion('NER Model'!J$2,'NER Model'!K$2,$A65)*'NER Model'!H$183</f>
        <v>0</v>
      </c>
      <c r="G65" s="5">
        <f>VintagePortion('NER Model'!K$2,'NER Model'!L$2,$A65)*'NER Model'!L$183</f>
        <v>0</v>
      </c>
      <c r="H65" s="5">
        <f>VintagePortion('NER Model'!L$2,'NER Model'!M$2,$A65)*'NER Model'!M$183</f>
        <v>0</v>
      </c>
      <c r="I65" s="5">
        <f>VintagePortion('NER Model'!M$2,'NER Model'!N$2,$A65)*'NER Model'!N$183</f>
        <v>0</v>
      </c>
      <c r="J65" s="5">
        <f>VintagePortion('NER Model'!N$2,'NER Model'!O$2,$A65)*'NER Model'!O$183</f>
        <v>0</v>
      </c>
      <c r="K65" s="5">
        <f>VintagePortion('NER Model'!O$2,'NER Model'!P$2,$A65)*'NER Model'!P$183</f>
        <v>0</v>
      </c>
      <c r="L65" s="5">
        <f>VintagePortion('NER Model'!P$2,'NER Model'!Q$2,$A65)*'NER Model'!Q$183</f>
        <v>0</v>
      </c>
      <c r="M65" s="5">
        <f>VintagePortion('NER Model'!Q$2,'NER Model'!R$2,$A65)*'NER Model'!R$183</f>
        <v>0</v>
      </c>
      <c r="N65" s="5">
        <f>VintagePortion('NER Model'!R$2,'NER Model'!S$2,$A65)*'NER Model'!S$183</f>
        <v>0</v>
      </c>
      <c r="O65" s="5">
        <f>VintagePortion('NER Model'!S$2,'NER Model'!T$2,$A65)*'NER Model'!T$183</f>
        <v>0</v>
      </c>
      <c r="P65" s="5">
        <f>VintagePortion('NER Model'!T$2,'NER Model'!U$2,$A65)*'NER Model'!U$183</f>
        <v>0</v>
      </c>
      <c r="Q65" s="5">
        <f>VintagePortion('NER Model'!U$2,'NER Model'!V$2,$A65)*'NER Model'!V$183</f>
        <v>0</v>
      </c>
      <c r="R65" s="5">
        <f>VintagePortion('NER Model'!V$2,'NER Model'!W$2,$A65)*'NER Model'!W$183</f>
        <v>0</v>
      </c>
      <c r="S65" s="5">
        <f>VintagePortion('NER Model'!W$2,'NER Model'!X$2,$A65)*'NER Model'!X$183</f>
        <v>4286323.2956962883</v>
      </c>
      <c r="T65" s="5">
        <f>VintagePortion('NER Model'!X$2,'NER Model'!Y$2,$A65)*'NER Model'!Y$183</f>
        <v>0</v>
      </c>
      <c r="U65" s="5">
        <f>VintagePortion('NER Model'!Y$2,'NER Model'!Z$2,$A65)*'NER Model'!Z$183</f>
        <v>0</v>
      </c>
      <c r="V65" s="5">
        <f>VintagePortion('NER Model'!Z$2,'NER Model'!AA$2,$A65)*'NER Model'!AA$183</f>
        <v>0</v>
      </c>
      <c r="W65" s="5">
        <f>VintagePortion('NER Model'!AA$2,'NER Model'!AB$2,$A65)*'NER Model'!AB$183</f>
        <v>0</v>
      </c>
      <c r="X65" s="5">
        <f>VintagePortion('NER Model'!AB$2,'NER Model'!AC$2,$A65)*'NER Model'!AC$183</f>
        <v>0</v>
      </c>
      <c r="Y65" s="5">
        <f>VintagePortion('NER Model'!AC$2,'NER Model'!AD$2,$A65)*'NER Model'!AD$183</f>
        <v>0</v>
      </c>
      <c r="Z65" s="5">
        <f>VintagePortion('NER Model'!AD$2,'NER Model'!AE$2,$A65)*'NER Model'!AE$183</f>
        <v>0</v>
      </c>
      <c r="AA65" s="5">
        <f>VintagePortion('NER Model'!AE$2,'NER Model'!AF$2,$A65)*'NER Model'!AF$183</f>
        <v>0</v>
      </c>
      <c r="AB65" s="5">
        <f>VintagePortion('NER Model'!AF$2,'NER Model'!AG$2,$A65)*'NER Model'!AG$183</f>
        <v>0</v>
      </c>
      <c r="AC65" s="5">
        <f>VintagePortion('NER Model'!AG$2,'NER Model'!AH$2,$A65)*'NER Model'!AH$183</f>
        <v>0</v>
      </c>
      <c r="AD65" s="5">
        <f>VintagePortion('NER Model'!AH$2,'NER Model'!AI$2,$A65)*'NER Model'!AI$183</f>
        <v>0</v>
      </c>
      <c r="AE65" s="5">
        <f>VintagePortion('NER Model'!AI$2,'NER Model'!AJ$2,$A65)*'NER Model'!AJ$183</f>
        <v>0</v>
      </c>
      <c r="AF65" s="5">
        <f>VintagePortion('NER Model'!AJ$2,'NER Model'!AK$2,$A65)*'NER Model'!AK$183</f>
        <v>0</v>
      </c>
    </row>
    <row r="66" spans="1:32">
      <c r="A66">
        <f>IF(ISNUMBER(A65),IF(A65+1&lt;=YEAR(Parameters!H$6),A65+1,""),"")</f>
        <v>2035</v>
      </c>
      <c r="B66" s="4">
        <f t="shared" si="4"/>
        <v>4196553.7190635204</v>
      </c>
      <c r="C66" s="5">
        <f>VintagePortion('NER Model'!D$2,'NER Model'!E$2,$A66)*'NER Model'!E$183</f>
        <v>0</v>
      </c>
      <c r="D66" s="5">
        <f>VintagePortion('NER Model'!E$2,'NER Model'!F$2,$A66)*'NER Model'!F$183</f>
        <v>0</v>
      </c>
      <c r="E66" s="5">
        <f>VintagePortion('NER Model'!F$2,'NER Model'!G$2,$A66)*'NER Model'!G$183</f>
        <v>0</v>
      </c>
      <c r="F66" s="5">
        <f>VintagePortion('NER Model'!J$2,'NER Model'!K$2,$A66)*'NER Model'!H$183</f>
        <v>0</v>
      </c>
      <c r="G66" s="5">
        <f>VintagePortion('NER Model'!K$2,'NER Model'!L$2,$A66)*'NER Model'!L$183</f>
        <v>0</v>
      </c>
      <c r="H66" s="5">
        <f>VintagePortion('NER Model'!L$2,'NER Model'!M$2,$A66)*'NER Model'!M$183</f>
        <v>0</v>
      </c>
      <c r="I66" s="5">
        <f>VintagePortion('NER Model'!M$2,'NER Model'!N$2,$A66)*'NER Model'!N$183</f>
        <v>0</v>
      </c>
      <c r="J66" s="5">
        <f>VintagePortion('NER Model'!N$2,'NER Model'!O$2,$A66)*'NER Model'!O$183</f>
        <v>0</v>
      </c>
      <c r="K66" s="5">
        <f>VintagePortion('NER Model'!O$2,'NER Model'!P$2,$A66)*'NER Model'!P$183</f>
        <v>0</v>
      </c>
      <c r="L66" s="5">
        <f>VintagePortion('NER Model'!P$2,'NER Model'!Q$2,$A66)*'NER Model'!Q$183</f>
        <v>0</v>
      </c>
      <c r="M66" s="5">
        <f>VintagePortion('NER Model'!Q$2,'NER Model'!R$2,$A66)*'NER Model'!R$183</f>
        <v>0</v>
      </c>
      <c r="N66" s="5">
        <f>VintagePortion('NER Model'!R$2,'NER Model'!S$2,$A66)*'NER Model'!S$183</f>
        <v>0</v>
      </c>
      <c r="O66" s="5">
        <f>VintagePortion('NER Model'!S$2,'NER Model'!T$2,$A66)*'NER Model'!T$183</f>
        <v>0</v>
      </c>
      <c r="P66" s="5">
        <f>VintagePortion('NER Model'!T$2,'NER Model'!U$2,$A66)*'NER Model'!U$183</f>
        <v>0</v>
      </c>
      <c r="Q66" s="5">
        <f>VintagePortion('NER Model'!U$2,'NER Model'!V$2,$A66)*'NER Model'!V$183</f>
        <v>0</v>
      </c>
      <c r="R66" s="5">
        <f>VintagePortion('NER Model'!V$2,'NER Model'!W$2,$A66)*'NER Model'!W$183</f>
        <v>0</v>
      </c>
      <c r="S66" s="5">
        <f>VintagePortion('NER Model'!W$2,'NER Model'!X$2,$A66)*'NER Model'!X$183</f>
        <v>0</v>
      </c>
      <c r="T66" s="5">
        <f>VintagePortion('NER Model'!X$2,'NER Model'!Y$2,$A66)*'NER Model'!Y$183</f>
        <v>4196553.7190635204</v>
      </c>
      <c r="U66" s="5">
        <f>VintagePortion('NER Model'!Y$2,'NER Model'!Z$2,$A66)*'NER Model'!Z$183</f>
        <v>0</v>
      </c>
      <c r="V66" s="5">
        <f>VintagePortion('NER Model'!Z$2,'NER Model'!AA$2,$A66)*'NER Model'!AA$183</f>
        <v>0</v>
      </c>
      <c r="W66" s="5">
        <f>VintagePortion('NER Model'!AA$2,'NER Model'!AB$2,$A66)*'NER Model'!AB$183</f>
        <v>0</v>
      </c>
      <c r="X66" s="5">
        <f>VintagePortion('NER Model'!AB$2,'NER Model'!AC$2,$A66)*'NER Model'!AC$183</f>
        <v>0</v>
      </c>
      <c r="Y66" s="5">
        <f>VintagePortion('NER Model'!AC$2,'NER Model'!AD$2,$A66)*'NER Model'!AD$183</f>
        <v>0</v>
      </c>
      <c r="Z66" s="5">
        <f>VintagePortion('NER Model'!AD$2,'NER Model'!AE$2,$A66)*'NER Model'!AE$183</f>
        <v>0</v>
      </c>
      <c r="AA66" s="5">
        <f>VintagePortion('NER Model'!AE$2,'NER Model'!AF$2,$A66)*'NER Model'!AF$183</f>
        <v>0</v>
      </c>
      <c r="AB66" s="5">
        <f>VintagePortion('NER Model'!AF$2,'NER Model'!AG$2,$A66)*'NER Model'!AG$183</f>
        <v>0</v>
      </c>
      <c r="AC66" s="5">
        <f>VintagePortion('NER Model'!AG$2,'NER Model'!AH$2,$A66)*'NER Model'!AH$183</f>
        <v>0</v>
      </c>
      <c r="AD66" s="5">
        <f>VintagePortion('NER Model'!AH$2,'NER Model'!AI$2,$A66)*'NER Model'!AI$183</f>
        <v>0</v>
      </c>
      <c r="AE66" s="5">
        <f>VintagePortion('NER Model'!AI$2,'NER Model'!AJ$2,$A66)*'NER Model'!AJ$183</f>
        <v>0</v>
      </c>
      <c r="AF66" s="5">
        <f>VintagePortion('NER Model'!AJ$2,'NER Model'!AK$2,$A66)*'NER Model'!AK$183</f>
        <v>0</v>
      </c>
    </row>
    <row r="67" spans="1:32">
      <c r="A67">
        <f>IF(ISNUMBER(A66),IF(A66+1&lt;=YEAR(Parameters!H$6),A66+1,""),"")</f>
        <v>2036</v>
      </c>
      <c r="B67" s="4">
        <f t="shared" si="4"/>
        <v>4109410.517174691</v>
      </c>
      <c r="C67" s="5">
        <f>VintagePortion('NER Model'!D$2,'NER Model'!E$2,$A67)*'NER Model'!E$183</f>
        <v>0</v>
      </c>
      <c r="D67" s="5">
        <f>VintagePortion('NER Model'!E$2,'NER Model'!F$2,$A67)*'NER Model'!F$183</f>
        <v>0</v>
      </c>
      <c r="E67" s="5">
        <f>VintagePortion('NER Model'!F$2,'NER Model'!G$2,$A67)*'NER Model'!G$183</f>
        <v>0</v>
      </c>
      <c r="F67" s="5">
        <f>VintagePortion('NER Model'!J$2,'NER Model'!K$2,$A67)*'NER Model'!H$183</f>
        <v>0</v>
      </c>
      <c r="G67" s="5">
        <f>VintagePortion('NER Model'!K$2,'NER Model'!L$2,$A67)*'NER Model'!L$183</f>
        <v>0</v>
      </c>
      <c r="H67" s="5">
        <f>VintagePortion('NER Model'!L$2,'NER Model'!M$2,$A67)*'NER Model'!M$183</f>
        <v>0</v>
      </c>
      <c r="I67" s="5">
        <f>VintagePortion('NER Model'!M$2,'NER Model'!N$2,$A67)*'NER Model'!N$183</f>
        <v>0</v>
      </c>
      <c r="J67" s="5">
        <f>VintagePortion('NER Model'!N$2,'NER Model'!O$2,$A67)*'NER Model'!O$183</f>
        <v>0</v>
      </c>
      <c r="K67" s="5">
        <f>VintagePortion('NER Model'!O$2,'NER Model'!P$2,$A67)*'NER Model'!P$183</f>
        <v>0</v>
      </c>
      <c r="L67" s="5">
        <f>VintagePortion('NER Model'!P$2,'NER Model'!Q$2,$A67)*'NER Model'!Q$183</f>
        <v>0</v>
      </c>
      <c r="M67" s="5">
        <f>VintagePortion('NER Model'!Q$2,'NER Model'!R$2,$A67)*'NER Model'!R$183</f>
        <v>0</v>
      </c>
      <c r="N67" s="5">
        <f>VintagePortion('NER Model'!R$2,'NER Model'!S$2,$A67)*'NER Model'!S$183</f>
        <v>0</v>
      </c>
      <c r="O67" s="5">
        <f>VintagePortion('NER Model'!S$2,'NER Model'!T$2,$A67)*'NER Model'!T$183</f>
        <v>0</v>
      </c>
      <c r="P67" s="5">
        <f>VintagePortion('NER Model'!T$2,'NER Model'!U$2,$A67)*'NER Model'!U$183</f>
        <v>0</v>
      </c>
      <c r="Q67" s="5">
        <f>VintagePortion('NER Model'!U$2,'NER Model'!V$2,$A67)*'NER Model'!V$183</f>
        <v>0</v>
      </c>
      <c r="R67" s="5">
        <f>VintagePortion('NER Model'!V$2,'NER Model'!W$2,$A67)*'NER Model'!W$183</f>
        <v>0</v>
      </c>
      <c r="S67" s="5">
        <f>VintagePortion('NER Model'!W$2,'NER Model'!X$2,$A67)*'NER Model'!X$183</f>
        <v>0</v>
      </c>
      <c r="T67" s="5">
        <f>VintagePortion('NER Model'!X$2,'NER Model'!Y$2,$A67)*'NER Model'!Y$183</f>
        <v>0</v>
      </c>
      <c r="U67" s="5">
        <f>VintagePortion('NER Model'!Y$2,'NER Model'!Z$2,$A67)*'NER Model'!Z$183</f>
        <v>4109410.517174691</v>
      </c>
      <c r="V67" s="5">
        <f>VintagePortion('NER Model'!Z$2,'NER Model'!AA$2,$A67)*'NER Model'!AA$183</f>
        <v>0</v>
      </c>
      <c r="W67" s="5">
        <f>VintagePortion('NER Model'!AA$2,'NER Model'!AB$2,$A67)*'NER Model'!AB$183</f>
        <v>0</v>
      </c>
      <c r="X67" s="5">
        <f>VintagePortion('NER Model'!AB$2,'NER Model'!AC$2,$A67)*'NER Model'!AC$183</f>
        <v>0</v>
      </c>
      <c r="Y67" s="5">
        <f>VintagePortion('NER Model'!AC$2,'NER Model'!AD$2,$A67)*'NER Model'!AD$183</f>
        <v>0</v>
      </c>
      <c r="Z67" s="5">
        <f>VintagePortion('NER Model'!AD$2,'NER Model'!AE$2,$A67)*'NER Model'!AE$183</f>
        <v>0</v>
      </c>
      <c r="AA67" s="5">
        <f>VintagePortion('NER Model'!AE$2,'NER Model'!AF$2,$A67)*'NER Model'!AF$183</f>
        <v>0</v>
      </c>
      <c r="AB67" s="5">
        <f>VintagePortion('NER Model'!AF$2,'NER Model'!AG$2,$A67)*'NER Model'!AG$183</f>
        <v>0</v>
      </c>
      <c r="AC67" s="5">
        <f>VintagePortion('NER Model'!AG$2,'NER Model'!AH$2,$A67)*'NER Model'!AH$183</f>
        <v>0</v>
      </c>
      <c r="AD67" s="5">
        <f>VintagePortion('NER Model'!AH$2,'NER Model'!AI$2,$A67)*'NER Model'!AI$183</f>
        <v>0</v>
      </c>
      <c r="AE67" s="5">
        <f>VintagePortion('NER Model'!AI$2,'NER Model'!AJ$2,$A67)*'NER Model'!AJ$183</f>
        <v>0</v>
      </c>
      <c r="AF67" s="5">
        <f>VintagePortion('NER Model'!AJ$2,'NER Model'!AK$2,$A67)*'NER Model'!AK$183</f>
        <v>0</v>
      </c>
    </row>
    <row r="68" spans="1:32">
      <c r="A68">
        <f>IF(ISNUMBER(A67),IF(A67+1&lt;=YEAR(Parameters!H$6),A67+1,""),"")</f>
        <v>2037</v>
      </c>
      <c r="B68" s="4">
        <f t="shared" si="4"/>
        <v>2684366.4888863564</v>
      </c>
      <c r="C68" s="5">
        <f>VintagePortion('NER Model'!D$2,'NER Model'!E$2,$A68)*'NER Model'!E$183</f>
        <v>0</v>
      </c>
      <c r="D68" s="5">
        <f>VintagePortion('NER Model'!E$2,'NER Model'!F$2,$A68)*'NER Model'!F$183</f>
        <v>0</v>
      </c>
      <c r="E68" s="5">
        <f>VintagePortion('NER Model'!F$2,'NER Model'!G$2,$A68)*'NER Model'!G$183</f>
        <v>0</v>
      </c>
      <c r="F68" s="5">
        <f>VintagePortion('NER Model'!J$2,'NER Model'!K$2,$A68)*'NER Model'!H$183</f>
        <v>0</v>
      </c>
      <c r="G68" s="5">
        <f>VintagePortion('NER Model'!K$2,'NER Model'!L$2,$A68)*'NER Model'!L$183</f>
        <v>0</v>
      </c>
      <c r="H68" s="5">
        <f>VintagePortion('NER Model'!L$2,'NER Model'!M$2,$A68)*'NER Model'!M$183</f>
        <v>0</v>
      </c>
      <c r="I68" s="5">
        <f>VintagePortion('NER Model'!M$2,'NER Model'!N$2,$A68)*'NER Model'!N$183</f>
        <v>0</v>
      </c>
      <c r="J68" s="5">
        <f>VintagePortion('NER Model'!N$2,'NER Model'!O$2,$A68)*'NER Model'!O$183</f>
        <v>0</v>
      </c>
      <c r="K68" s="5">
        <f>VintagePortion('NER Model'!O$2,'NER Model'!P$2,$A68)*'NER Model'!P$183</f>
        <v>0</v>
      </c>
      <c r="L68" s="5">
        <f>VintagePortion('NER Model'!P$2,'NER Model'!Q$2,$A68)*'NER Model'!Q$183</f>
        <v>0</v>
      </c>
      <c r="M68" s="5">
        <f>VintagePortion('NER Model'!Q$2,'NER Model'!R$2,$A68)*'NER Model'!R$183</f>
        <v>0</v>
      </c>
      <c r="N68" s="5">
        <f>VintagePortion('NER Model'!R$2,'NER Model'!S$2,$A68)*'NER Model'!S$183</f>
        <v>0</v>
      </c>
      <c r="O68" s="5">
        <f>VintagePortion('NER Model'!S$2,'NER Model'!T$2,$A68)*'NER Model'!T$183</f>
        <v>0</v>
      </c>
      <c r="P68" s="5">
        <f>VintagePortion('NER Model'!T$2,'NER Model'!U$2,$A68)*'NER Model'!U$183</f>
        <v>0</v>
      </c>
      <c r="Q68" s="5">
        <f>VintagePortion('NER Model'!U$2,'NER Model'!V$2,$A68)*'NER Model'!V$183</f>
        <v>0</v>
      </c>
      <c r="R68" s="5">
        <f>VintagePortion('NER Model'!V$2,'NER Model'!W$2,$A68)*'NER Model'!W$183</f>
        <v>0</v>
      </c>
      <c r="S68" s="5">
        <f>VintagePortion('NER Model'!W$2,'NER Model'!X$2,$A68)*'NER Model'!X$183</f>
        <v>0</v>
      </c>
      <c r="T68" s="5">
        <f>VintagePortion('NER Model'!X$2,'NER Model'!Y$2,$A68)*'NER Model'!Y$183</f>
        <v>0</v>
      </c>
      <c r="U68" s="5">
        <f>VintagePortion('NER Model'!Y$2,'NER Model'!Z$2,$A68)*'NER Model'!Z$183</f>
        <v>0</v>
      </c>
      <c r="V68" s="5">
        <f>VintagePortion('NER Model'!Z$2,'NER Model'!AA$2,$A68)*'NER Model'!AA$183</f>
        <v>2684366.4888863564</v>
      </c>
      <c r="W68" s="5">
        <f>VintagePortion('NER Model'!AA$2,'NER Model'!AB$2,$A68)*'NER Model'!AB$183</f>
        <v>0</v>
      </c>
      <c r="X68" s="5">
        <f>VintagePortion('NER Model'!AB$2,'NER Model'!AC$2,$A68)*'NER Model'!AC$183</f>
        <v>0</v>
      </c>
      <c r="Y68" s="5">
        <f>VintagePortion('NER Model'!AC$2,'NER Model'!AD$2,$A68)*'NER Model'!AD$183</f>
        <v>0</v>
      </c>
      <c r="Z68" s="5">
        <f>VintagePortion('NER Model'!AD$2,'NER Model'!AE$2,$A68)*'NER Model'!AE$183</f>
        <v>0</v>
      </c>
      <c r="AA68" s="5">
        <f>VintagePortion('NER Model'!AE$2,'NER Model'!AF$2,$A68)*'NER Model'!AF$183</f>
        <v>0</v>
      </c>
      <c r="AB68" s="5">
        <f>VintagePortion('NER Model'!AF$2,'NER Model'!AG$2,$A68)*'NER Model'!AG$183</f>
        <v>0</v>
      </c>
      <c r="AC68" s="5">
        <f>VintagePortion('NER Model'!AG$2,'NER Model'!AH$2,$A68)*'NER Model'!AH$183</f>
        <v>0</v>
      </c>
      <c r="AD68" s="5">
        <f>VintagePortion('NER Model'!AH$2,'NER Model'!AI$2,$A68)*'NER Model'!AI$183</f>
        <v>0</v>
      </c>
      <c r="AE68" s="5">
        <f>VintagePortion('NER Model'!AI$2,'NER Model'!AJ$2,$A68)*'NER Model'!AJ$183</f>
        <v>0</v>
      </c>
      <c r="AF68" s="5">
        <f>VintagePortion('NER Model'!AJ$2,'NER Model'!AK$2,$A68)*'NER Model'!AK$183</f>
        <v>0</v>
      </c>
    </row>
    <row r="69" spans="1:32">
      <c r="A69">
        <f>IF(ISNUMBER(A68),IF(A68+1&lt;=YEAR(Parameters!H$6),A68+1,""),"")</f>
        <v>2038</v>
      </c>
      <c r="B69" s="4">
        <f t="shared" si="4"/>
        <v>2506352.085953325</v>
      </c>
      <c r="C69" s="5">
        <f>VintagePortion('NER Model'!D$2,'NER Model'!E$2,$A69)*'NER Model'!E$183</f>
        <v>0</v>
      </c>
      <c r="D69" s="5">
        <f>VintagePortion('NER Model'!E$2,'NER Model'!F$2,$A69)*'NER Model'!F$183</f>
        <v>0</v>
      </c>
      <c r="E69" s="5">
        <f>VintagePortion('NER Model'!F$2,'NER Model'!G$2,$A69)*'NER Model'!G$183</f>
        <v>0</v>
      </c>
      <c r="F69" s="5">
        <f>VintagePortion('NER Model'!J$2,'NER Model'!K$2,$A69)*'NER Model'!H$183</f>
        <v>0</v>
      </c>
      <c r="G69" s="5">
        <f>VintagePortion('NER Model'!K$2,'NER Model'!L$2,$A69)*'NER Model'!L$183</f>
        <v>0</v>
      </c>
      <c r="H69" s="5">
        <f>VintagePortion('NER Model'!L$2,'NER Model'!M$2,$A69)*'NER Model'!M$183</f>
        <v>0</v>
      </c>
      <c r="I69" s="5">
        <f>VintagePortion('NER Model'!M$2,'NER Model'!N$2,$A69)*'NER Model'!N$183</f>
        <v>0</v>
      </c>
      <c r="J69" s="5">
        <f>VintagePortion('NER Model'!N$2,'NER Model'!O$2,$A69)*'NER Model'!O$183</f>
        <v>0</v>
      </c>
      <c r="K69" s="5">
        <f>VintagePortion('NER Model'!O$2,'NER Model'!P$2,$A69)*'NER Model'!P$183</f>
        <v>0</v>
      </c>
      <c r="L69" s="5">
        <f>VintagePortion('NER Model'!P$2,'NER Model'!Q$2,$A69)*'NER Model'!Q$183</f>
        <v>0</v>
      </c>
      <c r="M69" s="5">
        <f>VintagePortion('NER Model'!Q$2,'NER Model'!R$2,$A69)*'NER Model'!R$183</f>
        <v>0</v>
      </c>
      <c r="N69" s="5">
        <f>VintagePortion('NER Model'!R$2,'NER Model'!S$2,$A69)*'NER Model'!S$183</f>
        <v>0</v>
      </c>
      <c r="O69" s="5">
        <f>VintagePortion('NER Model'!S$2,'NER Model'!T$2,$A69)*'NER Model'!T$183</f>
        <v>0</v>
      </c>
      <c r="P69" s="5">
        <f>VintagePortion('NER Model'!T$2,'NER Model'!U$2,$A69)*'NER Model'!U$183</f>
        <v>0</v>
      </c>
      <c r="Q69" s="5">
        <f>VintagePortion('NER Model'!U$2,'NER Model'!V$2,$A69)*'NER Model'!V$183</f>
        <v>0</v>
      </c>
      <c r="R69" s="5">
        <f>VintagePortion('NER Model'!V$2,'NER Model'!W$2,$A69)*'NER Model'!W$183</f>
        <v>0</v>
      </c>
      <c r="S69" s="5">
        <f>VintagePortion('NER Model'!W$2,'NER Model'!X$2,$A69)*'NER Model'!X$183</f>
        <v>0</v>
      </c>
      <c r="T69" s="5">
        <f>VintagePortion('NER Model'!X$2,'NER Model'!Y$2,$A69)*'NER Model'!Y$183</f>
        <v>0</v>
      </c>
      <c r="U69" s="5">
        <f>VintagePortion('NER Model'!Y$2,'NER Model'!Z$2,$A69)*'NER Model'!Z$183</f>
        <v>0</v>
      </c>
      <c r="V69" s="5">
        <f>VintagePortion('NER Model'!Z$2,'NER Model'!AA$2,$A69)*'NER Model'!AA$183</f>
        <v>0</v>
      </c>
      <c r="W69" s="5">
        <f>VintagePortion('NER Model'!AA$2,'NER Model'!AB$2,$A69)*'NER Model'!AB$183</f>
        <v>2506352.085953325</v>
      </c>
      <c r="X69" s="5">
        <f>VintagePortion('NER Model'!AB$2,'NER Model'!AC$2,$A69)*'NER Model'!AC$183</f>
        <v>0</v>
      </c>
      <c r="Y69" s="5">
        <f>VintagePortion('NER Model'!AC$2,'NER Model'!AD$2,$A69)*'NER Model'!AD$183</f>
        <v>0</v>
      </c>
      <c r="Z69" s="5">
        <f>VintagePortion('NER Model'!AD$2,'NER Model'!AE$2,$A69)*'NER Model'!AE$183</f>
        <v>0</v>
      </c>
      <c r="AA69" s="5">
        <f>VintagePortion('NER Model'!AE$2,'NER Model'!AF$2,$A69)*'NER Model'!AF$183</f>
        <v>0</v>
      </c>
      <c r="AB69" s="5">
        <f>VintagePortion('NER Model'!AF$2,'NER Model'!AG$2,$A69)*'NER Model'!AG$183</f>
        <v>0</v>
      </c>
      <c r="AC69" s="5">
        <f>VintagePortion('NER Model'!AG$2,'NER Model'!AH$2,$A69)*'NER Model'!AH$183</f>
        <v>0</v>
      </c>
      <c r="AD69" s="5">
        <f>VintagePortion('NER Model'!AH$2,'NER Model'!AI$2,$A69)*'NER Model'!AI$183</f>
        <v>0</v>
      </c>
      <c r="AE69" s="5">
        <f>VintagePortion('NER Model'!AI$2,'NER Model'!AJ$2,$A69)*'NER Model'!AJ$183</f>
        <v>0</v>
      </c>
      <c r="AF69" s="5">
        <f>VintagePortion('NER Model'!AJ$2,'NER Model'!AK$2,$A69)*'NER Model'!AK$183</f>
        <v>0</v>
      </c>
    </row>
    <row r="70" spans="1:32">
      <c r="A70">
        <f>IF(ISNUMBER(A69),IF(A69+1&lt;=YEAR(Parameters!H$6),A69+1,""),"")</f>
        <v>2039</v>
      </c>
      <c r="B70" s="4">
        <f t="shared" si="4"/>
        <v>964466.04631626606</v>
      </c>
      <c r="C70" s="5">
        <f>VintagePortion('NER Model'!D$2,'NER Model'!E$2,$A70)*'NER Model'!E$183</f>
        <v>0</v>
      </c>
      <c r="D70" s="5">
        <f>VintagePortion('NER Model'!E$2,'NER Model'!F$2,$A70)*'NER Model'!F$183</f>
        <v>0</v>
      </c>
      <c r="E70" s="5">
        <f>VintagePortion('NER Model'!F$2,'NER Model'!G$2,$A70)*'NER Model'!G$183</f>
        <v>0</v>
      </c>
      <c r="F70" s="5">
        <f>VintagePortion('NER Model'!J$2,'NER Model'!K$2,$A70)*'NER Model'!H$183</f>
        <v>0</v>
      </c>
      <c r="G70" s="5">
        <f>VintagePortion('NER Model'!K$2,'NER Model'!L$2,$A70)*'NER Model'!L$183</f>
        <v>0</v>
      </c>
      <c r="H70" s="5">
        <f>VintagePortion('NER Model'!L$2,'NER Model'!M$2,$A70)*'NER Model'!M$183</f>
        <v>0</v>
      </c>
      <c r="I70" s="5">
        <f>VintagePortion('NER Model'!M$2,'NER Model'!N$2,$A70)*'NER Model'!N$183</f>
        <v>0</v>
      </c>
      <c r="J70" s="5">
        <f>VintagePortion('NER Model'!N$2,'NER Model'!O$2,$A70)*'NER Model'!O$183</f>
        <v>0</v>
      </c>
      <c r="K70" s="5">
        <f>VintagePortion('NER Model'!O$2,'NER Model'!P$2,$A70)*'NER Model'!P$183</f>
        <v>0</v>
      </c>
      <c r="L70" s="5">
        <f>VintagePortion('NER Model'!P$2,'NER Model'!Q$2,$A70)*'NER Model'!Q$183</f>
        <v>0</v>
      </c>
      <c r="M70" s="5">
        <f>VintagePortion('NER Model'!Q$2,'NER Model'!R$2,$A70)*'NER Model'!R$183</f>
        <v>0</v>
      </c>
      <c r="N70" s="5">
        <f>VintagePortion('NER Model'!R$2,'NER Model'!S$2,$A70)*'NER Model'!S$183</f>
        <v>0</v>
      </c>
      <c r="O70" s="5">
        <f>VintagePortion('NER Model'!S$2,'NER Model'!T$2,$A70)*'NER Model'!T$183</f>
        <v>0</v>
      </c>
      <c r="P70" s="5">
        <f>VintagePortion('NER Model'!T$2,'NER Model'!U$2,$A70)*'NER Model'!U$183</f>
        <v>0</v>
      </c>
      <c r="Q70" s="5">
        <f>VintagePortion('NER Model'!U$2,'NER Model'!V$2,$A70)*'NER Model'!V$183</f>
        <v>0</v>
      </c>
      <c r="R70" s="5">
        <f>VintagePortion('NER Model'!V$2,'NER Model'!W$2,$A70)*'NER Model'!W$183</f>
        <v>0</v>
      </c>
      <c r="S70" s="5">
        <f>VintagePortion('NER Model'!W$2,'NER Model'!X$2,$A70)*'NER Model'!X$183</f>
        <v>0</v>
      </c>
      <c r="T70" s="5">
        <f>VintagePortion('NER Model'!X$2,'NER Model'!Y$2,$A70)*'NER Model'!Y$183</f>
        <v>0</v>
      </c>
      <c r="U70" s="5">
        <f>VintagePortion('NER Model'!Y$2,'NER Model'!Z$2,$A70)*'NER Model'!Z$183</f>
        <v>0</v>
      </c>
      <c r="V70" s="5">
        <f>VintagePortion('NER Model'!Z$2,'NER Model'!AA$2,$A70)*'NER Model'!AA$183</f>
        <v>0</v>
      </c>
      <c r="W70" s="5">
        <f>VintagePortion('NER Model'!AA$2,'NER Model'!AB$2,$A70)*'NER Model'!AB$183</f>
        <v>0</v>
      </c>
      <c r="X70" s="5">
        <f>VintagePortion('NER Model'!AB$2,'NER Model'!AC$2,$A70)*'NER Model'!AC$183</f>
        <v>964466.04631626606</v>
      </c>
      <c r="Y70" s="5">
        <f>VintagePortion('NER Model'!AC$2,'NER Model'!AD$2,$A70)*'NER Model'!AD$183</f>
        <v>0</v>
      </c>
      <c r="Z70" s="5">
        <f>VintagePortion('NER Model'!AD$2,'NER Model'!AE$2,$A70)*'NER Model'!AE$183</f>
        <v>0</v>
      </c>
      <c r="AA70" s="5">
        <f>VintagePortion('NER Model'!AE$2,'NER Model'!AF$2,$A70)*'NER Model'!AF$183</f>
        <v>0</v>
      </c>
      <c r="AB70" s="5">
        <f>VintagePortion('NER Model'!AF$2,'NER Model'!AG$2,$A70)*'NER Model'!AG$183</f>
        <v>0</v>
      </c>
      <c r="AC70" s="5">
        <f>VintagePortion('NER Model'!AG$2,'NER Model'!AH$2,$A70)*'NER Model'!AH$183</f>
        <v>0</v>
      </c>
      <c r="AD70" s="5">
        <f>VintagePortion('NER Model'!AH$2,'NER Model'!AI$2,$A70)*'NER Model'!AI$183</f>
        <v>0</v>
      </c>
      <c r="AE70" s="5">
        <f>VintagePortion('NER Model'!AI$2,'NER Model'!AJ$2,$A70)*'NER Model'!AJ$183</f>
        <v>0</v>
      </c>
      <c r="AF70" s="5">
        <f>VintagePortion('NER Model'!AJ$2,'NER Model'!AK$2,$A70)*'NER Model'!AK$183</f>
        <v>0</v>
      </c>
    </row>
    <row r="71" spans="1:32">
      <c r="A71">
        <f>IF(ISNUMBER(A70),IF(A70+1&lt;=YEAR(Parameters!H$6),A70+1,""),"")</f>
        <v>2040</v>
      </c>
      <c r="B71" s="4">
        <f t="shared" si="4"/>
        <v>2188508.2848241627</v>
      </c>
      <c r="C71" s="5">
        <f>VintagePortion('NER Model'!D$2,'NER Model'!E$2,$A71)*'NER Model'!E$183</f>
        <v>0</v>
      </c>
      <c r="D71" s="5">
        <f>VintagePortion('NER Model'!E$2,'NER Model'!F$2,$A71)*'NER Model'!F$183</f>
        <v>0</v>
      </c>
      <c r="E71" s="5">
        <f>VintagePortion('NER Model'!F$2,'NER Model'!G$2,$A71)*'NER Model'!G$183</f>
        <v>0</v>
      </c>
      <c r="F71" s="5">
        <f>VintagePortion('NER Model'!J$2,'NER Model'!K$2,$A71)*'NER Model'!H$183</f>
        <v>0</v>
      </c>
      <c r="G71" s="5">
        <f>VintagePortion('NER Model'!K$2,'NER Model'!L$2,$A71)*'NER Model'!L$183</f>
        <v>0</v>
      </c>
      <c r="H71" s="5">
        <f>VintagePortion('NER Model'!L$2,'NER Model'!M$2,$A71)*'NER Model'!M$183</f>
        <v>0</v>
      </c>
      <c r="I71" s="5">
        <f>VintagePortion('NER Model'!M$2,'NER Model'!N$2,$A71)*'NER Model'!N$183</f>
        <v>0</v>
      </c>
      <c r="J71" s="5">
        <f>VintagePortion('NER Model'!N$2,'NER Model'!O$2,$A71)*'NER Model'!O$183</f>
        <v>0</v>
      </c>
      <c r="K71" s="5">
        <f>VintagePortion('NER Model'!O$2,'NER Model'!P$2,$A71)*'NER Model'!P$183</f>
        <v>0</v>
      </c>
      <c r="L71" s="5">
        <f>VintagePortion('NER Model'!P$2,'NER Model'!Q$2,$A71)*'NER Model'!Q$183</f>
        <v>0</v>
      </c>
      <c r="M71" s="5">
        <f>VintagePortion('NER Model'!Q$2,'NER Model'!R$2,$A71)*'NER Model'!R$183</f>
        <v>0</v>
      </c>
      <c r="N71" s="5">
        <f>VintagePortion('NER Model'!R$2,'NER Model'!S$2,$A71)*'NER Model'!S$183</f>
        <v>0</v>
      </c>
      <c r="O71" s="5">
        <f>VintagePortion('NER Model'!S$2,'NER Model'!T$2,$A71)*'NER Model'!T$183</f>
        <v>0</v>
      </c>
      <c r="P71" s="5">
        <f>VintagePortion('NER Model'!T$2,'NER Model'!U$2,$A71)*'NER Model'!U$183</f>
        <v>0</v>
      </c>
      <c r="Q71" s="5">
        <f>VintagePortion('NER Model'!U$2,'NER Model'!V$2,$A71)*'NER Model'!V$183</f>
        <v>0</v>
      </c>
      <c r="R71" s="5">
        <f>VintagePortion('NER Model'!V$2,'NER Model'!W$2,$A71)*'NER Model'!W$183</f>
        <v>0</v>
      </c>
      <c r="S71" s="5">
        <f>VintagePortion('NER Model'!W$2,'NER Model'!X$2,$A71)*'NER Model'!X$183</f>
        <v>0</v>
      </c>
      <c r="T71" s="5">
        <f>VintagePortion('NER Model'!X$2,'NER Model'!Y$2,$A71)*'NER Model'!Y$183</f>
        <v>0</v>
      </c>
      <c r="U71" s="5">
        <f>VintagePortion('NER Model'!Y$2,'NER Model'!Z$2,$A71)*'NER Model'!Z$183</f>
        <v>0</v>
      </c>
      <c r="V71" s="5">
        <f>VintagePortion('NER Model'!Z$2,'NER Model'!AA$2,$A71)*'NER Model'!AA$183</f>
        <v>0</v>
      </c>
      <c r="W71" s="5">
        <f>VintagePortion('NER Model'!AA$2,'NER Model'!AB$2,$A71)*'NER Model'!AB$183</f>
        <v>0</v>
      </c>
      <c r="X71" s="5">
        <f>VintagePortion('NER Model'!AB$2,'NER Model'!AC$2,$A71)*'NER Model'!AC$183</f>
        <v>0</v>
      </c>
      <c r="Y71" s="5">
        <f>VintagePortion('NER Model'!AC$2,'NER Model'!AD$2,$A71)*'NER Model'!AD$183</f>
        <v>2188508.2848241627</v>
      </c>
      <c r="Z71" s="5">
        <f>VintagePortion('NER Model'!AD$2,'NER Model'!AE$2,$A71)*'NER Model'!AE$183</f>
        <v>0</v>
      </c>
      <c r="AA71" s="5">
        <f>VintagePortion('NER Model'!AE$2,'NER Model'!AF$2,$A71)*'NER Model'!AF$183</f>
        <v>0</v>
      </c>
      <c r="AB71" s="5">
        <f>VintagePortion('NER Model'!AF$2,'NER Model'!AG$2,$A71)*'NER Model'!AG$183</f>
        <v>0</v>
      </c>
      <c r="AC71" s="5">
        <f>VintagePortion('NER Model'!AG$2,'NER Model'!AH$2,$A71)*'NER Model'!AH$183</f>
        <v>0</v>
      </c>
      <c r="AD71" s="5">
        <f>VintagePortion('NER Model'!AH$2,'NER Model'!AI$2,$A71)*'NER Model'!AI$183</f>
        <v>0</v>
      </c>
      <c r="AE71" s="5">
        <f>VintagePortion('NER Model'!AI$2,'NER Model'!AJ$2,$A71)*'NER Model'!AJ$183</f>
        <v>0</v>
      </c>
      <c r="AF71" s="5">
        <f>VintagePortion('NER Model'!AJ$2,'NER Model'!AK$2,$A71)*'NER Model'!AK$183</f>
        <v>0</v>
      </c>
    </row>
    <row r="72" spans="1:32">
      <c r="A72">
        <f>IF(ISNUMBER(A71),IF(A71+1&lt;=YEAR(Parameters!H$6),A71+1,""),"")</f>
        <v>2041</v>
      </c>
      <c r="B72" s="4">
        <f t="shared" si="4"/>
        <v>134979.30155354738</v>
      </c>
      <c r="C72" s="5">
        <f>VintagePortion('NER Model'!D$2,'NER Model'!E$2,$A72)*'NER Model'!E$183</f>
        <v>0</v>
      </c>
      <c r="D72" s="5">
        <f>VintagePortion('NER Model'!E$2,'NER Model'!F$2,$A72)*'NER Model'!F$183</f>
        <v>0</v>
      </c>
      <c r="E72" s="5">
        <f>VintagePortion('NER Model'!F$2,'NER Model'!G$2,$A72)*'NER Model'!G$183</f>
        <v>0</v>
      </c>
      <c r="F72" s="5">
        <f>VintagePortion('NER Model'!J$2,'NER Model'!K$2,$A72)*'NER Model'!H$183</f>
        <v>0</v>
      </c>
      <c r="G72" s="5">
        <f>VintagePortion('NER Model'!K$2,'NER Model'!L$2,$A72)*'NER Model'!L$183</f>
        <v>0</v>
      </c>
      <c r="H72" s="5">
        <f>VintagePortion('NER Model'!L$2,'NER Model'!M$2,$A72)*'NER Model'!M$183</f>
        <v>0</v>
      </c>
      <c r="I72" s="5">
        <f>VintagePortion('NER Model'!M$2,'NER Model'!N$2,$A72)*'NER Model'!N$183</f>
        <v>0</v>
      </c>
      <c r="J72" s="5">
        <f>VintagePortion('NER Model'!N$2,'NER Model'!O$2,$A72)*'NER Model'!O$183</f>
        <v>0</v>
      </c>
      <c r="K72" s="5">
        <f>VintagePortion('NER Model'!O$2,'NER Model'!P$2,$A72)*'NER Model'!P$183</f>
        <v>0</v>
      </c>
      <c r="L72" s="5">
        <f>VintagePortion('NER Model'!P$2,'NER Model'!Q$2,$A72)*'NER Model'!Q$183</f>
        <v>0</v>
      </c>
      <c r="M72" s="5">
        <f>VintagePortion('NER Model'!Q$2,'NER Model'!R$2,$A72)*'NER Model'!R$183</f>
        <v>0</v>
      </c>
      <c r="N72" s="5">
        <f>VintagePortion('NER Model'!R$2,'NER Model'!S$2,$A72)*'NER Model'!S$183</f>
        <v>0</v>
      </c>
      <c r="O72" s="5">
        <f>VintagePortion('NER Model'!S$2,'NER Model'!T$2,$A72)*'NER Model'!T$183</f>
        <v>0</v>
      </c>
      <c r="P72" s="5">
        <f>VintagePortion('NER Model'!T$2,'NER Model'!U$2,$A72)*'NER Model'!U$183</f>
        <v>0</v>
      </c>
      <c r="Q72" s="5">
        <f>VintagePortion('NER Model'!U$2,'NER Model'!V$2,$A72)*'NER Model'!V$183</f>
        <v>0</v>
      </c>
      <c r="R72" s="5">
        <f>VintagePortion('NER Model'!V$2,'NER Model'!W$2,$A72)*'NER Model'!W$183</f>
        <v>0</v>
      </c>
      <c r="S72" s="5">
        <f>VintagePortion('NER Model'!W$2,'NER Model'!X$2,$A72)*'NER Model'!X$183</f>
        <v>0</v>
      </c>
      <c r="T72" s="5">
        <f>VintagePortion('NER Model'!X$2,'NER Model'!Y$2,$A72)*'NER Model'!Y$183</f>
        <v>0</v>
      </c>
      <c r="U72" s="5">
        <f>VintagePortion('NER Model'!Y$2,'NER Model'!Z$2,$A72)*'NER Model'!Z$183</f>
        <v>0</v>
      </c>
      <c r="V72" s="5">
        <f>VintagePortion('NER Model'!Z$2,'NER Model'!AA$2,$A72)*'NER Model'!AA$183</f>
        <v>0</v>
      </c>
      <c r="W72" s="5">
        <f>VintagePortion('NER Model'!AA$2,'NER Model'!AB$2,$A72)*'NER Model'!AB$183</f>
        <v>0</v>
      </c>
      <c r="X72" s="5">
        <f>VintagePortion('NER Model'!AB$2,'NER Model'!AC$2,$A72)*'NER Model'!AC$183</f>
        <v>0</v>
      </c>
      <c r="Y72" s="5">
        <f>VintagePortion('NER Model'!AC$2,'NER Model'!AD$2,$A72)*'NER Model'!AD$183</f>
        <v>0</v>
      </c>
      <c r="Z72" s="5">
        <f>VintagePortion('NER Model'!AD$2,'NER Model'!AE$2,$A72)*'NER Model'!AE$183</f>
        <v>134979.30155354738</v>
      </c>
      <c r="AA72" s="5">
        <f>VintagePortion('NER Model'!AE$2,'NER Model'!AF$2,$A72)*'NER Model'!AF$183</f>
        <v>0</v>
      </c>
      <c r="AB72" s="5">
        <f>VintagePortion('NER Model'!AF$2,'NER Model'!AG$2,$A72)*'NER Model'!AG$183</f>
        <v>0</v>
      </c>
      <c r="AC72" s="5">
        <f>VintagePortion('NER Model'!AG$2,'NER Model'!AH$2,$A72)*'NER Model'!AH$183</f>
        <v>0</v>
      </c>
      <c r="AD72" s="5">
        <f>VintagePortion('NER Model'!AH$2,'NER Model'!AI$2,$A72)*'NER Model'!AI$183</f>
        <v>0</v>
      </c>
      <c r="AE72" s="5">
        <f>VintagePortion('NER Model'!AI$2,'NER Model'!AJ$2,$A72)*'NER Model'!AJ$183</f>
        <v>0</v>
      </c>
      <c r="AF72" s="5">
        <f>VintagePortion('NER Model'!AJ$2,'NER Model'!AK$2,$A72)*'NER Model'!AK$183</f>
        <v>0</v>
      </c>
    </row>
    <row r="73" spans="1:32">
      <c r="A73" s="2" t="s">
        <v>559</v>
      </c>
      <c r="C73" s="4">
        <f>SUM(C42:C72)</f>
        <v>3401415.7752621984</v>
      </c>
      <c r="D73" s="4">
        <f t="shared" ref="D73:AE73" si="5">SUM(D42:D72)</f>
        <v>11970624.477235835</v>
      </c>
      <c r="E73" s="4">
        <f t="shared" si="5"/>
        <v>25096232.377514042</v>
      </c>
      <c r="F73" s="4">
        <f t="shared" si="5"/>
        <v>8615283.8405054659</v>
      </c>
      <c r="G73" s="4">
        <f t="shared" si="5"/>
        <v>5707476.7140431553</v>
      </c>
      <c r="H73" s="4">
        <f t="shared" si="5"/>
        <v>9320778.6008293778</v>
      </c>
      <c r="I73" s="4">
        <f t="shared" si="5"/>
        <v>10119464.104268968</v>
      </c>
      <c r="J73" s="4">
        <f t="shared" si="5"/>
        <v>10402898.073789567</v>
      </c>
      <c r="K73" s="4">
        <f t="shared" si="5"/>
        <v>9997587.5953778177</v>
      </c>
      <c r="L73" s="4">
        <f t="shared" si="5"/>
        <v>9260401.9271386117</v>
      </c>
      <c r="M73" s="4">
        <f t="shared" si="5"/>
        <v>9487867.7074350715</v>
      </c>
      <c r="N73" s="4">
        <f t="shared" si="5"/>
        <v>7681521.888238892</v>
      </c>
      <c r="O73" s="4">
        <f t="shared" si="5"/>
        <v>8079222.6536605805</v>
      </c>
      <c r="P73" s="4">
        <f t="shared" si="5"/>
        <v>6450916.5762482285</v>
      </c>
      <c r="Q73" s="4">
        <f t="shared" si="5"/>
        <v>6652389.9216601551</v>
      </c>
      <c r="R73" s="4">
        <f t="shared" si="5"/>
        <v>4453272.7329526246</v>
      </c>
      <c r="S73" s="4">
        <f t="shared" si="5"/>
        <v>4286323.2956962883</v>
      </c>
      <c r="T73" s="4">
        <f t="shared" si="5"/>
        <v>4196553.7190635204</v>
      </c>
      <c r="U73" s="4">
        <f t="shared" si="5"/>
        <v>4109410.517174691</v>
      </c>
      <c r="V73" s="4">
        <f t="shared" si="5"/>
        <v>2684366.4888863564</v>
      </c>
      <c r="W73" s="4">
        <f t="shared" si="5"/>
        <v>2506352.085953325</v>
      </c>
      <c r="X73" s="4">
        <f t="shared" si="5"/>
        <v>964466.04631626606</v>
      </c>
      <c r="Y73" s="4">
        <f t="shared" si="5"/>
        <v>2188508.2848241627</v>
      </c>
      <c r="Z73" s="4">
        <f t="shared" si="5"/>
        <v>134979.30155354738</v>
      </c>
      <c r="AA73" s="4">
        <f t="shared" si="5"/>
        <v>0</v>
      </c>
      <c r="AB73" s="4">
        <f t="shared" si="5"/>
        <v>0</v>
      </c>
      <c r="AC73" s="4">
        <f t="shared" si="5"/>
        <v>0</v>
      </c>
      <c r="AD73" s="4">
        <f t="shared" si="5"/>
        <v>0</v>
      </c>
      <c r="AE73" s="4">
        <f t="shared" si="5"/>
        <v>0</v>
      </c>
      <c r="AF73" s="4">
        <f>SUM(AF42:AF72)</f>
        <v>0</v>
      </c>
    </row>
    <row r="74" spans="1:32">
      <c r="A74" t="str">
        <f>IF(ISNUMBER(A73),IF(A73+1&lt;=YEAR(Parameters!H$6),A73+1,""),"")</f>
        <v/>
      </c>
      <c r="C74" s="5"/>
    </row>
    <row r="75" spans="1:32">
      <c r="A75" t="str">
        <f>IF(ISNUMBER(A74),IF(A74+1&lt;=YEAR(Parameters!H$6),A74+1,""),"")</f>
        <v/>
      </c>
      <c r="C75" s="5"/>
    </row>
    <row r="76" spans="1:32">
      <c r="A76" t="str">
        <f>IF(ISNUMBER(A75),IF(A75+1&lt;=YEAR(Parameters!H$6),A75+1,""),"")</f>
        <v/>
      </c>
      <c r="C76" s="5"/>
    </row>
    <row r="77" spans="1:32">
      <c r="A77" t="str">
        <f>IF(ISNUMBER(A76),IF(A76+1&lt;=YEAR(Parameters!H$6),A76+1,""),"")</f>
        <v/>
      </c>
      <c r="C77" s="5"/>
    </row>
    <row r="78" spans="1:32">
      <c r="A78" t="str">
        <f>IF(ISNUMBER(A77),IF(A77+1&lt;=YEAR(Parameters!H$6),A77+1,""),"")</f>
        <v/>
      </c>
      <c r="C78" s="5"/>
    </row>
    <row r="79" spans="1:32">
      <c r="A79" t="str">
        <f>IF(ISNUMBER(A78),IF(A78+1&lt;=YEAR(Parameters!H$6),A78+1,""),"")</f>
        <v/>
      </c>
      <c r="C79" s="5"/>
      <c r="G79" s="5"/>
      <c r="H79" s="5"/>
      <c r="I79" s="5"/>
      <c r="J79" s="5"/>
      <c r="K79" s="5"/>
    </row>
    <row r="80" spans="1:32">
      <c r="A80" t="str">
        <f>IF(ISNUMBER(A79),IF(A79+1&lt;=YEAR(Parameters!H$6),A79+1,""),"")</f>
        <v/>
      </c>
      <c r="C80" s="5"/>
      <c r="G80" s="5"/>
      <c r="H80" s="5"/>
      <c r="I80" s="5"/>
      <c r="J80" s="5"/>
      <c r="K80" s="5"/>
    </row>
    <row r="81" spans="1:11">
      <c r="A81" t="str">
        <f>IF(ISNUMBER(A80),IF(A80+1&lt;=YEAR(Parameters!H$6),A80+1,""),"")</f>
        <v/>
      </c>
      <c r="C81" s="5"/>
      <c r="G81" s="5"/>
      <c r="H81" s="5"/>
      <c r="I81" s="5"/>
      <c r="J81" s="5"/>
      <c r="K81" s="5"/>
    </row>
    <row r="82" spans="1:11">
      <c r="A82" t="str">
        <f>IF(ISNUMBER(A81),IF(A81+1&lt;=YEAR(Parameters!H$6),A81+1,""),"")</f>
        <v/>
      </c>
      <c r="C82" s="5"/>
      <c r="G82" s="5"/>
      <c r="H82" s="5"/>
      <c r="I82" s="5"/>
      <c r="J82" s="5"/>
      <c r="K82" s="5"/>
    </row>
    <row r="83" spans="1:11">
      <c r="A83" t="str">
        <f>IF(ISNUMBER(A82),IF(A82+1&lt;=YEAR(Parameters!H$6),A82+1,""),"")</f>
        <v/>
      </c>
      <c r="C83" s="5"/>
      <c r="G83" s="5"/>
      <c r="H83" s="5"/>
      <c r="I83" s="5"/>
      <c r="J83" s="5"/>
      <c r="K83" s="5"/>
    </row>
    <row r="84" spans="1:11">
      <c r="A84" t="str">
        <f>IF(ISNUMBER(A83),IF(A83+1&lt;=YEAR(Parameters!H$6),A83+1,""),"")</f>
        <v/>
      </c>
      <c r="C84" s="5"/>
      <c r="G84" s="5"/>
      <c r="H84" s="5"/>
      <c r="I84" s="5"/>
      <c r="J84" s="5"/>
      <c r="K84" s="5"/>
    </row>
    <row r="85" spans="1:11">
      <c r="A85" t="str">
        <f>IF(ISNUMBER(A84),IF(A84+1&lt;=YEAR(Parameters!H$6),A84+1,""),"")</f>
        <v/>
      </c>
      <c r="C85" s="5"/>
    </row>
    <row r="86" spans="1:11">
      <c r="A86" t="str">
        <f>IF(ISNUMBER(A85),IF(A85+1&lt;=YEAR(Parameters!H$6),A85+1,""),"")</f>
        <v/>
      </c>
      <c r="C86" s="5"/>
    </row>
    <row r="87" spans="1:11">
      <c r="A87" t="str">
        <f>IF(ISNUMBER(A86),IF(A86+1&lt;=YEAR(Parameters!H$6),A86+1,""),"")</f>
        <v/>
      </c>
      <c r="C87" s="5"/>
    </row>
    <row r="88" spans="1:11">
      <c r="A88" t="str">
        <f>IF(ISNUMBER(A87),IF(A87+1&lt;=YEAR(Parameters!H$6),A87+1,""),"")</f>
        <v/>
      </c>
      <c r="C88" s="5"/>
    </row>
    <row r="89" spans="1:11">
      <c r="A89" t="str">
        <f>IF(ISNUMBER(A88),IF(A88+1&lt;=YEAR(Parameters!H$6),A88+1,""),"")</f>
        <v/>
      </c>
      <c r="C89" s="5"/>
    </row>
    <row r="90" spans="1:11">
      <c r="A90" t="str">
        <f>IF(ISNUMBER(A89),IF(A89+1&lt;=YEAR(Parameters!H$6),A89+1,""),"")</f>
        <v/>
      </c>
      <c r="C90" s="5"/>
    </row>
    <row r="91" spans="1:11">
      <c r="A91" t="str">
        <f>IF(ISNUMBER(A90),IF(A90+1&lt;=YEAR(Parameters!H$6),A90+1,""),"")</f>
        <v/>
      </c>
      <c r="C91" s="5"/>
    </row>
    <row r="92" spans="1:11">
      <c r="A92" t="str">
        <f>IF(ISNUMBER(A91),IF(A91+1&lt;=YEAR(Parameters!H$6),A91+1,""),"")</f>
        <v/>
      </c>
      <c r="C92" s="5"/>
    </row>
    <row r="93" spans="1:11">
      <c r="A93" t="str">
        <f>IF(ISNUMBER(A92),IF(A92+1&lt;=YEAR(Parameters!H$6),A92+1,""),"")</f>
        <v/>
      </c>
      <c r="C93" s="5"/>
    </row>
    <row r="94" spans="1:11">
      <c r="A94" t="str">
        <f>IF(ISNUMBER(A93),IF(A93+1&lt;=YEAR(Parameters!H$6),A93+1,""),"")</f>
        <v/>
      </c>
      <c r="C94" s="5"/>
    </row>
    <row r="95" spans="1:11">
      <c r="A95" t="str">
        <f>IF(ISNUMBER(A94),IF(A94+1&lt;=YEAR(Parameters!H$6),A94+1,""),"")</f>
        <v/>
      </c>
      <c r="C95" s="5"/>
    </row>
    <row r="96" spans="1:11">
      <c r="A96" t="str">
        <f>IF(ISNUMBER(A95),IF(A95+1&lt;=YEAR(Parameters!H$6),A95+1,""),"")</f>
        <v/>
      </c>
      <c r="C96" s="5"/>
    </row>
    <row r="97" spans="1:3">
      <c r="A97" t="str">
        <f>IF(ISNUMBER(A96),IF(A96+1&lt;=YEAR(Parameters!H$6),A96+1,""),"")</f>
        <v/>
      </c>
      <c r="C97" s="5"/>
    </row>
    <row r="98" spans="1:3">
      <c r="A98" t="str">
        <f>IF(ISNUMBER(A97),IF(A97+1&lt;=YEAR(Parameters!H$6),A97+1,""),"")</f>
        <v/>
      </c>
      <c r="C98" s="5"/>
    </row>
    <row r="99" spans="1:3">
      <c r="A99" t="str">
        <f>IF(ISNUMBER(A98),IF(A98+1&lt;=YEAR(Parameters!H$6),A98+1,""),"")</f>
        <v/>
      </c>
      <c r="C99" s="5"/>
    </row>
    <row r="100" spans="1:3">
      <c r="A100" t="str">
        <f>IF(ISNUMBER(A99),IF(A99+1&lt;=YEAR(Parameters!H$6),A99+1,""),"")</f>
        <v/>
      </c>
      <c r="C100" s="5"/>
    </row>
    <row r="101" spans="1:3">
      <c r="A101" t="str">
        <f>IF(ISNUMBER(A100),IF(A100+1&lt;=YEAR(Parameters!H$6),A100+1,""),"")</f>
        <v/>
      </c>
      <c r="C101" s="5"/>
    </row>
    <row r="102" spans="1:3">
      <c r="A102" t="str">
        <f>IF(ISNUMBER(A101),IF(A101+1&lt;=YEAR(Parameters!H$6),A101+1,""),"")</f>
        <v/>
      </c>
      <c r="C102" s="5"/>
    </row>
    <row r="103" spans="1:3">
      <c r="A103" t="str">
        <f>IF(ISNUMBER(A102),IF(A102+1&lt;=YEAR(Parameters!H$6),A102+1,""),"")</f>
        <v/>
      </c>
      <c r="C103" s="5"/>
    </row>
    <row r="104" spans="1:3">
      <c r="A104" t="str">
        <f>IF(ISNUMBER(A103),IF(A103+1&lt;=YEAR(Parameters!H$6),A103+1,""),"")</f>
        <v/>
      </c>
      <c r="C104" s="5"/>
    </row>
    <row r="105" spans="1:3">
      <c r="A105" t="str">
        <f>IF(ISNUMBER(A104),IF(A104+1&lt;=YEAR(Parameters!H$6),A104+1,""),"")</f>
        <v/>
      </c>
      <c r="C105" s="5"/>
    </row>
    <row r="106" spans="1:3">
      <c r="A106" t="str">
        <f>IF(ISNUMBER(A105),IF(A105+1&lt;=YEAR(Parameters!H$6),A105+1,""),"")</f>
        <v/>
      </c>
      <c r="C106" s="5"/>
    </row>
    <row r="107" spans="1:3">
      <c r="A107" t="str">
        <f>IF(ISNUMBER(A106),IF(A106+1&lt;=YEAR(Parameters!H$6),A106+1,""),"")</f>
        <v/>
      </c>
      <c r="C107" s="5"/>
    </row>
    <row r="108" spans="1:3">
      <c r="A108" t="str">
        <f>IF(ISNUMBER(A107),IF(A107+1&lt;=YEAR(Parameters!H$6),A107+1,""),"")</f>
        <v/>
      </c>
      <c r="C108" s="5"/>
    </row>
    <row r="109" spans="1:3">
      <c r="A109" t="str">
        <f>IF(ISNUMBER(A108),IF(A108+1&lt;=YEAR(Parameters!H$6),A108+1,""),"")</f>
        <v/>
      </c>
      <c r="C109" s="5"/>
    </row>
    <row r="110" spans="1:3">
      <c r="A110" t="str">
        <f>IF(ISNUMBER(A109),IF(A109+1&lt;=YEAR(Parameters!H$6),A109+1,""),"")</f>
        <v/>
      </c>
      <c r="C110" s="5"/>
    </row>
    <row r="111" spans="1:3">
      <c r="A111" t="str">
        <f>IF(ISNUMBER(A110),IF(A110+1&lt;=YEAR(Parameters!H$6),A110+1,""),"")</f>
        <v/>
      </c>
      <c r="C111" s="5"/>
    </row>
    <row r="112" spans="1:3">
      <c r="A112" t="str">
        <f>IF(ISNUMBER(A111),IF(A111+1&lt;=YEAR(Parameters!H$6),A111+1,""),"")</f>
        <v/>
      </c>
      <c r="C112" s="5"/>
    </row>
    <row r="113" spans="1:3">
      <c r="A113" t="str">
        <f>IF(ISNUMBER(A112),IF(A112+1&lt;=YEAR(Parameters!H$6),A112+1,""),"")</f>
        <v/>
      </c>
      <c r="C113" s="5"/>
    </row>
    <row r="114" spans="1:3">
      <c r="A114" t="str">
        <f>IF(ISNUMBER(A113),IF(A113+1&lt;=YEAR(Parameters!H$6),A113+1,""),"")</f>
        <v/>
      </c>
      <c r="C114" s="5"/>
    </row>
    <row r="115" spans="1:3">
      <c r="A115" t="str">
        <f>IF(ISNUMBER(A114),IF(A114+1&lt;=YEAR(Parameters!H$6),A114+1,""),"")</f>
        <v/>
      </c>
      <c r="C115" s="5"/>
    </row>
    <row r="116" spans="1:3">
      <c r="A116" t="str">
        <f>IF(ISNUMBER(A115),IF(A115+1&lt;=YEAR(Parameters!H$6),A115+1,""),"")</f>
        <v/>
      </c>
      <c r="C116" s="5"/>
    </row>
    <row r="117" spans="1:3">
      <c r="A117" t="str">
        <f>IF(ISNUMBER(A116),IF(A116+1&lt;=YEAR(Parameters!H$6),A116+1,""),"")</f>
        <v/>
      </c>
      <c r="C117" s="5"/>
    </row>
    <row r="118" spans="1:3">
      <c r="A118" t="str">
        <f>IF(ISNUMBER(A117),IF(A117+1&lt;=YEAR(Parameters!H$6),A117+1,""),"")</f>
        <v/>
      </c>
      <c r="C118" s="5"/>
    </row>
    <row r="119" spans="1:3">
      <c r="A119" t="str">
        <f>IF(ISNUMBER(A118),IF(A118+1&lt;=YEAR(Parameters!H$6),A118+1,""),"")</f>
        <v/>
      </c>
      <c r="C119" s="5"/>
    </row>
    <row r="120" spans="1:3">
      <c r="A120" t="str">
        <f>IF(ISNUMBER(A119),IF(A119+1&lt;=YEAR(Parameters!H$6),A119+1,""),"")</f>
        <v/>
      </c>
      <c r="C120" s="5"/>
    </row>
    <row r="121" spans="1:3">
      <c r="A121" t="str">
        <f>IF(ISNUMBER(A120),IF(A120+1&lt;=YEAR(Parameters!H$6),A120+1,""),"")</f>
        <v/>
      </c>
      <c r="C121" s="5"/>
    </row>
    <row r="122" spans="1:3">
      <c r="A122" t="str">
        <f>IF(ISNUMBER(A121),IF(A121+1&lt;=YEAR(Parameters!H$6),A121+1,""),"")</f>
        <v/>
      </c>
      <c r="C122" s="5"/>
    </row>
    <row r="123" spans="1:3">
      <c r="A123" t="str">
        <f>IF(ISNUMBER(A122),IF(A122+1&lt;=YEAR(Parameters!H$6),A122+1,""),"")</f>
        <v/>
      </c>
      <c r="C123" s="5"/>
    </row>
    <row r="124" spans="1:3">
      <c r="A124" t="str">
        <f>IF(ISNUMBER(A123),IF(A123+1&lt;=YEAR(Parameters!H$6),A123+1,""),"")</f>
        <v/>
      </c>
      <c r="C124" s="5"/>
    </row>
    <row r="125" spans="1:3">
      <c r="A125" t="str">
        <f>IF(ISNUMBER(A124),IF(A124+1&lt;=YEAR(Parameters!H$6),A124+1,""),"")</f>
        <v/>
      </c>
      <c r="C125" s="5"/>
    </row>
    <row r="126" spans="1:3">
      <c r="A126" t="str">
        <f>IF(ISNUMBER(A125),IF(A125+1&lt;=YEAR(Parameters!H$6),A125+1,""),"")</f>
        <v/>
      </c>
      <c r="C126" s="5"/>
    </row>
    <row r="127" spans="1:3">
      <c r="A127" t="str">
        <f>IF(ISNUMBER(A126),IF(A126+1&lt;=YEAR(Parameters!H$6),A126+1,""),"")</f>
        <v/>
      </c>
      <c r="C127" s="5"/>
    </row>
    <row r="128" spans="1:3">
      <c r="A128" t="str">
        <f>IF(ISNUMBER(A127),IF(A127+1&lt;=YEAR(Parameters!H$6),A127+1,""),"")</f>
        <v/>
      </c>
      <c r="C128" s="5"/>
    </row>
    <row r="129" spans="1:3">
      <c r="A129" t="str">
        <f>IF(ISNUMBER(A128),IF(A128+1&lt;=YEAR(Parameters!H$6),A128+1,""),"")</f>
        <v/>
      </c>
      <c r="C129" s="5"/>
    </row>
    <row r="130" spans="1:3">
      <c r="A130" t="str">
        <f>IF(ISNUMBER(A129),IF(A129+1&lt;=YEAR(Parameters!H$6),A129+1,""),"")</f>
        <v/>
      </c>
      <c r="C130" s="5"/>
    </row>
    <row r="131" spans="1:3">
      <c r="A131" t="str">
        <f>IF(ISNUMBER(A130),IF(A130+1&lt;=YEAR(Parameters!H$6),A130+1,""),"")</f>
        <v/>
      </c>
      <c r="C131" s="5"/>
    </row>
    <row r="132" spans="1:3">
      <c r="A132" t="str">
        <f>IF(ISNUMBER(A131),IF(A131+1&lt;=YEAR(Parameters!H$6),A131+1,""),"")</f>
        <v/>
      </c>
      <c r="C132" s="5"/>
    </row>
    <row r="133" spans="1:3">
      <c r="A133" t="str">
        <f>IF(ISNUMBER(A132),IF(A132+1&lt;=YEAR(Parameters!H$6),A132+1,""),"")</f>
        <v/>
      </c>
      <c r="C133" s="5"/>
    </row>
    <row r="134" spans="1:3">
      <c r="A134" t="str">
        <f>IF(ISNUMBER(A133),IF(A133+1&lt;=YEAR(Parameters!H$6),A133+1,""),"")</f>
        <v/>
      </c>
      <c r="C134" s="5"/>
    </row>
    <row r="135" spans="1:3">
      <c r="A135" t="str">
        <f>IF(ISNUMBER(A134),IF(A134+1&lt;=YEAR(Parameters!H$6),A134+1,""),"")</f>
        <v/>
      </c>
      <c r="C135" s="5"/>
    </row>
    <row r="136" spans="1:3">
      <c r="A136" t="str">
        <f>IF(ISNUMBER(A135),IF(A135+1&lt;=YEAR(Parameters!H$6),A135+1,""),"")</f>
        <v/>
      </c>
      <c r="C136" s="5"/>
    </row>
    <row r="137" spans="1:3">
      <c r="A137" t="str">
        <f>IF(ISNUMBER(A136),IF(A136+1&lt;=YEAR(Parameters!H$6),A136+1,""),"")</f>
        <v/>
      </c>
      <c r="C137" s="5"/>
    </row>
    <row r="138" spans="1:3">
      <c r="A138" t="str">
        <f>IF(ISNUMBER(A137),IF(A137+1&lt;=YEAR(Parameters!H$6),A137+1,""),"")</f>
        <v/>
      </c>
      <c r="C138" s="5"/>
    </row>
    <row r="139" spans="1:3">
      <c r="A139" t="str">
        <f>IF(ISNUMBER(A138),IF(A138+1&lt;=YEAR(Parameters!H$6),A138+1,""),"")</f>
        <v/>
      </c>
      <c r="C139" s="5"/>
    </row>
    <row r="140" spans="1:3">
      <c r="A140" t="str">
        <f>IF(ISNUMBER(A139),IF(A139+1&lt;=YEAR(Parameters!H$6),A139+1,""),"")</f>
        <v/>
      </c>
      <c r="C140" s="5"/>
    </row>
    <row r="141" spans="1:3">
      <c r="A141" t="str">
        <f>IF(ISNUMBER(A140),IF(A140+1&lt;=YEAR(Parameters!H$6),A140+1,""),"")</f>
        <v/>
      </c>
      <c r="C141" s="5"/>
    </row>
    <row r="142" spans="1:3">
      <c r="A142" t="str">
        <f>IF(ISNUMBER(A141),IF(A141+1&lt;=YEAR(Parameters!H$6),A141+1,""),"")</f>
        <v/>
      </c>
      <c r="C142" s="5"/>
    </row>
    <row r="143" spans="1:3">
      <c r="A143" t="str">
        <f>IF(ISNUMBER(A142),IF(A142+1&lt;=YEAR(Parameters!H$6),A142+1,""),"")</f>
        <v/>
      </c>
      <c r="C143" s="5"/>
    </row>
    <row r="144" spans="1:3">
      <c r="A144" t="str">
        <f>IF(ISNUMBER(A143),IF(A143+1&lt;=YEAR(Parameters!H$6),A143+1,""),"")</f>
        <v/>
      </c>
      <c r="C144" s="5"/>
    </row>
    <row r="145" spans="1:3">
      <c r="A145" t="str">
        <f>IF(ISNUMBER(A144),IF(A144+1&lt;=YEAR(Parameters!H$6),A144+1,""),"")</f>
        <v/>
      </c>
      <c r="C145" s="5"/>
    </row>
    <row r="146" spans="1:3">
      <c r="A146" t="str">
        <f>IF(ISNUMBER(A145),IF(A145+1&lt;=YEAR(Parameters!H$6),A145+1,""),"")</f>
        <v/>
      </c>
      <c r="C146" s="5"/>
    </row>
    <row r="147" spans="1:3">
      <c r="A147" t="str">
        <f>IF(ISNUMBER(A146),IF(A146+1&lt;=YEAR(Parameters!H$6),A146+1,""),"")</f>
        <v/>
      </c>
      <c r="C147" s="5"/>
    </row>
    <row r="148" spans="1:3">
      <c r="A148" t="str">
        <f>IF(ISNUMBER(A147),IF(A147+1&lt;=YEAR(Parameters!H$6),A147+1,""),"")</f>
        <v/>
      </c>
      <c r="C148" s="5"/>
    </row>
    <row r="149" spans="1:3">
      <c r="A149" t="str">
        <f>IF(ISNUMBER(A148),IF(A148+1&lt;=YEAR(Parameters!H$6),A148+1,""),"")</f>
        <v/>
      </c>
      <c r="C149" s="5"/>
    </row>
    <row r="150" spans="1:3">
      <c r="A150" t="str">
        <f>IF(ISNUMBER(A149),IF(A149+1&lt;=YEAR(Parameters!H$6),A149+1,""),"")</f>
        <v/>
      </c>
      <c r="C150" s="5"/>
    </row>
    <row r="151" spans="1:3">
      <c r="A151" t="str">
        <f>IF(ISNUMBER(A150),IF(A150+1&lt;=YEAR(Parameters!H$6),A150+1,""),"")</f>
        <v/>
      </c>
      <c r="C151" s="5"/>
    </row>
    <row r="152" spans="1:3">
      <c r="A152" t="str">
        <f>IF(ISNUMBER(A151),IF(A151+1&lt;=YEAR(Parameters!H$6),A151+1,""),"")</f>
        <v/>
      </c>
      <c r="C152" s="5"/>
    </row>
    <row r="153" spans="1:3">
      <c r="A153" t="str">
        <f>IF(ISNUMBER(A152),IF(A152+1&lt;=YEAR(Parameters!H$6),A152+1,""),"")</f>
        <v/>
      </c>
      <c r="C153" s="5"/>
    </row>
    <row r="154" spans="1:3">
      <c r="A154" t="str">
        <f>IF(ISNUMBER(A153),IF(A153+1&lt;=YEAR(Parameters!H$6),A153+1,""),"")</f>
        <v/>
      </c>
      <c r="C154" s="5"/>
    </row>
    <row r="155" spans="1:3">
      <c r="A155" t="str">
        <f>IF(ISNUMBER(A154),IF(A154+1&lt;=YEAR(Parameters!H$6),A154+1,""),"")</f>
        <v/>
      </c>
      <c r="C155" s="5"/>
    </row>
    <row r="156" spans="1:3">
      <c r="A156" t="str">
        <f>IF(ISNUMBER(A155),IF(A155+1&lt;=YEAR(Parameters!H$6),A155+1,""),"")</f>
        <v/>
      </c>
      <c r="C156" s="5"/>
    </row>
    <row r="157" spans="1:3">
      <c r="A157" t="str">
        <f>IF(ISNUMBER(A156),IF(A156+1&lt;=YEAR(Parameters!H$6),A156+1,""),"")</f>
        <v/>
      </c>
      <c r="C157" s="5"/>
    </row>
    <row r="158" spans="1:3">
      <c r="A158" t="str">
        <f>IF(ISNUMBER(A157),IF(A157+1&lt;=YEAR(Parameters!H$6),A157+1,""),"")</f>
        <v/>
      </c>
      <c r="C158" s="5"/>
    </row>
    <row r="159" spans="1:3">
      <c r="A159" t="str">
        <f>IF(ISNUMBER(A158),IF(A158+1&lt;=YEAR(Parameters!H$6),A158+1,""),"")</f>
        <v/>
      </c>
      <c r="C159" s="5"/>
    </row>
    <row r="160" spans="1:3">
      <c r="A160" t="str">
        <f>IF(ISNUMBER(A159),IF(A159+1&lt;=YEAR(Parameters!H$6),A159+1,""),"")</f>
        <v/>
      </c>
      <c r="C160" s="5"/>
    </row>
    <row r="161" spans="1:3">
      <c r="A161" t="str">
        <f>IF(ISNUMBER(A160),IF(A160+1&lt;=YEAR(Parameters!H$6),A160+1,""),"")</f>
        <v/>
      </c>
      <c r="C161" s="5"/>
    </row>
    <row r="162" spans="1:3">
      <c r="A162" t="str">
        <f>IF(ISNUMBER(A161),IF(A161+1&lt;=YEAR(Parameters!H$6),A161+1,""),"")</f>
        <v/>
      </c>
      <c r="C162" s="5"/>
    </row>
    <row r="163" spans="1:3">
      <c r="A163" t="str">
        <f>IF(ISNUMBER(A162),IF(A162+1&lt;=YEAR(Parameters!H$6),A162+1,""),"")</f>
        <v/>
      </c>
      <c r="C163" s="5"/>
    </row>
    <row r="164" spans="1:3">
      <c r="A164" t="str">
        <f>IF(ISNUMBER(A163),IF(A163+1&lt;=YEAR(Parameters!H$6),A163+1,""),"")</f>
        <v/>
      </c>
      <c r="C164" s="5"/>
    </row>
    <row r="165" spans="1:3">
      <c r="A165" t="str">
        <f>IF(ISNUMBER(A164),IF(A164+1&lt;=YEAR(Parameters!H$6),A164+1,""),"")</f>
        <v/>
      </c>
      <c r="C165" s="5"/>
    </row>
    <row r="166" spans="1:3">
      <c r="A166" t="str">
        <f>IF(ISNUMBER(A165),IF(A165+1&lt;=YEAR(Parameters!H$6),A165+1,""),"")</f>
        <v/>
      </c>
      <c r="C166" s="5"/>
    </row>
    <row r="167" spans="1:3">
      <c r="A167" t="str">
        <f>IF(ISNUMBER(A166),IF(A166+1&lt;=YEAR(Parameters!H$6),A166+1,""),"")</f>
        <v/>
      </c>
      <c r="C167" s="5"/>
    </row>
    <row r="168" spans="1:3">
      <c r="A168" t="str">
        <f>IF(ISNUMBER(A167),IF(A167+1&lt;=YEAR(Parameters!H$6),A167+1,""),"")</f>
        <v/>
      </c>
      <c r="C168" s="5"/>
    </row>
    <row r="169" spans="1:3">
      <c r="A169" t="str">
        <f>IF(ISNUMBER(A168),IF(A168+1&lt;=YEAR(Parameters!H$6),A168+1,""),"")</f>
        <v/>
      </c>
      <c r="C169" s="5"/>
    </row>
    <row r="170" spans="1:3">
      <c r="A170" t="str">
        <f>IF(ISNUMBER(A169),IF(A169+1&lt;=YEAR(Parameters!H$6),A169+1,""),"")</f>
        <v/>
      </c>
      <c r="C170" s="5"/>
    </row>
    <row r="171" spans="1:3">
      <c r="A171" t="str">
        <f>IF(ISNUMBER(A170),IF(A170+1&lt;=YEAR(Parameters!H$6),A170+1,""),"")</f>
        <v/>
      </c>
      <c r="C171" s="5"/>
    </row>
    <row r="172" spans="1:3">
      <c r="A172" t="str">
        <f>IF(ISNUMBER(A171),IF(A171+1&lt;=YEAR(Parameters!H$6),A171+1,""),"")</f>
        <v/>
      </c>
      <c r="C172" s="5"/>
    </row>
    <row r="173" spans="1:3">
      <c r="A173" t="str">
        <f>IF(ISNUMBER(A172),IF(A172+1&lt;=YEAR(Parameters!H$6),A172+1,""),"")</f>
        <v/>
      </c>
      <c r="C173" s="5"/>
    </row>
    <row r="174" spans="1:3">
      <c r="A174" t="str">
        <f>IF(ISNUMBER(A173),IF(A173+1&lt;=YEAR(Parameters!H$6),A173+1,""),"")</f>
        <v/>
      </c>
      <c r="C174" s="5"/>
    </row>
    <row r="175" spans="1:3">
      <c r="A175" t="str">
        <f>IF(ISNUMBER(A174),IF(A174+1&lt;=YEAR(Parameters!H$6),A174+1,""),"")</f>
        <v/>
      </c>
      <c r="C175" s="5"/>
    </row>
    <row r="176" spans="1:3">
      <c r="A176" t="str">
        <f>IF(ISNUMBER(A175),IF(A175+1&lt;=YEAR(Parameters!H$6),A175+1,""),"")</f>
        <v/>
      </c>
      <c r="C176" s="5"/>
    </row>
    <row r="177" spans="1:3">
      <c r="A177" t="str">
        <f>IF(ISNUMBER(A176),IF(A176+1&lt;=YEAR(Parameters!H$6),A176+1,""),"")</f>
        <v/>
      </c>
      <c r="C177" s="5"/>
    </row>
    <row r="178" spans="1:3">
      <c r="A178" t="str">
        <f>IF(ISNUMBER(A177),IF(A177+1&lt;=YEAR(Parameters!H$6),A177+1,""),"")</f>
        <v/>
      </c>
      <c r="C178" s="5"/>
    </row>
    <row r="179" spans="1:3">
      <c r="A179" t="str">
        <f>IF(ISNUMBER(A178),IF(A178+1&lt;=YEAR(Parameters!H$6),A178+1,""),"")</f>
        <v/>
      </c>
      <c r="C179" s="5"/>
    </row>
    <row r="180" spans="1:3">
      <c r="A180" t="str">
        <f>IF(ISNUMBER(A179),IF(A179+1&lt;=YEAR(Parameters!H$6),A179+1,""),"")</f>
        <v/>
      </c>
      <c r="C180" s="5"/>
    </row>
    <row r="181" spans="1:3">
      <c r="A181" t="str">
        <f>IF(ISNUMBER(A180),IF(A180+1&lt;=YEAR(Parameters!H$6),A180+1,""),"")</f>
        <v/>
      </c>
      <c r="C181" s="5"/>
    </row>
    <row r="182" spans="1:3">
      <c r="A182" t="str">
        <f>IF(ISNUMBER(A181),IF(A181+1&lt;=YEAR(Parameters!H$6),A181+1,""),"")</f>
        <v/>
      </c>
      <c r="C182" s="5"/>
    </row>
    <row r="183" spans="1:3">
      <c r="A183" t="str">
        <f>IF(ISNUMBER(A182),IF(A182+1&lt;=YEAR(Parameters!H$6),A182+1,""),"")</f>
        <v/>
      </c>
      <c r="C183" s="5"/>
    </row>
    <row r="184" spans="1:3">
      <c r="A184" t="str">
        <f>IF(ISNUMBER(A183),IF(A183+1&lt;=YEAR(Parameters!H$6),A183+1,""),"")</f>
        <v/>
      </c>
      <c r="C184" s="5"/>
    </row>
    <row r="185" spans="1:3">
      <c r="A185" t="str">
        <f>IF(ISNUMBER(A184),IF(A184+1&lt;=YEAR(Parameters!H$6),A184+1,""),"")</f>
        <v/>
      </c>
      <c r="C185" s="5"/>
    </row>
    <row r="186" spans="1:3">
      <c r="A186" t="str">
        <f>IF(ISNUMBER(A185),IF(A185+1&lt;=YEAR(Parameters!H$6),A185+1,""),"")</f>
        <v/>
      </c>
      <c r="C186" s="5"/>
    </row>
    <row r="187" spans="1:3">
      <c r="A187" t="str">
        <f>IF(ISNUMBER(A186),IF(A186+1&lt;=YEAR(Parameters!H$6),A186+1,""),"")</f>
        <v/>
      </c>
      <c r="C187" s="5"/>
    </row>
    <row r="188" spans="1:3">
      <c r="A188" t="str">
        <f>IF(ISNUMBER(A187),IF(A187+1&lt;=YEAR(Parameters!H$6),A187+1,""),"")</f>
        <v/>
      </c>
      <c r="C188" s="5"/>
    </row>
    <row r="189" spans="1:3">
      <c r="A189" t="str">
        <f>IF(ISNUMBER(A188),IF(A188+1&lt;=YEAR(Parameters!H$6),A188+1,""),"")</f>
        <v/>
      </c>
      <c r="C189" s="5"/>
    </row>
    <row r="190" spans="1:3">
      <c r="A190" t="str">
        <f>IF(ISNUMBER(A189),IF(A189+1&lt;=YEAR(Parameters!H$6),A189+1,""),"")</f>
        <v/>
      </c>
      <c r="C190" s="5"/>
    </row>
    <row r="191" spans="1:3">
      <c r="A191" t="str">
        <f>IF(ISNUMBER(A190),IF(A190+1&lt;=YEAR(Parameters!H$6),A190+1,""),"")</f>
        <v/>
      </c>
      <c r="C191" s="5"/>
    </row>
    <row r="192" spans="1:3">
      <c r="A192" t="str">
        <f>IF(ISNUMBER(A191),IF(A191+1&lt;=YEAR(Parameters!H$6),A191+1,""),"")</f>
        <v/>
      </c>
      <c r="C192" s="5"/>
    </row>
    <row r="193" spans="1:3">
      <c r="A193" t="str">
        <f>IF(ISNUMBER(A192),IF(A192+1&lt;=YEAR(Parameters!H$6),A192+1,""),"")</f>
        <v/>
      </c>
      <c r="C193" s="5"/>
    </row>
    <row r="194" spans="1:3">
      <c r="A194" t="str">
        <f>IF(ISNUMBER(A193),IF(A193+1&lt;=YEAR(Parameters!H$6),A193+1,""),"")</f>
        <v/>
      </c>
      <c r="C194" s="5"/>
    </row>
    <row r="195" spans="1:3">
      <c r="A195" t="str">
        <f>IF(ISNUMBER(A194),IF(A194+1&lt;=YEAR(Parameters!H$6),A194+1,""),"")</f>
        <v/>
      </c>
      <c r="C195" s="5"/>
    </row>
    <row r="196" spans="1:3">
      <c r="A196" t="str">
        <f>IF(ISNUMBER(A195),IF(A195+1&lt;=YEAR(Parameters!H$6),A195+1,""),"")</f>
        <v/>
      </c>
      <c r="C196" s="5"/>
    </row>
    <row r="197" spans="1:3">
      <c r="A197" t="str">
        <f>IF(ISNUMBER(A196),IF(A196+1&lt;=YEAR(Parameters!H$6),A196+1,""),"")</f>
        <v/>
      </c>
      <c r="C197" s="5"/>
    </row>
    <row r="198" spans="1:3">
      <c r="A198" t="str">
        <f>IF(ISNUMBER(A197),IF(A197+1&lt;=YEAR(Parameters!H$6),A197+1,""),"")</f>
        <v/>
      </c>
      <c r="C198" s="5"/>
    </row>
    <row r="199" spans="1:3">
      <c r="A199" t="str">
        <f>IF(ISNUMBER(A198),IF(A198+1&lt;=YEAR(Parameters!H$6),A198+1,""),"")</f>
        <v/>
      </c>
      <c r="C199" s="5"/>
    </row>
    <row r="200" spans="1:3">
      <c r="A200" t="str">
        <f>IF(ISNUMBER(A199),IF(A199+1&lt;=YEAR(Parameters!H$6),A199+1,""),"")</f>
        <v/>
      </c>
      <c r="C200" s="5"/>
    </row>
    <row r="201" spans="1:3">
      <c r="A201" t="str">
        <f>IF(ISNUMBER(A200),IF(A200+1&lt;=YEAR(Parameters!H$6),A200+1,""),"")</f>
        <v/>
      </c>
      <c r="C201" s="5"/>
    </row>
    <row r="202" spans="1:3">
      <c r="A202" t="str">
        <f>IF(ISNUMBER(A201),IF(A201+1&lt;=YEAR(Parameters!H$6),A201+1,""),"")</f>
        <v/>
      </c>
      <c r="C202" s="5"/>
    </row>
    <row r="203" spans="1:3">
      <c r="A203" t="str">
        <f>IF(ISNUMBER(A202),IF(A202+1&lt;=YEAR(Parameters!H$6),A202+1,""),"")</f>
        <v/>
      </c>
      <c r="C203" s="5"/>
    </row>
    <row r="204" spans="1:3">
      <c r="A204" t="str">
        <f>IF(ISNUMBER(A203),IF(A203+1&lt;=YEAR(Parameters!H$6),A203+1,""),"")</f>
        <v/>
      </c>
      <c r="C204" s="5"/>
    </row>
    <row r="205" spans="1:3">
      <c r="A205" t="str">
        <f>IF(ISNUMBER(A204),IF(A204+1&lt;=YEAR(Parameters!H$6),A204+1,""),"")</f>
        <v/>
      </c>
      <c r="C205" s="5"/>
    </row>
    <row r="206" spans="1:3">
      <c r="A206" t="str">
        <f>IF(ISNUMBER(A205),IF(A205+1&lt;=YEAR(Parameters!H$6),A205+1,""),"")</f>
        <v/>
      </c>
      <c r="C206" s="5"/>
    </row>
    <row r="207" spans="1:3">
      <c r="A207" t="str">
        <f>IF(ISNUMBER(A206),IF(A206+1&lt;=YEAR(Parameters!H$6),A206+1,""),"")</f>
        <v/>
      </c>
      <c r="C207" s="5"/>
    </row>
    <row r="208" spans="1:3">
      <c r="A208" t="str">
        <f>IF(ISNUMBER(A207),IF(A207+1&lt;=YEAR(Parameters!H$6),A207+1,""),"")</f>
        <v/>
      </c>
      <c r="C208" s="5"/>
    </row>
    <row r="209" spans="1:3">
      <c r="A209" t="str">
        <f>IF(ISNUMBER(A208),IF(A208+1&lt;=YEAR(Parameters!H$6),A208+1,""),"")</f>
        <v/>
      </c>
      <c r="C209" s="5"/>
    </row>
    <row r="210" spans="1:3">
      <c r="A210" t="str">
        <f>IF(ISNUMBER(A209),IF(A209+1&lt;=YEAR(Parameters!H$6),A209+1,""),"")</f>
        <v/>
      </c>
      <c r="C210" s="5"/>
    </row>
    <row r="211" spans="1:3">
      <c r="A211" t="str">
        <f>IF(ISNUMBER(A210),IF(A210+1&lt;=YEAR(Parameters!H$6),A210+1,""),"")</f>
        <v/>
      </c>
      <c r="C211" s="5"/>
    </row>
    <row r="212" spans="1:3">
      <c r="A212" t="str">
        <f>IF(ISNUMBER(A211),IF(A211+1&lt;=YEAR(Parameters!H$6),A211+1,""),"")</f>
        <v/>
      </c>
      <c r="C212" s="5"/>
    </row>
    <row r="213" spans="1:3">
      <c r="A213" t="str">
        <f>IF(ISNUMBER(A212),IF(A212+1&lt;=YEAR(Parameters!H$6),A212+1,""),"")</f>
        <v/>
      </c>
      <c r="C213" s="5"/>
    </row>
    <row r="214" spans="1:3">
      <c r="A214" t="str">
        <f>IF(ISNUMBER(A213),IF(A213+1&lt;=YEAR(Parameters!H$6),A213+1,""),"")</f>
        <v/>
      </c>
      <c r="C214" s="5"/>
    </row>
    <row r="215" spans="1:3">
      <c r="A215" t="str">
        <f>IF(ISNUMBER(A214),IF(A214+1&lt;=YEAR(Parameters!H$6),A214+1,""),"")</f>
        <v/>
      </c>
      <c r="C215" s="5"/>
    </row>
    <row r="216" spans="1:3">
      <c r="A216" t="str">
        <f>IF(ISNUMBER(A215),IF(A215+1&lt;=YEAR(Parameters!H$6),A215+1,""),"")</f>
        <v/>
      </c>
    </row>
    <row r="217" spans="1:3">
      <c r="A217" t="str">
        <f>IF(ISNUMBER(A216),IF(A216+1&lt;=YEAR(Parameters!H$6),A216+1,""),"")</f>
        <v/>
      </c>
    </row>
    <row r="218" spans="1:3">
      <c r="A218" t="str">
        <f>IF(ISNUMBER(A217),IF(A217+1&lt;=YEAR(Parameters!H$6),A217+1,""),"")</f>
        <v/>
      </c>
    </row>
    <row r="219" spans="1:3">
      <c r="A219" t="str">
        <f>IF(ISNUMBER(A218),IF(A218+1&lt;=YEAR(Parameters!H$6),A218+1,""),"")</f>
        <v/>
      </c>
    </row>
    <row r="220" spans="1:3">
      <c r="A220" t="str">
        <f>IF(ISNUMBER(A219),IF(A219+1&lt;=YEAR(Parameters!H$6),A219+1,""),"")</f>
        <v/>
      </c>
    </row>
    <row r="221" spans="1:3">
      <c r="A221" t="str">
        <f>IF(ISNUMBER(A220),IF(A220+1&lt;=YEAR(Parameters!H$6),A220+1,""),"")</f>
        <v/>
      </c>
    </row>
    <row r="222" spans="1:3">
      <c r="A222" t="str">
        <f>IF(ISNUMBER(A221),IF(A221+1&lt;=YEAR(Parameters!H$6),A221+1,""),"")</f>
        <v/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33"/>
  <sheetViews>
    <sheetView workbookViewId="0">
      <selection activeCell="E40" sqref="E40"/>
    </sheetView>
  </sheetViews>
  <sheetFormatPr defaultColWidth="8.85546875" defaultRowHeight="15"/>
  <cols>
    <col min="2" max="3" width="17.85546875" customWidth="1"/>
    <col min="4" max="4" width="18.28515625" customWidth="1"/>
    <col min="5" max="5" width="23.85546875" customWidth="1"/>
  </cols>
  <sheetData>
    <row r="1" spans="1:5" ht="66.75" customHeight="1" thickBot="1">
      <c r="A1" s="18" t="s">
        <v>0</v>
      </c>
      <c r="B1" s="19" t="s">
        <v>560</v>
      </c>
      <c r="C1" s="18" t="s">
        <v>561</v>
      </c>
      <c r="D1" s="19" t="s">
        <v>562</v>
      </c>
      <c r="E1" s="19" t="s">
        <v>563</v>
      </c>
    </row>
    <row r="2" spans="1:5" ht="15.75" thickBot="1">
      <c r="A2" s="134">
        <v>1</v>
      </c>
      <c r="B2" s="135">
        <v>41136</v>
      </c>
      <c r="C2" s="136">
        <f>'NER Model'!E$175</f>
        <v>3401415.7752621984</v>
      </c>
      <c r="D2" s="137">
        <v>0</v>
      </c>
      <c r="E2" s="136">
        <f>'Numeric Output'!B$8</f>
        <v>2551061.8314466486</v>
      </c>
    </row>
    <row r="3" spans="1:5" ht="15.75" thickBot="1">
      <c r="A3" s="134">
        <v>2</v>
      </c>
      <c r="B3" s="135">
        <v>41501</v>
      </c>
      <c r="C3" s="136">
        <f>'NER Model'!F$175</f>
        <v>16518157.786913924</v>
      </c>
      <c r="D3" s="137">
        <v>0</v>
      </c>
      <c r="E3" s="136">
        <f>'Numeric Output'!C$8</f>
        <v>10773562.029512249</v>
      </c>
    </row>
    <row r="4" spans="1:5" ht="15.75" thickBot="1">
      <c r="A4" s="134">
        <v>3</v>
      </c>
      <c r="B4" s="135">
        <v>41866</v>
      </c>
      <c r="C4" s="136">
        <f>'NER Model'!G$175</f>
        <v>5896091.3820636794</v>
      </c>
      <c r="D4" s="137">
        <v>0</v>
      </c>
      <c r="E4" s="136">
        <f>'Numeric Output'!D$8</f>
        <v>4574505</v>
      </c>
    </row>
    <row r="5" spans="1:5" ht="15.75" thickBot="1">
      <c r="A5" s="134">
        <v>4</v>
      </c>
      <c r="B5" s="135">
        <v>42231</v>
      </c>
      <c r="C5" s="136">
        <f>'NER Model'!H$175</f>
        <v>7272585.6229169033</v>
      </c>
      <c r="D5" s="137">
        <v>0</v>
      </c>
      <c r="E5" s="136">
        <f>'Numeric Output'!E$8</f>
        <v>4732469.8757416131</v>
      </c>
    </row>
    <row r="6" spans="1:5" ht="15.75" thickBot="1">
      <c r="A6" s="134">
        <v>5</v>
      </c>
      <c r="B6" s="135">
        <v>42597</v>
      </c>
      <c r="C6" s="136">
        <f>'NER Model'!I$175</f>
        <v>8243440.4828167967</v>
      </c>
      <c r="D6" s="137">
        <v>0</v>
      </c>
      <c r="E6" s="136">
        <f>'Numeric Output'!F$8</f>
        <v>6295037.0260605989</v>
      </c>
    </row>
    <row r="7" spans="1:5" ht="15.75" thickBot="1">
      <c r="A7" s="134">
        <v>6</v>
      </c>
      <c r="B7" s="135">
        <v>42962</v>
      </c>
      <c r="C7" s="136">
        <f>'NER Model'!J$175</f>
        <v>9539244.1929794028</v>
      </c>
      <c r="D7" s="137">
        <v>0</v>
      </c>
      <c r="E7" s="136">
        <f>'Numeric Output'!G$8</f>
        <v>8101316.5354296286</v>
      </c>
    </row>
    <row r="8" spans="1:5" ht="15.75" thickBot="1">
      <c r="A8" s="134">
        <v>7</v>
      </c>
      <c r="B8" s="135">
        <v>43327</v>
      </c>
      <c r="C8" s="136">
        <f>'NER Model'!K$175</f>
        <v>9188394.8405054659</v>
      </c>
      <c r="D8" s="137">
        <v>0</v>
      </c>
      <c r="E8" s="136">
        <f>'Numeric Output'!H$8</f>
        <v>7753754</v>
      </c>
    </row>
    <row r="9" spans="1:5" ht="15.75" thickBot="1">
      <c r="A9" s="134">
        <v>8</v>
      </c>
      <c r="B9" s="135">
        <v>43692</v>
      </c>
      <c r="C9" s="136">
        <f>'NER Model'!L$175</f>
        <v>6392828.7140431553</v>
      </c>
      <c r="D9" s="137">
        <v>0</v>
      </c>
      <c r="E9" s="136">
        <f>'Numeric Output'!I$8</f>
        <v>4782428</v>
      </c>
    </row>
    <row r="10" spans="1:5" ht="15.75" thickBot="1">
      <c r="A10" s="134">
        <v>9</v>
      </c>
      <c r="B10" s="135">
        <v>44058</v>
      </c>
      <c r="C10" s="136">
        <f>'NER Model'!M$175</f>
        <v>9394851.6008293778</v>
      </c>
      <c r="D10" s="137">
        <v>0</v>
      </c>
      <c r="E10" s="136">
        <f>'Numeric Output'!J$8</f>
        <v>7829453</v>
      </c>
    </row>
    <row r="11" spans="1:5" ht="15.75" thickBot="1">
      <c r="A11" s="134">
        <v>10</v>
      </c>
      <c r="B11" s="135">
        <v>44423</v>
      </c>
      <c r="C11" s="136">
        <f>'NER Model'!N$175</f>
        <v>10119464.104268968</v>
      </c>
      <c r="D11" s="137">
        <v>0</v>
      </c>
      <c r="E11" s="136">
        <f>'Numeric Output'!K$8</f>
        <v>9750832</v>
      </c>
    </row>
    <row r="12" spans="1:5" ht="15.75" thickBot="1">
      <c r="A12" s="134">
        <v>11</v>
      </c>
      <c r="B12" s="135">
        <v>44788</v>
      </c>
      <c r="C12" s="136">
        <f>'NER Model'!O$175</f>
        <v>10402898.073789567</v>
      </c>
      <c r="D12" s="137">
        <v>0</v>
      </c>
      <c r="E12" s="136">
        <f>'Numeric Output'!L$8</f>
        <v>8738434</v>
      </c>
    </row>
    <row r="13" spans="1:5" ht="15.75" thickBot="1">
      <c r="A13" s="134">
        <v>12</v>
      </c>
      <c r="B13" s="135">
        <v>45153</v>
      </c>
      <c r="C13" s="136">
        <f>'NER Model'!P$175</f>
        <v>9997587.5953778177</v>
      </c>
      <c r="D13" s="137">
        <v>0</v>
      </c>
      <c r="E13" s="136">
        <f>'Numeric Output'!M$8</f>
        <v>8397972</v>
      </c>
    </row>
    <row r="14" spans="1:5" ht="15.75" thickBot="1">
      <c r="A14" s="134">
        <v>13</v>
      </c>
      <c r="B14" s="135">
        <v>45519</v>
      </c>
      <c r="C14" s="136">
        <f>'NER Model'!Q$175</f>
        <v>9260401.9271386117</v>
      </c>
      <c r="D14" s="137">
        <v>0</v>
      </c>
      <c r="E14" s="136">
        <f>'Numeric Output'!N$8</f>
        <v>7778736</v>
      </c>
    </row>
    <row r="15" spans="1:5" ht="15.75" thickBot="1">
      <c r="A15" s="134">
        <v>14</v>
      </c>
      <c r="B15" s="135">
        <v>45884</v>
      </c>
      <c r="C15" s="136">
        <f>'NER Model'!R$175</f>
        <v>9487867.7074350715</v>
      </c>
      <c r="D15" s="137">
        <v>0</v>
      </c>
      <c r="E15" s="136">
        <f>'Numeric Output'!O$8</f>
        <v>7969808</v>
      </c>
    </row>
    <row r="16" spans="1:5" ht="15.75" thickBot="1">
      <c r="A16" s="134">
        <v>15</v>
      </c>
      <c r="B16" s="135">
        <v>46249</v>
      </c>
      <c r="C16" s="136">
        <f>'NER Model'!S$175</f>
        <v>7681521.888238892</v>
      </c>
      <c r="D16" s="137">
        <v>0</v>
      </c>
      <c r="E16" s="136">
        <f>'Numeric Output'!P$8</f>
        <v>8639315</v>
      </c>
    </row>
    <row r="17" spans="1:5" ht="15.75" thickBot="1">
      <c r="A17" s="134">
        <v>16</v>
      </c>
      <c r="B17" s="135">
        <v>46614</v>
      </c>
      <c r="C17" s="136">
        <f>'NER Model'!T$175</f>
        <v>8079222.6536605805</v>
      </c>
      <c r="D17" s="137">
        <v>0</v>
      </c>
      <c r="E17" s="136">
        <f>'Numeric Output'!Q$8</f>
        <v>6786546</v>
      </c>
    </row>
    <row r="18" spans="1:5" ht="15.75" thickBot="1">
      <c r="A18" s="134">
        <v>17</v>
      </c>
      <c r="B18" s="135">
        <v>46980</v>
      </c>
      <c r="C18" s="136">
        <f>'NER Model'!U$175</f>
        <v>6450916.5762482285</v>
      </c>
      <c r="D18" s="137">
        <v>0</v>
      </c>
      <c r="E18" s="136">
        <f>'Numeric Output'!R$8</f>
        <v>5418769</v>
      </c>
    </row>
    <row r="19" spans="1:5" ht="15.75" thickBot="1">
      <c r="A19" s="134">
        <v>18</v>
      </c>
      <c r="B19" s="135">
        <v>47345</v>
      </c>
      <c r="C19" s="136">
        <f>'NER Model'!V$175</f>
        <v>6652389.9216601551</v>
      </c>
      <c r="D19" s="137">
        <v>0</v>
      </c>
      <c r="E19" s="136">
        <f>'Numeric Output'!S$8</f>
        <v>5588006</v>
      </c>
    </row>
    <row r="20" spans="1:5" ht="15.75" thickBot="1">
      <c r="A20" s="134">
        <v>19</v>
      </c>
      <c r="B20" s="135">
        <v>47710</v>
      </c>
      <c r="C20" s="136">
        <f>'NER Model'!W$175</f>
        <v>4453272.7329526246</v>
      </c>
      <c r="D20" s="137">
        <v>0</v>
      </c>
      <c r="E20" s="136">
        <f>'Numeric Output'!T$8</f>
        <v>3740748</v>
      </c>
    </row>
    <row r="21" spans="1:5" ht="15.75" thickBot="1">
      <c r="A21" s="134">
        <v>20</v>
      </c>
      <c r="B21" s="135">
        <v>48075</v>
      </c>
      <c r="C21" s="136">
        <f>'NER Model'!X$175</f>
        <v>4286323.2956962883</v>
      </c>
      <c r="D21" s="137">
        <v>0</v>
      </c>
      <c r="E21" s="136">
        <f>'Numeric Output'!U$8</f>
        <v>6177454</v>
      </c>
    </row>
    <row r="22" spans="1:5" ht="15.75" thickBot="1">
      <c r="A22" s="134">
        <v>21</v>
      </c>
      <c r="B22" s="135">
        <v>48441</v>
      </c>
      <c r="C22" s="136">
        <f>'NER Model'!Y$175</f>
        <v>4196553.7190635204</v>
      </c>
      <c r="D22" s="137">
        <v>0</v>
      </c>
      <c r="E22" s="136">
        <f>'Numeric Output'!V$8</f>
        <v>3525104</v>
      </c>
    </row>
    <row r="23" spans="1:5" ht="15.75" thickBot="1">
      <c r="A23" s="134">
        <v>22</v>
      </c>
      <c r="B23" s="135">
        <v>48806</v>
      </c>
      <c r="C23" s="136">
        <f>'NER Model'!Z$175</f>
        <v>4109410.517174691</v>
      </c>
      <c r="D23" s="137">
        <v>0</v>
      </c>
      <c r="E23" s="136">
        <f>'Numeric Output'!W$8</f>
        <v>3451904</v>
      </c>
    </row>
    <row r="24" spans="1:5" ht="15.75" thickBot="1">
      <c r="A24" s="134">
        <v>23</v>
      </c>
      <c r="B24" s="135">
        <v>49171</v>
      </c>
      <c r="C24" s="136">
        <f>'NER Model'!AA$175</f>
        <v>2684366.4888863564</v>
      </c>
      <c r="D24" s="137">
        <v>0</v>
      </c>
      <c r="E24" s="136">
        <f>'Numeric Output'!X$8</f>
        <v>2254867</v>
      </c>
    </row>
    <row r="25" spans="1:5" ht="15.75" thickBot="1">
      <c r="A25" s="134">
        <v>24</v>
      </c>
      <c r="B25" s="135">
        <v>49536</v>
      </c>
      <c r="C25" s="136">
        <f>'NER Model'!AB$175</f>
        <v>2506352.085953325</v>
      </c>
      <c r="D25" s="137">
        <v>0</v>
      </c>
      <c r="E25" s="136">
        <f>'Numeric Output'!Y$8</f>
        <v>2105335</v>
      </c>
    </row>
    <row r="26" spans="1:5" ht="15.75" thickBot="1">
      <c r="A26" s="134">
        <v>25</v>
      </c>
      <c r="B26" s="135">
        <v>49902</v>
      </c>
      <c r="C26" s="136">
        <f>'NER Model'!AC$175</f>
        <v>964466.04631626606</v>
      </c>
      <c r="D26" s="137">
        <v>0</v>
      </c>
      <c r="E26" s="136">
        <f>'Numeric Output'!Z$8</f>
        <v>3347620</v>
      </c>
    </row>
    <row r="27" spans="1:5" ht="15.75" thickBot="1">
      <c r="A27" s="134">
        <v>26</v>
      </c>
      <c r="B27" s="135">
        <v>50267</v>
      </c>
      <c r="C27" s="136">
        <f>'NER Model'!AD$175</f>
        <v>2188508.2848241627</v>
      </c>
      <c r="D27" s="137">
        <v>0</v>
      </c>
      <c r="E27" s="136">
        <f>'Numeric Output'!AA$8</f>
        <v>1838346</v>
      </c>
    </row>
    <row r="28" spans="1:5" ht="15.75" thickBot="1">
      <c r="A28" s="134">
        <v>27</v>
      </c>
      <c r="B28" s="135">
        <v>50632</v>
      </c>
      <c r="C28" s="136">
        <f>'NER Model'!AE$175</f>
        <v>134979.30155354738</v>
      </c>
      <c r="D28" s="137">
        <v>0</v>
      </c>
      <c r="E28" s="136">
        <f>'Numeric Output'!AB$8</f>
        <v>113382</v>
      </c>
    </row>
    <row r="29" spans="1:5" ht="15.75" thickBot="1">
      <c r="A29" s="134">
        <v>28</v>
      </c>
      <c r="B29" s="135">
        <v>50997</v>
      </c>
      <c r="C29" s="136">
        <f>'NER Model'!AF$175</f>
        <v>0</v>
      </c>
      <c r="D29" s="137">
        <v>0</v>
      </c>
      <c r="E29" s="136">
        <f>'Numeric Output'!AC$8</f>
        <v>0</v>
      </c>
    </row>
    <row r="30" spans="1:5" ht="15.75" thickBot="1">
      <c r="A30" s="134">
        <v>29</v>
      </c>
      <c r="B30" s="135">
        <v>51426</v>
      </c>
      <c r="C30" s="136">
        <f>'NER Model'!AG$175</f>
        <v>0</v>
      </c>
      <c r="D30" s="137">
        <v>0</v>
      </c>
      <c r="E30" s="136">
        <f>'Numeric Output'!AD$8</f>
        <v>0</v>
      </c>
    </row>
    <row r="31" spans="1:5" ht="15.75" thickBot="1">
      <c r="A31" s="134">
        <v>30</v>
      </c>
      <c r="B31" s="135">
        <v>51855</v>
      </c>
      <c r="C31" s="136">
        <f>'NER Model'!AH$175</f>
        <v>0</v>
      </c>
      <c r="D31" s="137">
        <v>0</v>
      </c>
      <c r="E31" s="136">
        <f>'Numeric Output'!AE$8</f>
        <v>0</v>
      </c>
    </row>
    <row r="32" spans="1:5" ht="15.75" thickBot="1">
      <c r="A32" s="138"/>
      <c r="B32" s="139" t="s">
        <v>535</v>
      </c>
      <c r="C32" s="136">
        <f>SUM(C2:C31)</f>
        <v>179503513.31856957</v>
      </c>
      <c r="D32" s="137">
        <v>0</v>
      </c>
      <c r="E32" s="136">
        <f>SUM(E2:E31)</f>
        <v>153016765.29819074</v>
      </c>
    </row>
    <row r="33" spans="3:5">
      <c r="C33" s="5">
        <f>SUM('NER Model'!D175:AH175)</f>
        <v>179503513.31856957</v>
      </c>
      <c r="E33" s="5">
        <f>SUM('Numeric Output'!B8:AE8)</f>
        <v>153016765.29819074</v>
      </c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a820af-9c36-47fb-8383-9944acc4573c" xsi:nil="true"/>
    <lcf76f155ced4ddcb4097134ff3c332f xmlns="5944c9fc-9421-4c39-b608-61ce317886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C1F0F2D97C04690DF7AC407C65BA5" ma:contentTypeVersion="20" ma:contentTypeDescription="Create a new document." ma:contentTypeScope="" ma:versionID="c2a8f73726158df7782b5509da623285">
  <xsd:schema xmlns:xsd="http://www.w3.org/2001/XMLSchema" xmlns:xs="http://www.w3.org/2001/XMLSchema" xmlns:p="http://schemas.microsoft.com/office/2006/metadata/properties" xmlns:ns2="5944c9fc-9421-4c39-b608-61ce31788618" xmlns:ns3="3ba820af-9c36-47fb-8383-9944acc4573c" targetNamespace="http://schemas.microsoft.com/office/2006/metadata/properties" ma:root="true" ma:fieldsID="52e985387673696fe2cd80698e74d6a7" ns2:_="" ns3:_="">
    <xsd:import namespace="5944c9fc-9421-4c39-b608-61ce31788618"/>
    <xsd:import namespace="3ba820af-9c36-47fb-8383-9944acc457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4c9fc-9421-4c39-b608-61ce31788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97863a-9c53-4d79-aa62-b4edf9878b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820af-9c36-47fb-8383-9944acc4573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4e236bb-6ba1-491a-998c-53c379aa7070}" ma:internalName="TaxCatchAll" ma:showField="CatchAllData" ma:web="3ba820af-9c36-47fb-8383-9944acc45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D3B10E-91A4-4C26-87BB-8143ED0D104A}">
  <ds:schemaRefs>
    <ds:schemaRef ds:uri="http://schemas.microsoft.com/office/2006/metadata/properties"/>
    <ds:schemaRef ds:uri="http://schemas.microsoft.com/office/infopath/2007/PartnerControls"/>
    <ds:schemaRef ds:uri="3ba820af-9c36-47fb-8383-9944acc4573c"/>
    <ds:schemaRef ds:uri="5944c9fc-9421-4c39-b608-61ce31788618"/>
  </ds:schemaRefs>
</ds:datastoreItem>
</file>

<file path=customXml/itemProps2.xml><?xml version="1.0" encoding="utf-8"?>
<ds:datastoreItem xmlns:ds="http://schemas.openxmlformats.org/officeDocument/2006/customXml" ds:itemID="{A1AE12CB-C03B-4851-BE7C-719C2C4451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CE6F86-F4D3-4BDB-8E65-E77306627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44c9fc-9421-4c39-b608-61ce31788618"/>
    <ds:schemaRef ds:uri="3ba820af-9c36-47fb-8383-9944acc45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Parameters</vt:lpstr>
      <vt:lpstr>NER Model</vt:lpstr>
      <vt:lpstr>NER &amp; Loss Events Calculation</vt:lpstr>
      <vt:lpstr>FCPF REL</vt:lpstr>
      <vt:lpstr>Peat Emissions</vt:lpstr>
      <vt:lpstr>Numeric Output</vt:lpstr>
      <vt:lpstr>Graphical Output</vt:lpstr>
      <vt:lpstr>Vintages</vt:lpstr>
      <vt:lpstr>PD3.4.4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kholland</dc:creator>
  <cp:keywords/>
  <dc:description/>
  <cp:lastModifiedBy>Cai May Tan</cp:lastModifiedBy>
  <cp:revision/>
  <dcterms:created xsi:type="dcterms:W3CDTF">2012-03-23T22:36:41Z</dcterms:created>
  <dcterms:modified xsi:type="dcterms:W3CDTF">2025-12-23T16:12:58Z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0x010100CDDC1F0F2D97C04690DF7AC407C65BA5</vt:lpwstr>
  </property>
</Properties>
</file>