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eyneppinarozturk/Documents/OFFGRIDSUN/11544_Kenya/Verification/TR_Nov 25/"/>
    </mc:Choice>
  </mc:AlternateContent>
  <xr:revisionPtr revIDLastSave="0" documentId="13_ncr:1_{71D53A9C-A3ED-EF42-A404-342685C66C82}" xr6:coauthVersionLast="47" xr6:coauthVersionMax="47" xr10:uidLastSave="{00000000-0000-0000-0000-000000000000}"/>
  <bookViews>
    <workbookView xWindow="0" yWindow="500" windowWidth="25600" windowHeight="15500" activeTab="3" xr2:uid="{D1CF96F5-3077-D143-93FB-DB69A16565E0}"/>
  </bookViews>
  <sheets>
    <sheet name="Summary" sheetId="14" r:id="rId1"/>
    <sheet name="SDG13&amp;15 Calculation" sheetId="1" r:id="rId2"/>
    <sheet name="Comparison" sheetId="8" r:id="rId3"/>
    <sheet name="Pump Elec. Consumption" sheetId="13" r:id="rId4"/>
    <sheet name="Water Supplied" sheetId="5" r:id="rId5"/>
    <sheet name="Maintainance activity " sheetId="9" r:id="rId6"/>
    <sheet name="mWater Data" sheetId="10" r:id="rId7"/>
  </sheets>
  <definedNames>
    <definedName name="_xlnm._FilterDatabase" localSheetId="5" hidden="1">'Maintainance activity '!$A$1:$AD$77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3" l="1"/>
  <c r="E42" i="1"/>
  <c r="E43" i="1"/>
  <c r="L28" i="5"/>
  <c r="L27" i="5"/>
  <c r="K27" i="5"/>
  <c r="K28" i="5"/>
  <c r="E5" i="8"/>
  <c r="E4" i="8"/>
  <c r="D3" i="8"/>
  <c r="D4" i="8"/>
  <c r="D5" i="8"/>
  <c r="D2" i="8"/>
  <c r="F51" i="1" l="1"/>
  <c r="F53" i="1"/>
  <c r="F52" i="1"/>
  <c r="E53" i="1"/>
  <c r="E52" i="1"/>
  <c r="G52" i="1" l="1"/>
  <c r="G53" i="1"/>
  <c r="M33" i="5"/>
  <c r="M32" i="5"/>
  <c r="F13" i="14"/>
  <c r="E13" i="14"/>
  <c r="D13" i="14"/>
  <c r="E11" i="14"/>
  <c r="F11" i="14"/>
  <c r="D11" i="14"/>
  <c r="E37" i="5"/>
  <c r="F37" i="5"/>
  <c r="D37" i="5"/>
  <c r="C37" i="5"/>
  <c r="D30" i="5"/>
  <c r="C30" i="5"/>
  <c r="D24" i="5"/>
  <c r="C24" i="5"/>
  <c r="D11" i="5"/>
  <c r="D31" i="5" s="1"/>
  <c r="C11" i="5"/>
  <c r="C31" i="5" s="1"/>
  <c r="C7" i="13"/>
  <c r="C12" i="13"/>
  <c r="D20" i="13"/>
  <c r="C20" i="13"/>
  <c r="C13" i="13"/>
  <c r="F39" i="1"/>
  <c r="C6" i="13"/>
  <c r="E6" i="13" s="1"/>
  <c r="D5" i="13"/>
  <c r="C5" i="13" s="1"/>
  <c r="E5" i="13" s="1"/>
  <c r="C4" i="13"/>
  <c r="E4" i="13" s="1"/>
  <c r="E16" i="8"/>
  <c r="E14" i="8"/>
  <c r="C15" i="8"/>
  <c r="E15" i="8" s="1"/>
  <c r="C14" i="8"/>
  <c r="E13" i="8"/>
  <c r="C13" i="8"/>
  <c r="D14" i="8"/>
  <c r="D15" i="8"/>
  <c r="E26" i="8"/>
  <c r="E25" i="8"/>
  <c r="E27" i="8" s="1"/>
  <c r="C27" i="8"/>
  <c r="D27" i="8"/>
  <c r="G27" i="10"/>
  <c r="L17" i="5" s="1"/>
  <c r="G26" i="10"/>
  <c r="L16" i="5" s="1"/>
  <c r="F42" i="1" l="1"/>
  <c r="F43" i="1"/>
  <c r="G13" i="14"/>
  <c r="G11" i="14"/>
  <c r="E39" i="1"/>
  <c r="D7" i="13"/>
  <c r="E7" i="13"/>
  <c r="C20" i="8"/>
  <c r="L18" i="5"/>
  <c r="L19" i="5" s="1"/>
  <c r="K10" i="5"/>
  <c r="M10" i="5" s="1"/>
  <c r="E5" i="5"/>
  <c r="J38" i="5" l="1"/>
  <c r="J37" i="5"/>
  <c r="L37" i="5"/>
  <c r="L38" i="5"/>
  <c r="K38" i="5"/>
  <c r="K37" i="5"/>
  <c r="K16" i="5"/>
  <c r="J43" i="5"/>
  <c r="L23" i="5"/>
  <c r="L24" i="5"/>
  <c r="B81" i="9"/>
  <c r="A81" i="9"/>
  <c r="D78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2" i="9"/>
  <c r="M37" i="5" l="1"/>
  <c r="M38" i="5"/>
  <c r="J44" i="5"/>
  <c r="J46" i="5" s="1"/>
  <c r="J47" i="5"/>
  <c r="E54" i="1"/>
  <c r="M39" i="5" l="1"/>
  <c r="M11" i="5"/>
  <c r="K17" i="5" l="1"/>
  <c r="K18" i="5" s="1"/>
  <c r="K43" i="5"/>
  <c r="D32" i="1"/>
  <c r="E9" i="5"/>
  <c r="E10" i="5"/>
  <c r="E12" i="5"/>
  <c r="E13" i="5"/>
  <c r="E14" i="5"/>
  <c r="E15" i="5"/>
  <c r="E16" i="5"/>
  <c r="E17" i="5"/>
  <c r="E18" i="5"/>
  <c r="E19" i="5"/>
  <c r="E20" i="5"/>
  <c r="E21" i="5"/>
  <c r="E22" i="5"/>
  <c r="E23" i="5"/>
  <c r="E25" i="5"/>
  <c r="E26" i="5"/>
  <c r="E27" i="5"/>
  <c r="E28" i="5"/>
  <c r="E29" i="5"/>
  <c r="E8" i="5"/>
  <c r="E11" i="5" s="1"/>
  <c r="E27" i="1"/>
  <c r="E30" i="5" l="1"/>
  <c r="E24" i="5"/>
  <c r="E31" i="5" s="1"/>
  <c r="K44" i="5"/>
  <c r="K46" i="5" s="1"/>
  <c r="L46" i="5" s="1"/>
  <c r="K47" i="5"/>
  <c r="L47" i="5" s="1"/>
  <c r="K23" i="5"/>
  <c r="K24" i="5"/>
  <c r="C36" i="5"/>
  <c r="K13" i="5"/>
  <c r="L25" i="5" s="1"/>
  <c r="D35" i="5"/>
  <c r="E36" i="5"/>
  <c r="I32" i="1" s="1"/>
  <c r="D36" i="5"/>
  <c r="G32" i="1" s="1"/>
  <c r="E35" i="5"/>
  <c r="H32" i="1" s="1"/>
  <c r="K19" i="5"/>
  <c r="L21" i="5" l="1"/>
  <c r="L20" i="5"/>
  <c r="K21" i="5"/>
  <c r="K20" i="5"/>
  <c r="K25" i="5"/>
  <c r="F36" i="5"/>
  <c r="E38" i="5"/>
  <c r="F35" i="5"/>
  <c r="E32" i="1"/>
  <c r="F32" i="1"/>
  <c r="L22" i="5" l="1"/>
  <c r="K22" i="5"/>
  <c r="G51" i="1"/>
  <c r="E26" i="1"/>
  <c r="F54" i="1" s="1"/>
  <c r="D5" i="1" l="1"/>
  <c r="E50" i="1" s="1"/>
  <c r="E5" i="1"/>
  <c r="F50" i="1" s="1"/>
  <c r="F58" i="1" l="1"/>
  <c r="F59" i="1"/>
  <c r="F57" i="1"/>
  <c r="E57" i="1"/>
  <c r="G57" i="1" s="1"/>
  <c r="E58" i="1"/>
  <c r="G58" i="1" s="1"/>
  <c r="E15" i="14" s="1"/>
  <c r="E59" i="1"/>
  <c r="G59" i="1" s="1"/>
  <c r="F15" i="14" s="1"/>
  <c r="E20" i="1"/>
  <c r="D20" i="1"/>
  <c r="D19" i="1"/>
  <c r="E19" i="1"/>
  <c r="D15" i="14" l="1"/>
  <c r="G15" i="14" s="1"/>
  <c r="G60" i="1"/>
  <c r="E3" i="8" s="1"/>
  <c r="D33" i="1"/>
  <c r="D21" i="1"/>
  <c r="E21" i="1"/>
  <c r="E33" i="1" l="1"/>
  <c r="I33" i="1"/>
  <c r="I34" i="1" s="1"/>
  <c r="G33" i="1"/>
  <c r="G34" i="1" s="1"/>
  <c r="F33" i="1"/>
  <c r="F34" i="1" s="1"/>
  <c r="H33" i="1"/>
  <c r="H34" i="1" s="1"/>
  <c r="D34" i="1"/>
  <c r="E34" i="1"/>
  <c r="G35" i="1" l="1"/>
  <c r="G46" i="1" s="1"/>
  <c r="E8" i="14" s="1"/>
  <c r="F36" i="1"/>
  <c r="E35" i="1"/>
  <c r="F46" i="1" s="1"/>
  <c r="D8" i="14" s="1"/>
  <c r="I35" i="1"/>
  <c r="H45" i="1" s="1"/>
  <c r="F8" i="14" s="1"/>
  <c r="G8" i="14" l="1"/>
  <c r="H46" i="1"/>
  <c r="E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tc={41A01CA6-DF1F-BD46-A5C6-6F7A79A3D462}</author>
    <author>tc={AD48E6F7-E392-6A4C-ACCF-2C12AA70000B}</author>
  </authors>
  <commentList>
    <comment ref="G14" authorId="0" shapeId="0" xr:uid="{41A01CA6-DF1F-BD46-A5C6-6F7A79A3D462}">
      <text>
        <t>[Threaded comment]
Your version of Excel allows you to read this threaded comment; however, any edits to it will get removed if the file is opened in a newer version of Excel. Learn more: https://go.microsoft.com/fwlink/?linkid=870924
Comment:
    4 kioks added and Nyegera kiok closed.</t>
      </text>
    </comment>
    <comment ref="L15" authorId="1" shapeId="0" xr:uid="{AD48E6F7-E392-6A4C-ACCF-2C12AA70000B}">
      <text>
        <t>[Threaded comment]
Your version of Excel allows you to read this threaded comment; however, any edits to it will get removed if the file is opened in a newer version of Excel. Learn more: https://go.microsoft.com/fwlink/?linkid=870924
Comment:
    mWater Portal accesed through Solistice platform</t>
      </text>
    </comment>
  </commentList>
</comments>
</file>

<file path=xl/sharedStrings.xml><?xml version="1.0" encoding="utf-8"?>
<sst xmlns="http://schemas.openxmlformats.org/spreadsheetml/2006/main" count="1566" uniqueCount="1173">
  <si>
    <t xml:space="preserve"> 𝑆𝐸𝑤,𝑏,𝑦 </t>
  </si>
  <si>
    <t>Specific energy required to boil water (kJ/L)</t>
  </si>
  <si>
    <t xml:space="preserve">Efficiency of the stoves for baseline water boiling (%). </t>
  </si>
  <si>
    <t>𝜂𝑤𝑏</t>
  </si>
  <si>
    <t>𝑓𝑁𝑅𝐵,𝑓,𝑦</t>
  </si>
  <si>
    <t>Definition</t>
  </si>
  <si>
    <t>Source</t>
  </si>
  <si>
    <t>Default value</t>
  </si>
  <si>
    <t>Value for wet season</t>
  </si>
  <si>
    <t>Value for dry season</t>
  </si>
  <si>
    <t>Calculated</t>
  </si>
  <si>
    <t>Baseline Survey</t>
  </si>
  <si>
    <t>𝑥𝑓 (Firewood)</t>
  </si>
  <si>
    <t>𝑥𝑓 (Charcoal)</t>
  </si>
  <si>
    <t>𝐸𝐹𝑏,𝑓,𝐶𝑂2 (Fuelwood)</t>
  </si>
  <si>
    <t>𝐸𝐹𝑏,𝑓,𝐶𝑂2 (Charcoal)</t>
  </si>
  <si>
    <t>𝐸𝐹𝑏 fuelwood</t>
  </si>
  <si>
    <t>𝐸𝐹𝑏 charcoal</t>
  </si>
  <si>
    <t>𝐸𝐹𝑏,𝑓,𝑛𝑜𝑛𝐶𝑂2) (Fuelwood)</t>
  </si>
  <si>
    <t>𝐸𝐹𝑏,𝑓,𝑛𝑜𝑛𝐶𝑂2) (Coal)</t>
  </si>
  <si>
    <t>Eq. 3</t>
  </si>
  <si>
    <t>𝐶𝑏</t>
  </si>
  <si>
    <t>𝑋𝑐𝑙𝑒𝑎𝑛𝑏𝑜𝑖𝑙,𝑦</t>
  </si>
  <si>
    <t>𝑄𝑦</t>
  </si>
  <si>
    <t>𝑀𝑞,𝑦</t>
  </si>
  <si>
    <t>Proportion of project end-users who in the baseline were already using a safe water supply that did not require boiling (%)</t>
  </si>
  <si>
    <t>𝐵𝐸𝑦 (fuelwood)</t>
  </si>
  <si>
    <t>QPWp</t>
  </si>
  <si>
    <t>DOp,y</t>
  </si>
  <si>
    <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= </t>
    </r>
    <r>
      <rPr>
        <sz val="11"/>
        <rFont val="Cambria Math"/>
        <family val="1"/>
      </rPr>
      <t>𝑆𝐸</t>
    </r>
    <r>
      <rPr>
        <sz val="8"/>
        <rFont val="Cambria Math"/>
        <family val="1"/>
      </rPr>
      <t>𝑤</t>
    </r>
    <r>
      <rPr>
        <sz val="8"/>
        <rFont val="Verdana"/>
        <family val="2"/>
      </rPr>
      <t>,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Cambria Math"/>
        <family val="1"/>
      </rPr>
      <t>∗</t>
    </r>
    <r>
      <rPr>
        <sz val="11"/>
        <rFont val="Verdana"/>
        <family val="2"/>
      </rPr>
      <t xml:space="preserve"> ∑(</t>
    </r>
    <r>
      <rPr>
        <sz val="11"/>
        <rFont val="Cambria Math"/>
        <family val="1"/>
      </rPr>
      <t>𝑥</t>
    </r>
    <r>
      <rPr>
        <sz val="8"/>
        <rFont val="Cambria Math"/>
        <family val="1"/>
      </rPr>
      <t>𝑓</t>
    </r>
    <r>
      <rPr>
        <sz val="8"/>
        <rFont val="Verdana"/>
        <family val="2"/>
      </rPr>
      <t xml:space="preserve"> </t>
    </r>
    <r>
      <rPr>
        <sz val="11"/>
        <rFont val="Cambria Math"/>
        <family val="1"/>
      </rPr>
      <t>∗</t>
    </r>
    <r>
      <rPr>
        <sz val="11"/>
        <rFont val="Verdana"/>
        <family val="2"/>
      </rPr>
      <t xml:space="preserve"> (</t>
    </r>
    <r>
      <rPr>
        <sz val="11"/>
        <rFont val="Cambria Math"/>
        <family val="1"/>
      </rP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𝑓</t>
    </r>
    <r>
      <rPr>
        <sz val="8"/>
        <rFont val="Verdana"/>
        <family val="2"/>
      </rPr>
      <t>,</t>
    </r>
    <r>
      <rPr>
        <sz val="8"/>
        <rFont val="Cambria Math"/>
        <family val="1"/>
      </rPr>
      <t>𝐶𝑂</t>
    </r>
    <r>
      <rPr>
        <sz val="8"/>
        <rFont val="Verdana"/>
        <family val="2"/>
      </rPr>
      <t xml:space="preserve">2 </t>
    </r>
    <r>
      <rPr>
        <sz val="11"/>
        <rFont val="Cambria Math"/>
        <family val="1"/>
      </rPr>
      <t>∗</t>
    </r>
    <r>
      <rPr>
        <sz val="11"/>
        <rFont val="Verdana"/>
        <family val="2"/>
      </rPr>
      <t xml:space="preserve"> </t>
    </r>
    <r>
      <rPr>
        <sz val="11"/>
        <rFont val="Cambria Math"/>
        <family val="1"/>
      </rPr>
      <t>𝑓</t>
    </r>
    <r>
      <rPr>
        <sz val="8"/>
        <rFont val="Cambria Math"/>
        <family val="1"/>
      </rPr>
      <t>𝑁𝑅𝐵</t>
    </r>
    <r>
      <rPr>
        <sz val="8"/>
        <rFont val="Verdana"/>
        <family val="2"/>
      </rPr>
      <t>,</t>
    </r>
    <r>
      <rPr>
        <sz val="8"/>
        <rFont val="Cambria Math"/>
        <family val="1"/>
      </rPr>
      <t>𝑓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+ </t>
    </r>
    <r>
      <rPr>
        <sz val="11"/>
        <rFont val="Cambria Math"/>
        <family val="1"/>
      </rP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𝑓</t>
    </r>
    <r>
      <rPr>
        <sz val="8"/>
        <rFont val="Verdana"/>
        <family val="2"/>
      </rPr>
      <t>,</t>
    </r>
    <r>
      <rPr>
        <sz val="8"/>
        <rFont val="Cambria Math"/>
        <family val="1"/>
      </rPr>
      <t>𝑛𝑜𝑛𝐶𝑂</t>
    </r>
    <r>
      <rPr>
        <sz val="8"/>
        <rFont val="Verdana"/>
        <family val="2"/>
      </rPr>
      <t>2</t>
    </r>
    <r>
      <rPr>
        <sz val="11"/>
        <rFont val="Verdana"/>
        <family val="2"/>
      </rPr>
      <t>)) ÷ 10</t>
    </r>
    <r>
      <rPr>
        <sz val="8"/>
        <rFont val="Verdana"/>
        <family val="2"/>
      </rPr>
      <t>9</t>
    </r>
  </si>
  <si>
    <r>
      <t>𝑆𝐸</t>
    </r>
    <r>
      <rPr>
        <sz val="8"/>
        <rFont val="Cambria Math"/>
        <family val="1"/>
      </rPr>
      <t>𝑤</t>
    </r>
    <r>
      <rPr>
        <sz val="8"/>
        <rFont val="Verdana"/>
        <family val="2"/>
      </rPr>
      <t>,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>= 360.83/</t>
    </r>
    <r>
      <rPr>
        <sz val="11"/>
        <rFont val="Cambria Math"/>
        <family val="1"/>
      </rPr>
      <t>𝜂</t>
    </r>
    <r>
      <rPr>
        <sz val="8"/>
        <rFont val="Cambria Math"/>
        <family val="1"/>
      </rPr>
      <t>𝑤𝑏</t>
    </r>
  </si>
  <si>
    <r>
      <t xml:space="preserve">Proportion of fuel </t>
    </r>
    <r>
      <rPr>
        <i/>
        <sz val="11"/>
        <rFont val="Verdana"/>
        <family val="2"/>
      </rPr>
      <t xml:space="preserve">f </t>
    </r>
    <r>
      <rPr>
        <sz val="11"/>
        <rFont val="Verdana"/>
        <family val="2"/>
      </rPr>
      <t>used in the baseline (fraction determined based on an energy basis)</t>
    </r>
  </si>
  <si>
    <r>
      <t>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 xml:space="preserve"> emission factor from use of fuel </t>
    </r>
    <r>
      <rPr>
        <i/>
        <sz val="11"/>
        <rFont val="Verdana"/>
        <family val="2"/>
      </rPr>
      <t xml:space="preserve">f </t>
    </r>
    <r>
      <rPr>
        <sz val="11"/>
        <rFont val="Verdana"/>
        <family val="2"/>
      </rPr>
      <t>(tCO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/TJ)</t>
    </r>
  </si>
  <si>
    <r>
      <t xml:space="preserve">Fractional non-renewability status of woody biomass fuel during year </t>
    </r>
    <r>
      <rPr>
        <i/>
        <sz val="11"/>
        <rFont val="Verdana"/>
        <family val="2"/>
      </rPr>
      <t xml:space="preserve">y </t>
    </r>
    <r>
      <rPr>
        <sz val="11"/>
        <rFont val="Verdana"/>
        <family val="2"/>
      </rPr>
      <t>(fraction)</t>
    </r>
  </si>
  <si>
    <r>
      <t>Non-CO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 xml:space="preserve"> emission factor arising from use of fuel f, when the baseline fuel f is biomass or charcoal (tCO2e/TJ). </t>
    </r>
  </si>
  <si>
    <r>
      <t>Emission factor for the use of fuel to obtain safe water   in the baseline (tCO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e/L)</t>
    </r>
  </si>
  <si>
    <r>
      <t>𝐵𝐸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= </t>
    </r>
    <r>
      <rPr>
        <sz val="11"/>
        <rFont val="Cambria Math"/>
        <family val="1"/>
      </rP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× (1 − </t>
    </r>
    <r>
      <rPr>
        <sz val="11"/>
        <rFont val="Cambria Math"/>
        <family val="1"/>
      </rPr>
      <t>𝐶</t>
    </r>
    <r>
      <rPr>
        <sz val="8"/>
        <rFont val="Cambria Math"/>
        <family val="1"/>
      </rPr>
      <t>𝑏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− </t>
    </r>
    <r>
      <rPr>
        <sz val="11"/>
        <rFont val="Cambria Math"/>
        <family val="1"/>
      </rPr>
      <t>𝑋</t>
    </r>
    <r>
      <rPr>
        <sz val="8"/>
        <rFont val="Cambria Math"/>
        <family val="1"/>
      </rPr>
      <t>𝑐𝑙𝑒𝑎𝑛𝑏𝑜𝑖𝑙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11"/>
        <rFont val="Verdana"/>
        <family val="2"/>
      </rPr>
      <t xml:space="preserve">) × </t>
    </r>
    <r>
      <rPr>
        <sz val="11"/>
        <rFont val="Cambria Math"/>
        <family val="1"/>
      </rPr>
      <t>𝑄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× </t>
    </r>
    <r>
      <rPr>
        <sz val="11"/>
        <rFont val="Cambria Math"/>
        <family val="1"/>
      </rPr>
      <t>𝑀</t>
    </r>
    <r>
      <rPr>
        <sz val="8"/>
        <rFont val="Cambria Math"/>
        <family val="1"/>
      </rPr>
      <t>𝑞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</si>
  <si>
    <r>
      <t xml:space="preserve">Proportion of project end-users that boil safe water in the project year </t>
    </r>
    <r>
      <rPr>
        <i/>
        <sz val="11"/>
        <rFont val="Verdana"/>
        <family val="2"/>
      </rPr>
      <t xml:space="preserve">y </t>
    </r>
    <r>
      <rPr>
        <sz val="11"/>
        <rFont val="Verdana"/>
        <family val="2"/>
      </rPr>
      <t>(%)</t>
    </r>
  </si>
  <si>
    <r>
      <t xml:space="preserve">Quantity of safe drinking water provided by the project in year </t>
    </r>
    <r>
      <rPr>
        <i/>
        <sz val="11"/>
        <rFont val="Verdana"/>
        <family val="2"/>
      </rPr>
      <t xml:space="preserve">y </t>
    </r>
    <r>
      <rPr>
        <sz val="11"/>
        <rFont val="Verdana"/>
        <family val="2"/>
      </rPr>
      <t>(L)</t>
    </r>
  </si>
  <si>
    <r>
      <t xml:space="preserve">Number of individuals per premises type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 xml:space="preserve">(e.g. household, school) in year </t>
    </r>
    <r>
      <rPr>
        <i/>
        <sz val="11"/>
        <rFont val="Verdana"/>
        <family val="2"/>
      </rPr>
      <t>y </t>
    </r>
  </si>
  <si>
    <r>
      <t xml:space="preserve">Number of premises type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 xml:space="preserve">served by the project in year </t>
    </r>
    <r>
      <rPr>
        <i/>
        <sz val="11"/>
        <rFont val="Verdana"/>
        <family val="2"/>
      </rPr>
      <t>y </t>
    </r>
  </si>
  <si>
    <r>
      <t xml:space="preserve">Volume of drinking water per person per day for premises type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>(L). </t>
    </r>
  </si>
  <si>
    <r>
      <t xml:space="preserve">Days the project technology is operational for end-users in premises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 xml:space="preserve">in year </t>
    </r>
    <r>
      <rPr>
        <i/>
        <sz val="11"/>
        <rFont val="Verdana"/>
        <family val="2"/>
      </rPr>
      <t>y </t>
    </r>
  </si>
  <si>
    <r>
      <t xml:space="preserve">Modifier for the water quality in year </t>
    </r>
    <r>
      <rPr>
        <i/>
        <sz val="11"/>
        <rFont val="Verdana"/>
        <family val="2"/>
      </rPr>
      <t>y</t>
    </r>
  </si>
  <si>
    <r>
      <t>Baseline emissions from the use of fuel to obtain safe water in the baseline (tCO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e)</t>
    </r>
  </si>
  <si>
    <t>Equation 2</t>
  </si>
  <si>
    <t>Equation 1</t>
  </si>
  <si>
    <t>Equation 3</t>
  </si>
  <si>
    <t>GRAND TOTAL</t>
  </si>
  <si>
    <t>HHp,y- East Yimbo</t>
  </si>
  <si>
    <t>HHp,y- West Yimbo</t>
  </si>
  <si>
    <t>9 Eylul University Report</t>
  </si>
  <si>
    <t>Value for dry season (6 months)</t>
  </si>
  <si>
    <t>Value for wet season (6 months)</t>
  </si>
  <si>
    <t>HNp,y -East Yimbo</t>
  </si>
  <si>
    <t>HNp,y-West Yimbo</t>
  </si>
  <si>
    <t>Months</t>
  </si>
  <si>
    <r>
      <t>Water kiosks (m</t>
    </r>
    <r>
      <rPr>
        <vertAlign val="superscript"/>
        <sz val="10"/>
        <color rgb="FFFFFFFF"/>
        <rFont val="Verdana"/>
        <family val="2"/>
      </rPr>
      <t>3</t>
    </r>
    <r>
      <rPr>
        <sz val="10"/>
        <color rgb="FFFFFFFF"/>
        <rFont val="Verdana"/>
        <family val="2"/>
      </rPr>
      <t>)</t>
    </r>
  </si>
  <si>
    <r>
      <t>Private Connections (m</t>
    </r>
    <r>
      <rPr>
        <vertAlign val="superscript"/>
        <sz val="10"/>
        <color rgb="FFFFFFFF"/>
        <rFont val="Verdana"/>
        <family val="2"/>
      </rPr>
      <t>3</t>
    </r>
    <r>
      <rPr>
        <sz val="10"/>
        <color rgb="FFFFFFFF"/>
        <rFont val="Verdana"/>
        <family val="2"/>
      </rPr>
      <t>)</t>
    </r>
  </si>
  <si>
    <t>GS11544</t>
  </si>
  <si>
    <t>Maji Safi, Maisha Bora Project</t>
  </si>
  <si>
    <t>Season</t>
  </si>
  <si>
    <t>Dry</t>
  </si>
  <si>
    <t>WET SEASON</t>
  </si>
  <si>
    <t>DRY SEASON</t>
  </si>
  <si>
    <t>Wet</t>
  </si>
  <si>
    <t>METERED</t>
  </si>
  <si>
    <t>Monitoring Survey</t>
  </si>
  <si>
    <t>Total Population</t>
  </si>
  <si>
    <t>Total Water Consumption (liters/day)</t>
  </si>
  <si>
    <t>MP</t>
  </si>
  <si>
    <t>Start date</t>
  </si>
  <si>
    <t>End date</t>
  </si>
  <si>
    <t>Lenght of season (months)</t>
  </si>
  <si>
    <t>Monitoring Period</t>
  </si>
  <si>
    <t>Parameter (Fixed for CP)</t>
  </si>
  <si>
    <t>Parameter (Monitored)</t>
  </si>
  <si>
    <t>Total days of operation</t>
  </si>
  <si>
    <t>start</t>
  </si>
  <si>
    <t>end</t>
  </si>
  <si>
    <t>Date and time</t>
  </si>
  <si>
    <t>Name of the damaged place/area on the system</t>
  </si>
  <si>
    <t>Description of the damage</t>
  </si>
  <si>
    <t>Picture of the damage on close up</t>
  </si>
  <si>
    <t>Picture of the damage on close up_URL</t>
  </si>
  <si>
    <t>Picture of the damaged area environment</t>
  </si>
  <si>
    <t>Picture of the damaged area environment_URL</t>
  </si>
  <si>
    <t>Adopted solution</t>
  </si>
  <si>
    <t>Picture of the repaired area/section on close up</t>
  </si>
  <si>
    <t>Picture of the repaired area/section on close up_URL</t>
  </si>
  <si>
    <t>Picture of the repaired section/area environment</t>
  </si>
  <si>
    <t>Picture of the repaired section/area environment_URL</t>
  </si>
  <si>
    <t>GPS</t>
  </si>
  <si>
    <t>_GPS_latitude</t>
  </si>
  <si>
    <t>_GPS_longitude</t>
  </si>
  <si>
    <t>_GPS_altitude</t>
  </si>
  <si>
    <t>_GPS_precision</t>
  </si>
  <si>
    <t>_id</t>
  </si>
  <si>
    <t>_uuid</t>
  </si>
  <si>
    <t>_submission_time</t>
  </si>
  <si>
    <t>_validation_status</t>
  </si>
  <si>
    <t>_notes</t>
  </si>
  <si>
    <t>_status</t>
  </si>
  <si>
    <t>_submitted_by</t>
  </si>
  <si>
    <t>__version__</t>
  </si>
  <si>
    <t>_tags</t>
  </si>
  <si>
    <t>_index</t>
  </si>
  <si>
    <t>Rising main</t>
  </si>
  <si>
    <t>Burst caused pressure on the rising main</t>
  </si>
  <si>
    <t>1711953959331.jpg</t>
  </si>
  <si>
    <t>https://kc.kobotoolbox.org/media/original?media_file=offgridsunpenwa%2Fattachments%2Fe00683ebbbf94ae58d9480a61c8ddf75%2F0cbf0235-ed50-4389-b205-9438087da349%2F1711953959331.jpg</t>
  </si>
  <si>
    <t>1711954212599.jpg</t>
  </si>
  <si>
    <t>https://kc.kobotoolbox.org/media/original?media_file=offgridsunpenwa%2Fattachments%2Fe00683ebbbf94ae58d9480a61c8ddf75%2F0cbf0235-ed50-4389-b205-9438087da349%2F1711954212599.jpg</t>
  </si>
  <si>
    <t>Fixing the burst</t>
  </si>
  <si>
    <t>1711955745317.jpg</t>
  </si>
  <si>
    <t>https://kc.kobotoolbox.org/media/original?media_file=offgridsunpenwa%2Fattachments%2Fe00683ebbbf94ae58d9480a61c8ddf75%2F0cbf0235-ed50-4389-b205-9438087da349%2F1711955745317.jpg</t>
  </si>
  <si>
    <t>1711955753940.jpg</t>
  </si>
  <si>
    <t>https://kc.kobotoolbox.org/media/original?media_file=offgridsunpenwa%2Fattachments%2Fe00683ebbbf94ae58d9480a61c8ddf75%2F0cbf0235-ed50-4389-b205-9438087da349%2F1711955753940.jpg</t>
  </si>
  <si>
    <t>-0.04178 34.1167298 1172.7 4.705</t>
  </si>
  <si>
    <t>0cbf0235-ed50-4389-b205-9438087da349</t>
  </si>
  <si>
    <t>submitted_via_web</t>
  </si>
  <si>
    <t>vGpoSUrCNMJmbSWRJE8WwE</t>
  </si>
  <si>
    <t>Fixing of pulse metre</t>
  </si>
  <si>
    <t>1711961928951.jpg</t>
  </si>
  <si>
    <t>https://kc.kobotoolbox.org/media/original?media_file=offgridsunpenwa%2Fattachments%2Fe00683ebbbf94ae58d9480a61c8ddf75%2F503a0a29-4859-4abd-9ae7-242a63602592%2F1711961928951.jpg</t>
  </si>
  <si>
    <t>1711961944535.jpg</t>
  </si>
  <si>
    <t>https://kc.kobotoolbox.org/media/original?media_file=offgridsunpenwa%2Fattachments%2Fe00683ebbbf94ae58d9480a61c8ddf75%2F503a0a29-4859-4abd-9ae7-242a63602592%2F1711961944535.jpg</t>
  </si>
  <si>
    <t xml:space="preserve">Fixing of pulse metre </t>
  </si>
  <si>
    <t>1711962012715.jpg</t>
  </si>
  <si>
    <t>https://kc.kobotoolbox.org/media/original?media_file=offgridsunpenwa%2Fattachments%2Fe00683ebbbf94ae58d9480a61c8ddf75%2F503a0a29-4859-4abd-9ae7-242a63602592%2F1711962012715.jpg</t>
  </si>
  <si>
    <t>1711962034953.jpg</t>
  </si>
  <si>
    <t>https://kc.kobotoolbox.org/media/original?media_file=offgridsunpenwa%2Fattachments%2Fe00683ebbbf94ae58d9480a61c8ddf75%2F503a0a29-4859-4abd-9ae7-242a63602592%2F1711962034953.jpg</t>
  </si>
  <si>
    <t>-0.0548858 34.1369552 1116.3000000000002 4.333</t>
  </si>
  <si>
    <t>503a0a29-4859-4abd-9ae7-242a63602592</t>
  </si>
  <si>
    <t>Burst caused by pressure on the PVC pipe line</t>
  </si>
  <si>
    <t>1712584992947.jpg</t>
  </si>
  <si>
    <t>https://kc.kobotoolbox.org/media/original?media_file=offgridsunpenwa%2Fattachments%2Fe00683ebbbf94ae58d9480a61c8ddf75%2F520cb4c7-da88-4177-ba3e-1ab20f7e4f47%2F1712584992947.jpg</t>
  </si>
  <si>
    <t>1712585111994.jpg</t>
  </si>
  <si>
    <t>https://kc.kobotoolbox.org/media/original?media_file=offgridsunpenwa%2Fattachments%2Fe00683ebbbf94ae58d9480a61c8ddf75%2F520cb4c7-da88-4177-ba3e-1ab20f7e4f47%2F1712585111994.jpg</t>
  </si>
  <si>
    <t>Fixing the burst part</t>
  </si>
  <si>
    <t>1712589031823.jpg</t>
  </si>
  <si>
    <t>https://kc.kobotoolbox.org/media/original?media_file=offgridsunpenwa%2Fattachments%2Fe00683ebbbf94ae58d9480a61c8ddf75%2F520cb4c7-da88-4177-ba3e-1ab20f7e4f47%2F1712589031823.jpg</t>
  </si>
  <si>
    <t>1712589041160.jpg</t>
  </si>
  <si>
    <t>https://kc.kobotoolbox.org/media/original?media_file=offgridsunpenwa%2Fattachments%2Fe00683ebbbf94ae58d9480a61c8ddf75%2F520cb4c7-da88-4177-ba3e-1ab20f7e4f47%2F1712589041160.jpg</t>
  </si>
  <si>
    <t>-0.0517802 34.1313999 1138.6 5.0</t>
  </si>
  <si>
    <t>520cb4c7-da88-4177-ba3e-1ab20f7e4f47</t>
  </si>
  <si>
    <t>Kathoma - Usigu line next to Gembe Academy</t>
  </si>
  <si>
    <t>Breakage caused by a tractor that was doing road maintainance</t>
  </si>
  <si>
    <t>1716969405192.jpg</t>
  </si>
  <si>
    <t>https://kc.kobotoolbox.org/media/original?media_file=offgridsunpenwa%2Fattachments%2Fe00683ebbbf94ae58d9480a61c8ddf75%2Fa7f2583b-0da6-423a-a12e-676cf8d4564c%2F1716969405192.jpg</t>
  </si>
  <si>
    <t>1716969424117.jpg</t>
  </si>
  <si>
    <t>https://kc.kobotoolbox.org/media/original?media_file=offgridsunpenwa%2Fattachments%2Fe00683ebbbf94ae58d9480a61c8ddf75%2Fa7f2583b-0da6-423a-a12e-676cf8d4564c%2F1716969424117.jpg</t>
  </si>
  <si>
    <t>Replacement of the damaged part</t>
  </si>
  <si>
    <t>1716970507324.jpg</t>
  </si>
  <si>
    <t>https://kc.kobotoolbox.org/media/original?media_file=offgridsunpenwa%2Fattachments%2Fe00683ebbbf94ae58d9480a61c8ddf75%2Fa7f2583b-0da6-423a-a12e-676cf8d4564c%2F1716970507324.jpg</t>
  </si>
  <si>
    <t>1716970530141.jpg</t>
  </si>
  <si>
    <t>https://kc.kobotoolbox.org/media/original?media_file=offgridsunpenwa%2Fattachments%2Fe00683ebbbf94ae58d9480a61c8ddf75%2Fa7f2583b-0da6-423a-a12e-676cf8d4564c%2F1716970530141.jpg</t>
  </si>
  <si>
    <t>-0.0573225 34.1003304 1123.0 4.933</t>
  </si>
  <si>
    <t>a7f2583b-0da6-423a-a12e-676cf8d4564c</t>
  </si>
  <si>
    <t>washdata2024</t>
  </si>
  <si>
    <t>Usenge - Kajairo line</t>
  </si>
  <si>
    <t>GI pipe crossing main road Bondo - Usenge was stolen</t>
  </si>
  <si>
    <t>1717061968601.jpg</t>
  </si>
  <si>
    <t>https://kc.kobotoolbox.org/media/original?media_file=offgridsunpenwa%2Fattachments%2Fe00683ebbbf94ae58d9480a61c8ddf75%2Fdd6bef71-7d79-4e5c-b04b-99e5eebcb988%2F1717061968601.jpg</t>
  </si>
  <si>
    <t>1717061992767.jpg</t>
  </si>
  <si>
    <t>https://kc.kobotoolbox.org/media/original?media_file=offgridsunpenwa%2Fattachments%2Fe00683ebbbf94ae58d9480a61c8ddf75%2Fdd6bef71-7d79-4e5c-b04b-99e5eebcb988%2F1717061992767.jpg</t>
  </si>
  <si>
    <t>Replacement with an HDPE pipe</t>
  </si>
  <si>
    <t>1717063232829.jpg</t>
  </si>
  <si>
    <t>https://kc.kobotoolbox.org/media/original?media_file=offgridsunpenwa%2Fattachments%2Fe00683ebbbf94ae58d9480a61c8ddf75%2Fdd6bef71-7d79-4e5c-b04b-99e5eebcb988%2F1717063232829.jpg</t>
  </si>
  <si>
    <t>1717063244824.jpg</t>
  </si>
  <si>
    <t>https://kc.kobotoolbox.org/media/original?media_file=offgridsunpenwa%2Fattachments%2Fe00683ebbbf94ae58d9480a61c8ddf75%2Fdd6bef71-7d79-4e5c-b04b-99e5eebcb988%2F1717063244824.jpg</t>
  </si>
  <si>
    <t>-0.0647963 34.0658575 1140.3 4.9</t>
  </si>
  <si>
    <t>dd6bef71-7d79-4e5c-b04b-99e5eebcb988</t>
  </si>
  <si>
    <t>Kinda - Orom line</t>
  </si>
  <si>
    <t xml:space="preserve">Burst caused by pressure </t>
  </si>
  <si>
    <t>1719919326042.jpg</t>
  </si>
  <si>
    <t>https://kc.kobotoolbox.org/media/original?media_file=offgridsunpenwa%2Fattachments%2Fe00683ebbbf94ae58d9480a61c8ddf75%2F063040ca-6928-4e98-9627-4d64aa12959b%2F1719919326042.jpg</t>
  </si>
  <si>
    <t>1719919335766.jpg</t>
  </si>
  <si>
    <t>https://kc.kobotoolbox.org/media/original?media_file=offgridsunpenwa%2Fattachments%2Fe00683ebbbf94ae58d9480a61c8ddf75%2F063040ca-6928-4e98-9627-4d64aa12959b%2F1719919335766.jpg</t>
  </si>
  <si>
    <t xml:space="preserve">Fixing with an HDPE connector </t>
  </si>
  <si>
    <t>1719919417434.jpg</t>
  </si>
  <si>
    <t>https://kc.kobotoolbox.org/media/original?media_file=offgridsunpenwa%2Fattachments%2Fe00683ebbbf94ae58d9480a61c8ddf75%2F063040ca-6928-4e98-9627-4d64aa12959b%2F1719919417434.jpg</t>
  </si>
  <si>
    <t>1719919427747.jpg</t>
  </si>
  <si>
    <t>https://kc.kobotoolbox.org/media/original?media_file=offgridsunpenwa%2Fattachments%2Fe00683ebbbf94ae58d9480a61c8ddf75%2F063040ca-6928-4e98-9627-4d64aa12959b%2F1719919427747.jpg</t>
  </si>
  <si>
    <t>-0.0416669 34.1164647 1182.3 4.96</t>
  </si>
  <si>
    <t>063040ca-6928-4e98-9627-4d64aa12959b</t>
  </si>
  <si>
    <t>Kandiewo - Ruwe line</t>
  </si>
  <si>
    <t>Damage caused by a tractor that was doing road maintainance</t>
  </si>
  <si>
    <t>1720506512272.jpg</t>
  </si>
  <si>
    <t>https://kc.kobotoolbox.org/media/original?media_file=offgridsunpenwa%2Fattachments%2Fe00683ebbbf94ae58d9480a61c8ddf75%2F8729f615-9018-4c6c-9c85-18f6ddb92fdf%2F1720506512272.jpg</t>
  </si>
  <si>
    <t>1720506548778.jpg</t>
  </si>
  <si>
    <t>https://kc.kobotoolbox.org/media/original?media_file=offgridsunpenwa%2Fattachments%2Fe00683ebbbf94ae58d9480a61c8ddf75%2F8729f615-9018-4c6c-9c85-18f6ddb92fdf%2F1720506548778.jpg</t>
  </si>
  <si>
    <t>Fixing the damaged part with a PVC pipe</t>
  </si>
  <si>
    <t>1720508671040.jpg</t>
  </si>
  <si>
    <t>https://kc.kobotoolbox.org/media/original?media_file=offgridsunpenwa%2Fattachments%2Fe00683ebbbf94ae58d9480a61c8ddf75%2F8729f615-9018-4c6c-9c85-18f6ddb92fdf%2F1720508671040.jpg</t>
  </si>
  <si>
    <t>1720508734015.jpg</t>
  </si>
  <si>
    <t>https://kc.kobotoolbox.org/media/original?media_file=offgridsunpenwa%2Fattachments%2Fe00683ebbbf94ae58d9480a61c8ddf75%2F8729f615-9018-4c6c-9c85-18f6ddb92fdf%2F1720508734015.jpg</t>
  </si>
  <si>
    <t>-0.0489458 34.0800648 1162.6999999999998 4.8</t>
  </si>
  <si>
    <t>8729f615-9018-4c6c-9c85-18f6ddb92fdf</t>
  </si>
  <si>
    <t>Nyabondo - Usenge line</t>
  </si>
  <si>
    <t>Burst caused by pressure</t>
  </si>
  <si>
    <t>1720791615425.jpg</t>
  </si>
  <si>
    <t>https://kc.kobotoolbox.org/media/original?media_file=offgridsunpenwa%2Fattachments%2Fe00683ebbbf94ae58d9480a61c8ddf75%2F8c7286de-615d-4b9c-ba1c-a77b5d89cff8%2F1720791615425.jpg</t>
  </si>
  <si>
    <t>1720791638912.jpg</t>
  </si>
  <si>
    <t>https://kc.kobotoolbox.org/media/original?media_file=offgridsunpenwa%2Fattachments%2Fe00683ebbbf94ae58d9480a61c8ddf75%2F8c7286de-615d-4b9c-ba1c-a77b5d89cff8%2F1720791638912.jpg</t>
  </si>
  <si>
    <t>Fixing with a piece of PVC pipe</t>
  </si>
  <si>
    <t>1720793319381.jpg</t>
  </si>
  <si>
    <t>https://kc.kobotoolbox.org/media/original?media_file=offgridsunpenwa%2Fattachments%2Fe00683ebbbf94ae58d9480a61c8ddf75%2F8c7286de-615d-4b9c-ba1c-a77b5d89cff8%2F1720793319381.jpg</t>
  </si>
  <si>
    <t>1720793335685.jpg</t>
  </si>
  <si>
    <t>https://kc.kobotoolbox.org/media/original?media_file=offgridsunpenwa%2Fattachments%2Fe00683ebbbf94ae58d9480a61c8ddf75%2F8c7286de-615d-4b9c-ba1c-a77b5d89cff8%2F1720793335685.jpg</t>
  </si>
  <si>
    <t>-0.0607497 34.0637595 1149.6 4.983</t>
  </si>
  <si>
    <t>8c7286de-615d-4b9c-ba1c-a77b5d89cff8</t>
  </si>
  <si>
    <t>Next to Majengo kiosk</t>
  </si>
  <si>
    <t>1721048185783.jpg</t>
  </si>
  <si>
    <t>https://kc.kobotoolbox.org/media/original?media_file=offgridsunpenwa%2Fattachments%2Fe00683ebbbf94ae58d9480a61c8ddf75%2Fa8413ef1-0977-4ca3-b03b-82b874331a05%2F1721048185783.jpg</t>
  </si>
  <si>
    <t>1721048244178.jpg</t>
  </si>
  <si>
    <t>https://kc.kobotoolbox.org/media/original?media_file=offgridsunpenwa%2Fattachments%2Fe00683ebbbf94ae58d9480a61c8ddf75%2Fa8413ef1-0977-4ca3-b03b-82b874331a05%2F1721048244178.jpg</t>
  </si>
  <si>
    <t xml:space="preserve">Fixing the burst part with a piece  PVC pipe </t>
  </si>
  <si>
    <t>1721049325122.jpg</t>
  </si>
  <si>
    <t>https://kc.kobotoolbox.org/media/original?media_file=offgridsunpenwa%2Fattachments%2Fe00683ebbbf94ae58d9480a61c8ddf75%2Fa8413ef1-0977-4ca3-b03b-82b874331a05%2F1721049325122.jpg</t>
  </si>
  <si>
    <t>1721049338622.jpg</t>
  </si>
  <si>
    <t>https://kc.kobotoolbox.org/media/original?media_file=offgridsunpenwa%2Fattachments%2Fe00683ebbbf94ae58d9480a61c8ddf75%2Fa8413ef1-0977-4ca3-b03b-82b874331a05%2F1721049338622.jpg</t>
  </si>
  <si>
    <t>-0.0538669 34.1208069 1162.0 4.55</t>
  </si>
  <si>
    <t>a8413ef1-0977-4ca3-b03b-82b874331a05</t>
  </si>
  <si>
    <t>Kinda - Wambasa line behind Wambasa Girls' secondary school</t>
  </si>
  <si>
    <t>Damage caused by a tractor doing road maintainance</t>
  </si>
  <si>
    <t>1721119056110.jpg</t>
  </si>
  <si>
    <t>https://kc.kobotoolbox.org/media/original?media_file=offgridsunpenwa%2Fattachments%2Fe00683ebbbf94ae58d9480a61c8ddf75%2Ff0511287-9fae-4b04-ad1c-5096bf8cea45%2F1721119056110.jpg</t>
  </si>
  <si>
    <t>1721119072572.jpg</t>
  </si>
  <si>
    <t>https://kc.kobotoolbox.org/media/original?media_file=offgridsunpenwa%2Fattachments%2Fe00683ebbbf94ae58d9480a61c8ddf75%2Ff0511287-9fae-4b04-ad1c-5096bf8cea45%2F1721119072572.jpg</t>
  </si>
  <si>
    <t>1721121398913.jpg</t>
  </si>
  <si>
    <t>https://kc.kobotoolbox.org/media/original?media_file=offgridsunpenwa%2Fattachments%2Fe00683ebbbf94ae58d9480a61c8ddf75%2Ff0511287-9fae-4b04-ad1c-5096bf8cea45%2F1721121398913.jpg</t>
  </si>
  <si>
    <t>1721121412186.jpg</t>
  </si>
  <si>
    <t>https://kc.kobotoolbox.org/media/original?media_file=offgridsunpenwa%2Fattachments%2Fe00683ebbbf94ae58d9480a61c8ddf75%2Ff0511287-9fae-4b04-ad1c-5096bf8cea45%2F1721121412186.jpg</t>
  </si>
  <si>
    <t>-0.0458135 34.0910123 1203.1999999999998 4.58</t>
  </si>
  <si>
    <t>f0511287-9fae-4b04-ad1c-5096bf8cea45</t>
  </si>
  <si>
    <t xml:space="preserve">Rising main, with St Marys Montessori school </t>
  </si>
  <si>
    <t xml:space="preserve">Pressure pushed the rubber in the HDPE connector </t>
  </si>
  <si>
    <t>1723102129352.jpg</t>
  </si>
  <si>
    <t>https://kc.kobotoolbox.org/media/original?media_file=offgridsunpenwa%2Fattachments%2Fe00683ebbbf94ae58d9480a61c8ddf75%2Fac913ad5-f2c7-4ade-a48a-dcca377b302d%2F1723102129352.jpg</t>
  </si>
  <si>
    <t>1723102145079.jpg</t>
  </si>
  <si>
    <t>https://kc.kobotoolbox.org/media/original?media_file=offgridsunpenwa%2Fattachments%2Fe00683ebbbf94ae58d9480a61c8ddf75%2Fac913ad5-f2c7-4ade-a48a-dcca377b302d%2F1723102145079.jpg</t>
  </si>
  <si>
    <t xml:space="preserve">Replacement of the rubber </t>
  </si>
  <si>
    <t>1723103044338.jpg</t>
  </si>
  <si>
    <t>https://kc.kobotoolbox.org/media/original?media_file=offgridsunpenwa%2Fattachments%2Fe00683ebbbf94ae58d9480a61c8ddf75%2Fac913ad5-f2c7-4ade-a48a-dcca377b302d%2F1723103044338.jpg</t>
  </si>
  <si>
    <t>1723104537937.jpg</t>
  </si>
  <si>
    <t>https://kc.kobotoolbox.org/media/original?media_file=offgridsunpenwa%2Fattachments%2Fe00683ebbbf94ae58d9480a61c8ddf75%2Fac913ad5-f2c7-4ade-a48a-dcca377b302d%2F1723104537937.jpg</t>
  </si>
  <si>
    <t>-0.0545233 34.1358317 1147.4 4.95</t>
  </si>
  <si>
    <t>ac913ad5-f2c7-4ade-a48a-dcca377b302d</t>
  </si>
  <si>
    <t xml:space="preserve">Jusa line next to Jusa kiosk </t>
  </si>
  <si>
    <t>1723799821835.jpg</t>
  </si>
  <si>
    <t>https://kc.kobotoolbox.org/media/original?media_file=offgridsunpenwa%2Fattachments%2Fe00683ebbbf94ae58d9480a61c8ddf75%2F4e4579be-e208-4ee5-9a71-9c86abd4eb32%2F1723799821835.jpg</t>
  </si>
  <si>
    <t>1723799835345.jpg</t>
  </si>
  <si>
    <t>https://kc.kobotoolbox.org/media/original?media_file=offgridsunpenwa%2Fattachments%2Fe00683ebbbf94ae58d9480a61c8ddf75%2F4e4579be-e208-4ee5-9a71-9c86abd4eb32%2F1723799835345.jpg</t>
  </si>
  <si>
    <t xml:space="preserve">Fixing a piece of PVC pipe </t>
  </si>
  <si>
    <t>1723800910146.jpg</t>
  </si>
  <si>
    <t>https://kc.kobotoolbox.org/media/original?media_file=offgridsunpenwa%2Fattachments%2Fe00683ebbbf94ae58d9480a61c8ddf75%2F4e4579be-e208-4ee5-9a71-9c86abd4eb32%2F1723800910146.jpg</t>
  </si>
  <si>
    <t>1723800923957.jpg</t>
  </si>
  <si>
    <t>https://kc.kobotoolbox.org/media/original?media_file=offgridsunpenwa%2Fattachments%2Fe00683ebbbf94ae58d9480a61c8ddf75%2F4e4579be-e208-4ee5-9a71-9c86abd4eb32%2F1723800923957.jpg</t>
  </si>
  <si>
    <t>-0.028315 34.0769167 1129.1 4.6</t>
  </si>
  <si>
    <t>4e4579be-e208-4ee5-9a71-9c86abd4eb32</t>
  </si>
  <si>
    <t>Wambasa - Usenge line</t>
  </si>
  <si>
    <t>Installation of a main metre on the line</t>
  </si>
  <si>
    <t>1724747907710.jpg</t>
  </si>
  <si>
    <t>https://kc.kobotoolbox.org/media/original?media_file=offgridsunpenwa%2Fattachments%2Fe00683ebbbf94ae58d9480a61c8ddf75%2F3c37150e-4d8a-43ff-bf58-3651d71ae99a%2F1724747907710.jpg</t>
  </si>
  <si>
    <t>1724747923607.jpg</t>
  </si>
  <si>
    <t>https://kc.kobotoolbox.org/media/original?media_file=offgridsunpenwa%2Fattachments%2Fe00683ebbbf94ae58d9480a61c8ddf75%2F3c37150e-4d8a-43ff-bf58-3651d71ae99a%2F1724747923607.jpg</t>
  </si>
  <si>
    <t>Installation of metre on the line to account for water on the line</t>
  </si>
  <si>
    <t>1724756545216.jpg</t>
  </si>
  <si>
    <t>https://kc.kobotoolbox.org/media/original?media_file=offgridsunpenwa%2Fattachments%2Fe00683ebbbf94ae58d9480a61c8ddf75%2F3c37150e-4d8a-43ff-bf58-3651d71ae99a%2F1724756545216.jpg</t>
  </si>
  <si>
    <t>1724756560228.jpg</t>
  </si>
  <si>
    <t>https://kc.kobotoolbox.org/media/original?media_file=offgridsunpenwa%2Fattachments%2Fe00683ebbbf94ae58d9480a61c8ddf75%2F3c37150e-4d8a-43ff-bf58-3651d71ae99a%2F1724756560228.jpg</t>
  </si>
  <si>
    <t>-0.0464449 34.0857692 1179.0 4.366</t>
  </si>
  <si>
    <t>3c37150e-4d8a-43ff-bf58-3651d71ae99a</t>
  </si>
  <si>
    <t xml:space="preserve">Kinda - Kathoma line </t>
  </si>
  <si>
    <t xml:space="preserve">Installation of a main metre on the line to account for water </t>
  </si>
  <si>
    <t>1724762656533.jpg</t>
  </si>
  <si>
    <t>https://kc.kobotoolbox.org/media/original?media_file=offgridsunpenwa%2Fattachments%2Fe00683ebbbf94ae58d9480a61c8ddf75%2F9631fcec-51e1-4d79-bcb8-04fb3f7ab2e8%2F1724762656533.jpg</t>
  </si>
  <si>
    <t>1724762665327.jpg</t>
  </si>
  <si>
    <t>https://kc.kobotoolbox.org/media/original?media_file=offgridsunpenwa%2Fattachments%2Fe00683ebbbf94ae58d9480a61c8ddf75%2F9631fcec-51e1-4d79-bcb8-04fb3f7ab2e8%2F1724762665327.jpg</t>
  </si>
  <si>
    <t>Installation of the metre</t>
  </si>
  <si>
    <t>1724762727526.jpg</t>
  </si>
  <si>
    <t>https://kc.kobotoolbox.org/media/original?media_file=offgridsunpenwa%2Fattachments%2Fe00683ebbbf94ae58d9480a61c8ddf75%2F9631fcec-51e1-4d79-bcb8-04fb3f7ab2e8%2F1724762727526.jpg</t>
  </si>
  <si>
    <t>1724762741592.jpg</t>
  </si>
  <si>
    <t>https://kc.kobotoolbox.org/media/original?media_file=offgridsunpenwa%2Fattachments%2Fe00683ebbbf94ae58d9480a61c8ddf75%2F9631fcec-51e1-4d79-bcb8-04fb3f7ab2e8%2F1724762741592.jpg</t>
  </si>
  <si>
    <t>-0.0407246 34.1064272 1206.9 4.083</t>
  </si>
  <si>
    <t>9631fcec-51e1-4d79-bcb8-04fb3f7ab2e8</t>
  </si>
  <si>
    <t>Kathoma - Majengo line</t>
  </si>
  <si>
    <t>1724838722906.jpg</t>
  </si>
  <si>
    <t>https://kc.kobotoolbox.org/media/original?media_file=offgridsunpenwa%2Fattachments%2Fe00683ebbbf94ae58d9480a61c8ddf75%2Fe952d012-9def-4638-b9e6-fc0dcb7ce236%2F1724838722906.jpg</t>
  </si>
  <si>
    <t>1724838746123.jpg</t>
  </si>
  <si>
    <t>https://kc.kobotoolbox.org/media/original?media_file=offgridsunpenwa%2Fattachments%2Fe00683ebbbf94ae58d9480a61c8ddf75%2Fe952d012-9def-4638-b9e6-fc0dcb7ce236%2F1724838746123.jpg</t>
  </si>
  <si>
    <t>Fixing the damaged area</t>
  </si>
  <si>
    <t>1724840341781.jpg</t>
  </si>
  <si>
    <t>https://kc.kobotoolbox.org/media/original?media_file=offgridsunpenwa%2Fattachments%2Fe00683ebbbf94ae58d9480a61c8ddf75%2Fe952d012-9def-4638-b9e6-fc0dcb7ce236%2F1724840341781.jpg</t>
  </si>
  <si>
    <t>1724840352003.jpg</t>
  </si>
  <si>
    <t>https://kc.kobotoolbox.org/media/original?media_file=offgridsunpenwa%2Fattachments%2Fe00683ebbbf94ae58d9480a61c8ddf75%2Fe952d012-9def-4638-b9e6-fc0dcb7ce236%2F1724840352003.jpg</t>
  </si>
  <si>
    <t>-0.05431 34.117215 1151.8 4.9</t>
  </si>
  <si>
    <t>e952d012-9def-4638-b9e6-fc0dcb7ce236</t>
  </si>
  <si>
    <t xml:space="preserve">Usigu - Nyangera line </t>
  </si>
  <si>
    <t>1725006539456.jpg</t>
  </si>
  <si>
    <t>https://kc.kobotoolbox.org/media/original?media_file=offgridsunpenwa%2Fattachments%2Fe00683ebbbf94ae58d9480a61c8ddf75%2F17763753-8657-4bd8-b761-c487c65461c1%2F1725006539456.jpg</t>
  </si>
  <si>
    <t>1725006550280.jpg</t>
  </si>
  <si>
    <t>https://kc.kobotoolbox.org/media/original?media_file=offgridsunpenwa%2Fattachments%2Fe00683ebbbf94ae58d9480a61c8ddf75%2F17763753-8657-4bd8-b761-c487c65461c1%2F1725006550280.jpg</t>
  </si>
  <si>
    <t xml:space="preserve">Replacement of the damaged part </t>
  </si>
  <si>
    <t>1725014896977.jpg</t>
  </si>
  <si>
    <t>https://kc.kobotoolbox.org/media/original?media_file=offgridsunpenwa%2Fattachments%2Fe00683ebbbf94ae58d9480a61c8ddf75%2F17763753-8657-4bd8-b761-c487c65461c1%2F1725014896977.jpg</t>
  </si>
  <si>
    <t>1725014903436.jpg</t>
  </si>
  <si>
    <t>https://kc.kobotoolbox.org/media/original?media_file=offgridsunpenwa%2Fattachments%2Fe00683ebbbf94ae58d9480a61c8ddf75%2F17763753-8657-4bd8-b761-c487c65461c1%2F1725014903436.jpg</t>
  </si>
  <si>
    <t>-0.061671 34.0874303 1142.5 4.233</t>
  </si>
  <si>
    <t>17763753-8657-4bd8-b761-c487c65461c1</t>
  </si>
  <si>
    <t xml:space="preserve">Kinda - Orom line </t>
  </si>
  <si>
    <t>Installation of a pulse metre</t>
  </si>
  <si>
    <t>1725111525896.jpg</t>
  </si>
  <si>
    <t>https://kc.kobotoolbox.org/media/original?media_file=offgridsunpenwa%2Fattachments%2Fe00683ebbbf94ae58d9480a61c8ddf75%2F0aa773af-c539-4d55-84dc-ece21184cf86%2F1725111525896.jpg</t>
  </si>
  <si>
    <t>1725111542308.jpg</t>
  </si>
  <si>
    <t>https://kc.kobotoolbox.org/media/original?media_file=offgridsunpenwa%2Fattachments%2Fe00683ebbbf94ae58d9480a61c8ddf75%2F0aa773af-c539-4d55-84dc-ece21184cf86%2F1725111542308.jpg</t>
  </si>
  <si>
    <t xml:space="preserve">Installation of metre </t>
  </si>
  <si>
    <t>1725111575142.jpg</t>
  </si>
  <si>
    <t>https://kc.kobotoolbox.org/media/original?media_file=offgridsunpenwa%2Fattachments%2Fe00683ebbbf94ae58d9480a61c8ddf75%2F0aa773af-c539-4d55-84dc-ece21184cf86%2F1725111575142.jpg</t>
  </si>
  <si>
    <t>1725111583824.jpg</t>
  </si>
  <si>
    <t>https://kc.kobotoolbox.org/media/original?media_file=offgridsunpenwa%2Fattachments%2Fe00683ebbbf94ae58d9480a61c8ddf75%2F0aa773af-c539-4d55-84dc-ece21184cf86%2F1725111583824.jpg</t>
  </si>
  <si>
    <t>-0.0403095 34.1076137 1171.7 4.6</t>
  </si>
  <si>
    <t>0aa773af-c539-4d55-84dc-ece21184cf86</t>
  </si>
  <si>
    <t xml:space="preserve">Rising main </t>
  </si>
  <si>
    <t xml:space="preserve">PVC rubber socket has been pushed </t>
  </si>
  <si>
    <t>1725431188446.jpg</t>
  </si>
  <si>
    <t>https://kc.kobotoolbox.org/media/original?media_file=offgridsunpenwa%2Fattachments%2Fe00683ebbbf94ae58d9480a61c8ddf75%2F852ffacb-a857-44ae-94c9-5834d640cdd1%2F1725431188446.jpg</t>
  </si>
  <si>
    <t>1725434841633.jpg</t>
  </si>
  <si>
    <t>https://kc.kobotoolbox.org/media/original?media_file=offgridsunpenwa%2Fattachments%2Fe00683ebbbf94ae58d9480a61c8ddf75%2F852ffacb-a857-44ae-94c9-5834d640cdd1%2F1725434841633.jpg</t>
  </si>
  <si>
    <t xml:space="preserve">Replacement with a piece of PVC pipe </t>
  </si>
  <si>
    <t>1725434882343.jpg</t>
  </si>
  <si>
    <t>https://kc.kobotoolbox.org/media/original?media_file=offgridsunpenwa%2Fattachments%2Fe00683ebbbf94ae58d9480a61c8ddf75%2F852ffacb-a857-44ae-94c9-5834d640cdd1%2F1725434882343.jpg</t>
  </si>
  <si>
    <t>1725434892195.jpg</t>
  </si>
  <si>
    <t>https://kc.kobotoolbox.org/media/original?media_file=offgridsunpenwa%2Fattachments%2Fe00683ebbbf94ae58d9480a61c8ddf75%2F852ffacb-a857-44ae-94c9-5834d640cdd1%2F1725434892195.jpg</t>
  </si>
  <si>
    <t>-0.0531281 34.1331514 1144.2 4.65</t>
  </si>
  <si>
    <t>852ffacb-a857-44ae-94c9-5834d640cdd1</t>
  </si>
  <si>
    <t>Installation of a main metre on the Wambasa - Jusa line</t>
  </si>
  <si>
    <t>Metre installation</t>
  </si>
  <si>
    <t>1725628869160.jpg</t>
  </si>
  <si>
    <t>https://kc.kobotoolbox.org/media/original?media_file=offgridsunpenwa%2Fattachments%2Fe00683ebbbf94ae58d9480a61c8ddf75%2F6419abdf-3b5a-4a14-af96-215bd0b6ab79%2F1725628869160.jpg</t>
  </si>
  <si>
    <t>1725628890088.jpg</t>
  </si>
  <si>
    <t>https://kc.kobotoolbox.org/media/original?media_file=offgridsunpenwa%2Fattachments%2Fe00683ebbbf94ae58d9480a61c8ddf75%2F6419abdf-3b5a-4a14-af96-215bd0b6ab79%2F1725628890088.jpg</t>
  </si>
  <si>
    <t>1725866832453.jpg</t>
  </si>
  <si>
    <t>https://kc.kobotoolbox.org/media/original?media_file=offgridsunpenwa%2Fattachments%2Fe00683ebbbf94ae58d9480a61c8ddf75%2F6419abdf-3b5a-4a14-af96-215bd0b6ab79%2F1725866832453.jpg</t>
  </si>
  <si>
    <t>1725628937197.jpg</t>
  </si>
  <si>
    <t>https://kc.kobotoolbox.org/media/original?media_file=offgridsunpenwa%2Fattachments%2Fe00683ebbbf94ae58d9480a61c8ddf75%2F6419abdf-3b5a-4a14-af96-215bd0b6ab79%2F1725628937197.jpg</t>
  </si>
  <si>
    <t>-0.0464586 34.0860687 1181.1999999999998 4.76</t>
  </si>
  <si>
    <t>6419abdf-3b5a-4a14-af96-215bd0b6ab79</t>
  </si>
  <si>
    <t xml:space="preserve">Kagwara - Usenge town - Sanda </t>
  </si>
  <si>
    <t xml:space="preserve">Installation of a main metre </t>
  </si>
  <si>
    <t>1725893467900.jpg</t>
  </si>
  <si>
    <t>https://kc.kobotoolbox.org/media/original?media_file=offgridsunpenwa%2Fattachments%2Fe00683ebbbf94ae58d9480a61c8ddf75%2Fecc72969-7e67-424b-b8a4-6d1d4c814b4b%2F1725893467900.jpg</t>
  </si>
  <si>
    <t>1725893478121.jpg</t>
  </si>
  <si>
    <t>https://kc.kobotoolbox.org/media/original?media_file=offgridsunpenwa%2Fattachments%2Fe00683ebbbf94ae58d9480a61c8ddf75%2Fecc72969-7e67-424b-b8a4-6d1d4c814b4b%2F1725893478121.jpg</t>
  </si>
  <si>
    <t>1725895772495.jpg</t>
  </si>
  <si>
    <t>https://kc.kobotoolbox.org/media/original?media_file=offgridsunpenwa%2Fattachments%2Fe00683ebbbf94ae58d9480a61c8ddf75%2Fecc72969-7e67-424b-b8a4-6d1d4c814b4b%2F1725895772495.jpg</t>
  </si>
  <si>
    <t>1725895785073.jpg</t>
  </si>
  <si>
    <t>https://kc.kobotoolbox.org/media/original?media_file=offgridsunpenwa%2Fattachments%2Fe00683ebbbf94ae58d9480a61c8ddf75%2Fecc72969-7e67-424b-b8a4-6d1d4c814b4b%2F1725895785073.jpg</t>
  </si>
  <si>
    <t>-0.0646299 34.0608297 1094.1999999999998 4.65</t>
  </si>
  <si>
    <t>ecc72969-7e67-424b-b8a4-6d1d4c814b4b</t>
  </si>
  <si>
    <t xml:space="preserve">Kagwara - Kajairo - Uhanya line </t>
  </si>
  <si>
    <t>1725896419357.jpg</t>
  </si>
  <si>
    <t>https://kc.kobotoolbox.org/media/original?media_file=offgridsunpenwa%2Fattachments%2Fe00683ebbbf94ae58d9480a61c8ddf75%2F05839072-f419-4449-9017-e8fb333a818b%2F1725896419357.jpg</t>
  </si>
  <si>
    <t>1725896479214.jpg</t>
  </si>
  <si>
    <t>https://kc.kobotoolbox.org/media/original?media_file=offgridsunpenwa%2Fattachments%2Fe00683ebbbf94ae58d9480a61c8ddf75%2F05839072-f419-4449-9017-e8fb333a818b%2F1725896479214.jpg</t>
  </si>
  <si>
    <t xml:space="preserve">Metre installation </t>
  </si>
  <si>
    <t>1725897571979.jpg</t>
  </si>
  <si>
    <t>https://kc.kobotoolbox.org/media/original?media_file=offgridsunpenwa%2Fattachments%2Fe00683ebbbf94ae58d9480a61c8ddf75%2F05839072-f419-4449-9017-e8fb333a818b%2F1725897571979.jpg</t>
  </si>
  <si>
    <t>1725897580049.jpg</t>
  </si>
  <si>
    <t>https://kc.kobotoolbox.org/media/original?media_file=offgridsunpenwa%2Fattachments%2Fe00683ebbbf94ae58d9480a61c8ddf75%2F05839072-f419-4449-9017-e8fb333a818b%2F1725897580049.jpg</t>
  </si>
  <si>
    <t>-0.0643089 34.0611907 1127.1 4.0</t>
  </si>
  <si>
    <t>05839072-f419-4449-9017-e8fb333a818b</t>
  </si>
  <si>
    <t>Jusa line</t>
  </si>
  <si>
    <t>Breakage caused by an excavator</t>
  </si>
  <si>
    <t>1726723462080.jpg</t>
  </si>
  <si>
    <t>https://kc.kobotoolbox.org/media/original?media_file=offgridsunpenwa%2Fattachments%2Fe00683ebbbf94ae58d9480a61c8ddf75%2Fa9f48b13-4a9d-4e81-b444-999a8185aa9e%2F1726723462080.jpg</t>
  </si>
  <si>
    <t>1726723478336.jpg</t>
  </si>
  <si>
    <t>https://kc.kobotoolbox.org/media/original?media_file=offgridsunpenwa%2Fattachments%2Fe00683ebbbf94ae58d9480a61c8ddf75%2Fa9f48b13-4a9d-4e81-b444-999a8185aa9e%2F1726723478336.jpg</t>
  </si>
  <si>
    <t>Fixing a piece of HDPE pipe</t>
  </si>
  <si>
    <t>1726724389145.jpg</t>
  </si>
  <si>
    <t>https://kc.kobotoolbox.org/media/original?media_file=offgridsunpenwa%2Fattachments%2Fe00683ebbbf94ae58d9480a61c8ddf75%2Fa9f48b13-4a9d-4e81-b444-999a8185aa9e%2F1726724389145.jpg</t>
  </si>
  <si>
    <t>1726724400230.jpg</t>
  </si>
  <si>
    <t>https://kc.kobotoolbox.org/media/original?media_file=offgridsunpenwa%2Fattachments%2Fe00683ebbbf94ae58d9480a61c8ddf75%2Fa9f48b13-4a9d-4e81-b444-999a8185aa9e%2F1726724400230.jpg</t>
  </si>
  <si>
    <t>-0.0280357 34.0781938 1121.6 4.45</t>
  </si>
  <si>
    <t>a9f48b13-4a9d-4e81-b444-999a8185aa9e</t>
  </si>
  <si>
    <t>Kandiewo - Ruwe  line</t>
  </si>
  <si>
    <t xml:space="preserve">Burst caused by someone doing fencing </t>
  </si>
  <si>
    <t>1726816858994.jpg</t>
  </si>
  <si>
    <t>https://kc.kobotoolbox.org/media/original?media_file=offgridsunpenwa%2Fattachments%2Fe00683ebbbf94ae58d9480a61c8ddf75%2Fa1a25707-928d-413c-8a2e-0980a1be3771%2F1726816858994.jpg</t>
  </si>
  <si>
    <t>1726816893532.jpg</t>
  </si>
  <si>
    <t>https://kc.kobotoolbox.org/media/original?media_file=offgridsunpenwa%2Fattachments%2Fe00683ebbbf94ae58d9480a61c8ddf75%2Fa1a25707-928d-413c-8a2e-0980a1be3771%2F1726816893532.jpg</t>
  </si>
  <si>
    <t xml:space="preserve">Replacing the damaged part with a piece of PVC </t>
  </si>
  <si>
    <t>1726819568737.jpg</t>
  </si>
  <si>
    <t>https://kc.kobotoolbox.org/media/original?media_file=offgridsunpenwa%2Fattachments%2Fe00683ebbbf94ae58d9480a61c8ddf75%2Fa1a25707-928d-413c-8a2e-0980a1be3771%2F1726819568737.jpg</t>
  </si>
  <si>
    <t>1726819577631.jpg</t>
  </si>
  <si>
    <t>https://kc.kobotoolbox.org/media/original?media_file=offgridsunpenwa%2Fattachments%2Fe00683ebbbf94ae58d9480a61c8ddf75%2Fa1a25707-928d-413c-8a2e-0980a1be3771%2F1726819577631.jpg</t>
  </si>
  <si>
    <t>-0.04885 34.0801397 1153.6 4.633</t>
  </si>
  <si>
    <t>a1a25707-928d-413c-8a2e-0980a1be3771</t>
  </si>
  <si>
    <t>1727000447514.jpg</t>
  </si>
  <si>
    <t>https://kc.kobotoolbox.org/media/original?media_file=offgridsunpenwa%2Fattachments%2Fe00683ebbbf94ae58d9480a61c8ddf75%2Fdfd57528-e119-4ac6-b22e-4dfb121c8a6a%2F1727000447514.jpg</t>
  </si>
  <si>
    <t>1727000471217.jpg</t>
  </si>
  <si>
    <t>https://kc.kobotoolbox.org/media/original?media_file=offgridsunpenwa%2Fattachments%2Fe00683ebbbf94ae58d9480a61c8ddf75%2Fdfd57528-e119-4ac6-b22e-4dfb121c8a6a%2F1727000471217.jpg</t>
  </si>
  <si>
    <t xml:space="preserve">Replacing with a piece of PVC pipe </t>
  </si>
  <si>
    <t>1727003154972.jpg</t>
  </si>
  <si>
    <t>https://kc.kobotoolbox.org/media/original?media_file=offgridsunpenwa%2Fattachments%2Fe00683ebbbf94ae58d9480a61c8ddf75%2Fdfd57528-e119-4ac6-b22e-4dfb121c8a6a%2F1727003154972.jpg</t>
  </si>
  <si>
    <t>1727003179232.jpg</t>
  </si>
  <si>
    <t>https://kc.kobotoolbox.org/media/original?media_file=offgridsunpenwa%2Fattachments%2Fe00683ebbbf94ae58d9480a61c8ddf75%2Fdfd57528-e119-4ac6-b22e-4dfb121c8a6a%2F1727003179232.jpg</t>
  </si>
  <si>
    <t>-0.0416867 34.1163367 1182.2 4.966</t>
  </si>
  <si>
    <t>dfd57528-e119-4ac6-b22e-4dfb121c8a6a</t>
  </si>
  <si>
    <t>Uhanya line</t>
  </si>
  <si>
    <t>Burst</t>
  </si>
  <si>
    <t>1727177838283.jpg</t>
  </si>
  <si>
    <t>https://kc.kobotoolbox.org/media/original?media_file=offgridsunpenwa%2Fattachments%2Fe00683ebbbf94ae58d9480a61c8ddf75%2Fdf6b2382-66af-4b81-b030-31dc96a7e333%2F1727177838283.jpg</t>
  </si>
  <si>
    <t>1727172599293.jpg</t>
  </si>
  <si>
    <t>https://kc.kobotoolbox.org/media/original?media_file=offgridsunpenwa%2Fattachments%2Fe00683ebbbf94ae58d9480a61c8ddf75%2Fdf6b2382-66af-4b81-b030-31dc96a7e333%2F1727172599293.jpg</t>
  </si>
  <si>
    <t>1727173555201.jpg</t>
  </si>
  <si>
    <t>https://kc.kobotoolbox.org/media/original?media_file=offgridsunpenwa%2Fattachments%2Fe00683ebbbf94ae58d9480a61c8ddf75%2Fdf6b2382-66af-4b81-b030-31dc96a7e333%2F1727173555201.jpg</t>
  </si>
  <si>
    <t>1727173565675.jpg</t>
  </si>
  <si>
    <t>https://kc.kobotoolbox.org/media/original?media_file=offgridsunpenwa%2Fattachments%2Fe00683ebbbf94ae58d9480a61c8ddf75%2Fdf6b2382-66af-4b81-b030-31dc96a7e333%2F1727173565675.jpg</t>
  </si>
  <si>
    <t>-0.0978958 34.0647186 1137.3 4.833</t>
  </si>
  <si>
    <t>df6b2382-66af-4b81-b030-31dc96a7e333</t>
  </si>
  <si>
    <t xml:space="preserve">Usenge - Sanda line </t>
  </si>
  <si>
    <t xml:space="preserve">Vandalism </t>
  </si>
  <si>
    <t>1727176240709.jpg</t>
  </si>
  <si>
    <t>https://kc.kobotoolbox.org/media/original?media_file=offgridsunpenwa%2Fattachments%2Fe00683ebbbf94ae58d9480a61c8ddf75%2F9f449864-be07-45dd-984b-f7f2f935e24c%2F1727176240709.jpg</t>
  </si>
  <si>
    <t>1727176265456.jpg</t>
  </si>
  <si>
    <t>https://kc.kobotoolbox.org/media/original?media_file=offgridsunpenwa%2Fattachments%2Fe00683ebbbf94ae58d9480a61c8ddf75%2F9f449864-be07-45dd-984b-f7f2f935e24c%2F1727176265456.jpg</t>
  </si>
  <si>
    <t>1727177689915.jpg</t>
  </si>
  <si>
    <t>https://kc.kobotoolbox.org/media/original?media_file=offgridsunpenwa%2Fattachments%2Fe00683ebbbf94ae58d9480a61c8ddf75%2F9f449864-be07-45dd-984b-f7f2f935e24c%2F1727177689915.jpg</t>
  </si>
  <si>
    <t>1727177705907.jpg</t>
  </si>
  <si>
    <t>https://kc.kobotoolbox.org/media/original?media_file=offgridsunpenwa%2Fattachments%2Fe00683ebbbf94ae58d9480a61c8ddf75%2F9f449864-be07-45dd-984b-f7f2f935e24c%2F1727177705907.jpg</t>
  </si>
  <si>
    <t>-0.0669359 34.0536581 1145.1000000000001 4.748</t>
  </si>
  <si>
    <t>9f449864-be07-45dd-984b-f7f2f935e24c</t>
  </si>
  <si>
    <t>Pipe vandalized</t>
  </si>
  <si>
    <t>1727328271602.jpg</t>
  </si>
  <si>
    <t>https://kc.kobotoolbox.org/media/original?media_file=offgridsunpenwa%2Fattachments%2Fe00683ebbbf94ae58d9480a61c8ddf75%2F98aa22b2-e001-47ff-98e5-260c3f98b43b%2F1727328271602.jpg</t>
  </si>
  <si>
    <t>1727328288351.jpg</t>
  </si>
  <si>
    <t>https://kc.kobotoolbox.org/media/original?media_file=offgridsunpenwa%2Fattachments%2Fe00683ebbbf94ae58d9480a61c8ddf75%2F98aa22b2-e001-47ff-98e5-260c3f98b43b%2F1727328288351.jpg</t>
  </si>
  <si>
    <t>1727345414101.jpg</t>
  </si>
  <si>
    <t>https://kc.kobotoolbox.org/media/original?media_file=offgridsunpenwa%2Fattachments%2Fe00683ebbbf94ae58d9480a61c8ddf75%2F98aa22b2-e001-47ff-98e5-260c3f98b43b%2F1727345414101.jpg</t>
  </si>
  <si>
    <t>1727345423781.jpg</t>
  </si>
  <si>
    <t>https://kc.kobotoolbox.org/media/original?media_file=offgridsunpenwa%2Fattachments%2Fe00683ebbbf94ae58d9480a61c8ddf75%2F98aa22b2-e001-47ff-98e5-260c3f98b43b%2F1727345423781.jpg</t>
  </si>
  <si>
    <t>-0.0280156 34.0782261 1138.1 4.033</t>
  </si>
  <si>
    <t>98aa22b2-e001-47ff-98e5-260c3f98b43b</t>
  </si>
  <si>
    <t>Kathoma - Usigu line</t>
  </si>
  <si>
    <t>Pressure messed with the connection socket</t>
  </si>
  <si>
    <t>1727705504667.jpg</t>
  </si>
  <si>
    <t>https://kc.kobotoolbox.org/media/original?media_file=offgridsunpenwa%2Fattachments%2Fe00683ebbbf94ae58d9480a61c8ddf75%2F60c10d19-dff5-46bb-b194-309b97589cd7%2F1727705504667.jpg</t>
  </si>
  <si>
    <t>1727705513845.jpg</t>
  </si>
  <si>
    <t>https://kc.kobotoolbox.org/media/original?media_file=offgridsunpenwa%2Fattachments%2Fe00683ebbbf94ae58d9480a61c8ddf75%2F60c10d19-dff5-46bb-b194-309b97589cd7%2F1727705513845.jpg</t>
  </si>
  <si>
    <t>1727708566924.jpg</t>
  </si>
  <si>
    <t>https://kc.kobotoolbox.org/media/original?media_file=offgridsunpenwa%2Fattachments%2Fe00683ebbbf94ae58d9480a61c8ddf75%2F60c10d19-dff5-46bb-b194-309b97589cd7%2F1727708566924.jpg</t>
  </si>
  <si>
    <t>1727708573818.jpg</t>
  </si>
  <si>
    <t>https://kc.kobotoolbox.org/media/original?media_file=offgridsunpenwa%2Fattachments%2Fe00683ebbbf94ae58d9480a61c8ddf75%2F60c10d19-dff5-46bb-b194-309b97589cd7%2F1727708573818.jpg</t>
  </si>
  <si>
    <t>-0.0574739 34.0996824 1116.3 4.65</t>
  </si>
  <si>
    <t>60c10d19-dff5-46bb-b194-309b97589cd7</t>
  </si>
  <si>
    <t>1728288078236.jpg</t>
  </si>
  <si>
    <t>https://kc.kobotoolbox.org/media/original?media_file=offgridsunpenwa%2Fattachments%2Fe00683ebbbf94ae58d9480a61c8ddf75%2Fc879a599-d14c-41cf-aa89-250ba4e6c570%2F1728288078236.jpg</t>
  </si>
  <si>
    <t>1728288091385.jpg</t>
  </si>
  <si>
    <t>https://kc.kobotoolbox.org/media/original?media_file=offgridsunpenwa%2Fattachments%2Fe00683ebbbf94ae58d9480a61c8ddf75%2Fc879a599-d14c-41cf-aa89-250ba4e6c570%2F1728288091385.jpg</t>
  </si>
  <si>
    <t>1728290567473.jpg</t>
  </si>
  <si>
    <t>https://kc.kobotoolbox.org/media/original?media_file=offgridsunpenwa%2Fattachments%2Fe00683ebbbf94ae58d9480a61c8ddf75%2Fc879a599-d14c-41cf-aa89-250ba4e6c570%2F1728290567473.jpg</t>
  </si>
  <si>
    <t>1728290575080.jpg</t>
  </si>
  <si>
    <t>https://kc.kobotoolbox.org/media/original?media_file=offgridsunpenwa%2Fattachments%2Fe00683ebbbf94ae58d9480a61c8ddf75%2Fc879a599-d14c-41cf-aa89-250ba4e6c570%2F1728290575080.jpg</t>
  </si>
  <si>
    <t>-0.0547169 34.1130663 1142.9 4.8</t>
  </si>
  <si>
    <t>c879a599-d14c-41cf-aa89-250ba4e6c570</t>
  </si>
  <si>
    <t xml:space="preserve">Wambasa kiosk </t>
  </si>
  <si>
    <t xml:space="preserve">The Lorentz screen does not display </t>
  </si>
  <si>
    <t>1728380315079.jpg</t>
  </si>
  <si>
    <t>https://kc.kobotoolbox.org/media/original?media_file=offgridsunpenwa%2Fattachments%2Fe00683ebbbf94ae58d9480a61c8ddf75%2Fb5b7b899-d4c9-4aab-9c78-0fcdea158689%2F1728380315079.jpg</t>
  </si>
  <si>
    <t>1728380334984.jpg</t>
  </si>
  <si>
    <t>https://kc.kobotoolbox.org/media/original?media_file=offgridsunpenwa%2Fattachments%2Fe00683ebbbf94ae58d9480a61c8ddf75%2Fb5b7b899-d4c9-4aab-9c78-0fcdea158689%2F1728380334984.jpg</t>
  </si>
  <si>
    <t xml:space="preserve">Replacement of the screen </t>
  </si>
  <si>
    <t>1728380762525.jpg</t>
  </si>
  <si>
    <t>https://kc.kobotoolbox.org/media/original?media_file=offgridsunpenwa%2Fattachments%2Fe00683ebbbf94ae58d9480a61c8ddf75%2Fb5b7b899-d4c9-4aab-9c78-0fcdea158689%2F1728380762525.jpg</t>
  </si>
  <si>
    <t>1728380779246.jpg</t>
  </si>
  <si>
    <t>https://kc.kobotoolbox.org/media/original?media_file=offgridsunpenwa%2Fattachments%2Fe00683ebbbf94ae58d9480a61c8ddf75%2Fb5b7b899-d4c9-4aab-9c78-0fcdea158689%2F1728380779246.jpg</t>
  </si>
  <si>
    <t>-0.0474928 34.0862763 1189.3999999999999 4.589</t>
  </si>
  <si>
    <t>b5b7b899-d4c9-4aab-9c78-0fcdea158689</t>
  </si>
  <si>
    <t xml:space="preserve">Wambasa - Usenge line </t>
  </si>
  <si>
    <t>Disconnection between PVC and HDPE pipe socket</t>
  </si>
  <si>
    <t>1728479134817.jpg</t>
  </si>
  <si>
    <t>https://kc.kobotoolbox.org/media/original?media_file=offgridsunpenwa%2Fattachments%2Fe00683ebbbf94ae58d9480a61c8ddf75%2F1d4a9df9-7f43-4227-90b4-dfbf1cb8f50d%2F1728479134817.jpg</t>
  </si>
  <si>
    <t>1728479147933.jpg</t>
  </si>
  <si>
    <t>https://kc.kobotoolbox.org/media/original?media_file=offgridsunpenwa%2Fattachments%2Fe00683ebbbf94ae58d9480a61c8ddf75%2F1d4a9df9-7f43-4227-90b4-dfbf1cb8f50d%2F1728479147933.jpg</t>
  </si>
  <si>
    <t xml:space="preserve">Joining with an HDPE connector </t>
  </si>
  <si>
    <t>1728480163316.jpg</t>
  </si>
  <si>
    <t>https://kc.kobotoolbox.org/media/original?media_file=offgridsunpenwa%2Fattachments%2Fe00683ebbbf94ae58d9480a61c8ddf75%2F1d4a9df9-7f43-4227-90b4-dfbf1cb8f50d%2F1728480163316.jpg</t>
  </si>
  <si>
    <t>1728480170549.jpg</t>
  </si>
  <si>
    <t>https://kc.kobotoolbox.org/media/original?media_file=offgridsunpenwa%2Fattachments%2Fe00683ebbbf94ae58d9480a61c8ddf75%2F1d4a9df9-7f43-4227-90b4-dfbf1cb8f50d%2F1728480170549.jpg</t>
  </si>
  <si>
    <t>-0.0470717 34.0837081 1170.5 4.866</t>
  </si>
  <si>
    <t>1d4a9df9-7f43-4227-90b4-dfbf1cb8f50d</t>
  </si>
  <si>
    <t xml:space="preserve">Jusa - Wambasa line </t>
  </si>
  <si>
    <t>Damage caused by community members who want to get free water</t>
  </si>
  <si>
    <t>1728633066973.jpg</t>
  </si>
  <si>
    <t>https://kc.kobotoolbox.org/media/original?media_file=offgridsunpenwa%2Fattachments%2Fe00683ebbbf94ae58d9480a61c8ddf75%2F18a564f6-fa3a-493a-97c4-64e41288e9ef%2F1728633066973.jpg</t>
  </si>
  <si>
    <t>1728635650382.jpg</t>
  </si>
  <si>
    <t>https://kc.kobotoolbox.org/media/original?media_file=offgridsunpenwa%2Fattachments%2Fe00683ebbbf94ae58d9480a61c8ddf75%2F18a564f6-fa3a-493a-97c4-64e41288e9ef%2F1728635650382.jpg</t>
  </si>
  <si>
    <t>1728635681994.jpg</t>
  </si>
  <si>
    <t>https://kc.kobotoolbox.org/media/original?media_file=offgridsunpenwa%2Fattachments%2Fe00683ebbbf94ae58d9480a61c8ddf75%2F18a564f6-fa3a-493a-97c4-64e41288e9ef%2F1728635681994.jpg</t>
  </si>
  <si>
    <t>1728635689003.jpg</t>
  </si>
  <si>
    <t>https://kc.kobotoolbox.org/media/original?media_file=offgridsunpenwa%2Fattachments%2Fe00683ebbbf94ae58d9480a61c8ddf75%2F18a564f6-fa3a-493a-97c4-64e41288e9ef%2F1728635689003.jpg</t>
  </si>
  <si>
    <t>-0.0302632 34.0787154 1123.6 4.95</t>
  </si>
  <si>
    <t>18a564f6-fa3a-493a-97c4-64e41288e9ef</t>
  </si>
  <si>
    <t>Kajairo kiosk on Uhanya line</t>
  </si>
  <si>
    <t>Installation of a bypass</t>
  </si>
  <si>
    <t>1729078752465.jpg</t>
  </si>
  <si>
    <t>https://kc.kobotoolbox.org/media/original?media_file=offgridsunpenwa%2Fattachments%2Fe00683ebbbf94ae58d9480a61c8ddf75%2F63502191-f44b-48d5-8983-858aa7ac3dda%2F1729078752465.jpg</t>
  </si>
  <si>
    <t>1729078792571.jpg</t>
  </si>
  <si>
    <t>https://kc.kobotoolbox.org/media/original?media_file=offgridsunpenwa%2Fattachments%2Fe00683ebbbf94ae58d9480a61c8ddf75%2F63502191-f44b-48d5-8983-858aa7ac3dda%2F1729078792571.jpg</t>
  </si>
  <si>
    <t>Installation of a bypass line next to the booster pump</t>
  </si>
  <si>
    <t>1729087604800.jpg</t>
  </si>
  <si>
    <t>https://kc.kobotoolbox.org/media/original?media_file=offgridsunpenwa%2Fattachments%2Fe00683ebbbf94ae58d9480a61c8ddf75%2F63502191-f44b-48d5-8983-858aa7ac3dda%2F1729087604800.jpg</t>
  </si>
  <si>
    <t>1729087616207.jpg</t>
  </si>
  <si>
    <t>https://kc.kobotoolbox.org/media/original?media_file=offgridsunpenwa%2Fattachments%2Fe00683ebbbf94ae58d9480a61c8ddf75%2F63502191-f44b-48d5-8983-858aa7ac3dda%2F1729087616207.jpg</t>
  </si>
  <si>
    <t>-0.0697844 34.0708783 1133.6999999999998 4.833</t>
  </si>
  <si>
    <t>63502191-f44b-48d5-8983-858aa7ac3dda</t>
  </si>
  <si>
    <t>1729164138460.jpg</t>
  </si>
  <si>
    <t>https://kc.kobotoolbox.org/media/original?media_file=offgridsunpenwa%2Fattachments%2Fe00683ebbbf94ae58d9480a61c8ddf75%2F257b8277-08a7-4ed5-ae01-4789fcf181ae%2F1729164138460.jpg</t>
  </si>
  <si>
    <t>1729162266215.jpg</t>
  </si>
  <si>
    <t>https://kc.kobotoolbox.org/media/original?media_file=offgridsunpenwa%2Fattachments%2Fe00683ebbbf94ae58d9480a61c8ddf75%2F257b8277-08a7-4ed5-ae01-4789fcf181ae%2F1729162266215.jpg</t>
  </si>
  <si>
    <t>1729238054657.jpg</t>
  </si>
  <si>
    <t>https://kc.kobotoolbox.org/media/original?media_file=offgridsunpenwa%2Fattachments%2Fe00683ebbbf94ae58d9480a61c8ddf75%2F257b8277-08a7-4ed5-ae01-4789fcf181ae%2F1729238054657.jpg</t>
  </si>
  <si>
    <t>1729238066379.jpg</t>
  </si>
  <si>
    <t>https://kc.kobotoolbox.org/media/original?media_file=offgridsunpenwa%2Fattachments%2Fe00683ebbbf94ae58d9480a61c8ddf75%2F257b8277-08a7-4ed5-ae01-4789fcf181ae%2F1729238066379.jpg</t>
  </si>
  <si>
    <t>-0.0417891 34.1166773 1180.5 4.942</t>
  </si>
  <si>
    <t>257b8277-08a7-4ed5-ae01-4789fcf181ae</t>
  </si>
  <si>
    <t xml:space="preserve">Ruwe line </t>
  </si>
  <si>
    <t xml:space="preserve">Loose PVC connection socket </t>
  </si>
  <si>
    <t>1729245643646.jpg</t>
  </si>
  <si>
    <t>https://kc.kobotoolbox.org/media/original?media_file=offgridsunpenwa%2Fattachments%2Fe00683ebbbf94ae58d9480a61c8ddf75%2F6318abcb-0cb3-4fb6-b88f-bfd4723a6886%2F1729245643646.jpg</t>
  </si>
  <si>
    <t>1729245658904.jpg</t>
  </si>
  <si>
    <t>https://kc.kobotoolbox.org/media/original?media_file=offgridsunpenwa%2Fattachments%2Fe00683ebbbf94ae58d9480a61c8ddf75%2F6318abcb-0cb3-4fb6-b88f-bfd4723a6886%2F1729245658904.jpg</t>
  </si>
  <si>
    <t>1729245881621.jpg</t>
  </si>
  <si>
    <t>https://kc.kobotoolbox.org/media/original?media_file=offgridsunpenwa%2Fattachments%2Fe00683ebbbf94ae58d9480a61c8ddf75%2F6318abcb-0cb3-4fb6-b88f-bfd4723a6886%2F1729245881621.jpg</t>
  </si>
  <si>
    <t>1729245891248.jpg</t>
  </si>
  <si>
    <t>https://kc.kobotoolbox.org/media/original?media_file=offgridsunpenwa%2Fattachments%2Fe00683ebbbf94ae58d9480a61c8ddf75%2F6318abcb-0cb3-4fb6-b88f-bfd4723a6886%2F1729245891248.jpg</t>
  </si>
  <si>
    <t>-0.0532156 34.0823493 1153.8999999999999 4.28</t>
  </si>
  <si>
    <t>6318abcb-0cb3-4fb6-b88f-bfd4723a6886</t>
  </si>
  <si>
    <t xml:space="preserve">Kathoma - Majengo market line </t>
  </si>
  <si>
    <t xml:space="preserve">Replacement of the gate valve </t>
  </si>
  <si>
    <t>1729495671590.jpg</t>
  </si>
  <si>
    <t>https://kc.kobotoolbox.org/media/original?media_file=offgridsunpenwa%2Fattachments%2Fe00683ebbbf94ae58d9480a61c8ddf75%2Fb65301dd-2c6c-43ee-a10c-918d87aad262%2F1729495671590.jpg</t>
  </si>
  <si>
    <t>1729495684256.jpg</t>
  </si>
  <si>
    <t>https://kc.kobotoolbox.org/media/original?media_file=offgridsunpenwa%2Fattachments%2Fe00683ebbbf94ae58d9480a61c8ddf75%2Fb65301dd-2c6c-43ee-a10c-918d87aad262%2F1729495684256.jpg</t>
  </si>
  <si>
    <t xml:space="preserve">Replacement of a new gate valve </t>
  </si>
  <si>
    <t>1729495731015.jpg</t>
  </si>
  <si>
    <t>https://kc.kobotoolbox.org/media/original?media_file=offgridsunpenwa%2Fattachments%2Fe00683ebbbf94ae58d9480a61c8ddf75%2Fb65301dd-2c6c-43ee-a10c-918d87aad262%2F1729495731015.jpg</t>
  </si>
  <si>
    <t>1729495761585.jpg</t>
  </si>
  <si>
    <t>https://kc.kobotoolbox.org/media/original?media_file=offgridsunpenwa%2Fattachments%2Fe00683ebbbf94ae58d9480a61c8ddf75%2Fb65301dd-2c6c-43ee-a10c-918d87aad262%2F1729495761585.jpg</t>
  </si>
  <si>
    <t>-0.0546519 34.1134782 1147.1 4.35</t>
  </si>
  <si>
    <t>b65301dd-2c6c-43ee-a10c-918d87aad262</t>
  </si>
  <si>
    <t xml:space="preserve">Kadero - Wambasa line </t>
  </si>
  <si>
    <t>1729507569642.jpg</t>
  </si>
  <si>
    <t>https://kc.kobotoolbox.org/media/original?media_file=offgridsunpenwa%2Fattachments%2Fe00683ebbbf94ae58d9480a61c8ddf75%2Fe67f902c-efd7-430d-8896-c48efabbd054%2F1729507569642.jpg</t>
  </si>
  <si>
    <t>1729507609153.jpg</t>
  </si>
  <si>
    <t>https://kc.kobotoolbox.org/media/original?media_file=offgridsunpenwa%2Fattachments%2Fe00683ebbbf94ae58d9480a61c8ddf75%2Fe67f902c-efd7-430d-8896-c48efabbd054%2F1729507609153.jpg</t>
  </si>
  <si>
    <t>1729511022414.jpg</t>
  </si>
  <si>
    <t>https://kc.kobotoolbox.org/media/original?media_file=offgridsunpenwa%2Fattachments%2Fe00683ebbbf94ae58d9480a61c8ddf75%2Fe67f902c-efd7-430d-8896-c48efabbd054%2F1729511022414.jpg</t>
  </si>
  <si>
    <t>1729511034571.jpg</t>
  </si>
  <si>
    <t>https://kc.kobotoolbox.org/media/original?media_file=offgridsunpenwa%2Fattachments%2Fe00683ebbbf94ae58d9480a61c8ddf75%2Fe67f902c-efd7-430d-8896-c48efabbd054%2F1729511034571.jpg</t>
  </si>
  <si>
    <t>-0.044175 34.0966167 1265.1 3.8</t>
  </si>
  <si>
    <t>e67f902c-efd7-430d-8896-c48efabbd054</t>
  </si>
  <si>
    <t>1729515902131.jpg</t>
  </si>
  <si>
    <t>https://kc.kobotoolbox.org/media/original?media_file=offgridsunpenwa%2Fattachments%2Fe00683ebbbf94ae58d9480a61c8ddf75%2F4e0e95c7-1363-4f62-8e32-55c6a55d2100%2F1729515902131.jpg</t>
  </si>
  <si>
    <t>1729515914929.jpg</t>
  </si>
  <si>
    <t>https://kc.kobotoolbox.org/media/original?media_file=offgridsunpenwa%2Fattachments%2Fe00683ebbbf94ae58d9480a61c8ddf75%2F4e0e95c7-1363-4f62-8e32-55c6a55d2100%2F1729515914929.jpg</t>
  </si>
  <si>
    <t>1729516768954.jpg</t>
  </si>
  <si>
    <t>https://kc.kobotoolbox.org/media/original?media_file=offgridsunpenwa%2Fattachments%2Fe00683ebbbf94ae58d9480a61c8ddf75%2F4e0e95c7-1363-4f62-8e32-55c6a55d2100%2F1729516768954.jpg</t>
  </si>
  <si>
    <t>1729516778240.jpg</t>
  </si>
  <si>
    <t>https://kc.kobotoolbox.org/media/original?media_file=offgridsunpenwa%2Fattachments%2Fe00683ebbbf94ae58d9480a61c8ddf75%2F4e0e95c7-1363-4f62-8e32-55c6a55d2100%2F1729516778240.jpg</t>
  </si>
  <si>
    <t>-0.0904941 34.0730885 1134.6 4.5</t>
  </si>
  <si>
    <t>4e0e95c7-1363-4f62-8e32-55c6a55d2100</t>
  </si>
  <si>
    <t xml:space="preserve">Nyenye Misori line </t>
  </si>
  <si>
    <t xml:space="preserve">Damaged caused by tractor doing road maintenance </t>
  </si>
  <si>
    <t>1730365169893.jpg</t>
  </si>
  <si>
    <t>https://kc.kobotoolbox.org/media/original?media_file=offgridsunpenwa%2Fattachments%2Fe00683ebbbf94ae58d9480a61c8ddf75%2Fe56b554f-6b7b-4541-992c-e5d03d364f69%2F1730365169893.jpg</t>
  </si>
  <si>
    <t>1730365182041.jpg</t>
  </si>
  <si>
    <t>https://kc.kobotoolbox.org/media/original?media_file=offgridsunpenwa%2Fattachments%2Fe00683ebbbf94ae58d9480a61c8ddf75%2Fe56b554f-6b7b-4541-992c-e5d03d364f69%2F1730365182041.jpg</t>
  </si>
  <si>
    <t>1730366463332.jpg</t>
  </si>
  <si>
    <t>https://kc.kobotoolbox.org/media/original?media_file=offgridsunpenwa%2Fattachments%2Fe00683ebbbf94ae58d9480a61c8ddf75%2Fe56b554f-6b7b-4541-992c-e5d03d364f69%2F1730366463332.jpg</t>
  </si>
  <si>
    <t>1730366480906.jpg</t>
  </si>
  <si>
    <t>https://kc.kobotoolbox.org/media/original?media_file=offgridsunpenwa%2Fattachments%2Fe00683ebbbf94ae58d9480a61c8ddf75%2Fe56b554f-6b7b-4541-992c-e5d03d364f69%2F1730366480906.jpg</t>
  </si>
  <si>
    <t>-0.101938 34.0694433 1126.1999999999998 4.966</t>
  </si>
  <si>
    <t>e56b554f-6b7b-4541-992c-e5d03d364f69</t>
  </si>
  <si>
    <t xml:space="preserve">Uhanya line </t>
  </si>
  <si>
    <t xml:space="preserve">Damaged caused by a tractor doing road maintenance </t>
  </si>
  <si>
    <t>1730368075898.jpg</t>
  </si>
  <si>
    <t>https://kc.kobotoolbox.org/media/original?media_file=offgridsunpenwa%2Fattachments%2Fe00683ebbbf94ae58d9480a61c8ddf75%2F0515071d-cf15-41e5-8613-55f4b57d5d51%2F1730368075898.jpg</t>
  </si>
  <si>
    <t>1730368104179.jpg</t>
  </si>
  <si>
    <t>https://kc.kobotoolbox.org/media/original?media_file=offgridsunpenwa%2Fattachments%2Fe00683ebbbf94ae58d9480a61c8ddf75%2F0515071d-cf15-41e5-8613-55f4b57d5d51%2F1730368104179.jpg</t>
  </si>
  <si>
    <t>1730370219056.jpg</t>
  </si>
  <si>
    <t>https://kc.kobotoolbox.org/media/original?media_file=offgridsunpenwa%2Fattachments%2Fe00683ebbbf94ae58d9480a61c8ddf75%2F0515071d-cf15-41e5-8613-55f4b57d5d51%2F1730370219056.jpg</t>
  </si>
  <si>
    <t>1730370234937.jpg</t>
  </si>
  <si>
    <t>https://kc.kobotoolbox.org/media/original?media_file=offgridsunpenwa%2Fattachments%2Fe00683ebbbf94ae58d9480a61c8ddf75%2F0515071d-cf15-41e5-8613-55f4b57d5d51%2F1730370234937.jpg</t>
  </si>
  <si>
    <t>-0.0875702 34.074699 1139.6 4.8</t>
  </si>
  <si>
    <t>0515071d-cf15-41e5-8613-55f4b57d5d51</t>
  </si>
  <si>
    <t>Kathoma line next to Kathoma kiosk</t>
  </si>
  <si>
    <t>1731077199798.jpg</t>
  </si>
  <si>
    <t>https://kc.kobotoolbox.org/media/original?media_file=offgridsunpenwa%2Fattachments%2Fe00683ebbbf94ae58d9480a61c8ddf75%2F6d17ce66-9e82-4bd8-9391-2ddc16ca1681%2F1731077199798.jpg</t>
  </si>
  <si>
    <t>1731077228851.jpg</t>
  </si>
  <si>
    <t>https://kc.kobotoolbox.org/media/original?media_file=offgridsunpenwa%2Fattachments%2Fe00683ebbbf94ae58d9480a61c8ddf75%2F6d17ce66-9e82-4bd8-9391-2ddc16ca1681%2F1731077228851.jpg</t>
  </si>
  <si>
    <t>Replacement with a pipe</t>
  </si>
  <si>
    <t>1731081070081.jpg</t>
  </si>
  <si>
    <t>https://kc.kobotoolbox.org/media/original?media_file=offgridsunpenwa%2Fattachments%2Fe00683ebbbf94ae58d9480a61c8ddf75%2F6d17ce66-9e82-4bd8-9391-2ddc16ca1681%2F1731081070081.jpg</t>
  </si>
  <si>
    <t>1731081091590.jpg</t>
  </si>
  <si>
    <t>https://kc.kobotoolbox.org/media/original?media_file=offgridsunpenwa%2Fattachments%2Fe00683ebbbf94ae58d9480a61c8ddf75%2F6d17ce66-9e82-4bd8-9391-2ddc16ca1681%2F1731081091590.jpg</t>
  </si>
  <si>
    <t>-0.0554133 34.1072101 1155.2 3.1</t>
  </si>
  <si>
    <t>6d17ce66-9e82-4bd8-9391-2ddc16ca1681</t>
  </si>
  <si>
    <t>1731312144895.jpg</t>
  </si>
  <si>
    <t>https://kc.kobotoolbox.org/media/original?media_file=offgridsunpenwa%2Fattachments%2Fe00683ebbbf94ae58d9480a61c8ddf75%2Fb8c54e60-b5df-4d55-8133-57528f60e85c%2F1731312144895.jpg</t>
  </si>
  <si>
    <t>1731312177325.jpg</t>
  </si>
  <si>
    <t>https://kc.kobotoolbox.org/media/original?media_file=offgridsunpenwa%2Fattachments%2Fe00683ebbbf94ae58d9480a61c8ddf75%2Fb8c54e60-b5df-4d55-8133-57528f60e85c%2F1731312177325.jpg</t>
  </si>
  <si>
    <t>1731317475362.jpg</t>
  </si>
  <si>
    <t>https://kc.kobotoolbox.org/media/original?media_file=offgridsunpenwa%2Fattachments%2Fe00683ebbbf94ae58d9480a61c8ddf75%2Fb8c54e60-b5df-4d55-8133-57528f60e85c%2F1731317475362.jpg</t>
  </si>
  <si>
    <t>1731317484032.jpg</t>
  </si>
  <si>
    <t>https://kc.kobotoolbox.org/media/original?media_file=offgridsunpenwa%2Fattachments%2Fe00683ebbbf94ae58d9480a61c8ddf75%2Fb8c54e60-b5df-4d55-8133-57528f60e85c%2F1731317484032.jpg</t>
  </si>
  <si>
    <t>-0.0416876 34.11639 1175.9 4.95</t>
  </si>
  <si>
    <t>b8c54e60-b5df-4d55-8133-57528f60e85c</t>
  </si>
  <si>
    <t>Kathoma line at PLO Lumumbas home</t>
  </si>
  <si>
    <t>Pressure burst</t>
  </si>
  <si>
    <t>1731666710752.jpg</t>
  </si>
  <si>
    <t>https://kc.kobotoolbox.org/media/original?media_file=offgridsunpenwa%2Fattachments%2Fe00683ebbbf94ae58d9480a61c8ddf75%2Ffb688118-1457-4267-80eb-3a3952350db0%2F1731666710752.jpg</t>
  </si>
  <si>
    <t>1731666731140.jpg</t>
  </si>
  <si>
    <t>https://kc.kobotoolbox.org/media/original?media_file=offgridsunpenwa%2Fattachments%2Fe00683ebbbf94ae58d9480a61c8ddf75%2Ffb688118-1457-4267-80eb-3a3952350db0%2F1731666731140.jpg</t>
  </si>
  <si>
    <t>1731670247811.jpg</t>
  </si>
  <si>
    <t>https://kc.kobotoolbox.org/media/original?media_file=offgridsunpenwa%2Fattachments%2Fe00683ebbbf94ae58d9480a61c8ddf75%2Ffb688118-1457-4267-80eb-3a3952350db0%2F1731670247811.jpg</t>
  </si>
  <si>
    <t>1731670273173.jpg</t>
  </si>
  <si>
    <t>https://kc.kobotoolbox.org/media/original?media_file=offgridsunpenwa%2Fattachments%2Fe00683ebbbf94ae58d9480a61c8ddf75%2Ffb688118-1457-4267-80eb-3a3952350db0%2F1731670273173.jpg</t>
  </si>
  <si>
    <t>-0.051854 34.1067955 1143.4 3.616</t>
  </si>
  <si>
    <t>fb688118-1457-4267-80eb-3a3952350db0</t>
  </si>
  <si>
    <t xml:space="preserve">Usenge - Kajairo line </t>
  </si>
  <si>
    <t xml:space="preserve">Installation of air valve </t>
  </si>
  <si>
    <t>1731915261028.jpg</t>
  </si>
  <si>
    <t>https://kc.kobotoolbox.org/media/original?media_file=offgridsunpenwa%2Fattachments%2Fe00683ebbbf94ae58d9480a61c8ddf75%2Fb533b70a-ab44-4606-a767-cb35abb883b8%2F1731915261028.jpg</t>
  </si>
  <si>
    <t>1731917917143.jpg</t>
  </si>
  <si>
    <t>https://kc.kobotoolbox.org/media/original?media_file=offgridsunpenwa%2Fattachments%2Fe00683ebbbf94ae58d9480a61c8ddf75%2Fb533b70a-ab44-4606-a767-cb35abb883b8%2F1731917917143.jpg</t>
  </si>
  <si>
    <t xml:space="preserve">Installation of an air valve to reduce airlock in the line </t>
  </si>
  <si>
    <t>1731917995444.jpg</t>
  </si>
  <si>
    <t>https://kc.kobotoolbox.org/media/original?media_file=offgridsunpenwa%2Fattachments%2Fe00683ebbbf94ae58d9480a61c8ddf75%2Fb533b70a-ab44-4606-a767-cb35abb883b8%2F1731917995444.jpg</t>
  </si>
  <si>
    <t>1731918012242.jpg</t>
  </si>
  <si>
    <t>https://kc.kobotoolbox.org/media/original?media_file=offgridsunpenwa%2Fattachments%2Fe00683ebbbf94ae58d9480a61c8ddf75%2Fb533b70a-ab44-4606-a767-cb35abb883b8%2F1731918012242.jpg</t>
  </si>
  <si>
    <t>-0.0647617 34.0659421 1152.8 4.916</t>
  </si>
  <si>
    <t>b533b70a-ab44-4606-a767-cb35abb883b8</t>
  </si>
  <si>
    <t xml:space="preserve">Installation of an air valve </t>
  </si>
  <si>
    <t>1731919486123.jpg</t>
  </si>
  <si>
    <t>https://kc.kobotoolbox.org/media/original?media_file=offgridsunpenwa%2Fattachments%2Fe00683ebbbf94ae58d9480a61c8ddf75%2F24264847-49de-42ef-8e04-1d7023494619%2F1731919486123.jpg</t>
  </si>
  <si>
    <t>1731919495709.jpg</t>
  </si>
  <si>
    <t>https://kc.kobotoolbox.org/media/original?media_file=offgridsunpenwa%2Fattachments%2Fe00683ebbbf94ae58d9480a61c8ddf75%2F24264847-49de-42ef-8e04-1d7023494619%2F1731919495709.jpg</t>
  </si>
  <si>
    <t xml:space="preserve">Installation of an air valve to reduce the airlock </t>
  </si>
  <si>
    <t>1731920308105.jpg</t>
  </si>
  <si>
    <t>https://kc.kobotoolbox.org/media/original?media_file=offgridsunpenwa%2Fattachments%2Fe00683ebbbf94ae58d9480a61c8ddf75%2F24264847-49de-42ef-8e04-1d7023494619%2F1731920308105.jpg</t>
  </si>
  <si>
    <t>1731920315126.jpg</t>
  </si>
  <si>
    <t>https://kc.kobotoolbox.org/media/original?media_file=offgridsunpenwa%2Fattachments%2Fe00683ebbbf94ae58d9480a61c8ddf75%2F24264847-49de-42ef-8e04-1d7023494619%2F1731920315126.jpg</t>
  </si>
  <si>
    <t>-0.0670135 34.069461 1140.1999999999998 4.76</t>
  </si>
  <si>
    <t>24264847-49de-42ef-8e04-1d7023494619</t>
  </si>
  <si>
    <t xml:space="preserve">Kajairo - Uhanya line </t>
  </si>
  <si>
    <t xml:space="preserve">Installation of an air valve next to Victoria academy </t>
  </si>
  <si>
    <t>1731921565881.jpg</t>
  </si>
  <si>
    <t>https://kc.kobotoolbox.org/media/original?media_file=offgridsunpenwa%2Fattachments%2Fe00683ebbbf94ae58d9480a61c8ddf75%2Ff4222713-fae2-4775-9bc5-c2269421b534%2F1731921565881.jpg</t>
  </si>
  <si>
    <t>1731921644363.jpg</t>
  </si>
  <si>
    <t>https://kc.kobotoolbox.org/media/original?media_file=offgridsunpenwa%2Fattachments%2Fe00683ebbbf94ae58d9480a61c8ddf75%2Ff4222713-fae2-4775-9bc5-c2269421b534%2F1731921644363.jpg</t>
  </si>
  <si>
    <t>1731921941968.jpg</t>
  </si>
  <si>
    <t>https://kc.kobotoolbox.org/media/original?media_file=offgridsunpenwa%2Fattachments%2Fe00683ebbbf94ae58d9480a61c8ddf75%2Ff4222713-fae2-4775-9bc5-c2269421b534%2F1731921941968.jpg</t>
  </si>
  <si>
    <t>1731921952635.jpg</t>
  </si>
  <si>
    <t>https://kc.kobotoolbox.org/media/original?media_file=offgridsunpenwa%2Fattachments%2Fe00683ebbbf94ae58d9480a61c8ddf75%2Ff4222713-fae2-4775-9bc5-c2269421b534%2F1731921952635.jpg</t>
  </si>
  <si>
    <t>-0.0748394 34.0734555 1127.8999999999999 4.816</t>
  </si>
  <si>
    <t>f4222713-fae2-4775-9bc5-c2269421b534</t>
  </si>
  <si>
    <t xml:space="preserve">Jusa line </t>
  </si>
  <si>
    <t>1731936231104.jpg</t>
  </si>
  <si>
    <t>https://kc.kobotoolbox.org/media/original?media_file=offgridsunpenwa%2Fattachments%2Fe00683ebbbf94ae58d9480a61c8ddf75%2Fe3d32049-a670-4252-92a7-80377cf38285%2F1731936231104.jpg</t>
  </si>
  <si>
    <t>1731936255029.jpg</t>
  </si>
  <si>
    <t>https://kc.kobotoolbox.org/media/original?media_file=offgridsunpenwa%2Fattachments%2Fe00683ebbbf94ae58d9480a61c8ddf75%2Fe3d32049-a670-4252-92a7-80377cf38285%2F1731936255029.jpg</t>
  </si>
  <si>
    <t>1731937017765.jpg</t>
  </si>
  <si>
    <t>https://kc.kobotoolbox.org/media/original?media_file=offgridsunpenwa%2Fattachments%2Fe00683ebbbf94ae58d9480a61c8ddf75%2Fe3d32049-a670-4252-92a7-80377cf38285%2F1731937017765.jpg</t>
  </si>
  <si>
    <t>1731937029560.jpg</t>
  </si>
  <si>
    <t>https://kc.kobotoolbox.org/media/original?media_file=offgridsunpenwa%2Fattachments%2Fe00683ebbbf94ae58d9480a61c8ddf75%2Fe3d32049-a670-4252-92a7-80377cf38285%2F1731937029560.jpg</t>
  </si>
  <si>
    <t>-0.0282245 34.0768519 1156.6 4.533</t>
  </si>
  <si>
    <t>e3d32049-a670-4252-92a7-80377cf38285</t>
  </si>
  <si>
    <t>1733137578666.jpg</t>
  </si>
  <si>
    <t>https://kc.kobotoolbox.org/media/original?media_file=offgridsunpenwa%2Fattachments%2Fe00683ebbbf94ae58d9480a61c8ddf75%2Fe900daf1-dbf6-4627-abbc-7ddb427d33c5%2F1733137578666.jpg</t>
  </si>
  <si>
    <t>1733137592869.jpg</t>
  </si>
  <si>
    <t>https://kc.kobotoolbox.org/media/original?media_file=offgridsunpenwa%2Fattachments%2Fe00683ebbbf94ae58d9480a61c8ddf75%2Fe900daf1-dbf6-4627-abbc-7ddb427d33c5%2F1733137592869.jpg</t>
  </si>
  <si>
    <t>1733138358347.jpg</t>
  </si>
  <si>
    <t>https://kc.kobotoolbox.org/media/original?media_file=offgridsunpenwa%2Fattachments%2Fe00683ebbbf94ae58d9480a61c8ddf75%2Fe900daf1-dbf6-4627-abbc-7ddb427d33c5%2F1733138358347.jpg</t>
  </si>
  <si>
    <t>1733138369495.jpg</t>
  </si>
  <si>
    <t>https://kc.kobotoolbox.org/media/original?media_file=offgridsunpenwa%2Fattachments%2Fe00683ebbbf94ae58d9480a61c8ddf75%2Fe900daf1-dbf6-4627-abbc-7ddb427d33c5%2F1733138369495.jpg</t>
  </si>
  <si>
    <t>-0.09798 34.068185 1131.8 4.1</t>
  </si>
  <si>
    <t>e900daf1-dbf6-4627-abbc-7ddb427d33c5</t>
  </si>
  <si>
    <t>maji_safi_maisha_bora</t>
  </si>
  <si>
    <t>Kanyibok market line</t>
  </si>
  <si>
    <t>1733815522405.jpg</t>
  </si>
  <si>
    <t>https://kc.kobotoolbox.org/media/original?media_file=offgridsunpenwa%2Fattachments%2Fe00683ebbbf94ae58d9480a61c8ddf75%2Faf37ae41-fe94-43d9-bffc-b2364c65bf53%2F1733815522405.jpg</t>
  </si>
  <si>
    <t>1733815536201.jpg</t>
  </si>
  <si>
    <t>https://kc.kobotoolbox.org/media/original?media_file=offgridsunpenwa%2Fattachments%2Fe00683ebbbf94ae58d9480a61c8ddf75%2Faf37ae41-fe94-43d9-bffc-b2364c65bf53%2F1733815536201.jpg</t>
  </si>
  <si>
    <t xml:space="preserve">Installation of an air valve to reduce air lock </t>
  </si>
  <si>
    <t>1733815576569.jpg</t>
  </si>
  <si>
    <t>https://kc.kobotoolbox.org/media/original?media_file=offgridsunpenwa%2Fattachments%2Fe00683ebbbf94ae58d9480a61c8ddf75%2Faf37ae41-fe94-43d9-bffc-b2364c65bf53%2F1733815576569.jpg</t>
  </si>
  <si>
    <t>1733815586653.jpg</t>
  </si>
  <si>
    <t>https://kc.kobotoolbox.org/media/original?media_file=offgridsunpenwa%2Fattachments%2Fe00683ebbbf94ae58d9480a61c8ddf75%2Faf37ae41-fe94-43d9-bffc-b2364c65bf53%2F1733815586653.jpg</t>
  </si>
  <si>
    <t>-0.0817566 34.075697 1157.852 2.502</t>
  </si>
  <si>
    <t>af37ae41-fe94-43d9-bffc-b2364c65bf53</t>
  </si>
  <si>
    <t xml:space="preserve">Kanyibok secondary school </t>
  </si>
  <si>
    <t>1733816996330.jpg</t>
  </si>
  <si>
    <t>https://kc.kobotoolbox.org/media/original?media_file=offgridsunpenwa%2Fattachments%2Fe00683ebbbf94ae58d9480a61c8ddf75%2F3d90fbd4-797c-4016-bd47-c1b06cf13073%2F1733816996330.jpg</t>
  </si>
  <si>
    <t>1733817013819.jpg</t>
  </si>
  <si>
    <t>https://kc.kobotoolbox.org/media/original?media_file=offgridsunpenwa%2Fattachments%2Fe00683ebbbf94ae58d9480a61c8ddf75%2F3d90fbd4-797c-4016-bd47-c1b06cf13073%2F1733817013819.jpg</t>
  </si>
  <si>
    <t>1733817061533.jpg</t>
  </si>
  <si>
    <t>https://kc.kobotoolbox.org/media/original?media_file=offgridsunpenwa%2Fattachments%2Fe00683ebbbf94ae58d9480a61c8ddf75%2F3d90fbd4-797c-4016-bd47-c1b06cf13073%2F1733817061533.jpg</t>
  </si>
  <si>
    <t>1733817088010.jpg</t>
  </si>
  <si>
    <t>https://kc.kobotoolbox.org/media/original?media_file=offgridsunpenwa%2Fattachments%2Fe00683ebbbf94ae58d9480a61c8ddf75%2F3d90fbd4-797c-4016-bd47-c1b06cf13073%2F1733817088010.jpg</t>
  </si>
  <si>
    <t>-0.0836395 34.0778315 1164.902 3.772</t>
  </si>
  <si>
    <t>3d90fbd4-797c-4016-bd47-c1b06cf13073</t>
  </si>
  <si>
    <t>Pumb house</t>
  </si>
  <si>
    <t>Replacement of connector</t>
  </si>
  <si>
    <t>1734327806972.jpg</t>
  </si>
  <si>
    <t>https://kc.kobotoolbox.org/media/original?media_file=offgridsunpenwa%2Fattachments%2Fe00683ebbbf94ae58d9480a61c8ddf75%2F4221cd01-559d-4a46-9f3f-42d298ea3c64%2F1734327806972.jpg</t>
  </si>
  <si>
    <t>1734327827408.jpg</t>
  </si>
  <si>
    <t>https://kc.kobotoolbox.org/media/original?media_file=offgridsunpenwa%2Fattachments%2Fe00683ebbbf94ae58d9480a61c8ddf75%2F4221cd01-559d-4a46-9f3f-42d298ea3c64%2F1734327827408.jpg</t>
  </si>
  <si>
    <t xml:space="preserve">Replacing of adapter holder </t>
  </si>
  <si>
    <t>1734332358486.jpg</t>
  </si>
  <si>
    <t>https://kc.kobotoolbox.org/media/original?media_file=offgridsunpenwa%2Fattachments%2Fe00683ebbbf94ae58d9480a61c8ddf75%2F4221cd01-559d-4a46-9f3f-42d298ea3c64%2F1734332358486.jpg</t>
  </si>
  <si>
    <t>1734332398454.jpg</t>
  </si>
  <si>
    <t>https://kc.kobotoolbox.org/media/original?media_file=offgridsunpenwa%2Fattachments%2Fe00683ebbbf94ae58d9480a61c8ddf75%2F4221cd01-559d-4a46-9f3f-42d298ea3c64%2F1734332398454.jpg</t>
  </si>
  <si>
    <t>-0.0546302 34.1380396 1116.478 3.409</t>
  </si>
  <si>
    <t>4221cd01-559d-4a46-9f3f-42d298ea3c64</t>
  </si>
  <si>
    <t>Orom</t>
  </si>
  <si>
    <t>Damage cost by tractor</t>
  </si>
  <si>
    <t>1723026556199.jpg</t>
  </si>
  <si>
    <t>https://kc.kobotoolbox.org/media/original?media_file=offgridsunpenwa%2Fattachments%2Fe00683ebbbf94ae58d9480a61c8ddf75%2F07d84081-b781-420e-bb9d-7552533f3031%2F1723026556199.jpg</t>
  </si>
  <si>
    <t>1722948193463.jpg</t>
  </si>
  <si>
    <t>https://kc.kobotoolbox.org/media/original?media_file=offgridsunpenwa%2Fattachments%2Fe00683ebbbf94ae58d9480a61c8ddf75%2F07d84081-b781-420e-bb9d-7552533f3031%2F1722948193463.jpg</t>
  </si>
  <si>
    <t>T</t>
  </si>
  <si>
    <t>1722948218971.jpg</t>
  </si>
  <si>
    <t>https://kc.kobotoolbox.org/media/original?media_file=offgridsunpenwa%2Fattachments%2Fe00683ebbbf94ae58d9480a61c8ddf75%2F07d84081-b781-420e-bb9d-7552533f3031%2F1722948218971.jpg</t>
  </si>
  <si>
    <t>1722948236409.jpg</t>
  </si>
  <si>
    <t>https://kc.kobotoolbox.org/media/original?media_file=offgridsunpenwa%2Fattachments%2Fe00683ebbbf94ae58d9480a61c8ddf75%2F07d84081-b781-420e-bb9d-7552533f3031%2F1722948236409.jpg</t>
  </si>
  <si>
    <t>-0.0420954 34.1182384 1177.485 4.206</t>
  </si>
  <si>
    <t>07d84081-b781-420e-bb9d-7552533f3031</t>
  </si>
  <si>
    <t>Pressure penetrate the pipe</t>
  </si>
  <si>
    <t>1735807809998.jpg</t>
  </si>
  <si>
    <t>https://kc.kobotoolbox.org/media/original?media_file=offgridsunpenwa%2Fattachments%2Fe00683ebbbf94ae58d9480a61c8ddf75%2Fd89f230d-575d-477f-9773-e90433ec2f35%2F1735807809998.jpg</t>
  </si>
  <si>
    <t>1735807829659.jpg</t>
  </si>
  <si>
    <t>https://kc.kobotoolbox.org/media/original?media_file=offgridsunpenwa%2Fattachments%2Fe00683ebbbf94ae58d9480a61c8ddf75%2Fd89f230d-575d-477f-9773-e90433ec2f35%2F1735807829659.jpg</t>
  </si>
  <si>
    <t xml:space="preserve">We change the pipe </t>
  </si>
  <si>
    <t>1735812758477.jpg</t>
  </si>
  <si>
    <t>https://kc.kobotoolbox.org/media/original?media_file=offgridsunpenwa%2Fattachments%2Fe00683ebbbf94ae58d9480a61c8ddf75%2Fd89f230d-575d-477f-9773-e90433ec2f35%2F1735812758477.jpg</t>
  </si>
  <si>
    <t>1735812785449.jpg</t>
  </si>
  <si>
    <t>https://kc.kobotoolbox.org/media/original?media_file=offgridsunpenwa%2Fattachments%2Fe00683ebbbf94ae58d9480a61c8ddf75%2Fd89f230d-575d-477f-9773-e90433ec2f35%2F1735812785449.jpg</t>
  </si>
  <si>
    <t>-0.0420056 34.117538 1201.05 3.6</t>
  </si>
  <si>
    <t>d89f230d-575d-477f-9773-e90433ec2f35</t>
  </si>
  <si>
    <t>Gembe</t>
  </si>
  <si>
    <t>L</t>
  </si>
  <si>
    <t>1736148050742.jpg</t>
  </si>
  <si>
    <t>https://kc.kobotoolbox.org/media/original?media_file=offgridsunpenwa%2Fattachments%2Fe00683ebbbf94ae58d9480a61c8ddf75%2Fb9d45706-c204-4144-9a08-0977fa0bab7e%2F1736148050742.jpg</t>
  </si>
  <si>
    <t>1736148066553.jpg</t>
  </si>
  <si>
    <t>https://kc.kobotoolbox.org/media/original?media_file=offgridsunpenwa%2Fattachments%2Fe00683ebbbf94ae58d9480a61c8ddf75%2Fb9d45706-c204-4144-9a08-0977fa0bab7e%2F1736148066553.jpg</t>
  </si>
  <si>
    <t>Replacing of burst pipe</t>
  </si>
  <si>
    <t>1736152880517.jpg</t>
  </si>
  <si>
    <t>https://kc.kobotoolbox.org/media/original?media_file=offgridsunpenwa%2Fattachments%2Fe00683ebbbf94ae58d9480a61c8ddf75%2Fb9d45706-c204-4144-9a08-0977fa0bab7e%2F1736152880517.jpg</t>
  </si>
  <si>
    <t>1736152898637.jpg</t>
  </si>
  <si>
    <t>https://kc.kobotoolbox.org/media/original?media_file=offgridsunpenwa%2Fattachments%2Fe00683ebbbf94ae58d9480a61c8ddf75%2Fb9d45706-c204-4144-9a08-0977fa0bab7e%2F1736152898637.jpg</t>
  </si>
  <si>
    <t>-0.0573483 34.1003395 1139.785 0.943</t>
  </si>
  <si>
    <t>b9d45706-c204-4144-9a08-0977fa0bab7e</t>
  </si>
  <si>
    <t>1736592565196.jpg</t>
  </si>
  <si>
    <t>https://kc.kobotoolbox.org/media/original?media_file=offgridsunpenwa%2Fattachments%2Fe00683ebbbf94ae58d9480a61c8ddf75%2Fdb484d3a-75c2-4bbd-865b-accf5d2028da%2F1736592565196.jpg</t>
  </si>
  <si>
    <t>1736592577913.jpg</t>
  </si>
  <si>
    <t>https://kc.kobotoolbox.org/media/original?media_file=offgridsunpenwa%2Fattachments%2Fe00683ebbbf94ae58d9480a61c8ddf75%2Fdb484d3a-75c2-4bbd-865b-accf5d2028da%2F1736592577913.jpg</t>
  </si>
  <si>
    <t>Replacing the damaged part</t>
  </si>
  <si>
    <t>1736595023974.jpg</t>
  </si>
  <si>
    <t>https://kc.kobotoolbox.org/media/original?media_file=offgridsunpenwa%2Fattachments%2Fe00683ebbbf94ae58d9480a61c8ddf75%2Fdb484d3a-75c2-4bbd-865b-accf5d2028da%2F1736595023974.jpg</t>
  </si>
  <si>
    <t>1736595039563.jpg</t>
  </si>
  <si>
    <t>https://kc.kobotoolbox.org/media/original?media_file=offgridsunpenwa%2Fattachments%2Fe00683ebbbf94ae58d9480a61c8ddf75%2Fdb484d3a-75c2-4bbd-865b-accf5d2028da%2F1736595039563.jpg</t>
  </si>
  <si>
    <t>-0.0417151 34.1166471 1210.881 2.762</t>
  </si>
  <si>
    <t>db484d3a-75c2-4bbd-865b-accf5d2028da</t>
  </si>
  <si>
    <t>Raising main</t>
  </si>
  <si>
    <t>Burst coast buy pressure</t>
  </si>
  <si>
    <t>1736835213680.jpg</t>
  </si>
  <si>
    <t>https://kc.kobotoolbox.org/media/original?media_file=offgridsunpenwa%2Fattachments%2Fe00683ebbbf94ae58d9480a61c8ddf75%2Fab0f70a8-20a0-4241-9dc9-2c98879a3141%2F1736835213680.jpg</t>
  </si>
  <si>
    <t>1736835233670.jpg</t>
  </si>
  <si>
    <t>https://kc.kobotoolbox.org/media/original?media_file=offgridsunpenwa%2Fattachments%2Fe00683ebbbf94ae58d9480a61c8ddf75%2Fab0f70a8-20a0-4241-9dc9-2c98879a3141%2F1736835233670.jpg</t>
  </si>
  <si>
    <t>We change the damage part</t>
  </si>
  <si>
    <t>1736839122715.jpg</t>
  </si>
  <si>
    <t>https://kc.kobotoolbox.org/media/original?media_file=offgridsunpenwa%2Fattachments%2Fe00683ebbbf94ae58d9480a61c8ddf75%2Fab0f70a8-20a0-4241-9dc9-2c98879a3141%2F1736839122715.jpg</t>
  </si>
  <si>
    <t>1736839134069.jpg</t>
  </si>
  <si>
    <t>https://kc.kobotoolbox.org/media/original?media_file=offgridsunpenwa%2Fattachments%2Fe00683ebbbf94ae58d9480a61c8ddf75%2Fab0f70a8-20a0-4241-9dc9-2c98879a3141%2F1736839134069.jpg</t>
  </si>
  <si>
    <t>-0.0421323 34.1177095 1190.869 4.232</t>
  </si>
  <si>
    <t>ab0f70a8-20a0-4241-9dc9-2c98879a3141</t>
  </si>
  <si>
    <t>Rising main at Kamnyisia</t>
  </si>
  <si>
    <t>Loose HDPE connector</t>
  </si>
  <si>
    <t>1737986379923.jpg</t>
  </si>
  <si>
    <t>https://kc.kobotoolbox.org/media/original?media_file=offgridsunpenwa%2Fattachments%2Fe00683ebbbf94ae58d9480a61c8ddf75%2F4c5e9a1a-da76-4a31-bb04-79b1d9cb5408%2F1737986379923.jpg</t>
  </si>
  <si>
    <t>1737986431674.jpg</t>
  </si>
  <si>
    <t>https://kc.kobotoolbox.org/media/original?media_file=offgridsunpenwa%2Fattachments%2Fe00683ebbbf94ae58d9480a61c8ddf75%2F4c5e9a1a-da76-4a31-bb04-79b1d9cb5408%2F1737986431674.jpg</t>
  </si>
  <si>
    <t>Replacement of the HDPE connector</t>
  </si>
  <si>
    <t>1737989576194.jpg</t>
  </si>
  <si>
    <t>https://kc.kobotoolbox.org/media/original?media_file=offgridsunpenwa%2Fattachments%2Fe00683ebbbf94ae58d9480a61c8ddf75%2F4c5e9a1a-da76-4a31-bb04-79b1d9cb5408%2F1737989576194.jpg</t>
  </si>
  <si>
    <t>1737989600064.jpg</t>
  </si>
  <si>
    <t>https://kc.kobotoolbox.org/media/original?media_file=offgridsunpenwa%2Fattachments%2Fe00683ebbbf94ae58d9480a61c8ddf75%2F4c5e9a1a-da76-4a31-bb04-79b1d9cb5408%2F1737989600064.jpg</t>
  </si>
  <si>
    <t>-0.0531358 34.1318507 1136.459 4.78</t>
  </si>
  <si>
    <t>4c5e9a1a-da76-4a31-bb04-79b1d9cb5408</t>
  </si>
  <si>
    <t>Rising main, next to St. Marys school</t>
  </si>
  <si>
    <t>1738833289861.jpg</t>
  </si>
  <si>
    <t>https://kc.kobotoolbox.org/media/original?media_file=offgridsunpenwa%2Fattachments%2Fe00683ebbbf94ae58d9480a61c8ddf75%2F4be11e10-95e8-4a92-8b13-719dcc1b710c%2F1738833289861.jpg</t>
  </si>
  <si>
    <t>1738833304022.jpg</t>
  </si>
  <si>
    <t>https://kc.kobotoolbox.org/media/original?media_file=offgridsunpenwa%2Fattachments%2Fe00683ebbbf94ae58d9480a61c8ddf75%2F4be11e10-95e8-4a92-8b13-719dcc1b710c%2F1738833304022.jpg</t>
  </si>
  <si>
    <t>Fixing the damaged part with an HDPE connector</t>
  </si>
  <si>
    <t>1738835511588.jpg</t>
  </si>
  <si>
    <t>https://kc.kobotoolbox.org/media/original?media_file=offgridsunpenwa%2Fattachments%2Fe00683ebbbf94ae58d9480a61c8ddf75%2F4be11e10-95e8-4a92-8b13-719dcc1b710c%2F1738835511588.jpg</t>
  </si>
  <si>
    <t>1738833364270.jpg</t>
  </si>
  <si>
    <t>https://kc.kobotoolbox.org/media/original?media_file=offgridsunpenwa%2Fattachments%2Fe00683ebbbf94ae58d9480a61c8ddf75%2F4be11e10-95e8-4a92-8b13-719dcc1b710c%2F1738833364270.jpg</t>
  </si>
  <si>
    <t>-0.0548017 34.136635 1128.3000000000002 4.8</t>
  </si>
  <si>
    <t>4be11e10-95e8-4a92-8b13-719dcc1b710c</t>
  </si>
  <si>
    <t xml:space="preserve">Pressure burst on the line </t>
  </si>
  <si>
    <t>1739179694503.jpg</t>
  </si>
  <si>
    <t>https://kc.kobotoolbox.org/media/original?media_file=offgridsunpenwa%2Fattachments%2Fe00683ebbbf94ae58d9480a61c8ddf75%2F33d333cb-bdbe-406b-8ea4-c5bd643ab0cc%2F1739179694503.jpg</t>
  </si>
  <si>
    <t>1739179707590.jpg</t>
  </si>
  <si>
    <t>https://kc.kobotoolbox.org/media/original?media_file=offgridsunpenwa%2Fattachments%2Fe00683ebbbf94ae58d9480a61c8ddf75%2F33d333cb-bdbe-406b-8ea4-c5bd643ab0cc%2F1739179707590.jpg</t>
  </si>
  <si>
    <t xml:space="preserve">Fixing of the damaged part </t>
  </si>
  <si>
    <t>1739182168732.jpg</t>
  </si>
  <si>
    <t>https://kc.kobotoolbox.org/media/original?media_file=offgridsunpenwa%2Fattachments%2Fe00683ebbbf94ae58d9480a61c8ddf75%2F33d333cb-bdbe-406b-8ea4-c5bd643ab0cc%2F1739182168732.jpg</t>
  </si>
  <si>
    <t>1739182190312.jpg</t>
  </si>
  <si>
    <t>https://kc.kobotoolbox.org/media/original?media_file=offgridsunpenwa%2Fattachments%2Fe00683ebbbf94ae58d9480a61c8ddf75%2F33d333cb-bdbe-406b-8ea4-c5bd643ab0cc%2F1739182190312.jpg</t>
  </si>
  <si>
    <t>-0.0352265 34.0777921 1130.8 4.833</t>
  </si>
  <si>
    <t>33d333cb-bdbe-406b-8ea4-c5bd643ab0cc</t>
  </si>
  <si>
    <t>Kagwara - Kajairo line</t>
  </si>
  <si>
    <t xml:space="preserve">Pressure burst on the pipeline under a culvert </t>
  </si>
  <si>
    <t>1739789558754.jpg</t>
  </si>
  <si>
    <t>https://kc.kobotoolbox.org/media/original?media_file=offgridsunpenwa%2Fattachments%2Fe00683ebbbf94ae58d9480a61c8ddf75%2F06a52b5a-143e-4edf-a473-9c01233091fc%2F1739789558754.jpg</t>
  </si>
  <si>
    <t>1739789568217.jpg</t>
  </si>
  <si>
    <t>https://kc.kobotoolbox.org/media/original?media_file=offgridsunpenwa%2Fattachments%2Fe00683ebbbf94ae58d9480a61c8ddf75%2F06a52b5a-143e-4edf-a473-9c01233091fc%2F1739789568217.jpg</t>
  </si>
  <si>
    <t>Replacement of the damaged pipe line</t>
  </si>
  <si>
    <t>1739792331269.jpg</t>
  </si>
  <si>
    <t>https://kc.kobotoolbox.org/media/original?media_file=offgridsunpenwa%2Fattachments%2Fe00683ebbbf94ae58d9480a61c8ddf75%2F06a52b5a-143e-4edf-a473-9c01233091fc%2F1739792331269.jpg</t>
  </si>
  <si>
    <t>1739792340455.jpg</t>
  </si>
  <si>
    <t>https://kc.kobotoolbox.org/media/original?media_file=offgridsunpenwa%2Fattachments%2Fe00683ebbbf94ae58d9480a61c8ddf75%2F06a52b5a-143e-4edf-a473-9c01233091fc%2F1739792340455.jpg</t>
  </si>
  <si>
    <t>-0.0646302 34.0658329 1132.5 4.333</t>
  </si>
  <si>
    <t>06a52b5a-143e-4edf-a473-9c01233091fc</t>
  </si>
  <si>
    <t>Total (m3)</t>
  </si>
  <si>
    <t>Measured</t>
  </si>
  <si>
    <t>Lenght of season (days)</t>
  </si>
  <si>
    <t>Usage rate (At least every 2 days)</t>
  </si>
  <si>
    <t>Baseline estimate</t>
  </si>
  <si>
    <t>SDG 13</t>
  </si>
  <si>
    <t>Anuual Sum</t>
  </si>
  <si>
    <t>SDG 15</t>
  </si>
  <si>
    <t>Dry Season</t>
  </si>
  <si>
    <t>Wet Season</t>
  </si>
  <si>
    <t>Corrected by usage rate</t>
  </si>
  <si>
    <t>Total</t>
  </si>
  <si>
    <t xml:space="preserve"> (1 − 𝐶𝑏 − 𝑋𝑐𝑙𝑒𝑎𝑛𝑏𝑜𝑖𝑙,𝑦)</t>
  </si>
  <si>
    <t>Fraction of houses served</t>
  </si>
  <si>
    <t>NCV for fuelwood (TJ/t)</t>
  </si>
  <si>
    <t>Total Fuelwood Saved (t)</t>
  </si>
  <si>
    <t>Dry season</t>
  </si>
  <si>
    <t>Wet season</t>
  </si>
  <si>
    <t>Total days (dry season)</t>
  </si>
  <si>
    <t>Total Days (wet season)</t>
  </si>
  <si>
    <t>CALCULATION</t>
  </si>
  <si>
    <t>Total Population (East Yimbo)</t>
  </si>
  <si>
    <t>Total Population (West Yimbo)</t>
  </si>
  <si>
    <t>Maintanance (liters)-Dry season</t>
  </si>
  <si>
    <t>Maintanance (liters)-Wet season</t>
  </si>
  <si>
    <t>SDG 3</t>
  </si>
  <si>
    <t>Proportion of target population using safely managed drinking water services without water-borne diseases</t>
  </si>
  <si>
    <t>SDG 6</t>
  </si>
  <si>
    <t>Increased awareness due to annual Water hygiene campaigns</t>
  </si>
  <si>
    <t>SDG 7</t>
  </si>
  <si>
    <t>SDG 8</t>
  </si>
  <si>
    <r>
      <t xml:space="preserve">Number of temporary and </t>
    </r>
    <r>
      <rPr>
        <sz val="11"/>
        <color rgb="FF515151"/>
        <rFont val="Verdana"/>
        <family val="2"/>
      </rPr>
      <t>permanent jobs created</t>
    </r>
  </si>
  <si>
    <t>SDG 5</t>
  </si>
  <si>
    <t>Proportion of households who perceive saved time from collecting wood and water boiling</t>
  </si>
  <si>
    <t>Ex ante estimate per year</t>
  </si>
  <si>
    <t>SDGs</t>
  </si>
  <si>
    <t>Ex ante for MP</t>
  </si>
  <si>
    <t>Actual values</t>
  </si>
  <si>
    <t>Solar</t>
  </si>
  <si>
    <t>Grid</t>
  </si>
  <si>
    <t>Leaking PVC socket</t>
  </si>
  <si>
    <t>1738307562250.jpg</t>
  </si>
  <si>
    <t>https://kc.kobotoolbox.org/media/original?media_file=offgridsunpenwa%2Fattachments%2Fe00683ebbbf94ae58d9480a61c8ddf75%2F745fa0ba-863c-492b-946c-4780cf822327%2F1738307562250.jpg</t>
  </si>
  <si>
    <t>1738307828123.jpg</t>
  </si>
  <si>
    <t>https://kc.kobotoolbox.org/media/original?media_file=offgridsunpenwa%2Fattachments%2Fe00683ebbbf94ae58d9480a61c8ddf75%2F745fa0ba-863c-492b-946c-4780cf822327%2F1738307828123.jpg</t>
  </si>
  <si>
    <t xml:space="preserve">Replacement of the weak PVC section with an HDPE pipe </t>
  </si>
  <si>
    <t>1738309594763.jpg</t>
  </si>
  <si>
    <t>https://kc.kobotoolbox.org/media/original?media_file=offgridsunpenwa%2Fattachments%2Fe00683ebbbf94ae58d9480a61c8ddf75%2F745fa0ba-863c-492b-946c-4780cf822327%2F1738309594763.jpg</t>
  </si>
  <si>
    <t>1738309612229.jpg</t>
  </si>
  <si>
    <t>https://kc.kobotoolbox.org/media/original?media_file=offgridsunpenwa%2Fattachments%2Fe00683ebbbf94ae58d9480a61c8ddf75%2F745fa0ba-863c-492b-946c-4780cf822327%2F1738309612229.jpg</t>
  </si>
  <si>
    <t>-0.05747 34.1004218 1170.973 2.45</t>
  </si>
  <si>
    <t>745fa0ba-863c-492b-946c-4780cf822327</t>
  </si>
  <si>
    <t>Kathoma - Majengo line next to the Majengo kiosk</t>
  </si>
  <si>
    <t>1739967820971.jpg</t>
  </si>
  <si>
    <t>https://kc.kobotoolbox.org/media/original?media_file=offgridsunpenwa%2Fattachments%2Fe00683ebbbf94ae58d9480a61c8ddf75%2F0c49b13b-7b92-4a00-ac6b-bf825d76e93e%2F1739967820971.jpg</t>
  </si>
  <si>
    <t>1739967858278.jpg</t>
  </si>
  <si>
    <t>https://kc.kobotoolbox.org/media/original?media_file=offgridsunpenwa%2Fattachments%2Fe00683ebbbf94ae58d9480a61c8ddf75%2F0c49b13b-7b92-4a00-ac6b-bf825d76e93e%2F1739967858278.jpg</t>
  </si>
  <si>
    <t>1739970864929.jpg</t>
  </si>
  <si>
    <t>https://kc.kobotoolbox.org/media/original?media_file=offgridsunpenwa%2Fattachments%2Fe00683ebbbf94ae58d9480a61c8ddf75%2F0c49b13b-7b92-4a00-ac6b-bf825d76e93e%2F1739970864929.jpg</t>
  </si>
  <si>
    <t>1739970884275.jpg</t>
  </si>
  <si>
    <t>https://kc.kobotoolbox.org/media/original?media_file=offgridsunpenwa%2Fattachments%2Fe00683ebbbf94ae58d9480a61c8ddf75%2F0c49b13b-7b92-4a00-ac6b-bf825d76e93e%2F1739970884275.jpg</t>
  </si>
  <si>
    <t>-0.0539566 34.1207208 1157.1 4.5</t>
  </si>
  <si>
    <t>0c49b13b-7b92-4a00-ac6b-bf825d76e93e</t>
  </si>
  <si>
    <t>Rising main next to Orom ECD</t>
  </si>
  <si>
    <t>Pressure burst on the PVC pipe</t>
  </si>
  <si>
    <t>1740473722127.jpg</t>
  </si>
  <si>
    <t>https://kc.kobotoolbox.org/media/original?media_file=offgridsunpenwa%2Fattachments%2Fe00683ebbbf94ae58d9480a61c8ddf75%2Fa1fd8c55-e822-4ec4-a05b-20654c27ee3d%2F1740473722127.jpg</t>
  </si>
  <si>
    <t>1740473742271.jpg</t>
  </si>
  <si>
    <t>https://kc.kobotoolbox.org/media/original?media_file=offgridsunpenwa%2Fattachments%2Fe00683ebbbf94ae58d9480a61c8ddf75%2Fa1fd8c55-e822-4ec4-a05b-20654c27ee3d%2F1740473742271.jpg</t>
  </si>
  <si>
    <t xml:space="preserve">Replacement of the damaged part with a piece of HDPE pipe </t>
  </si>
  <si>
    <t>1740473794168.jpg</t>
  </si>
  <si>
    <t>https://kc.kobotoolbox.org/media/original?media_file=offgridsunpenwa%2Fattachments%2Fe00683ebbbf94ae58d9480a61c8ddf75%2Fa1fd8c55-e822-4ec4-a05b-20654c27ee3d%2F1740473794168.jpg</t>
  </si>
  <si>
    <t>1740473803661.jpg</t>
  </si>
  <si>
    <t>https://kc.kobotoolbox.org/media/original?media_file=offgridsunpenwa%2Fattachments%2Fe00683ebbbf94ae58d9480a61c8ddf75%2Fa1fd8c55-e822-4ec4-a05b-20654c27ee3d%2F1740473803661.jpg</t>
  </si>
  <si>
    <t>-0.0425302 34.1189928 1183.0 4.525</t>
  </si>
  <si>
    <t>a1fd8c55-e822-4ec4-a05b-20654c27ee3d</t>
  </si>
  <si>
    <t xml:space="preserve">Rising main next to Orom ECD </t>
  </si>
  <si>
    <t xml:space="preserve">Lose HDPE connector </t>
  </si>
  <si>
    <t>1740473968136.jpg</t>
  </si>
  <si>
    <t>https://kc.kobotoolbox.org/media/original?media_file=offgridsunpenwa%2Fattachments%2Fe00683ebbbf94ae58d9480a61c8ddf75%2F330362ea-55b7-4421-9089-b74bb2441bb2%2F1740473968136.jpg</t>
  </si>
  <si>
    <t>1740474028251.jpg</t>
  </si>
  <si>
    <t>https://kc.kobotoolbox.org/media/original?media_file=offgridsunpenwa%2Fattachments%2Fe00683ebbbf94ae58d9480a61c8ddf75%2F330362ea-55b7-4421-9089-b74bb2441bb2%2F1740474028251.jpg</t>
  </si>
  <si>
    <t xml:space="preserve">Replacement of the lose HDPE connector </t>
  </si>
  <si>
    <t>1740476532058.jpg</t>
  </si>
  <si>
    <t>https://kc.kobotoolbox.org/media/original?media_file=offgridsunpenwa%2Fattachments%2Fe00683ebbbf94ae58d9480a61c8ddf75%2F330362ea-55b7-4421-9089-b74bb2441bb2%2F1740476532058.jpg</t>
  </si>
  <si>
    <t>1740476553670.jpg</t>
  </si>
  <si>
    <t>https://kc.kobotoolbox.org/media/original?media_file=offgridsunpenwa%2Fattachments%2Fe00683ebbbf94ae58d9480a61c8ddf75%2F330362ea-55b7-4421-9089-b74bb2441bb2%2F1740476553670.jpg</t>
  </si>
  <si>
    <t>-0.0425541 34.1190185 1188.0 4.966</t>
  </si>
  <si>
    <t>330362ea-55b7-4421-9089-b74bb2441bb2</t>
  </si>
  <si>
    <t xml:space="preserve">Wambasa next to the clear water tank </t>
  </si>
  <si>
    <t>1740555733820.jpg</t>
  </si>
  <si>
    <t>https://kc.kobotoolbox.org/media/original?media_file=offgridsunpenwa%2Fattachments%2Fe00683ebbbf94ae58d9480a61c8ddf75%2Fe2c84d9a-c4de-4d5b-82fb-2ef5bcceb17a%2F1740555733820.jpg</t>
  </si>
  <si>
    <t>1740555722941.jpg</t>
  </si>
  <si>
    <t>https://kc.kobotoolbox.org/media/original?media_file=offgridsunpenwa%2Fattachments%2Fe00683ebbbf94ae58d9480a61c8ddf75%2Fe2c84d9a-c4de-4d5b-82fb-2ef5bcceb17a%2F1740555722941.jpg</t>
  </si>
  <si>
    <t>1740555785640.jpg</t>
  </si>
  <si>
    <t>https://kc.kobotoolbox.org/media/original?media_file=offgridsunpenwa%2Fattachments%2Fe00683ebbbf94ae58d9480a61c8ddf75%2Fe2c84d9a-c4de-4d5b-82fb-2ef5bcceb17a%2F1740555785640.jpg</t>
  </si>
  <si>
    <t>1740555817528.jpg</t>
  </si>
  <si>
    <t>https://kc.kobotoolbox.org/media/original?media_file=offgridsunpenwa%2Fattachments%2Fe00683ebbbf94ae58d9480a61c8ddf75%2Fe2c84d9a-c4de-4d5b-82fb-2ef5bcceb17a%2F1740555817528.jpg</t>
  </si>
  <si>
    <t>-0.0462701 34.0870872 1176.3 4.633</t>
  </si>
  <si>
    <t>e2c84d9a-c4de-4d5b-82fb-2ef5bcceb17a</t>
  </si>
  <si>
    <t>Usenge - Sanda line</t>
  </si>
  <si>
    <t>Leakage caused by heat from fire at the town dumpsite</t>
  </si>
  <si>
    <t>1740654844271.jpg</t>
  </si>
  <si>
    <t>https://kc.kobotoolbox.org/media/original?media_file=offgridsunpenwa%2Fattachments%2Fe00683ebbbf94ae58d9480a61c8ddf75%2F92fb67ab-0f6d-4c04-b937-3d134579a8b9%2F1740654844271.jpg</t>
  </si>
  <si>
    <t>1740654855464.jpg</t>
  </si>
  <si>
    <t>https://kc.kobotoolbox.org/media/original?media_file=offgridsunpenwa%2Fattachments%2Fe00683ebbbf94ae58d9480a61c8ddf75%2F92fb67ab-0f6d-4c04-b937-3d134579a8b9%2F1740654855464.jpg</t>
  </si>
  <si>
    <t>Replacement with a galvanized Iron pipe</t>
  </si>
  <si>
    <t>1740660073325.jpg</t>
  </si>
  <si>
    <t>https://kc.kobotoolbox.org/media/original?media_file=offgridsunpenwa%2Fattachments%2Fe00683ebbbf94ae58d9480a61c8ddf75%2F92fb67ab-0f6d-4c04-b937-3d134579a8b9%2F1740660073325.jpg</t>
  </si>
  <si>
    <t>1740654913354.jpg</t>
  </si>
  <si>
    <t>https://kc.kobotoolbox.org/media/original?media_file=offgridsunpenwa%2Fattachments%2Fe00683ebbbf94ae58d9480a61c8ddf75%2F92fb67ab-0f6d-4c04-b937-3d134579a8b9%2F1740654913354.jpg</t>
  </si>
  <si>
    <t>-0.0658763 34.056242 1139.0 4.666</t>
  </si>
  <si>
    <t>92fb67ab-0f6d-4c04-b937-3d134579a8b9</t>
  </si>
  <si>
    <t xml:space="preserve">Kagwara - Kajairo line </t>
  </si>
  <si>
    <t xml:space="preserve">Human damage </t>
  </si>
  <si>
    <t>1742199082027.jpg</t>
  </si>
  <si>
    <t>https://kc.kobotoolbox.org/media/original?media_file=offgridsunpenwa%2Fattachments%2Fe00683ebbbf94ae58d9480a61c8ddf75%2F4ec8c059-d980-4460-ab18-9e976035767c%2F1742199082027.jpg</t>
  </si>
  <si>
    <t>1742199112676.jpg</t>
  </si>
  <si>
    <t>https://kc.kobotoolbox.org/media/original?media_file=offgridsunpenwa%2Fattachments%2Fe00683ebbbf94ae58d9480a61c8ddf75%2F4ec8c059-d980-4460-ab18-9e976035767c%2F1742199112676.jpg</t>
  </si>
  <si>
    <t xml:space="preserve">Connecting the damaged part with an HDPE connector </t>
  </si>
  <si>
    <t>1742199613051.jpg</t>
  </si>
  <si>
    <t>https://kc.kobotoolbox.org/media/original?media_file=offgridsunpenwa%2Fattachments%2Fe00683ebbbf94ae58d9480a61c8ddf75%2F4ec8c059-d980-4460-ab18-9e976035767c%2F1742199613051.jpg</t>
  </si>
  <si>
    <t>1742199622412.jpg</t>
  </si>
  <si>
    <t>https://kc.kobotoolbox.org/media/original?media_file=offgridsunpenwa%2Fattachments%2Fe00683ebbbf94ae58d9480a61c8ddf75%2F4ec8c059-d980-4460-ab18-9e976035767c%2F1742199622412.jpg</t>
  </si>
  <si>
    <t>-0.0691921 34.0704973 1134.8999999999999 4.95</t>
  </si>
  <si>
    <t>4ec8c059-d980-4460-ab18-9e976035767c</t>
  </si>
  <si>
    <t xml:space="preserve">Orom return line next to Orom ECD </t>
  </si>
  <si>
    <t>Damage by a tractor cultivating land</t>
  </si>
  <si>
    <t>1742382451807.jpg</t>
  </si>
  <si>
    <t>https://kc.kobotoolbox.org/media/original?media_file=offgridsunpenwa%2Fattachments%2Fe00683ebbbf94ae58d9480a61c8ddf75%2F0d2b5c36-613f-42ae-a753-32e2d6acb62e%2F1742382451807.jpg</t>
  </si>
  <si>
    <t>1742382462302.jpg</t>
  </si>
  <si>
    <t>https://kc.kobotoolbox.org/media/original?media_file=offgridsunpenwa%2Fattachments%2Fe00683ebbbf94ae58d9480a61c8ddf75%2F0d2b5c36-613f-42ae-a753-32e2d6acb62e%2F1742382462302.jpg</t>
  </si>
  <si>
    <t>1742382516638.jpg</t>
  </si>
  <si>
    <t>https://kc.kobotoolbox.org/media/original?media_file=offgridsunpenwa%2Fattachments%2Fe00683ebbbf94ae58d9480a61c8ddf75%2F0d2b5c36-613f-42ae-a753-32e2d6acb62e%2F1742382516638.jpg</t>
  </si>
  <si>
    <t>1742382536843.jpg</t>
  </si>
  <si>
    <t>https://kc.kobotoolbox.org/media/original?media_file=offgridsunpenwa%2Fattachments%2Fe00683ebbbf94ae58d9480a61c8ddf75%2F0d2b5c36-613f-42ae-a753-32e2d6acb62e%2F1742382536843.jpg</t>
  </si>
  <si>
    <t>-0.0421517 34.1179967 1177.3 3.8</t>
  </si>
  <si>
    <t>0d2b5c36-613f-42ae-a753-32e2d6acb62e</t>
  </si>
  <si>
    <t xml:space="preserve">Damage caused by ploughing tractor </t>
  </si>
  <si>
    <t>1743402983278.jpg</t>
  </si>
  <si>
    <t>https://kc.kobotoolbox.org/media/original?media_file=offgridsunpenwa%2Fattachments%2Fe00683ebbbf94ae58d9480a61c8ddf75%2F6c0a72cf-e8a4-49ae-95f0-05cfa6dc3b36%2F1743402983278.jpg</t>
  </si>
  <si>
    <t>1743403444508.jpg</t>
  </si>
  <si>
    <t>https://kc.kobotoolbox.org/media/original?media_file=offgridsunpenwa%2Fattachments%2Fe00683ebbbf94ae58d9480a61c8ddf75%2F6c0a72cf-e8a4-49ae-95f0-05cfa6dc3b36%2F1743403444508.jpg</t>
  </si>
  <si>
    <t>1743404332782.jpg</t>
  </si>
  <si>
    <t>https://kc.kobotoolbox.org/media/original?media_file=offgridsunpenwa%2Fattachments%2Fe00683ebbbf94ae58d9480a61c8ddf75%2F6c0a72cf-e8a4-49ae-95f0-05cfa6dc3b36%2F1743404332782.jpg</t>
  </si>
  <si>
    <t>1743404341106.jpg</t>
  </si>
  <si>
    <t>https://kc.kobotoolbox.org/media/original?media_file=offgridsunpenwa%2Fattachments%2Fe00683ebbbf94ae58d9480a61c8ddf75%2F6c0a72cf-e8a4-49ae-95f0-05cfa6dc3b36%2F1743404341106.jpg</t>
  </si>
  <si>
    <t>-0.0527754 34.0819934 1149.3 4.75</t>
  </si>
  <si>
    <t>6c0a72cf-e8a4-49ae-95f0-05cfa6dc3b36</t>
  </si>
  <si>
    <t>1744117419248.jpg</t>
  </si>
  <si>
    <t>https://kc.kobotoolbox.org/media/original?media_file=offgridsunpenwa%2Fattachments%2Fe00683ebbbf94ae58d9480a61c8ddf75%2Fe482d450-3b49-4aff-8717-c4c3c165f047%2F1744117419248.jpg</t>
  </si>
  <si>
    <t>1744117476237.jpg</t>
  </si>
  <si>
    <t>https://kc.kobotoolbox.org/media/original?media_file=offgridsunpenwa%2Fattachments%2Fe00683ebbbf94ae58d9480a61c8ddf75%2Fe482d450-3b49-4aff-8717-c4c3c165f047%2F1744117476237.jpg</t>
  </si>
  <si>
    <t xml:space="preserve">Fixing the place with an HDPE connector and a piece of pipe </t>
  </si>
  <si>
    <t>1744118124959.jpg</t>
  </si>
  <si>
    <t>https://kc.kobotoolbox.org/media/original?media_file=offgridsunpenwa%2Fattachments%2Fe00683ebbbf94ae58d9480a61c8ddf75%2Fe482d450-3b49-4aff-8717-c4c3c165f047%2F1744118124959.jpg</t>
  </si>
  <si>
    <t>1744118137791.jpg</t>
  </si>
  <si>
    <t>https://kc.kobotoolbox.org/media/original?media_file=offgridsunpenwa%2Fattachments%2Fe00683ebbbf94ae58d9480a61c8ddf75%2Fe482d450-3b49-4aff-8717-c4c3c165f047%2F1744118137791.jpg</t>
  </si>
  <si>
    <t>-0.1018126 34.0693912 1124.8 4.571</t>
  </si>
  <si>
    <t>e482d450-3b49-4aff-8717-c4c3c165f047</t>
  </si>
  <si>
    <t>Nyenye Misori line</t>
  </si>
  <si>
    <t>Vandalism</t>
  </si>
  <si>
    <t>1739171744813.jpg</t>
  </si>
  <si>
    <t>https://kc.kobotoolbox.org/media/original?media_file=offgridsunpenwa%2Fattachments%2Fe00683ebbbf94ae58d9480a61c8ddf75%2F38726a84-b2f0-48a6-90b4-8759284a41aa%2F1739171744813.jpg</t>
  </si>
  <si>
    <t>1739171795557.jpg</t>
  </si>
  <si>
    <t>https://kc.kobotoolbox.org/media/original?media_file=offgridsunpenwa%2Fattachments%2Fe00683ebbbf94ae58d9480a61c8ddf75%2F38726a84-b2f0-48a6-90b4-8759284a41aa%2F1739171795557.jpg</t>
  </si>
  <si>
    <t>Connecting using an HDPE connector</t>
  </si>
  <si>
    <t>1739172960824.jpg</t>
  </si>
  <si>
    <t>https://kc.kobotoolbox.org/media/original?media_file=offgridsunpenwa%2Fattachments%2Fe00683ebbbf94ae58d9480a61c8ddf75%2F38726a84-b2f0-48a6-90b4-8759284a41aa%2F1739172960824.jpg</t>
  </si>
  <si>
    <t>1739176522253.jpg</t>
  </si>
  <si>
    <t>https://kc.kobotoolbox.org/media/original?media_file=offgridsunpenwa%2Fattachments%2Fe00683ebbbf94ae58d9480a61c8ddf75%2F38726a84-b2f0-48a6-90b4-8759284a41aa%2F1739176522253.jpg</t>
  </si>
  <si>
    <t>-0.1009401 34.069076 1122.3 3.0</t>
  </si>
  <si>
    <t>38726a84-b2f0-48a6-90b4-8759284a41aa</t>
  </si>
  <si>
    <t>Majengo secondary school line</t>
  </si>
  <si>
    <t xml:space="preserve">Pressure burst </t>
  </si>
  <si>
    <t>1744705436552.jpg</t>
  </si>
  <si>
    <t>https://kc.kobotoolbox.org/media/original?media_file=offgridsunpenwa%2Fattachments%2Fe00683ebbbf94ae58d9480a61c8ddf75%2F401f9492-4a5f-4068-a950-0716e4fa2ffa%2F1744705436552.jpg</t>
  </si>
  <si>
    <t>1744705455285.jpg</t>
  </si>
  <si>
    <t>https://kc.kobotoolbox.org/media/original?media_file=offgridsunpenwa%2Fattachments%2Fe00683ebbbf94ae58d9480a61c8ddf75%2F401f9492-4a5f-4068-a950-0716e4fa2ffa%2F1744705455285.jpg</t>
  </si>
  <si>
    <t xml:space="preserve">Using an HDPE connector </t>
  </si>
  <si>
    <t>1744705915958.jpg</t>
  </si>
  <si>
    <t>https://kc.kobotoolbox.org/media/original?media_file=offgridsunpenwa%2Fattachments%2Fe00683ebbbf94ae58d9480a61c8ddf75%2F401f9492-4a5f-4068-a950-0716e4fa2ffa%2F1744705915958.jpg</t>
  </si>
  <si>
    <t>1744705932276.jpg</t>
  </si>
  <si>
    <t>https://kc.kobotoolbox.org/media/original?media_file=offgridsunpenwa%2Fattachments%2Fe00683ebbbf94ae58d9480a61c8ddf75%2F401f9492-4a5f-4068-a950-0716e4fa2ffa%2F1744705932276.jpg</t>
  </si>
  <si>
    <t>-0.0543831 34.1185687 1162.5 4.35</t>
  </si>
  <si>
    <t>401f9492-4a5f-4068-a950-0716e4fa2ffa</t>
  </si>
  <si>
    <t xml:space="preserve">Rising main next to St Mary school </t>
  </si>
  <si>
    <t>1744713164920.jpg</t>
  </si>
  <si>
    <t>https://kc.kobotoolbox.org/media/original?media_file=offgridsunpenwa%2Fattachments%2Fe00683ebbbf94ae58d9480a61c8ddf75%2F493a82f6-33a3-4cc6-bb86-6f7e65a8eaae%2F1744713164920.jpg</t>
  </si>
  <si>
    <t>1744713189206.jpg</t>
  </si>
  <si>
    <t>https://kc.kobotoolbox.org/media/original?media_file=offgridsunpenwa%2Fattachments%2Fe00683ebbbf94ae58d9480a61c8ddf75%2F493a82f6-33a3-4cc6-bb86-6f7e65a8eaae%2F1744713189206.jpg</t>
  </si>
  <si>
    <t>1744716498690.jpg</t>
  </si>
  <si>
    <t>https://kc.kobotoolbox.org/media/original?media_file=offgridsunpenwa%2Fattachments%2Fe00683ebbbf94ae58d9480a61c8ddf75%2F493a82f6-33a3-4cc6-bb86-6f7e65a8eaae%2F1744716498690.jpg</t>
  </si>
  <si>
    <t>1744716506999.jpg</t>
  </si>
  <si>
    <t>https://kc.kobotoolbox.org/media/original?media_file=offgridsunpenwa%2Fattachments%2Fe00683ebbbf94ae58d9480a61c8ddf75%2F493a82f6-33a3-4cc6-bb86-6f7e65a8eaae%2F1744716506999.jpg</t>
  </si>
  <si>
    <t>-0.0548525 34.1365529 1125.9 4.6</t>
  </si>
  <si>
    <t>493a82f6-33a3-4cc6-bb86-6f7e65a8eaae</t>
  </si>
  <si>
    <t xml:space="preserve">Rising main next to St. Mary school </t>
  </si>
  <si>
    <t>1745671308623.jpg</t>
  </si>
  <si>
    <t>https://kc.kobotoolbox.org/media/original?media_file=offgridsunpenwa%2Fattachments%2Fe00683ebbbf94ae58d9480a61c8ddf75%2F0577805e-2321-4a5c-85fb-79e505641857%2F1745671308623.jpg</t>
  </si>
  <si>
    <t>1745671326673.jpg</t>
  </si>
  <si>
    <t>https://kc.kobotoolbox.org/media/original?media_file=offgridsunpenwa%2Fattachments%2Fe00683ebbbf94ae58d9480a61c8ddf75%2F0577805e-2321-4a5c-85fb-79e505641857%2F1745671326673.jpg</t>
  </si>
  <si>
    <t>1745674045869.jpg</t>
  </si>
  <si>
    <t>https://kc.kobotoolbox.org/media/original?media_file=offgridsunpenwa%2Fattachments%2Fe00683ebbbf94ae58d9480a61c8ddf75%2F0577805e-2321-4a5c-85fb-79e505641857%2F1745674045869.jpg</t>
  </si>
  <si>
    <t>1745674069767.jpg</t>
  </si>
  <si>
    <t>https://kc.kobotoolbox.org/media/original?media_file=offgridsunpenwa%2Fattachments%2Fe00683ebbbf94ae58d9480a61c8ddf75%2F0577805e-2321-4a5c-85fb-79e505641857%2F1745674069767.jpg</t>
  </si>
  <si>
    <t>-0.0549801 34.136233 1122.6000000000001 4.985</t>
  </si>
  <si>
    <t>0577805e-2321-4a5c-85fb-79e505641857</t>
  </si>
  <si>
    <t xml:space="preserve">Rising main next to the pump house </t>
  </si>
  <si>
    <t xml:space="preserve">Burst on HDPE connector caused by pressure </t>
  </si>
  <si>
    <t>1746002136887.jpg</t>
  </si>
  <si>
    <t>https://kc.kobotoolbox.org/media/original?media_file=offgridsunpenwa%2Fattachments%2Fe00683ebbbf94ae58d9480a61c8ddf75%2F9ae8c2fd-afa2-4d62-bb57-2132c6981182%2F1746002136887.jpg</t>
  </si>
  <si>
    <t>1746002166106.jpg</t>
  </si>
  <si>
    <t>https://kc.kobotoolbox.org/media/original?media_file=offgridsunpenwa%2Fattachments%2Fe00683ebbbf94ae58d9480a61c8ddf75%2F9ae8c2fd-afa2-4d62-bb57-2132c6981182%2F1746002166106.jpg</t>
  </si>
  <si>
    <t xml:space="preserve">Replacement of the damaged HDPE connector </t>
  </si>
  <si>
    <t>1746003656658.jpg</t>
  </si>
  <si>
    <t>https://kc.kobotoolbox.org/media/original?media_file=offgridsunpenwa%2Fattachments%2Fe00683ebbbf94ae58d9480a61c8ddf75%2F9ae8c2fd-afa2-4d62-bb57-2132c6981182%2F1746003656658.jpg</t>
  </si>
  <si>
    <t>1746003669658.jpg</t>
  </si>
  <si>
    <t>https://kc.kobotoolbox.org/media/original?media_file=offgridsunpenwa%2Fattachments%2Fe00683ebbbf94ae58d9480a61c8ddf75%2F9ae8c2fd-afa2-4d62-bb57-2132c6981182%2F1746003669658.jpg</t>
  </si>
  <si>
    <t>-0.054757 34.1376567 1124.1000000000001 4.433</t>
  </si>
  <si>
    <t>9ae8c2fd-afa2-4d62-bb57-2132c6981182</t>
  </si>
  <si>
    <t>1747041671791.jpg</t>
  </si>
  <si>
    <t>https://kc.kobotoolbox.org/media/original?media_file=offgridsunpenwa%2Fattachments%2Fe00683ebbbf94ae58d9480a61c8ddf75%2F9651e992-f4d4-45dd-a820-0dd8edf8d44e%2F1747041671791.jpg</t>
  </si>
  <si>
    <t>1747041683576.jpg</t>
  </si>
  <si>
    <t>https://kc.kobotoolbox.org/media/original?media_file=offgridsunpenwa%2Fattachments%2Fe00683ebbbf94ae58d9480a61c8ddf75%2F9651e992-f4d4-45dd-a820-0dd8edf8d44e%2F1747041683576.jpg</t>
  </si>
  <si>
    <t xml:space="preserve">Fixing the damaged part with an HDPE connector </t>
  </si>
  <si>
    <t>1747041946519.jpg</t>
  </si>
  <si>
    <t>https://kc.kobotoolbox.org/media/original?media_file=offgridsunpenwa%2Fattachments%2Fe00683ebbbf94ae58d9480a61c8ddf75%2F9651e992-f4d4-45dd-a820-0dd8edf8d44e%2F1747041946519.jpg</t>
  </si>
  <si>
    <t>1747041954628.jpg</t>
  </si>
  <si>
    <t>https://kc.kobotoolbox.org/media/original?media_file=offgridsunpenwa%2Fattachments%2Fe00683ebbbf94ae58d9480a61c8ddf75%2F9651e992-f4d4-45dd-a820-0dd8edf8d44e%2F1747041954628.jpg</t>
  </si>
  <si>
    <t>-0.0976535 34.0660131 1123.1 4.533</t>
  </si>
  <si>
    <t>9651e992-f4d4-45dd-a820-0dd8edf8d44e</t>
  </si>
  <si>
    <t>out of operation days</t>
  </si>
  <si>
    <t>Name</t>
  </si>
  <si>
    <t>Description</t>
  </si>
  <si>
    <t>Type</t>
  </si>
  <si>
    <t>GPSss</t>
  </si>
  <si>
    <t>Population within 1000 meters of GPSss</t>
  </si>
  <si>
    <t>USENGE 2 KIOSK</t>
  </si>
  <si>
    <t>Old</t>
  </si>
  <si>
    <t>-0.064354, 34.0608843</t>
  </si>
  <si>
    <t>CORNER KAJAIRO KIOSK</t>
  </si>
  <si>
    <t>-0.069876, 34.0706347</t>
  </si>
  <si>
    <t>USENGE KIOSK</t>
  </si>
  <si>
    <t>-0.065365, 34.057788</t>
  </si>
  <si>
    <t>RUWE KIOSK</t>
  </si>
  <si>
    <t>-0.054337, 34.082614</t>
  </si>
  <si>
    <t>JUSA KIOSK</t>
  </si>
  <si>
    <t>-0.02844, 34.075138</t>
  </si>
  <si>
    <t>KADERO KIOSK</t>
  </si>
  <si>
    <t>-0.043835, 34.097251</t>
  </si>
  <si>
    <t>USIGU KIOSK</t>
  </si>
  <si>
    <t>-0.059783, 34.093073</t>
  </si>
  <si>
    <t>MAJENGO KIOSK</t>
  </si>
  <si>
    <t>-0.053894, 34.120738</t>
  </si>
  <si>
    <t>KINDA UMALA KIOSK</t>
  </si>
  <si>
    <t>-0.044369, 34.106281</t>
  </si>
  <si>
    <t>KAMINYISIA KIOSK</t>
  </si>
  <si>
    <t>New</t>
  </si>
  <si>
    <t>-0.051734, 34.131404</t>
  </si>
  <si>
    <t>OROM ECDE SCHOOL KIOSK</t>
  </si>
  <si>
    <t>-0.042839, 34.1200615</t>
  </si>
  <si>
    <t>MARIA CHURCH KIOSK</t>
  </si>
  <si>
    <t>-0.093661, 34.071087</t>
  </si>
  <si>
    <t>RAPOGY PRIMARY SCHOOL KIOSK</t>
  </si>
  <si>
    <t>-0.101999, 34.0668983</t>
  </si>
  <si>
    <t>NYENYMISORY DISPENSARY KIOSK</t>
  </si>
  <si>
    <t>-0.104309, 34.069238</t>
  </si>
  <si>
    <t>KANYIBOK SECONDARY SCHOOL KIOSK</t>
  </si>
  <si>
    <t>-0.084777, 34.079095</t>
  </si>
  <si>
    <t>SANDA PRIMARY SCHOOL KIOSK</t>
  </si>
  <si>
    <t>-0.073213, 34.043114</t>
  </si>
  <si>
    <t>KATOMA KIOSK</t>
  </si>
  <si>
    <t>-0.055565, 34.1067988</t>
  </si>
  <si>
    <t>USENGE/JUSA KIOSK</t>
  </si>
  <si>
    <t>-0.038372, 34.0766299</t>
  </si>
  <si>
    <t>RUWE-USENGE KIOSK</t>
  </si>
  <si>
    <t>-0.055261906, 34.06913148</t>
  </si>
  <si>
    <t/>
  </si>
  <si>
    <t>https://share.solstice.world/v3/dashboard_link/c86d3cba3cf242d4a7b4f5892d6cfc14?share=d1ab413afdf24405835633afe55d1bfa</t>
  </si>
  <si>
    <t>PE</t>
  </si>
  <si>
    <t>Project emissions due to use of grid electricity</t>
  </si>
  <si>
    <t>Grid electricity consumption (kWh)</t>
  </si>
  <si>
    <t>Grid emission factor (tCO2e/kWh)</t>
  </si>
  <si>
    <t>default value by the methodology</t>
  </si>
  <si>
    <t>TDL</t>
  </si>
  <si>
    <t>Pump Consumption (kWh)</t>
  </si>
  <si>
    <t>TOTAL</t>
  </si>
  <si>
    <t>Pump capacicty (kW)</t>
  </si>
  <si>
    <t>Hours (hr)</t>
  </si>
  <si>
    <t>Total Consumption (kWh)</t>
  </si>
  <si>
    <t>Baseline estimate without Nyagera Kiosk</t>
  </si>
  <si>
    <t>Total Consumption metered (m3)</t>
  </si>
  <si>
    <t>Oct 23 - Dec 23</t>
  </si>
  <si>
    <t>Jan 24 - Dec 24</t>
  </si>
  <si>
    <t>Jan 25 - May 25</t>
  </si>
  <si>
    <t>Time frame</t>
  </si>
  <si>
    <t>Cross-check</t>
  </si>
  <si>
    <t>Number of kiosks operational</t>
  </si>
  <si>
    <t>East Yimbo</t>
  </si>
  <si>
    <t>West Yimbo</t>
  </si>
  <si>
    <t>Pump consumption (kWh)</t>
  </si>
  <si>
    <t>Potential PV generation (kWh)</t>
  </si>
  <si>
    <t>NET ERs</t>
  </si>
  <si>
    <t>mWater</t>
  </si>
  <si>
    <t>Total Water Consumption  (dry season)</t>
  </si>
  <si>
    <t>Total Water Consumption  (wet season)</t>
  </si>
  <si>
    <t>Total Water Consumption for the monitoring period</t>
  </si>
  <si>
    <t>Final Consumption based on population (liters)</t>
  </si>
  <si>
    <t>Google map count</t>
  </si>
  <si>
    <t>Total Houses served</t>
  </si>
  <si>
    <t>Number of house per kiosk</t>
  </si>
  <si>
    <t>Start date of operation</t>
  </si>
  <si>
    <t>NYAGERA KIOSK (Closed)</t>
  </si>
  <si>
    <t>2023 (9 kiosk operational)</t>
  </si>
  <si>
    <t>2024 (All kiosks are in operation.</t>
  </si>
  <si>
    <t>Grid electricity (kWh)</t>
  </si>
  <si>
    <t>Hours per day</t>
  </si>
  <si>
    <t>rounded up</t>
  </si>
  <si>
    <t>2023 total</t>
  </si>
  <si>
    <t xml:space="preserve">2024 total </t>
  </si>
  <si>
    <t xml:space="preserve">2025 total </t>
  </si>
  <si>
    <t>Amount of firewood saved by the project per year</t>
  </si>
  <si>
    <r>
      <rPr>
        <sz val="7"/>
        <color rgb="FF515151"/>
        <rFont val="Times New Roman"/>
        <family val="1"/>
      </rPr>
      <t xml:space="preserve"> </t>
    </r>
    <r>
      <rPr>
        <sz val="11"/>
        <color rgb="FF4D4D4C"/>
        <rFont val="Verdana"/>
        <family val="2"/>
      </rPr>
      <t xml:space="preserve">Amount of safe water served at the required quality by national standards. </t>
    </r>
    <r>
      <rPr>
        <sz val="11"/>
        <color rgb="FF4D4D4C"/>
        <rFont val="Verdana"/>
        <family val="1"/>
      </rPr>
      <t>(m3)</t>
    </r>
  </si>
  <si>
    <t>Total electricity produced -Renewable (kWh)</t>
  </si>
  <si>
    <t>Amount of firewood saved by the project per year Tons)</t>
  </si>
  <si>
    <t>Emission reductions (tCO2e)</t>
  </si>
  <si>
    <t>GS ID</t>
  </si>
  <si>
    <t>MP1</t>
  </si>
  <si>
    <t>20/09/2023 - 16/01/2025</t>
  </si>
  <si>
    <t>Title</t>
  </si>
  <si>
    <t>Version</t>
  </si>
  <si>
    <t>Date</t>
  </si>
  <si>
    <t>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</si>
</sst>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.000000_);_(* \(#,##0.000000\);_(* &quot;-&quot;?????????_);_(@_)"/>
    <numFmt numFmtId="165" formatCode="_(* #,##0.000000_);_(* \(#,##0.000000\);_(* &quot;-&quot;??_);_(@_)"/>
    <numFmt numFmtId="166" formatCode="0.000"/>
    <numFmt numFmtId="167" formatCode="_(* #,##0_);_(* \(#,##0\);_(* &quot;-&quot;??????_);_(@_)"/>
    <numFmt numFmtId="168" formatCode="_(* #,##0_);_(* \(#,##0\);_(* &quot;-&quot;??_);_(@_)"/>
    <numFmt numFmtId="169" formatCode="_(* #,##0.000_);_(* \(#,##0.000\);_(* &quot;-&quot;??_);_(@_)"/>
    <numFmt numFmtId="170" formatCode="yyyy\-mm\-dd"/>
    <numFmt numFmtId="171" formatCode="0.0"/>
    <numFmt numFmtId="172" formatCode="_(* #,##0.0_);_(* \(#,##0.0\);_(* &quot;-&quot;??_);_(@_)"/>
    <numFmt numFmtId="173" formatCode="_(* #,##0.0_);_(* \(#,##0.0\);_(* &quot;-&quot;??????_);_(@_)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mbria Math"/>
      <family val="1"/>
    </font>
    <font>
      <sz val="8"/>
      <name val="Cambria Math"/>
      <family val="1"/>
    </font>
    <font>
      <sz val="8"/>
      <name val="Verdana"/>
      <family val="2"/>
    </font>
    <font>
      <sz val="11"/>
      <name val="Verdana"/>
      <family val="2"/>
    </font>
    <font>
      <i/>
      <sz val="10"/>
      <name val="Verdana"/>
      <family val="2"/>
    </font>
    <font>
      <b/>
      <sz val="12"/>
      <name val="Calibri"/>
      <family val="2"/>
      <scheme val="minor"/>
    </font>
    <font>
      <i/>
      <sz val="11"/>
      <name val="Verdana"/>
      <family val="2"/>
    </font>
    <font>
      <vertAlign val="subscript"/>
      <sz val="11"/>
      <name val="Verdana"/>
      <family val="2"/>
    </font>
    <font>
      <sz val="8"/>
      <name val="Calibri"/>
      <family val="2"/>
      <scheme val="minor"/>
    </font>
    <font>
      <sz val="10"/>
      <color rgb="FFFFFFFF"/>
      <name val="Verdana"/>
      <family val="2"/>
    </font>
    <font>
      <vertAlign val="superscript"/>
      <sz val="10"/>
      <color rgb="FFFFFFFF"/>
      <name val="Verdana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Verdana"/>
      <family val="2"/>
    </font>
    <font>
      <u/>
      <sz val="11"/>
      <color theme="10"/>
      <name val="Calibri"/>
      <family val="2"/>
    </font>
    <font>
      <sz val="11"/>
      <color rgb="FF4D4D4C"/>
      <name val="Verdana"/>
      <family val="2"/>
    </font>
    <font>
      <sz val="11"/>
      <color rgb="FF515151"/>
      <name val="Verdana"/>
      <family val="2"/>
    </font>
    <font>
      <sz val="7"/>
      <color rgb="FF515151"/>
      <name val="Times New Roman"/>
      <family val="1"/>
    </font>
    <font>
      <sz val="11"/>
      <color rgb="FF4D4D4C"/>
      <name val="Verdana"/>
      <family val="1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Aptos"/>
    </font>
    <font>
      <b/>
      <sz val="12"/>
      <color theme="1"/>
      <name val="Aptos"/>
    </font>
    <font>
      <sz val="10"/>
      <color rgb="FF515151"/>
      <name val="Verdana"/>
      <family val="2"/>
    </font>
    <font>
      <sz val="11"/>
      <color rgb="FF3A383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9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DAAAA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4D4D4C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125">
    <xf numFmtId="0" fontId="0" fillId="0" borderId="0" xfId="0"/>
    <xf numFmtId="0" fontId="3" fillId="0" borderId="0" xfId="0" applyFont="1"/>
    <xf numFmtId="0" fontId="8" fillId="0" borderId="0" xfId="0" applyFont="1" applyAlignment="1">
      <alignment horizontal="left" vertical="center" wrapText="1" indent="4"/>
    </xf>
    <xf numFmtId="0" fontId="9" fillId="0" borderId="0" xfId="0" applyFont="1"/>
    <xf numFmtId="43" fontId="3" fillId="0" borderId="0" xfId="1" applyFont="1"/>
    <xf numFmtId="166" fontId="3" fillId="0" borderId="0" xfId="0" applyNumberFormat="1" applyFont="1"/>
    <xf numFmtId="2" fontId="3" fillId="0" borderId="0" xfId="0" applyNumberFormat="1" applyFont="1"/>
    <xf numFmtId="0" fontId="7" fillId="0" borderId="0" xfId="0" applyFont="1" applyAlignment="1">
      <alignment wrapText="1"/>
    </xf>
    <xf numFmtId="164" fontId="3" fillId="0" borderId="0" xfId="0" applyNumberFormat="1" applyFont="1"/>
    <xf numFmtId="165" fontId="3" fillId="0" borderId="0" xfId="0" applyNumberFormat="1" applyFont="1"/>
    <xf numFmtId="0" fontId="8" fillId="0" borderId="0" xfId="0" applyFont="1" applyAlignment="1">
      <alignment horizontal="right" vertical="center" wrapText="1"/>
    </xf>
    <xf numFmtId="9" fontId="3" fillId="0" borderId="0" xfId="2" applyFont="1"/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3" borderId="0" xfId="0" applyFont="1" applyFill="1"/>
    <xf numFmtId="0" fontId="3" fillId="3" borderId="0" xfId="0" applyFont="1" applyFill="1"/>
    <xf numFmtId="167" fontId="9" fillId="0" borderId="0" xfId="0" applyNumberFormat="1" applyFont="1"/>
    <xf numFmtId="168" fontId="9" fillId="0" borderId="0" xfId="0" applyNumberFormat="1" applyFont="1"/>
    <xf numFmtId="0" fontId="3" fillId="0" borderId="0" xfId="0" applyFont="1" applyAlignment="1">
      <alignment wrapText="1"/>
    </xf>
    <xf numFmtId="167" fontId="3" fillId="0" borderId="0" xfId="0" applyNumberFormat="1" applyFont="1"/>
    <xf numFmtId="169" fontId="3" fillId="0" borderId="0" xfId="0" applyNumberFormat="1" applyFont="1"/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8" fontId="3" fillId="0" borderId="0" xfId="1" applyNumberFormat="1" applyFont="1"/>
    <xf numFmtId="43" fontId="3" fillId="0" borderId="0" xfId="0" applyNumberFormat="1" applyFont="1"/>
    <xf numFmtId="2" fontId="0" fillId="0" borderId="0" xfId="0" applyNumberFormat="1"/>
    <xf numFmtId="0" fontId="13" fillId="4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0" fontId="0" fillId="0" borderId="1" xfId="0" applyBorder="1"/>
    <xf numFmtId="0" fontId="13" fillId="4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1" fontId="0" fillId="0" borderId="0" xfId="0" applyNumberFormat="1"/>
    <xf numFmtId="14" fontId="16" fillId="0" borderId="1" xfId="3" applyNumberFormat="1" applyFont="1" applyBorder="1" applyAlignment="1">
      <alignment horizontal="center" vertical="top"/>
    </xf>
    <xf numFmtId="0" fontId="17" fillId="0" borderId="1" xfId="3" applyFont="1" applyBorder="1" applyAlignment="1">
      <alignment horizontal="center"/>
    </xf>
    <xf numFmtId="168" fontId="0" fillId="0" borderId="0" xfId="1" applyNumberFormat="1" applyFont="1"/>
    <xf numFmtId="2" fontId="0" fillId="0" borderId="0" xfId="0" applyNumberFormat="1" applyAlignment="1">
      <alignment horizontal="left" indent="6"/>
    </xf>
    <xf numFmtId="3" fontId="3" fillId="0" borderId="0" xfId="0" applyNumberFormat="1" applyFont="1"/>
    <xf numFmtId="14" fontId="0" fillId="0" borderId="0" xfId="0" applyNumberFormat="1"/>
    <xf numFmtId="0" fontId="18" fillId="0" borderId="0" xfId="0" applyFont="1" applyAlignment="1">
      <alignment wrapText="1"/>
    </xf>
    <xf numFmtId="168" fontId="15" fillId="0" borderId="0" xfId="0" applyNumberFormat="1" applyFont="1"/>
    <xf numFmtId="166" fontId="0" fillId="0" borderId="0" xfId="0" applyNumberFormat="1"/>
    <xf numFmtId="0" fontId="15" fillId="0" borderId="0" xfId="0" applyFont="1" applyAlignment="1">
      <alignment horizontal="center"/>
    </xf>
    <xf numFmtId="0" fontId="2" fillId="0" borderId="0" xfId="3"/>
    <xf numFmtId="170" fontId="2" fillId="0" borderId="0" xfId="3" applyNumberFormat="1"/>
    <xf numFmtId="0" fontId="19" fillId="0" borderId="0" xfId="5" applyAlignment="1" applyProtection="1"/>
    <xf numFmtId="170" fontId="2" fillId="5" borderId="0" xfId="3" applyNumberFormat="1" applyFill="1"/>
    <xf numFmtId="0" fontId="2" fillId="5" borderId="0" xfId="3" applyFill="1"/>
    <xf numFmtId="0" fontId="19" fillId="5" borderId="0" xfId="5" applyFill="1" applyAlignment="1" applyProtection="1"/>
    <xf numFmtId="0" fontId="7" fillId="0" borderId="0" xfId="0" applyFont="1" applyAlignment="1">
      <alignment horizontal="left" vertical="top" wrapText="1"/>
    </xf>
    <xf numFmtId="0" fontId="13" fillId="4" borderId="0" xfId="0" applyFont="1" applyFill="1" applyAlignment="1">
      <alignment vertical="center" wrapText="1"/>
    </xf>
    <xf numFmtId="1" fontId="2" fillId="0" borderId="0" xfId="3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72" fontId="0" fillId="0" borderId="0" xfId="1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0" xfId="0" applyFont="1"/>
    <xf numFmtId="9" fontId="0" fillId="0" borderId="0" xfId="0" applyNumberFormat="1"/>
    <xf numFmtId="171" fontId="15" fillId="0" borderId="0" xfId="0" applyNumberFormat="1" applyFont="1"/>
    <xf numFmtId="168" fontId="0" fillId="0" borderId="0" xfId="0" applyNumberFormat="1"/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172" fontId="0" fillId="0" borderId="0" xfId="0" applyNumberFormat="1"/>
    <xf numFmtId="170" fontId="2" fillId="6" borderId="0" xfId="3" applyNumberFormat="1" applyFill="1"/>
    <xf numFmtId="0" fontId="2" fillId="6" borderId="0" xfId="3" applyFill="1"/>
    <xf numFmtId="0" fontId="19" fillId="6" borderId="0" xfId="5" applyFill="1" applyAlignment="1" applyProtection="1"/>
    <xf numFmtId="0" fontId="25" fillId="0" borderId="3" xfId="6" applyFont="1" applyBorder="1" applyAlignment="1">
      <alignment horizontal="center"/>
    </xf>
    <xf numFmtId="0" fontId="24" fillId="0" borderId="0" xfId="6"/>
    <xf numFmtId="0" fontId="25" fillId="0" borderId="4" xfId="6" applyFont="1" applyBorder="1"/>
    <xf numFmtId="0" fontId="9" fillId="0" borderId="0" xfId="0" applyFont="1" applyAlignment="1">
      <alignment wrapText="1"/>
    </xf>
    <xf numFmtId="167" fontId="9" fillId="0" borderId="0" xfId="0" applyNumberFormat="1" applyFont="1" applyAlignment="1">
      <alignment wrapText="1"/>
    </xf>
    <xf numFmtId="173" fontId="9" fillId="0" borderId="0" xfId="0" applyNumberFormat="1" applyFont="1"/>
    <xf numFmtId="4" fontId="3" fillId="0" borderId="0" xfId="0" applyNumberFormat="1" applyFont="1"/>
    <xf numFmtId="0" fontId="27" fillId="0" borderId="0" xfId="0" applyFont="1"/>
    <xf numFmtId="0" fontId="26" fillId="0" borderId="0" xfId="0" applyFont="1"/>
    <xf numFmtId="0" fontId="15" fillId="7" borderId="0" xfId="0" applyFont="1" applyFill="1"/>
    <xf numFmtId="0" fontId="0" fillId="7" borderId="0" xfId="0" applyFill="1"/>
    <xf numFmtId="0" fontId="0" fillId="7" borderId="0" xfId="0" applyFill="1" applyAlignment="1">
      <alignment wrapText="1"/>
    </xf>
    <xf numFmtId="0" fontId="9" fillId="7" borderId="5" xfId="0" applyFont="1" applyFill="1" applyBorder="1"/>
    <xf numFmtId="167" fontId="9" fillId="7" borderId="6" xfId="0" applyNumberFormat="1" applyFont="1" applyFill="1" applyBorder="1"/>
    <xf numFmtId="0" fontId="3" fillId="7" borderId="7" xfId="0" applyFont="1" applyFill="1" applyBorder="1"/>
    <xf numFmtId="0" fontId="9" fillId="7" borderId="8" xfId="0" applyFont="1" applyFill="1" applyBorder="1"/>
    <xf numFmtId="0" fontId="9" fillId="7" borderId="9" xfId="0" applyFont="1" applyFill="1" applyBorder="1"/>
    <xf numFmtId="0" fontId="0" fillId="7" borderId="11" xfId="0" applyFill="1" applyBorder="1"/>
    <xf numFmtId="167" fontId="15" fillId="7" borderId="12" xfId="0" applyNumberFormat="1" applyFont="1" applyFill="1" applyBorder="1"/>
    <xf numFmtId="0" fontId="15" fillId="7" borderId="10" xfId="0" applyFont="1" applyFill="1" applyBorder="1"/>
    <xf numFmtId="0" fontId="7" fillId="7" borderId="0" xfId="0" applyFont="1" applyFill="1" applyAlignment="1">
      <alignment wrapText="1"/>
    </xf>
    <xf numFmtId="168" fontId="0" fillId="7" borderId="0" xfId="1" applyNumberFormat="1" applyFont="1" applyFill="1"/>
    <xf numFmtId="3" fontId="0" fillId="7" borderId="0" xfId="0" applyNumberFormat="1" applyFill="1"/>
    <xf numFmtId="168" fontId="0" fillId="7" borderId="0" xfId="0" applyNumberFormat="1" applyFill="1"/>
    <xf numFmtId="0" fontId="28" fillId="0" borderId="12" xfId="0" applyFont="1" applyBorder="1" applyAlignment="1">
      <alignment vertical="center"/>
    </xf>
    <xf numFmtId="0" fontId="28" fillId="8" borderId="12" xfId="0" applyFont="1" applyFill="1" applyBorder="1" applyAlignment="1">
      <alignment vertical="center"/>
    </xf>
    <xf numFmtId="168" fontId="3" fillId="0" borderId="0" xfId="0" applyNumberFormat="1" applyFont="1"/>
    <xf numFmtId="0" fontId="27" fillId="0" borderId="0" xfId="0" applyFont="1" applyAlignment="1">
      <alignment wrapText="1"/>
    </xf>
    <xf numFmtId="171" fontId="0" fillId="0" borderId="0" xfId="0" applyNumberFormat="1"/>
    <xf numFmtId="0" fontId="25" fillId="0" borderId="0" xfId="6" applyFont="1"/>
    <xf numFmtId="14" fontId="28" fillId="0" borderId="0" xfId="0" applyNumberFormat="1" applyFont="1" applyAlignment="1">
      <alignment vertical="center" wrapText="1"/>
    </xf>
    <xf numFmtId="14" fontId="28" fillId="0" borderId="3" xfId="0" applyNumberFormat="1" applyFont="1" applyBorder="1" applyAlignment="1">
      <alignment vertical="center" wrapText="1"/>
    </xf>
    <xf numFmtId="2" fontId="0" fillId="7" borderId="0" xfId="0" applyNumberFormat="1" applyFill="1"/>
    <xf numFmtId="14" fontId="16" fillId="7" borderId="1" xfId="3" applyNumberFormat="1" applyFont="1" applyFill="1" applyBorder="1" applyAlignment="1">
      <alignment horizontal="center" vertical="top"/>
    </xf>
    <xf numFmtId="0" fontId="17" fillId="7" borderId="1" xfId="3" applyFont="1" applyFill="1" applyBorder="1" applyAlignment="1">
      <alignment horizontal="center"/>
    </xf>
    <xf numFmtId="0" fontId="0" fillId="7" borderId="1" xfId="0" applyFill="1" applyBorder="1"/>
    <xf numFmtId="0" fontId="15" fillId="9" borderId="0" xfId="0" applyFont="1" applyFill="1"/>
    <xf numFmtId="1" fontId="0" fillId="9" borderId="1" xfId="0" applyNumberFormat="1" applyFill="1" applyBorder="1"/>
    <xf numFmtId="0" fontId="0" fillId="9" borderId="1" xfId="0" applyFill="1" applyBorder="1"/>
    <xf numFmtId="0" fontId="0" fillId="9" borderId="0" xfId="0" applyFill="1"/>
    <xf numFmtId="0" fontId="29" fillId="0" borderId="0" xfId="0" applyFont="1"/>
    <xf numFmtId="0" fontId="15" fillId="0" borderId="1" xfId="0" applyFont="1" applyBorder="1"/>
    <xf numFmtId="0" fontId="20" fillId="0" borderId="1" xfId="0" applyFont="1" applyBorder="1"/>
    <xf numFmtId="14" fontId="0" fillId="0" borderId="1" xfId="0" applyNumberFormat="1" applyBorder="1"/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left" indent="1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170" fontId="2" fillId="0" borderId="3" xfId="3" applyNumberFormat="1" applyBorder="1"/>
  </cellXfs>
  <cellStyles count="7">
    <cellStyle name="Comma" xfId="1" builtinId="3"/>
    <cellStyle name="Hyperlink 2" xfId="5" xr:uid="{31797D5A-0894-6341-BC0A-73C17D3F7FE9}"/>
    <cellStyle name="Normal" xfId="0" builtinId="0"/>
    <cellStyle name="Normal 2" xfId="3" xr:uid="{A73DA035-B254-F145-89B7-D83DCE6A76B6}"/>
    <cellStyle name="Normal 3" xfId="6" xr:uid="{BA4FDD70-1F11-5F48-BBFF-B7A7DA8671FA}"/>
    <cellStyle name="Percent" xfId="2" builtinId="5"/>
    <cellStyle name="Percent 2" xfId="4" xr:uid="{3BBA585D-6946-6046-8FA8-3069BD49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eynep Pınar Öztürk" id="{C56EE69F-0D55-4247-9AD1-2C7FDC51DB7D}" userId="Zeynep Pınar Öztürk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" dT="2025-10-17T11:40:57.61" personId="{C56EE69F-0D55-4247-9AD1-2C7FDC51DB7D}" id="{41A01CA6-DF1F-BD46-A5C6-6F7A79A3D462}">
    <text>4 kioks added and Nyegera kiok closed.</text>
  </threadedComment>
  <threadedComment ref="L15" dT="2025-10-18T12:36:32.74" personId="{C56EE69F-0D55-4247-9AD1-2C7FDC51DB7D}" id="{AD48E6F7-E392-6A4C-ACCF-2C12AA70000B}">
    <text>mWater Portal accesed through Solistice platform</text>
  </threadedComment>
</ThreadedComment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kc.kobotoolbox.org/media/original?media_file=offgridsunpenwa%2Fattachments%2Fe00683ebbbf94ae58d9480a61c8ddf75%2Fb5b7b899-d4c9-4aab-9c78-0fcdea158689%2F1728380315079.jpg" TargetMode="External"/><Relationship Id="rId299" Type="http://schemas.openxmlformats.org/officeDocument/2006/relationships/hyperlink" Target="https://kc.kobotoolbox.org/media/original?media_file=offgridsunpenwa%2Fattachments%2Fe00683ebbbf94ae58d9480a61c8ddf75%2F9ae8c2fd-afa2-4d62-bb57-2132c6981182%2F1746003656658.jpg" TargetMode="External"/><Relationship Id="rId21" Type="http://schemas.openxmlformats.org/officeDocument/2006/relationships/hyperlink" Target="https://kc.kobotoolbox.org/media/original?media_file=offgridsunpenwa%2Fattachments%2Fe00683ebbbf94ae58d9480a61c8ddf75%2F063040ca-6928-4e98-9627-4d64aa12959b%2F1719919326042.jpg" TargetMode="External"/><Relationship Id="rId63" Type="http://schemas.openxmlformats.org/officeDocument/2006/relationships/hyperlink" Target="https://kc.kobotoolbox.org/media/original?media_file=offgridsunpenwa%2Fattachments%2Fe00683ebbbf94ae58d9480a61c8ddf75%2F17763753-8657-4bd8-b761-c487c65461c1%2F1725014896977.jpg" TargetMode="External"/><Relationship Id="rId159" Type="http://schemas.openxmlformats.org/officeDocument/2006/relationships/hyperlink" Target="https://kc.kobotoolbox.org/media/original?media_file=offgridsunpenwa%2Fattachments%2Fe00683ebbbf94ae58d9480a61c8ddf75%2F0515071d-cf15-41e5-8613-55f4b57d5d51%2F1730370219056.jpg" TargetMode="External"/><Relationship Id="rId170" Type="http://schemas.openxmlformats.org/officeDocument/2006/relationships/hyperlink" Target="https://kc.kobotoolbox.org/media/original?media_file=offgridsunpenwa%2Fattachments%2Fe00683ebbbf94ae58d9480a61c8ddf75%2Ffb688118-1457-4267-80eb-3a3952350db0%2F1731666731140.jpg" TargetMode="External"/><Relationship Id="rId226" Type="http://schemas.openxmlformats.org/officeDocument/2006/relationships/hyperlink" Target="https://kc.kobotoolbox.org/media/original?media_file=offgridsunpenwa%2Fattachments%2Fe00683ebbbf94ae58d9480a61c8ddf75%2F4c5e9a1a-da76-4a31-bb04-79b1d9cb5408%2F1737986431674.jpg" TargetMode="External"/><Relationship Id="rId268" Type="http://schemas.openxmlformats.org/officeDocument/2006/relationships/hyperlink" Target="https://kc.kobotoolbox.org/media/original?media_file=offgridsunpenwa%2Fattachments%2Fe00683ebbbf94ae58d9480a61c8ddf75%2F4ec8c059-d980-4460-ab18-9e976035767c%2F1742199622412.jpg" TargetMode="External"/><Relationship Id="rId32" Type="http://schemas.openxmlformats.org/officeDocument/2006/relationships/hyperlink" Target="https://kc.kobotoolbox.org/media/original?media_file=offgridsunpenwa%2Fattachments%2Fe00683ebbbf94ae58d9480a61c8ddf75%2F8c7286de-615d-4b9c-ba1c-a77b5d89cff8%2F1720793335685.jpg" TargetMode="External"/><Relationship Id="rId74" Type="http://schemas.openxmlformats.org/officeDocument/2006/relationships/hyperlink" Target="https://kc.kobotoolbox.org/media/original?media_file=offgridsunpenwa%2Fattachments%2Fe00683ebbbf94ae58d9480a61c8ddf75%2F6419abdf-3b5a-4a14-af96-215bd0b6ab79%2F1725628890088.jpg" TargetMode="External"/><Relationship Id="rId128" Type="http://schemas.openxmlformats.org/officeDocument/2006/relationships/hyperlink" Target="https://kc.kobotoolbox.org/media/original?media_file=offgridsunpenwa%2Fattachments%2Fe00683ebbbf94ae58d9480a61c8ddf75%2F18a564f6-fa3a-493a-97c4-64e41288e9ef%2F1728635689003.jpg" TargetMode="External"/><Relationship Id="rId5" Type="http://schemas.openxmlformats.org/officeDocument/2006/relationships/hyperlink" Target="https://kc.kobotoolbox.org/media/original?media_file=offgridsunpenwa%2Fattachments%2Fe00683ebbbf94ae58d9480a61c8ddf75%2F503a0a29-4859-4abd-9ae7-242a63602592%2F1711961928951.jpg" TargetMode="External"/><Relationship Id="rId181" Type="http://schemas.openxmlformats.org/officeDocument/2006/relationships/hyperlink" Target="https://kc.kobotoolbox.org/media/original?media_file=offgridsunpenwa%2Fattachments%2Fe00683ebbbf94ae58d9480a61c8ddf75%2Ff4222713-fae2-4775-9bc5-c2269421b534%2F1731921565881.jpg" TargetMode="External"/><Relationship Id="rId237" Type="http://schemas.openxmlformats.org/officeDocument/2006/relationships/hyperlink" Target="https://kc.kobotoolbox.org/media/original?media_file=offgridsunpenwa%2Fattachments%2Fe00683ebbbf94ae58d9480a61c8ddf75%2F06a52b5a-143e-4edf-a473-9c01233091fc%2F1739789558754.jpg" TargetMode="External"/><Relationship Id="rId279" Type="http://schemas.openxmlformats.org/officeDocument/2006/relationships/hyperlink" Target="https://kc.kobotoolbox.org/media/original?media_file=offgridsunpenwa%2Fattachments%2Fe00683ebbbf94ae58d9480a61c8ddf75%2Fe482d450-3b49-4aff-8717-c4c3c165f047%2F1744118124959.jpg" TargetMode="External"/><Relationship Id="rId43" Type="http://schemas.openxmlformats.org/officeDocument/2006/relationships/hyperlink" Target="https://kc.kobotoolbox.org/media/original?media_file=offgridsunpenwa%2Fattachments%2Fe00683ebbbf94ae58d9480a61c8ddf75%2Fac913ad5-f2c7-4ade-a48a-dcca377b302d%2F1723103044338.jpg" TargetMode="External"/><Relationship Id="rId139" Type="http://schemas.openxmlformats.org/officeDocument/2006/relationships/hyperlink" Target="https://kc.kobotoolbox.org/media/original?media_file=offgridsunpenwa%2Fattachments%2Fe00683ebbbf94ae58d9480a61c8ddf75%2F6318abcb-0cb3-4fb6-b88f-bfd4723a6886%2F1729245881621.jpg" TargetMode="External"/><Relationship Id="rId290" Type="http://schemas.openxmlformats.org/officeDocument/2006/relationships/hyperlink" Target="https://kc.kobotoolbox.org/media/original?media_file=offgridsunpenwa%2Fattachments%2Fe00683ebbbf94ae58d9480a61c8ddf75%2F493a82f6-33a3-4cc6-bb86-6f7e65a8eaae%2F1744713189206.jpg" TargetMode="External"/><Relationship Id="rId304" Type="http://schemas.openxmlformats.org/officeDocument/2006/relationships/hyperlink" Target="https://kc.kobotoolbox.org/media/original?media_file=offgridsunpenwa%2Fattachments%2Fe00683ebbbf94ae58d9480a61c8ddf75%2F9651e992-f4d4-45dd-a820-0dd8edf8d44e%2F1747041954628.jpg" TargetMode="External"/><Relationship Id="rId85" Type="http://schemas.openxmlformats.org/officeDocument/2006/relationships/hyperlink" Target="https://kc.kobotoolbox.org/media/original?media_file=offgridsunpenwa%2Fattachments%2Fe00683ebbbf94ae58d9480a61c8ddf75%2Fa9f48b13-4a9d-4e81-b444-999a8185aa9e%2F1726723462080.jpg" TargetMode="External"/><Relationship Id="rId150" Type="http://schemas.openxmlformats.org/officeDocument/2006/relationships/hyperlink" Target="https://kc.kobotoolbox.org/media/original?media_file=offgridsunpenwa%2Fattachments%2Fe00683ebbbf94ae58d9480a61c8ddf75%2F4e0e95c7-1363-4f62-8e32-55c6a55d2100%2F1729515914929.jpg" TargetMode="External"/><Relationship Id="rId192" Type="http://schemas.openxmlformats.org/officeDocument/2006/relationships/hyperlink" Target="https://kc.kobotoolbox.org/media/original?media_file=offgridsunpenwa%2Fattachments%2Fe00683ebbbf94ae58d9480a61c8ddf75%2Fe900daf1-dbf6-4627-abbc-7ddb427d33c5%2F1733138369495.jpg" TargetMode="External"/><Relationship Id="rId206" Type="http://schemas.openxmlformats.org/officeDocument/2006/relationships/hyperlink" Target="https://kc.kobotoolbox.org/media/original?media_file=offgridsunpenwa%2Fattachments%2Fe00683ebbbf94ae58d9480a61c8ddf75%2F07d84081-b781-420e-bb9d-7552533f3031%2F1722948193463.jpg" TargetMode="External"/><Relationship Id="rId248" Type="http://schemas.openxmlformats.org/officeDocument/2006/relationships/hyperlink" Target="https://kc.kobotoolbox.org/media/original?media_file=offgridsunpenwa%2Fattachments%2Fe00683ebbbf94ae58d9480a61c8ddf75%2F0c49b13b-7b92-4a00-ac6b-bf825d76e93e%2F1739970884275.jpg" TargetMode="External"/><Relationship Id="rId12" Type="http://schemas.openxmlformats.org/officeDocument/2006/relationships/hyperlink" Target="https://kc.kobotoolbox.org/media/original?media_file=offgridsunpenwa%2Fattachments%2Fe00683ebbbf94ae58d9480a61c8ddf75%2F520cb4c7-da88-4177-ba3e-1ab20f7e4f47%2F1712589041160.jpg" TargetMode="External"/><Relationship Id="rId108" Type="http://schemas.openxmlformats.org/officeDocument/2006/relationships/hyperlink" Target="https://kc.kobotoolbox.org/media/original?media_file=offgridsunpenwa%2Fattachments%2Fe00683ebbbf94ae58d9480a61c8ddf75%2F98aa22b2-e001-47ff-98e5-260c3f98b43b%2F1727345423781.jpg" TargetMode="External"/><Relationship Id="rId54" Type="http://schemas.openxmlformats.org/officeDocument/2006/relationships/hyperlink" Target="https://kc.kobotoolbox.org/media/original?media_file=offgridsunpenwa%2Fattachments%2Fe00683ebbbf94ae58d9480a61c8ddf75%2F9631fcec-51e1-4d79-bcb8-04fb3f7ab2e8%2F1724762665327.jpg" TargetMode="External"/><Relationship Id="rId96" Type="http://schemas.openxmlformats.org/officeDocument/2006/relationships/hyperlink" Target="https://kc.kobotoolbox.org/media/original?media_file=offgridsunpenwa%2Fattachments%2Fe00683ebbbf94ae58d9480a61c8ddf75%2Fdfd57528-e119-4ac6-b22e-4dfb121c8a6a%2F1727003179232.jpg" TargetMode="External"/><Relationship Id="rId161" Type="http://schemas.openxmlformats.org/officeDocument/2006/relationships/hyperlink" Target="https://kc.kobotoolbox.org/media/original?media_file=offgridsunpenwa%2Fattachments%2Fe00683ebbbf94ae58d9480a61c8ddf75%2F6d17ce66-9e82-4bd8-9391-2ddc16ca1681%2F1731077199798.jpg" TargetMode="External"/><Relationship Id="rId217" Type="http://schemas.openxmlformats.org/officeDocument/2006/relationships/hyperlink" Target="https://kc.kobotoolbox.org/media/original?media_file=offgridsunpenwa%2Fattachments%2Fe00683ebbbf94ae58d9480a61c8ddf75%2Fdb484d3a-75c2-4bbd-865b-accf5d2028da%2F1736592565196.jpg" TargetMode="External"/><Relationship Id="rId6" Type="http://schemas.openxmlformats.org/officeDocument/2006/relationships/hyperlink" Target="https://kc.kobotoolbox.org/media/original?media_file=offgridsunpenwa%2Fattachments%2Fe00683ebbbf94ae58d9480a61c8ddf75%2F503a0a29-4859-4abd-9ae7-242a63602592%2F1711961944535.jpg" TargetMode="External"/><Relationship Id="rId238" Type="http://schemas.openxmlformats.org/officeDocument/2006/relationships/hyperlink" Target="https://kc.kobotoolbox.org/media/original?media_file=offgridsunpenwa%2Fattachments%2Fe00683ebbbf94ae58d9480a61c8ddf75%2F06a52b5a-143e-4edf-a473-9c01233091fc%2F1739789568217.jpg" TargetMode="External"/><Relationship Id="rId259" Type="http://schemas.openxmlformats.org/officeDocument/2006/relationships/hyperlink" Target="https://kc.kobotoolbox.org/media/original?media_file=offgridsunpenwa%2Fattachments%2Fe00683ebbbf94ae58d9480a61c8ddf75%2Fe2c84d9a-c4de-4d5b-82fb-2ef5bcceb17a%2F1740555785640.jpg" TargetMode="External"/><Relationship Id="rId23" Type="http://schemas.openxmlformats.org/officeDocument/2006/relationships/hyperlink" Target="https://kc.kobotoolbox.org/media/original?media_file=offgridsunpenwa%2Fattachments%2Fe00683ebbbf94ae58d9480a61c8ddf75%2F063040ca-6928-4e98-9627-4d64aa12959b%2F1719919417434.jpg" TargetMode="External"/><Relationship Id="rId119" Type="http://schemas.openxmlformats.org/officeDocument/2006/relationships/hyperlink" Target="https://kc.kobotoolbox.org/media/original?media_file=offgridsunpenwa%2Fattachments%2Fe00683ebbbf94ae58d9480a61c8ddf75%2Fb5b7b899-d4c9-4aab-9c78-0fcdea158689%2F1728380762525.jpg" TargetMode="External"/><Relationship Id="rId270" Type="http://schemas.openxmlformats.org/officeDocument/2006/relationships/hyperlink" Target="https://kc.kobotoolbox.org/media/original?media_file=offgridsunpenwa%2Fattachments%2Fe00683ebbbf94ae58d9480a61c8ddf75%2F0d2b5c36-613f-42ae-a753-32e2d6acb62e%2F1742382462302.jpg" TargetMode="External"/><Relationship Id="rId291" Type="http://schemas.openxmlformats.org/officeDocument/2006/relationships/hyperlink" Target="https://kc.kobotoolbox.org/media/original?media_file=offgridsunpenwa%2Fattachments%2Fe00683ebbbf94ae58d9480a61c8ddf75%2F493a82f6-33a3-4cc6-bb86-6f7e65a8eaae%2F1744716498690.jpg" TargetMode="External"/><Relationship Id="rId44" Type="http://schemas.openxmlformats.org/officeDocument/2006/relationships/hyperlink" Target="https://kc.kobotoolbox.org/media/original?media_file=offgridsunpenwa%2Fattachments%2Fe00683ebbbf94ae58d9480a61c8ddf75%2Fac913ad5-f2c7-4ade-a48a-dcca377b302d%2F1723104537937.jpg" TargetMode="External"/><Relationship Id="rId65" Type="http://schemas.openxmlformats.org/officeDocument/2006/relationships/hyperlink" Target="https://kc.kobotoolbox.org/media/original?media_file=offgridsunpenwa%2Fattachments%2Fe00683ebbbf94ae58d9480a61c8ddf75%2F0aa773af-c539-4d55-84dc-ece21184cf86%2F1725111525896.jpg" TargetMode="External"/><Relationship Id="rId86" Type="http://schemas.openxmlformats.org/officeDocument/2006/relationships/hyperlink" Target="https://kc.kobotoolbox.org/media/original?media_file=offgridsunpenwa%2Fattachments%2Fe00683ebbbf94ae58d9480a61c8ddf75%2Fa9f48b13-4a9d-4e81-b444-999a8185aa9e%2F1726723478336.jpg" TargetMode="External"/><Relationship Id="rId130" Type="http://schemas.openxmlformats.org/officeDocument/2006/relationships/hyperlink" Target="https://kc.kobotoolbox.org/media/original?media_file=offgridsunpenwa%2Fattachments%2Fe00683ebbbf94ae58d9480a61c8ddf75%2F63502191-f44b-48d5-8983-858aa7ac3dda%2F1729078792571.jpg" TargetMode="External"/><Relationship Id="rId151" Type="http://schemas.openxmlformats.org/officeDocument/2006/relationships/hyperlink" Target="https://kc.kobotoolbox.org/media/original?media_file=offgridsunpenwa%2Fattachments%2Fe00683ebbbf94ae58d9480a61c8ddf75%2F4e0e95c7-1363-4f62-8e32-55c6a55d2100%2F1729516768954.jpg" TargetMode="External"/><Relationship Id="rId172" Type="http://schemas.openxmlformats.org/officeDocument/2006/relationships/hyperlink" Target="https://kc.kobotoolbox.org/media/original?media_file=offgridsunpenwa%2Fattachments%2Fe00683ebbbf94ae58d9480a61c8ddf75%2Ffb688118-1457-4267-80eb-3a3952350db0%2F1731670273173.jpg" TargetMode="External"/><Relationship Id="rId193" Type="http://schemas.openxmlformats.org/officeDocument/2006/relationships/hyperlink" Target="https://kc.kobotoolbox.org/media/original?media_file=offgridsunpenwa%2Fattachments%2Fe00683ebbbf94ae58d9480a61c8ddf75%2Faf37ae41-fe94-43d9-bffc-b2364c65bf53%2F1733815522405.jpg" TargetMode="External"/><Relationship Id="rId207" Type="http://schemas.openxmlformats.org/officeDocument/2006/relationships/hyperlink" Target="https://kc.kobotoolbox.org/media/original?media_file=offgridsunpenwa%2Fattachments%2Fe00683ebbbf94ae58d9480a61c8ddf75%2F07d84081-b781-420e-bb9d-7552533f3031%2F1722948218971.jpg" TargetMode="External"/><Relationship Id="rId228" Type="http://schemas.openxmlformats.org/officeDocument/2006/relationships/hyperlink" Target="https://kc.kobotoolbox.org/media/original?media_file=offgridsunpenwa%2Fattachments%2Fe00683ebbbf94ae58d9480a61c8ddf75%2F4c5e9a1a-da76-4a31-bb04-79b1d9cb5408%2F1737989600064.jpg" TargetMode="External"/><Relationship Id="rId249" Type="http://schemas.openxmlformats.org/officeDocument/2006/relationships/hyperlink" Target="https://kc.kobotoolbox.org/media/original?media_file=offgridsunpenwa%2Fattachments%2Fe00683ebbbf94ae58d9480a61c8ddf75%2Fa1fd8c55-e822-4ec4-a05b-20654c27ee3d%2F1740473722127.jpg" TargetMode="External"/><Relationship Id="rId13" Type="http://schemas.openxmlformats.org/officeDocument/2006/relationships/hyperlink" Target="https://kc.kobotoolbox.org/media/original?media_file=offgridsunpenwa%2Fattachments%2Fe00683ebbbf94ae58d9480a61c8ddf75%2Fa7f2583b-0da6-423a-a12e-676cf8d4564c%2F1716969405192.jpg" TargetMode="External"/><Relationship Id="rId109" Type="http://schemas.openxmlformats.org/officeDocument/2006/relationships/hyperlink" Target="https://kc.kobotoolbox.org/media/original?media_file=offgridsunpenwa%2Fattachments%2Fe00683ebbbf94ae58d9480a61c8ddf75%2F60c10d19-dff5-46bb-b194-309b97589cd7%2F1727705504667.jpg" TargetMode="External"/><Relationship Id="rId260" Type="http://schemas.openxmlformats.org/officeDocument/2006/relationships/hyperlink" Target="https://kc.kobotoolbox.org/media/original?media_file=offgridsunpenwa%2Fattachments%2Fe00683ebbbf94ae58d9480a61c8ddf75%2Fe2c84d9a-c4de-4d5b-82fb-2ef5bcceb17a%2F1740555817528.jpg" TargetMode="External"/><Relationship Id="rId281" Type="http://schemas.openxmlformats.org/officeDocument/2006/relationships/hyperlink" Target="https://kc.kobotoolbox.org/media/original?media_file=offgridsunpenwa%2Fattachments%2Fe00683ebbbf94ae58d9480a61c8ddf75%2F38726a84-b2f0-48a6-90b4-8759284a41aa%2F1739171744813.jpg" TargetMode="External"/><Relationship Id="rId34" Type="http://schemas.openxmlformats.org/officeDocument/2006/relationships/hyperlink" Target="https://kc.kobotoolbox.org/media/original?media_file=offgridsunpenwa%2Fattachments%2Fe00683ebbbf94ae58d9480a61c8ddf75%2Fa8413ef1-0977-4ca3-b03b-82b874331a05%2F1721048244178.jpg" TargetMode="External"/><Relationship Id="rId55" Type="http://schemas.openxmlformats.org/officeDocument/2006/relationships/hyperlink" Target="https://kc.kobotoolbox.org/media/original?media_file=offgridsunpenwa%2Fattachments%2Fe00683ebbbf94ae58d9480a61c8ddf75%2F9631fcec-51e1-4d79-bcb8-04fb3f7ab2e8%2F1724762727526.jpg" TargetMode="External"/><Relationship Id="rId76" Type="http://schemas.openxmlformats.org/officeDocument/2006/relationships/hyperlink" Target="https://kc.kobotoolbox.org/media/original?media_file=offgridsunpenwa%2Fattachments%2Fe00683ebbbf94ae58d9480a61c8ddf75%2F6419abdf-3b5a-4a14-af96-215bd0b6ab79%2F1725628937197.jpg" TargetMode="External"/><Relationship Id="rId97" Type="http://schemas.openxmlformats.org/officeDocument/2006/relationships/hyperlink" Target="https://kc.kobotoolbox.org/media/original?media_file=offgridsunpenwa%2Fattachments%2Fe00683ebbbf94ae58d9480a61c8ddf75%2Fdf6b2382-66af-4b81-b030-31dc96a7e333%2F1727177838283.jpg" TargetMode="External"/><Relationship Id="rId120" Type="http://schemas.openxmlformats.org/officeDocument/2006/relationships/hyperlink" Target="https://kc.kobotoolbox.org/media/original?media_file=offgridsunpenwa%2Fattachments%2Fe00683ebbbf94ae58d9480a61c8ddf75%2Fb5b7b899-d4c9-4aab-9c78-0fcdea158689%2F1728380779246.jpg" TargetMode="External"/><Relationship Id="rId141" Type="http://schemas.openxmlformats.org/officeDocument/2006/relationships/hyperlink" Target="https://kc.kobotoolbox.org/media/original?media_file=offgridsunpenwa%2Fattachments%2Fe00683ebbbf94ae58d9480a61c8ddf75%2Fb65301dd-2c6c-43ee-a10c-918d87aad262%2F1729495671590.jpg" TargetMode="External"/><Relationship Id="rId7" Type="http://schemas.openxmlformats.org/officeDocument/2006/relationships/hyperlink" Target="https://kc.kobotoolbox.org/media/original?media_file=offgridsunpenwa%2Fattachments%2Fe00683ebbbf94ae58d9480a61c8ddf75%2F503a0a29-4859-4abd-9ae7-242a63602592%2F1711962012715.jpg" TargetMode="External"/><Relationship Id="rId162" Type="http://schemas.openxmlformats.org/officeDocument/2006/relationships/hyperlink" Target="https://kc.kobotoolbox.org/media/original?media_file=offgridsunpenwa%2Fattachments%2Fe00683ebbbf94ae58d9480a61c8ddf75%2F6d17ce66-9e82-4bd8-9391-2ddc16ca1681%2F1731077228851.jpg" TargetMode="External"/><Relationship Id="rId183" Type="http://schemas.openxmlformats.org/officeDocument/2006/relationships/hyperlink" Target="https://kc.kobotoolbox.org/media/original?media_file=offgridsunpenwa%2Fattachments%2Fe00683ebbbf94ae58d9480a61c8ddf75%2Ff4222713-fae2-4775-9bc5-c2269421b534%2F1731921941968.jpg" TargetMode="External"/><Relationship Id="rId218" Type="http://schemas.openxmlformats.org/officeDocument/2006/relationships/hyperlink" Target="https://kc.kobotoolbox.org/media/original?media_file=offgridsunpenwa%2Fattachments%2Fe00683ebbbf94ae58d9480a61c8ddf75%2Fdb484d3a-75c2-4bbd-865b-accf5d2028da%2F1736592577913.jpg" TargetMode="External"/><Relationship Id="rId239" Type="http://schemas.openxmlformats.org/officeDocument/2006/relationships/hyperlink" Target="https://kc.kobotoolbox.org/media/original?media_file=offgridsunpenwa%2Fattachments%2Fe00683ebbbf94ae58d9480a61c8ddf75%2F06a52b5a-143e-4edf-a473-9c01233091fc%2F1739792331269.jpg" TargetMode="External"/><Relationship Id="rId250" Type="http://schemas.openxmlformats.org/officeDocument/2006/relationships/hyperlink" Target="https://kc.kobotoolbox.org/media/original?media_file=offgridsunpenwa%2Fattachments%2Fe00683ebbbf94ae58d9480a61c8ddf75%2Fa1fd8c55-e822-4ec4-a05b-20654c27ee3d%2F1740473742271.jpg" TargetMode="External"/><Relationship Id="rId271" Type="http://schemas.openxmlformats.org/officeDocument/2006/relationships/hyperlink" Target="https://kc.kobotoolbox.org/media/original?media_file=offgridsunpenwa%2Fattachments%2Fe00683ebbbf94ae58d9480a61c8ddf75%2F0d2b5c36-613f-42ae-a753-32e2d6acb62e%2F1742382516638.jpg" TargetMode="External"/><Relationship Id="rId292" Type="http://schemas.openxmlformats.org/officeDocument/2006/relationships/hyperlink" Target="https://kc.kobotoolbox.org/media/original?media_file=offgridsunpenwa%2Fattachments%2Fe00683ebbbf94ae58d9480a61c8ddf75%2F493a82f6-33a3-4cc6-bb86-6f7e65a8eaae%2F1744716506999.jpg" TargetMode="External"/><Relationship Id="rId24" Type="http://schemas.openxmlformats.org/officeDocument/2006/relationships/hyperlink" Target="https://kc.kobotoolbox.org/media/original?media_file=offgridsunpenwa%2Fattachments%2Fe00683ebbbf94ae58d9480a61c8ddf75%2F063040ca-6928-4e98-9627-4d64aa12959b%2F1719919427747.jpg" TargetMode="External"/><Relationship Id="rId45" Type="http://schemas.openxmlformats.org/officeDocument/2006/relationships/hyperlink" Target="https://kc.kobotoolbox.org/media/original?media_file=offgridsunpenwa%2Fattachments%2Fe00683ebbbf94ae58d9480a61c8ddf75%2F4e4579be-e208-4ee5-9a71-9c86abd4eb32%2F1723799821835.jpg" TargetMode="External"/><Relationship Id="rId66" Type="http://schemas.openxmlformats.org/officeDocument/2006/relationships/hyperlink" Target="https://kc.kobotoolbox.org/media/original?media_file=offgridsunpenwa%2Fattachments%2Fe00683ebbbf94ae58d9480a61c8ddf75%2F0aa773af-c539-4d55-84dc-ece21184cf86%2F1725111542308.jpg" TargetMode="External"/><Relationship Id="rId87" Type="http://schemas.openxmlformats.org/officeDocument/2006/relationships/hyperlink" Target="https://kc.kobotoolbox.org/media/original?media_file=offgridsunpenwa%2Fattachments%2Fe00683ebbbf94ae58d9480a61c8ddf75%2Fa9f48b13-4a9d-4e81-b444-999a8185aa9e%2F1726724389145.jpg" TargetMode="External"/><Relationship Id="rId110" Type="http://schemas.openxmlformats.org/officeDocument/2006/relationships/hyperlink" Target="https://kc.kobotoolbox.org/media/original?media_file=offgridsunpenwa%2Fattachments%2Fe00683ebbbf94ae58d9480a61c8ddf75%2F60c10d19-dff5-46bb-b194-309b97589cd7%2F1727705513845.jpg" TargetMode="External"/><Relationship Id="rId131" Type="http://schemas.openxmlformats.org/officeDocument/2006/relationships/hyperlink" Target="https://kc.kobotoolbox.org/media/original?media_file=offgridsunpenwa%2Fattachments%2Fe00683ebbbf94ae58d9480a61c8ddf75%2F63502191-f44b-48d5-8983-858aa7ac3dda%2F1729087604800.jpg" TargetMode="External"/><Relationship Id="rId152" Type="http://schemas.openxmlformats.org/officeDocument/2006/relationships/hyperlink" Target="https://kc.kobotoolbox.org/media/original?media_file=offgridsunpenwa%2Fattachments%2Fe00683ebbbf94ae58d9480a61c8ddf75%2F4e0e95c7-1363-4f62-8e32-55c6a55d2100%2F1729516778240.jpg" TargetMode="External"/><Relationship Id="rId173" Type="http://schemas.openxmlformats.org/officeDocument/2006/relationships/hyperlink" Target="https://kc.kobotoolbox.org/media/original?media_file=offgridsunpenwa%2Fattachments%2Fe00683ebbbf94ae58d9480a61c8ddf75%2Fb533b70a-ab44-4606-a767-cb35abb883b8%2F1731915261028.jpg" TargetMode="External"/><Relationship Id="rId194" Type="http://schemas.openxmlformats.org/officeDocument/2006/relationships/hyperlink" Target="https://kc.kobotoolbox.org/media/original?media_file=offgridsunpenwa%2Fattachments%2Fe00683ebbbf94ae58d9480a61c8ddf75%2Faf37ae41-fe94-43d9-bffc-b2364c65bf53%2F1733815536201.jpg" TargetMode="External"/><Relationship Id="rId208" Type="http://schemas.openxmlformats.org/officeDocument/2006/relationships/hyperlink" Target="https://kc.kobotoolbox.org/media/original?media_file=offgridsunpenwa%2Fattachments%2Fe00683ebbbf94ae58d9480a61c8ddf75%2F07d84081-b781-420e-bb9d-7552533f3031%2F1722948236409.jpg" TargetMode="External"/><Relationship Id="rId229" Type="http://schemas.openxmlformats.org/officeDocument/2006/relationships/hyperlink" Target="https://kc.kobotoolbox.org/media/original?media_file=offgridsunpenwa%2Fattachments%2Fe00683ebbbf94ae58d9480a61c8ddf75%2F4be11e10-95e8-4a92-8b13-719dcc1b710c%2F1738833289861.jpg" TargetMode="External"/><Relationship Id="rId240" Type="http://schemas.openxmlformats.org/officeDocument/2006/relationships/hyperlink" Target="https://kc.kobotoolbox.org/media/original?media_file=offgridsunpenwa%2Fattachments%2Fe00683ebbbf94ae58d9480a61c8ddf75%2F06a52b5a-143e-4edf-a473-9c01233091fc%2F1739792340455.jpg" TargetMode="External"/><Relationship Id="rId261" Type="http://schemas.openxmlformats.org/officeDocument/2006/relationships/hyperlink" Target="https://kc.kobotoolbox.org/media/original?media_file=offgridsunpenwa%2Fattachments%2Fe00683ebbbf94ae58d9480a61c8ddf75%2F92fb67ab-0f6d-4c04-b937-3d134579a8b9%2F1740654844271.jpg" TargetMode="External"/><Relationship Id="rId14" Type="http://schemas.openxmlformats.org/officeDocument/2006/relationships/hyperlink" Target="https://kc.kobotoolbox.org/media/original?media_file=offgridsunpenwa%2Fattachments%2Fe00683ebbbf94ae58d9480a61c8ddf75%2Fa7f2583b-0da6-423a-a12e-676cf8d4564c%2F1716969424117.jpg" TargetMode="External"/><Relationship Id="rId35" Type="http://schemas.openxmlformats.org/officeDocument/2006/relationships/hyperlink" Target="https://kc.kobotoolbox.org/media/original?media_file=offgridsunpenwa%2Fattachments%2Fe00683ebbbf94ae58d9480a61c8ddf75%2Fa8413ef1-0977-4ca3-b03b-82b874331a05%2F1721049325122.jpg" TargetMode="External"/><Relationship Id="rId56" Type="http://schemas.openxmlformats.org/officeDocument/2006/relationships/hyperlink" Target="https://kc.kobotoolbox.org/media/original?media_file=offgridsunpenwa%2Fattachments%2Fe00683ebbbf94ae58d9480a61c8ddf75%2F9631fcec-51e1-4d79-bcb8-04fb3f7ab2e8%2F1724762741592.jpg" TargetMode="External"/><Relationship Id="rId77" Type="http://schemas.openxmlformats.org/officeDocument/2006/relationships/hyperlink" Target="https://kc.kobotoolbox.org/media/original?media_file=offgridsunpenwa%2Fattachments%2Fe00683ebbbf94ae58d9480a61c8ddf75%2Fecc72969-7e67-424b-b8a4-6d1d4c814b4b%2F1725893467900.jpg" TargetMode="External"/><Relationship Id="rId100" Type="http://schemas.openxmlformats.org/officeDocument/2006/relationships/hyperlink" Target="https://kc.kobotoolbox.org/media/original?media_file=offgridsunpenwa%2Fattachments%2Fe00683ebbbf94ae58d9480a61c8ddf75%2Fdf6b2382-66af-4b81-b030-31dc96a7e333%2F1727173565675.jpg" TargetMode="External"/><Relationship Id="rId282" Type="http://schemas.openxmlformats.org/officeDocument/2006/relationships/hyperlink" Target="https://kc.kobotoolbox.org/media/original?media_file=offgridsunpenwa%2Fattachments%2Fe00683ebbbf94ae58d9480a61c8ddf75%2F38726a84-b2f0-48a6-90b4-8759284a41aa%2F1739171795557.jpg" TargetMode="External"/><Relationship Id="rId8" Type="http://schemas.openxmlformats.org/officeDocument/2006/relationships/hyperlink" Target="https://kc.kobotoolbox.org/media/original?media_file=offgridsunpenwa%2Fattachments%2Fe00683ebbbf94ae58d9480a61c8ddf75%2F503a0a29-4859-4abd-9ae7-242a63602592%2F1711962034953.jpg" TargetMode="External"/><Relationship Id="rId98" Type="http://schemas.openxmlformats.org/officeDocument/2006/relationships/hyperlink" Target="https://kc.kobotoolbox.org/media/original?media_file=offgridsunpenwa%2Fattachments%2Fe00683ebbbf94ae58d9480a61c8ddf75%2Fdf6b2382-66af-4b81-b030-31dc96a7e333%2F1727172599293.jpg" TargetMode="External"/><Relationship Id="rId121" Type="http://schemas.openxmlformats.org/officeDocument/2006/relationships/hyperlink" Target="https://kc.kobotoolbox.org/media/original?media_file=offgridsunpenwa%2Fattachments%2Fe00683ebbbf94ae58d9480a61c8ddf75%2F1d4a9df9-7f43-4227-90b4-dfbf1cb8f50d%2F1728479134817.jpg" TargetMode="External"/><Relationship Id="rId142" Type="http://schemas.openxmlformats.org/officeDocument/2006/relationships/hyperlink" Target="https://kc.kobotoolbox.org/media/original?media_file=offgridsunpenwa%2Fattachments%2Fe00683ebbbf94ae58d9480a61c8ddf75%2Fb65301dd-2c6c-43ee-a10c-918d87aad262%2F1729495684256.jpg" TargetMode="External"/><Relationship Id="rId163" Type="http://schemas.openxmlformats.org/officeDocument/2006/relationships/hyperlink" Target="https://kc.kobotoolbox.org/media/original?media_file=offgridsunpenwa%2Fattachments%2Fe00683ebbbf94ae58d9480a61c8ddf75%2F6d17ce66-9e82-4bd8-9391-2ddc16ca1681%2F1731081070081.jpg" TargetMode="External"/><Relationship Id="rId184" Type="http://schemas.openxmlformats.org/officeDocument/2006/relationships/hyperlink" Target="https://kc.kobotoolbox.org/media/original?media_file=offgridsunpenwa%2Fattachments%2Fe00683ebbbf94ae58d9480a61c8ddf75%2Ff4222713-fae2-4775-9bc5-c2269421b534%2F1731921952635.jpg" TargetMode="External"/><Relationship Id="rId219" Type="http://schemas.openxmlformats.org/officeDocument/2006/relationships/hyperlink" Target="https://kc.kobotoolbox.org/media/original?media_file=offgridsunpenwa%2Fattachments%2Fe00683ebbbf94ae58d9480a61c8ddf75%2Fdb484d3a-75c2-4bbd-865b-accf5d2028da%2F1736595023974.jpg" TargetMode="External"/><Relationship Id="rId230" Type="http://schemas.openxmlformats.org/officeDocument/2006/relationships/hyperlink" Target="https://kc.kobotoolbox.org/media/original?media_file=offgridsunpenwa%2Fattachments%2Fe00683ebbbf94ae58d9480a61c8ddf75%2F4be11e10-95e8-4a92-8b13-719dcc1b710c%2F1738833304022.jpg" TargetMode="External"/><Relationship Id="rId251" Type="http://schemas.openxmlformats.org/officeDocument/2006/relationships/hyperlink" Target="https://kc.kobotoolbox.org/media/original?media_file=offgridsunpenwa%2Fattachments%2Fe00683ebbbf94ae58d9480a61c8ddf75%2Fa1fd8c55-e822-4ec4-a05b-20654c27ee3d%2F1740473794168.jpg" TargetMode="External"/><Relationship Id="rId25" Type="http://schemas.openxmlformats.org/officeDocument/2006/relationships/hyperlink" Target="https://kc.kobotoolbox.org/media/original?media_file=offgridsunpenwa%2Fattachments%2Fe00683ebbbf94ae58d9480a61c8ddf75%2F8729f615-9018-4c6c-9c85-18f6ddb92fdf%2F1720506512272.jpg" TargetMode="External"/><Relationship Id="rId46" Type="http://schemas.openxmlformats.org/officeDocument/2006/relationships/hyperlink" Target="https://kc.kobotoolbox.org/media/original?media_file=offgridsunpenwa%2Fattachments%2Fe00683ebbbf94ae58d9480a61c8ddf75%2F4e4579be-e208-4ee5-9a71-9c86abd4eb32%2F1723799835345.jpg" TargetMode="External"/><Relationship Id="rId67" Type="http://schemas.openxmlformats.org/officeDocument/2006/relationships/hyperlink" Target="https://kc.kobotoolbox.org/media/original?media_file=offgridsunpenwa%2Fattachments%2Fe00683ebbbf94ae58d9480a61c8ddf75%2F0aa773af-c539-4d55-84dc-ece21184cf86%2F1725111575142.jpg" TargetMode="External"/><Relationship Id="rId272" Type="http://schemas.openxmlformats.org/officeDocument/2006/relationships/hyperlink" Target="https://kc.kobotoolbox.org/media/original?media_file=offgridsunpenwa%2Fattachments%2Fe00683ebbbf94ae58d9480a61c8ddf75%2F0d2b5c36-613f-42ae-a753-32e2d6acb62e%2F1742382536843.jpg" TargetMode="External"/><Relationship Id="rId293" Type="http://schemas.openxmlformats.org/officeDocument/2006/relationships/hyperlink" Target="https://kc.kobotoolbox.org/media/original?media_file=offgridsunpenwa%2Fattachments%2Fe00683ebbbf94ae58d9480a61c8ddf75%2F0577805e-2321-4a5c-85fb-79e505641857%2F1745671308623.jpg" TargetMode="External"/><Relationship Id="rId88" Type="http://schemas.openxmlformats.org/officeDocument/2006/relationships/hyperlink" Target="https://kc.kobotoolbox.org/media/original?media_file=offgridsunpenwa%2Fattachments%2Fe00683ebbbf94ae58d9480a61c8ddf75%2Fa9f48b13-4a9d-4e81-b444-999a8185aa9e%2F1726724400230.jpg" TargetMode="External"/><Relationship Id="rId111" Type="http://schemas.openxmlformats.org/officeDocument/2006/relationships/hyperlink" Target="https://kc.kobotoolbox.org/media/original?media_file=offgridsunpenwa%2Fattachments%2Fe00683ebbbf94ae58d9480a61c8ddf75%2F60c10d19-dff5-46bb-b194-309b97589cd7%2F1727708566924.jpg" TargetMode="External"/><Relationship Id="rId132" Type="http://schemas.openxmlformats.org/officeDocument/2006/relationships/hyperlink" Target="https://kc.kobotoolbox.org/media/original?media_file=offgridsunpenwa%2Fattachments%2Fe00683ebbbf94ae58d9480a61c8ddf75%2F63502191-f44b-48d5-8983-858aa7ac3dda%2F1729087616207.jpg" TargetMode="External"/><Relationship Id="rId153" Type="http://schemas.openxmlformats.org/officeDocument/2006/relationships/hyperlink" Target="https://kc.kobotoolbox.org/media/original?media_file=offgridsunpenwa%2Fattachments%2Fe00683ebbbf94ae58d9480a61c8ddf75%2Fe56b554f-6b7b-4541-992c-e5d03d364f69%2F1730365169893.jpg" TargetMode="External"/><Relationship Id="rId174" Type="http://schemas.openxmlformats.org/officeDocument/2006/relationships/hyperlink" Target="https://kc.kobotoolbox.org/media/original?media_file=offgridsunpenwa%2Fattachments%2Fe00683ebbbf94ae58d9480a61c8ddf75%2Fb533b70a-ab44-4606-a767-cb35abb883b8%2F1731917917143.jpg" TargetMode="External"/><Relationship Id="rId195" Type="http://schemas.openxmlformats.org/officeDocument/2006/relationships/hyperlink" Target="https://kc.kobotoolbox.org/media/original?media_file=offgridsunpenwa%2Fattachments%2Fe00683ebbbf94ae58d9480a61c8ddf75%2Faf37ae41-fe94-43d9-bffc-b2364c65bf53%2F1733815576569.jpg" TargetMode="External"/><Relationship Id="rId209" Type="http://schemas.openxmlformats.org/officeDocument/2006/relationships/hyperlink" Target="https://kc.kobotoolbox.org/media/original?media_file=offgridsunpenwa%2Fattachments%2Fe00683ebbbf94ae58d9480a61c8ddf75%2Fd89f230d-575d-477f-9773-e90433ec2f35%2F1735807809998.jpg" TargetMode="External"/><Relationship Id="rId220" Type="http://schemas.openxmlformats.org/officeDocument/2006/relationships/hyperlink" Target="https://kc.kobotoolbox.org/media/original?media_file=offgridsunpenwa%2Fattachments%2Fe00683ebbbf94ae58d9480a61c8ddf75%2Fdb484d3a-75c2-4bbd-865b-accf5d2028da%2F1736595039563.jpg" TargetMode="External"/><Relationship Id="rId241" Type="http://schemas.openxmlformats.org/officeDocument/2006/relationships/hyperlink" Target="https://kc.kobotoolbox.org/media/original?media_file=offgridsunpenwa%2Fattachments%2Fe00683ebbbf94ae58d9480a61c8ddf75%2F745fa0ba-863c-492b-946c-4780cf822327%2F1738307562250.jpg" TargetMode="External"/><Relationship Id="rId15" Type="http://schemas.openxmlformats.org/officeDocument/2006/relationships/hyperlink" Target="https://kc.kobotoolbox.org/media/original?media_file=offgridsunpenwa%2Fattachments%2Fe00683ebbbf94ae58d9480a61c8ddf75%2Fa7f2583b-0da6-423a-a12e-676cf8d4564c%2F1716970507324.jpg" TargetMode="External"/><Relationship Id="rId36" Type="http://schemas.openxmlformats.org/officeDocument/2006/relationships/hyperlink" Target="https://kc.kobotoolbox.org/media/original?media_file=offgridsunpenwa%2Fattachments%2Fe00683ebbbf94ae58d9480a61c8ddf75%2Fa8413ef1-0977-4ca3-b03b-82b874331a05%2F1721049338622.jpg" TargetMode="External"/><Relationship Id="rId57" Type="http://schemas.openxmlformats.org/officeDocument/2006/relationships/hyperlink" Target="https://kc.kobotoolbox.org/media/original?media_file=offgridsunpenwa%2Fattachments%2Fe00683ebbbf94ae58d9480a61c8ddf75%2Fe952d012-9def-4638-b9e6-fc0dcb7ce236%2F1724838722906.jpg" TargetMode="External"/><Relationship Id="rId262" Type="http://schemas.openxmlformats.org/officeDocument/2006/relationships/hyperlink" Target="https://kc.kobotoolbox.org/media/original?media_file=offgridsunpenwa%2Fattachments%2Fe00683ebbbf94ae58d9480a61c8ddf75%2F92fb67ab-0f6d-4c04-b937-3d134579a8b9%2F1740654855464.jpg" TargetMode="External"/><Relationship Id="rId283" Type="http://schemas.openxmlformats.org/officeDocument/2006/relationships/hyperlink" Target="https://kc.kobotoolbox.org/media/original?media_file=offgridsunpenwa%2Fattachments%2Fe00683ebbbf94ae58d9480a61c8ddf75%2F38726a84-b2f0-48a6-90b4-8759284a41aa%2F1739172960824.jpg" TargetMode="External"/><Relationship Id="rId78" Type="http://schemas.openxmlformats.org/officeDocument/2006/relationships/hyperlink" Target="https://kc.kobotoolbox.org/media/original?media_file=offgridsunpenwa%2Fattachments%2Fe00683ebbbf94ae58d9480a61c8ddf75%2Fecc72969-7e67-424b-b8a4-6d1d4c814b4b%2F1725893478121.jpg" TargetMode="External"/><Relationship Id="rId99" Type="http://schemas.openxmlformats.org/officeDocument/2006/relationships/hyperlink" Target="https://kc.kobotoolbox.org/media/original?media_file=offgridsunpenwa%2Fattachments%2Fe00683ebbbf94ae58d9480a61c8ddf75%2Fdf6b2382-66af-4b81-b030-31dc96a7e333%2F1727173555201.jpg" TargetMode="External"/><Relationship Id="rId101" Type="http://schemas.openxmlformats.org/officeDocument/2006/relationships/hyperlink" Target="https://kc.kobotoolbox.org/media/original?media_file=offgridsunpenwa%2Fattachments%2Fe00683ebbbf94ae58d9480a61c8ddf75%2F9f449864-be07-45dd-984b-f7f2f935e24c%2F1727176240709.jpg" TargetMode="External"/><Relationship Id="rId122" Type="http://schemas.openxmlformats.org/officeDocument/2006/relationships/hyperlink" Target="https://kc.kobotoolbox.org/media/original?media_file=offgridsunpenwa%2Fattachments%2Fe00683ebbbf94ae58d9480a61c8ddf75%2F1d4a9df9-7f43-4227-90b4-dfbf1cb8f50d%2F1728479147933.jpg" TargetMode="External"/><Relationship Id="rId143" Type="http://schemas.openxmlformats.org/officeDocument/2006/relationships/hyperlink" Target="https://kc.kobotoolbox.org/media/original?media_file=offgridsunpenwa%2Fattachments%2Fe00683ebbbf94ae58d9480a61c8ddf75%2Fb65301dd-2c6c-43ee-a10c-918d87aad262%2F1729495731015.jpg" TargetMode="External"/><Relationship Id="rId164" Type="http://schemas.openxmlformats.org/officeDocument/2006/relationships/hyperlink" Target="https://kc.kobotoolbox.org/media/original?media_file=offgridsunpenwa%2Fattachments%2Fe00683ebbbf94ae58d9480a61c8ddf75%2F6d17ce66-9e82-4bd8-9391-2ddc16ca1681%2F1731081091590.jpg" TargetMode="External"/><Relationship Id="rId185" Type="http://schemas.openxmlformats.org/officeDocument/2006/relationships/hyperlink" Target="https://kc.kobotoolbox.org/media/original?media_file=offgridsunpenwa%2Fattachments%2Fe00683ebbbf94ae58d9480a61c8ddf75%2Fe3d32049-a670-4252-92a7-80377cf38285%2F1731936231104.jpg" TargetMode="External"/><Relationship Id="rId9" Type="http://schemas.openxmlformats.org/officeDocument/2006/relationships/hyperlink" Target="https://kc.kobotoolbox.org/media/original?media_file=offgridsunpenwa%2Fattachments%2Fe00683ebbbf94ae58d9480a61c8ddf75%2F520cb4c7-da88-4177-ba3e-1ab20f7e4f47%2F1712584992947.jpg" TargetMode="External"/><Relationship Id="rId210" Type="http://schemas.openxmlformats.org/officeDocument/2006/relationships/hyperlink" Target="https://kc.kobotoolbox.org/media/original?media_file=offgridsunpenwa%2Fattachments%2Fe00683ebbbf94ae58d9480a61c8ddf75%2Fd89f230d-575d-477f-9773-e90433ec2f35%2F1735807829659.jpg" TargetMode="External"/><Relationship Id="rId26" Type="http://schemas.openxmlformats.org/officeDocument/2006/relationships/hyperlink" Target="https://kc.kobotoolbox.org/media/original?media_file=offgridsunpenwa%2Fattachments%2Fe00683ebbbf94ae58d9480a61c8ddf75%2F8729f615-9018-4c6c-9c85-18f6ddb92fdf%2F1720506548778.jpg" TargetMode="External"/><Relationship Id="rId231" Type="http://schemas.openxmlformats.org/officeDocument/2006/relationships/hyperlink" Target="https://kc.kobotoolbox.org/media/original?media_file=offgridsunpenwa%2Fattachments%2Fe00683ebbbf94ae58d9480a61c8ddf75%2F4be11e10-95e8-4a92-8b13-719dcc1b710c%2F1738835511588.jpg" TargetMode="External"/><Relationship Id="rId252" Type="http://schemas.openxmlformats.org/officeDocument/2006/relationships/hyperlink" Target="https://kc.kobotoolbox.org/media/original?media_file=offgridsunpenwa%2Fattachments%2Fe00683ebbbf94ae58d9480a61c8ddf75%2Fa1fd8c55-e822-4ec4-a05b-20654c27ee3d%2F1740473803661.jpg" TargetMode="External"/><Relationship Id="rId273" Type="http://schemas.openxmlformats.org/officeDocument/2006/relationships/hyperlink" Target="https://kc.kobotoolbox.org/media/original?media_file=offgridsunpenwa%2Fattachments%2Fe00683ebbbf94ae58d9480a61c8ddf75%2F6c0a72cf-e8a4-49ae-95f0-05cfa6dc3b36%2F1743402983278.jpg" TargetMode="External"/><Relationship Id="rId294" Type="http://schemas.openxmlformats.org/officeDocument/2006/relationships/hyperlink" Target="https://kc.kobotoolbox.org/media/original?media_file=offgridsunpenwa%2Fattachments%2Fe00683ebbbf94ae58d9480a61c8ddf75%2F0577805e-2321-4a5c-85fb-79e505641857%2F1745671326673.jpg" TargetMode="External"/><Relationship Id="rId47" Type="http://schemas.openxmlformats.org/officeDocument/2006/relationships/hyperlink" Target="https://kc.kobotoolbox.org/media/original?media_file=offgridsunpenwa%2Fattachments%2Fe00683ebbbf94ae58d9480a61c8ddf75%2F4e4579be-e208-4ee5-9a71-9c86abd4eb32%2F1723800910146.jpg" TargetMode="External"/><Relationship Id="rId68" Type="http://schemas.openxmlformats.org/officeDocument/2006/relationships/hyperlink" Target="https://kc.kobotoolbox.org/media/original?media_file=offgridsunpenwa%2Fattachments%2Fe00683ebbbf94ae58d9480a61c8ddf75%2F0aa773af-c539-4d55-84dc-ece21184cf86%2F1725111583824.jpg" TargetMode="External"/><Relationship Id="rId89" Type="http://schemas.openxmlformats.org/officeDocument/2006/relationships/hyperlink" Target="https://kc.kobotoolbox.org/media/original?media_file=offgridsunpenwa%2Fattachments%2Fe00683ebbbf94ae58d9480a61c8ddf75%2Fa1a25707-928d-413c-8a2e-0980a1be3771%2F1726816858994.jpg" TargetMode="External"/><Relationship Id="rId112" Type="http://schemas.openxmlformats.org/officeDocument/2006/relationships/hyperlink" Target="https://kc.kobotoolbox.org/media/original?media_file=offgridsunpenwa%2Fattachments%2Fe00683ebbbf94ae58d9480a61c8ddf75%2F60c10d19-dff5-46bb-b194-309b97589cd7%2F1727708573818.jpg" TargetMode="External"/><Relationship Id="rId133" Type="http://schemas.openxmlformats.org/officeDocument/2006/relationships/hyperlink" Target="https://kc.kobotoolbox.org/media/original?media_file=offgridsunpenwa%2Fattachments%2Fe00683ebbbf94ae58d9480a61c8ddf75%2F257b8277-08a7-4ed5-ae01-4789fcf181ae%2F1729164138460.jpg" TargetMode="External"/><Relationship Id="rId154" Type="http://schemas.openxmlformats.org/officeDocument/2006/relationships/hyperlink" Target="https://kc.kobotoolbox.org/media/original?media_file=offgridsunpenwa%2Fattachments%2Fe00683ebbbf94ae58d9480a61c8ddf75%2Fe56b554f-6b7b-4541-992c-e5d03d364f69%2F1730365182041.jpg" TargetMode="External"/><Relationship Id="rId175" Type="http://schemas.openxmlformats.org/officeDocument/2006/relationships/hyperlink" Target="https://kc.kobotoolbox.org/media/original?media_file=offgridsunpenwa%2Fattachments%2Fe00683ebbbf94ae58d9480a61c8ddf75%2Fb533b70a-ab44-4606-a767-cb35abb883b8%2F1731917995444.jpg" TargetMode="External"/><Relationship Id="rId196" Type="http://schemas.openxmlformats.org/officeDocument/2006/relationships/hyperlink" Target="https://kc.kobotoolbox.org/media/original?media_file=offgridsunpenwa%2Fattachments%2Fe00683ebbbf94ae58d9480a61c8ddf75%2Faf37ae41-fe94-43d9-bffc-b2364c65bf53%2F1733815586653.jpg" TargetMode="External"/><Relationship Id="rId200" Type="http://schemas.openxmlformats.org/officeDocument/2006/relationships/hyperlink" Target="https://kc.kobotoolbox.org/media/original?media_file=offgridsunpenwa%2Fattachments%2Fe00683ebbbf94ae58d9480a61c8ddf75%2F3d90fbd4-797c-4016-bd47-c1b06cf13073%2F1733817088010.jpg" TargetMode="External"/><Relationship Id="rId16" Type="http://schemas.openxmlformats.org/officeDocument/2006/relationships/hyperlink" Target="https://kc.kobotoolbox.org/media/original?media_file=offgridsunpenwa%2Fattachments%2Fe00683ebbbf94ae58d9480a61c8ddf75%2Fa7f2583b-0da6-423a-a12e-676cf8d4564c%2F1716970530141.jpg" TargetMode="External"/><Relationship Id="rId221" Type="http://schemas.openxmlformats.org/officeDocument/2006/relationships/hyperlink" Target="https://kc.kobotoolbox.org/media/original?media_file=offgridsunpenwa%2Fattachments%2Fe00683ebbbf94ae58d9480a61c8ddf75%2Fab0f70a8-20a0-4241-9dc9-2c98879a3141%2F1736835213680.jpg" TargetMode="External"/><Relationship Id="rId242" Type="http://schemas.openxmlformats.org/officeDocument/2006/relationships/hyperlink" Target="https://kc.kobotoolbox.org/media/original?media_file=offgridsunpenwa%2Fattachments%2Fe00683ebbbf94ae58d9480a61c8ddf75%2F745fa0ba-863c-492b-946c-4780cf822327%2F1738307828123.jpg" TargetMode="External"/><Relationship Id="rId263" Type="http://schemas.openxmlformats.org/officeDocument/2006/relationships/hyperlink" Target="https://kc.kobotoolbox.org/media/original?media_file=offgridsunpenwa%2Fattachments%2Fe00683ebbbf94ae58d9480a61c8ddf75%2F92fb67ab-0f6d-4c04-b937-3d134579a8b9%2F1740660073325.jpg" TargetMode="External"/><Relationship Id="rId284" Type="http://schemas.openxmlformats.org/officeDocument/2006/relationships/hyperlink" Target="https://kc.kobotoolbox.org/media/original?media_file=offgridsunpenwa%2Fattachments%2Fe00683ebbbf94ae58d9480a61c8ddf75%2F38726a84-b2f0-48a6-90b4-8759284a41aa%2F1739176522253.jpg" TargetMode="External"/><Relationship Id="rId37" Type="http://schemas.openxmlformats.org/officeDocument/2006/relationships/hyperlink" Target="https://kc.kobotoolbox.org/media/original?media_file=offgridsunpenwa%2Fattachments%2Fe00683ebbbf94ae58d9480a61c8ddf75%2Ff0511287-9fae-4b04-ad1c-5096bf8cea45%2F1721119056110.jpg" TargetMode="External"/><Relationship Id="rId58" Type="http://schemas.openxmlformats.org/officeDocument/2006/relationships/hyperlink" Target="https://kc.kobotoolbox.org/media/original?media_file=offgridsunpenwa%2Fattachments%2Fe00683ebbbf94ae58d9480a61c8ddf75%2Fe952d012-9def-4638-b9e6-fc0dcb7ce236%2F1724838746123.jpg" TargetMode="External"/><Relationship Id="rId79" Type="http://schemas.openxmlformats.org/officeDocument/2006/relationships/hyperlink" Target="https://kc.kobotoolbox.org/media/original?media_file=offgridsunpenwa%2Fattachments%2Fe00683ebbbf94ae58d9480a61c8ddf75%2Fecc72969-7e67-424b-b8a4-6d1d4c814b4b%2F1725895772495.jpg" TargetMode="External"/><Relationship Id="rId102" Type="http://schemas.openxmlformats.org/officeDocument/2006/relationships/hyperlink" Target="https://kc.kobotoolbox.org/media/original?media_file=offgridsunpenwa%2Fattachments%2Fe00683ebbbf94ae58d9480a61c8ddf75%2F9f449864-be07-45dd-984b-f7f2f935e24c%2F1727176265456.jpg" TargetMode="External"/><Relationship Id="rId123" Type="http://schemas.openxmlformats.org/officeDocument/2006/relationships/hyperlink" Target="https://kc.kobotoolbox.org/media/original?media_file=offgridsunpenwa%2Fattachments%2Fe00683ebbbf94ae58d9480a61c8ddf75%2F1d4a9df9-7f43-4227-90b4-dfbf1cb8f50d%2F1728480163316.jpg" TargetMode="External"/><Relationship Id="rId144" Type="http://schemas.openxmlformats.org/officeDocument/2006/relationships/hyperlink" Target="https://kc.kobotoolbox.org/media/original?media_file=offgridsunpenwa%2Fattachments%2Fe00683ebbbf94ae58d9480a61c8ddf75%2Fb65301dd-2c6c-43ee-a10c-918d87aad262%2F1729495761585.jpg" TargetMode="External"/><Relationship Id="rId90" Type="http://schemas.openxmlformats.org/officeDocument/2006/relationships/hyperlink" Target="https://kc.kobotoolbox.org/media/original?media_file=offgridsunpenwa%2Fattachments%2Fe00683ebbbf94ae58d9480a61c8ddf75%2Fa1a25707-928d-413c-8a2e-0980a1be3771%2F1726816893532.jpg" TargetMode="External"/><Relationship Id="rId165" Type="http://schemas.openxmlformats.org/officeDocument/2006/relationships/hyperlink" Target="https://kc.kobotoolbox.org/media/original?media_file=offgridsunpenwa%2Fattachments%2Fe00683ebbbf94ae58d9480a61c8ddf75%2Fb8c54e60-b5df-4d55-8133-57528f60e85c%2F1731312144895.jpg" TargetMode="External"/><Relationship Id="rId186" Type="http://schemas.openxmlformats.org/officeDocument/2006/relationships/hyperlink" Target="https://kc.kobotoolbox.org/media/original?media_file=offgridsunpenwa%2Fattachments%2Fe00683ebbbf94ae58d9480a61c8ddf75%2Fe3d32049-a670-4252-92a7-80377cf38285%2F1731936255029.jpg" TargetMode="External"/><Relationship Id="rId211" Type="http://schemas.openxmlformats.org/officeDocument/2006/relationships/hyperlink" Target="https://kc.kobotoolbox.org/media/original?media_file=offgridsunpenwa%2Fattachments%2Fe00683ebbbf94ae58d9480a61c8ddf75%2Fd89f230d-575d-477f-9773-e90433ec2f35%2F1735812758477.jpg" TargetMode="External"/><Relationship Id="rId232" Type="http://schemas.openxmlformats.org/officeDocument/2006/relationships/hyperlink" Target="https://kc.kobotoolbox.org/media/original?media_file=offgridsunpenwa%2Fattachments%2Fe00683ebbbf94ae58d9480a61c8ddf75%2F4be11e10-95e8-4a92-8b13-719dcc1b710c%2F1738833364270.jpg" TargetMode="External"/><Relationship Id="rId253" Type="http://schemas.openxmlformats.org/officeDocument/2006/relationships/hyperlink" Target="https://kc.kobotoolbox.org/media/original?media_file=offgridsunpenwa%2Fattachments%2Fe00683ebbbf94ae58d9480a61c8ddf75%2F330362ea-55b7-4421-9089-b74bb2441bb2%2F1740473968136.jpg" TargetMode="External"/><Relationship Id="rId274" Type="http://schemas.openxmlformats.org/officeDocument/2006/relationships/hyperlink" Target="https://kc.kobotoolbox.org/media/original?media_file=offgridsunpenwa%2Fattachments%2Fe00683ebbbf94ae58d9480a61c8ddf75%2F6c0a72cf-e8a4-49ae-95f0-05cfa6dc3b36%2F1743403444508.jpg" TargetMode="External"/><Relationship Id="rId295" Type="http://schemas.openxmlformats.org/officeDocument/2006/relationships/hyperlink" Target="https://kc.kobotoolbox.org/media/original?media_file=offgridsunpenwa%2Fattachments%2Fe00683ebbbf94ae58d9480a61c8ddf75%2F0577805e-2321-4a5c-85fb-79e505641857%2F1745674045869.jpg" TargetMode="External"/><Relationship Id="rId27" Type="http://schemas.openxmlformats.org/officeDocument/2006/relationships/hyperlink" Target="https://kc.kobotoolbox.org/media/original?media_file=offgridsunpenwa%2Fattachments%2Fe00683ebbbf94ae58d9480a61c8ddf75%2F8729f615-9018-4c6c-9c85-18f6ddb92fdf%2F1720508671040.jpg" TargetMode="External"/><Relationship Id="rId48" Type="http://schemas.openxmlformats.org/officeDocument/2006/relationships/hyperlink" Target="https://kc.kobotoolbox.org/media/original?media_file=offgridsunpenwa%2Fattachments%2Fe00683ebbbf94ae58d9480a61c8ddf75%2F4e4579be-e208-4ee5-9a71-9c86abd4eb32%2F1723800923957.jpg" TargetMode="External"/><Relationship Id="rId69" Type="http://schemas.openxmlformats.org/officeDocument/2006/relationships/hyperlink" Target="https://kc.kobotoolbox.org/media/original?media_file=offgridsunpenwa%2Fattachments%2Fe00683ebbbf94ae58d9480a61c8ddf75%2F852ffacb-a857-44ae-94c9-5834d640cdd1%2F1725431188446.jpg" TargetMode="External"/><Relationship Id="rId113" Type="http://schemas.openxmlformats.org/officeDocument/2006/relationships/hyperlink" Target="https://kc.kobotoolbox.org/media/original?media_file=offgridsunpenwa%2Fattachments%2Fe00683ebbbf94ae58d9480a61c8ddf75%2Fc879a599-d14c-41cf-aa89-250ba4e6c570%2F1728288078236.jpg" TargetMode="External"/><Relationship Id="rId134" Type="http://schemas.openxmlformats.org/officeDocument/2006/relationships/hyperlink" Target="https://kc.kobotoolbox.org/media/original?media_file=offgridsunpenwa%2Fattachments%2Fe00683ebbbf94ae58d9480a61c8ddf75%2F257b8277-08a7-4ed5-ae01-4789fcf181ae%2F1729162266215.jpg" TargetMode="External"/><Relationship Id="rId80" Type="http://schemas.openxmlformats.org/officeDocument/2006/relationships/hyperlink" Target="https://kc.kobotoolbox.org/media/original?media_file=offgridsunpenwa%2Fattachments%2Fe00683ebbbf94ae58d9480a61c8ddf75%2Fecc72969-7e67-424b-b8a4-6d1d4c814b4b%2F1725895785073.jpg" TargetMode="External"/><Relationship Id="rId155" Type="http://schemas.openxmlformats.org/officeDocument/2006/relationships/hyperlink" Target="https://kc.kobotoolbox.org/media/original?media_file=offgridsunpenwa%2Fattachments%2Fe00683ebbbf94ae58d9480a61c8ddf75%2Fe56b554f-6b7b-4541-992c-e5d03d364f69%2F1730366463332.jpg" TargetMode="External"/><Relationship Id="rId176" Type="http://schemas.openxmlformats.org/officeDocument/2006/relationships/hyperlink" Target="https://kc.kobotoolbox.org/media/original?media_file=offgridsunpenwa%2Fattachments%2Fe00683ebbbf94ae58d9480a61c8ddf75%2Fb533b70a-ab44-4606-a767-cb35abb883b8%2F1731918012242.jpg" TargetMode="External"/><Relationship Id="rId197" Type="http://schemas.openxmlformats.org/officeDocument/2006/relationships/hyperlink" Target="https://kc.kobotoolbox.org/media/original?media_file=offgridsunpenwa%2Fattachments%2Fe00683ebbbf94ae58d9480a61c8ddf75%2F3d90fbd4-797c-4016-bd47-c1b06cf13073%2F1733816996330.jpg" TargetMode="External"/><Relationship Id="rId201" Type="http://schemas.openxmlformats.org/officeDocument/2006/relationships/hyperlink" Target="https://kc.kobotoolbox.org/media/original?media_file=offgridsunpenwa%2Fattachments%2Fe00683ebbbf94ae58d9480a61c8ddf75%2F4221cd01-559d-4a46-9f3f-42d298ea3c64%2F1734327806972.jpg" TargetMode="External"/><Relationship Id="rId222" Type="http://schemas.openxmlformats.org/officeDocument/2006/relationships/hyperlink" Target="https://kc.kobotoolbox.org/media/original?media_file=offgridsunpenwa%2Fattachments%2Fe00683ebbbf94ae58d9480a61c8ddf75%2Fab0f70a8-20a0-4241-9dc9-2c98879a3141%2F1736835233670.jpg" TargetMode="External"/><Relationship Id="rId243" Type="http://schemas.openxmlformats.org/officeDocument/2006/relationships/hyperlink" Target="https://kc.kobotoolbox.org/media/original?media_file=offgridsunpenwa%2Fattachments%2Fe00683ebbbf94ae58d9480a61c8ddf75%2F745fa0ba-863c-492b-946c-4780cf822327%2F1738309594763.jpg" TargetMode="External"/><Relationship Id="rId264" Type="http://schemas.openxmlformats.org/officeDocument/2006/relationships/hyperlink" Target="https://kc.kobotoolbox.org/media/original?media_file=offgridsunpenwa%2Fattachments%2Fe00683ebbbf94ae58d9480a61c8ddf75%2F92fb67ab-0f6d-4c04-b937-3d134579a8b9%2F1740654913354.jpg" TargetMode="External"/><Relationship Id="rId285" Type="http://schemas.openxmlformats.org/officeDocument/2006/relationships/hyperlink" Target="https://kc.kobotoolbox.org/media/original?media_file=offgridsunpenwa%2Fattachments%2Fe00683ebbbf94ae58d9480a61c8ddf75%2F401f9492-4a5f-4068-a950-0716e4fa2ffa%2F1744705436552.jpg" TargetMode="External"/><Relationship Id="rId17" Type="http://schemas.openxmlformats.org/officeDocument/2006/relationships/hyperlink" Target="https://kc.kobotoolbox.org/media/original?media_file=offgridsunpenwa%2Fattachments%2Fe00683ebbbf94ae58d9480a61c8ddf75%2Fdd6bef71-7d79-4e5c-b04b-99e5eebcb988%2F1717061968601.jpg" TargetMode="External"/><Relationship Id="rId38" Type="http://schemas.openxmlformats.org/officeDocument/2006/relationships/hyperlink" Target="https://kc.kobotoolbox.org/media/original?media_file=offgridsunpenwa%2Fattachments%2Fe00683ebbbf94ae58d9480a61c8ddf75%2Ff0511287-9fae-4b04-ad1c-5096bf8cea45%2F1721119072572.jpg" TargetMode="External"/><Relationship Id="rId59" Type="http://schemas.openxmlformats.org/officeDocument/2006/relationships/hyperlink" Target="https://kc.kobotoolbox.org/media/original?media_file=offgridsunpenwa%2Fattachments%2Fe00683ebbbf94ae58d9480a61c8ddf75%2Fe952d012-9def-4638-b9e6-fc0dcb7ce236%2F1724840341781.jpg" TargetMode="External"/><Relationship Id="rId103" Type="http://schemas.openxmlformats.org/officeDocument/2006/relationships/hyperlink" Target="https://kc.kobotoolbox.org/media/original?media_file=offgridsunpenwa%2Fattachments%2Fe00683ebbbf94ae58d9480a61c8ddf75%2F9f449864-be07-45dd-984b-f7f2f935e24c%2F1727177689915.jpg" TargetMode="External"/><Relationship Id="rId124" Type="http://schemas.openxmlformats.org/officeDocument/2006/relationships/hyperlink" Target="https://kc.kobotoolbox.org/media/original?media_file=offgridsunpenwa%2Fattachments%2Fe00683ebbbf94ae58d9480a61c8ddf75%2F1d4a9df9-7f43-4227-90b4-dfbf1cb8f50d%2F1728480170549.jpg" TargetMode="External"/><Relationship Id="rId70" Type="http://schemas.openxmlformats.org/officeDocument/2006/relationships/hyperlink" Target="https://kc.kobotoolbox.org/media/original?media_file=offgridsunpenwa%2Fattachments%2Fe00683ebbbf94ae58d9480a61c8ddf75%2F852ffacb-a857-44ae-94c9-5834d640cdd1%2F1725434841633.jpg" TargetMode="External"/><Relationship Id="rId91" Type="http://schemas.openxmlformats.org/officeDocument/2006/relationships/hyperlink" Target="https://kc.kobotoolbox.org/media/original?media_file=offgridsunpenwa%2Fattachments%2Fe00683ebbbf94ae58d9480a61c8ddf75%2Fa1a25707-928d-413c-8a2e-0980a1be3771%2F1726819568737.jpg" TargetMode="External"/><Relationship Id="rId145" Type="http://schemas.openxmlformats.org/officeDocument/2006/relationships/hyperlink" Target="https://kc.kobotoolbox.org/media/original?media_file=offgridsunpenwa%2Fattachments%2Fe00683ebbbf94ae58d9480a61c8ddf75%2Fe67f902c-efd7-430d-8896-c48efabbd054%2F1729507569642.jpg" TargetMode="External"/><Relationship Id="rId166" Type="http://schemas.openxmlformats.org/officeDocument/2006/relationships/hyperlink" Target="https://kc.kobotoolbox.org/media/original?media_file=offgridsunpenwa%2Fattachments%2Fe00683ebbbf94ae58d9480a61c8ddf75%2Fb8c54e60-b5df-4d55-8133-57528f60e85c%2F1731312177325.jpg" TargetMode="External"/><Relationship Id="rId187" Type="http://schemas.openxmlformats.org/officeDocument/2006/relationships/hyperlink" Target="https://kc.kobotoolbox.org/media/original?media_file=offgridsunpenwa%2Fattachments%2Fe00683ebbbf94ae58d9480a61c8ddf75%2Fe3d32049-a670-4252-92a7-80377cf38285%2F1731937017765.jpg" TargetMode="External"/><Relationship Id="rId1" Type="http://schemas.openxmlformats.org/officeDocument/2006/relationships/hyperlink" Target="https://kc.kobotoolbox.org/media/original?media_file=offgridsunpenwa%2Fattachments%2Fe00683ebbbf94ae58d9480a61c8ddf75%2F0cbf0235-ed50-4389-b205-9438087da349%2F1711953959331.jpg" TargetMode="External"/><Relationship Id="rId212" Type="http://schemas.openxmlformats.org/officeDocument/2006/relationships/hyperlink" Target="https://kc.kobotoolbox.org/media/original?media_file=offgridsunpenwa%2Fattachments%2Fe00683ebbbf94ae58d9480a61c8ddf75%2Fd89f230d-575d-477f-9773-e90433ec2f35%2F1735812785449.jpg" TargetMode="External"/><Relationship Id="rId233" Type="http://schemas.openxmlformats.org/officeDocument/2006/relationships/hyperlink" Target="https://kc.kobotoolbox.org/media/original?media_file=offgridsunpenwa%2Fattachments%2Fe00683ebbbf94ae58d9480a61c8ddf75%2F33d333cb-bdbe-406b-8ea4-c5bd643ab0cc%2F1739179694503.jpg" TargetMode="External"/><Relationship Id="rId254" Type="http://schemas.openxmlformats.org/officeDocument/2006/relationships/hyperlink" Target="https://kc.kobotoolbox.org/media/original?media_file=offgridsunpenwa%2Fattachments%2Fe00683ebbbf94ae58d9480a61c8ddf75%2F330362ea-55b7-4421-9089-b74bb2441bb2%2F1740474028251.jpg" TargetMode="External"/><Relationship Id="rId28" Type="http://schemas.openxmlformats.org/officeDocument/2006/relationships/hyperlink" Target="https://kc.kobotoolbox.org/media/original?media_file=offgridsunpenwa%2Fattachments%2Fe00683ebbbf94ae58d9480a61c8ddf75%2F8729f615-9018-4c6c-9c85-18f6ddb92fdf%2F1720508734015.jpg" TargetMode="External"/><Relationship Id="rId49" Type="http://schemas.openxmlformats.org/officeDocument/2006/relationships/hyperlink" Target="https://kc.kobotoolbox.org/media/original?media_file=offgridsunpenwa%2Fattachments%2Fe00683ebbbf94ae58d9480a61c8ddf75%2F3c37150e-4d8a-43ff-bf58-3651d71ae99a%2F1724747907710.jpg" TargetMode="External"/><Relationship Id="rId114" Type="http://schemas.openxmlformats.org/officeDocument/2006/relationships/hyperlink" Target="https://kc.kobotoolbox.org/media/original?media_file=offgridsunpenwa%2Fattachments%2Fe00683ebbbf94ae58d9480a61c8ddf75%2Fc879a599-d14c-41cf-aa89-250ba4e6c570%2F1728288091385.jpg" TargetMode="External"/><Relationship Id="rId275" Type="http://schemas.openxmlformats.org/officeDocument/2006/relationships/hyperlink" Target="https://kc.kobotoolbox.org/media/original?media_file=offgridsunpenwa%2Fattachments%2Fe00683ebbbf94ae58d9480a61c8ddf75%2F6c0a72cf-e8a4-49ae-95f0-05cfa6dc3b36%2F1743404332782.jpg" TargetMode="External"/><Relationship Id="rId296" Type="http://schemas.openxmlformats.org/officeDocument/2006/relationships/hyperlink" Target="https://kc.kobotoolbox.org/media/original?media_file=offgridsunpenwa%2Fattachments%2Fe00683ebbbf94ae58d9480a61c8ddf75%2F0577805e-2321-4a5c-85fb-79e505641857%2F1745674069767.jpg" TargetMode="External"/><Relationship Id="rId300" Type="http://schemas.openxmlformats.org/officeDocument/2006/relationships/hyperlink" Target="https://kc.kobotoolbox.org/media/original?media_file=offgridsunpenwa%2Fattachments%2Fe00683ebbbf94ae58d9480a61c8ddf75%2F9ae8c2fd-afa2-4d62-bb57-2132c6981182%2F1746003669658.jpg" TargetMode="External"/><Relationship Id="rId60" Type="http://schemas.openxmlformats.org/officeDocument/2006/relationships/hyperlink" Target="https://kc.kobotoolbox.org/media/original?media_file=offgridsunpenwa%2Fattachments%2Fe00683ebbbf94ae58d9480a61c8ddf75%2Fe952d012-9def-4638-b9e6-fc0dcb7ce236%2F1724840352003.jpg" TargetMode="External"/><Relationship Id="rId81" Type="http://schemas.openxmlformats.org/officeDocument/2006/relationships/hyperlink" Target="https://kc.kobotoolbox.org/media/original?media_file=offgridsunpenwa%2Fattachments%2Fe00683ebbbf94ae58d9480a61c8ddf75%2F05839072-f419-4449-9017-e8fb333a818b%2F1725896419357.jpg" TargetMode="External"/><Relationship Id="rId135" Type="http://schemas.openxmlformats.org/officeDocument/2006/relationships/hyperlink" Target="https://kc.kobotoolbox.org/media/original?media_file=offgridsunpenwa%2Fattachments%2Fe00683ebbbf94ae58d9480a61c8ddf75%2F257b8277-08a7-4ed5-ae01-4789fcf181ae%2F1729238054657.jpg" TargetMode="External"/><Relationship Id="rId156" Type="http://schemas.openxmlformats.org/officeDocument/2006/relationships/hyperlink" Target="https://kc.kobotoolbox.org/media/original?media_file=offgridsunpenwa%2Fattachments%2Fe00683ebbbf94ae58d9480a61c8ddf75%2Fe56b554f-6b7b-4541-992c-e5d03d364f69%2F1730366480906.jpg" TargetMode="External"/><Relationship Id="rId177" Type="http://schemas.openxmlformats.org/officeDocument/2006/relationships/hyperlink" Target="https://kc.kobotoolbox.org/media/original?media_file=offgridsunpenwa%2Fattachments%2Fe00683ebbbf94ae58d9480a61c8ddf75%2F24264847-49de-42ef-8e04-1d7023494619%2F1731919486123.jpg" TargetMode="External"/><Relationship Id="rId198" Type="http://schemas.openxmlformats.org/officeDocument/2006/relationships/hyperlink" Target="https://kc.kobotoolbox.org/media/original?media_file=offgridsunpenwa%2Fattachments%2Fe00683ebbbf94ae58d9480a61c8ddf75%2F3d90fbd4-797c-4016-bd47-c1b06cf13073%2F1733817013819.jpg" TargetMode="External"/><Relationship Id="rId202" Type="http://schemas.openxmlformats.org/officeDocument/2006/relationships/hyperlink" Target="https://kc.kobotoolbox.org/media/original?media_file=offgridsunpenwa%2Fattachments%2Fe00683ebbbf94ae58d9480a61c8ddf75%2F4221cd01-559d-4a46-9f3f-42d298ea3c64%2F1734327827408.jpg" TargetMode="External"/><Relationship Id="rId223" Type="http://schemas.openxmlformats.org/officeDocument/2006/relationships/hyperlink" Target="https://kc.kobotoolbox.org/media/original?media_file=offgridsunpenwa%2Fattachments%2Fe00683ebbbf94ae58d9480a61c8ddf75%2Fab0f70a8-20a0-4241-9dc9-2c98879a3141%2F1736839122715.jpg" TargetMode="External"/><Relationship Id="rId244" Type="http://schemas.openxmlformats.org/officeDocument/2006/relationships/hyperlink" Target="https://kc.kobotoolbox.org/media/original?media_file=offgridsunpenwa%2Fattachments%2Fe00683ebbbf94ae58d9480a61c8ddf75%2F745fa0ba-863c-492b-946c-4780cf822327%2F1738309612229.jpg" TargetMode="External"/><Relationship Id="rId18" Type="http://schemas.openxmlformats.org/officeDocument/2006/relationships/hyperlink" Target="https://kc.kobotoolbox.org/media/original?media_file=offgridsunpenwa%2Fattachments%2Fe00683ebbbf94ae58d9480a61c8ddf75%2Fdd6bef71-7d79-4e5c-b04b-99e5eebcb988%2F1717061992767.jpg" TargetMode="External"/><Relationship Id="rId39" Type="http://schemas.openxmlformats.org/officeDocument/2006/relationships/hyperlink" Target="https://kc.kobotoolbox.org/media/original?media_file=offgridsunpenwa%2Fattachments%2Fe00683ebbbf94ae58d9480a61c8ddf75%2Ff0511287-9fae-4b04-ad1c-5096bf8cea45%2F1721121398913.jpg" TargetMode="External"/><Relationship Id="rId265" Type="http://schemas.openxmlformats.org/officeDocument/2006/relationships/hyperlink" Target="https://kc.kobotoolbox.org/media/original?media_file=offgridsunpenwa%2Fattachments%2Fe00683ebbbf94ae58d9480a61c8ddf75%2F4ec8c059-d980-4460-ab18-9e976035767c%2F1742199082027.jpg" TargetMode="External"/><Relationship Id="rId286" Type="http://schemas.openxmlformats.org/officeDocument/2006/relationships/hyperlink" Target="https://kc.kobotoolbox.org/media/original?media_file=offgridsunpenwa%2Fattachments%2Fe00683ebbbf94ae58d9480a61c8ddf75%2F401f9492-4a5f-4068-a950-0716e4fa2ffa%2F1744705455285.jpg" TargetMode="External"/><Relationship Id="rId50" Type="http://schemas.openxmlformats.org/officeDocument/2006/relationships/hyperlink" Target="https://kc.kobotoolbox.org/media/original?media_file=offgridsunpenwa%2Fattachments%2Fe00683ebbbf94ae58d9480a61c8ddf75%2F3c37150e-4d8a-43ff-bf58-3651d71ae99a%2F1724747923607.jpg" TargetMode="External"/><Relationship Id="rId104" Type="http://schemas.openxmlformats.org/officeDocument/2006/relationships/hyperlink" Target="https://kc.kobotoolbox.org/media/original?media_file=offgridsunpenwa%2Fattachments%2Fe00683ebbbf94ae58d9480a61c8ddf75%2F9f449864-be07-45dd-984b-f7f2f935e24c%2F1727177705907.jpg" TargetMode="External"/><Relationship Id="rId125" Type="http://schemas.openxmlformats.org/officeDocument/2006/relationships/hyperlink" Target="https://kc.kobotoolbox.org/media/original?media_file=offgridsunpenwa%2Fattachments%2Fe00683ebbbf94ae58d9480a61c8ddf75%2F18a564f6-fa3a-493a-97c4-64e41288e9ef%2F1728633066973.jpg" TargetMode="External"/><Relationship Id="rId146" Type="http://schemas.openxmlformats.org/officeDocument/2006/relationships/hyperlink" Target="https://kc.kobotoolbox.org/media/original?media_file=offgridsunpenwa%2Fattachments%2Fe00683ebbbf94ae58d9480a61c8ddf75%2Fe67f902c-efd7-430d-8896-c48efabbd054%2F1729507609153.jpg" TargetMode="External"/><Relationship Id="rId167" Type="http://schemas.openxmlformats.org/officeDocument/2006/relationships/hyperlink" Target="https://kc.kobotoolbox.org/media/original?media_file=offgridsunpenwa%2Fattachments%2Fe00683ebbbf94ae58d9480a61c8ddf75%2Fb8c54e60-b5df-4d55-8133-57528f60e85c%2F1731317475362.jpg" TargetMode="External"/><Relationship Id="rId188" Type="http://schemas.openxmlformats.org/officeDocument/2006/relationships/hyperlink" Target="https://kc.kobotoolbox.org/media/original?media_file=offgridsunpenwa%2Fattachments%2Fe00683ebbbf94ae58d9480a61c8ddf75%2Fe3d32049-a670-4252-92a7-80377cf38285%2F1731937029560.jpg" TargetMode="External"/><Relationship Id="rId71" Type="http://schemas.openxmlformats.org/officeDocument/2006/relationships/hyperlink" Target="https://kc.kobotoolbox.org/media/original?media_file=offgridsunpenwa%2Fattachments%2Fe00683ebbbf94ae58d9480a61c8ddf75%2F852ffacb-a857-44ae-94c9-5834d640cdd1%2F1725434882343.jpg" TargetMode="External"/><Relationship Id="rId92" Type="http://schemas.openxmlformats.org/officeDocument/2006/relationships/hyperlink" Target="https://kc.kobotoolbox.org/media/original?media_file=offgridsunpenwa%2Fattachments%2Fe00683ebbbf94ae58d9480a61c8ddf75%2Fa1a25707-928d-413c-8a2e-0980a1be3771%2F1726819577631.jpg" TargetMode="External"/><Relationship Id="rId213" Type="http://schemas.openxmlformats.org/officeDocument/2006/relationships/hyperlink" Target="https://kc.kobotoolbox.org/media/original?media_file=offgridsunpenwa%2Fattachments%2Fe00683ebbbf94ae58d9480a61c8ddf75%2Fb9d45706-c204-4144-9a08-0977fa0bab7e%2F1736148050742.jpg" TargetMode="External"/><Relationship Id="rId234" Type="http://schemas.openxmlformats.org/officeDocument/2006/relationships/hyperlink" Target="https://kc.kobotoolbox.org/media/original?media_file=offgridsunpenwa%2Fattachments%2Fe00683ebbbf94ae58d9480a61c8ddf75%2F33d333cb-bdbe-406b-8ea4-c5bd643ab0cc%2F1739179707590.jpg" TargetMode="External"/><Relationship Id="rId2" Type="http://schemas.openxmlformats.org/officeDocument/2006/relationships/hyperlink" Target="https://kc.kobotoolbox.org/media/original?media_file=offgridsunpenwa%2Fattachments%2Fe00683ebbbf94ae58d9480a61c8ddf75%2F0cbf0235-ed50-4389-b205-9438087da349%2F1711954212599.jpg" TargetMode="External"/><Relationship Id="rId29" Type="http://schemas.openxmlformats.org/officeDocument/2006/relationships/hyperlink" Target="https://kc.kobotoolbox.org/media/original?media_file=offgridsunpenwa%2Fattachments%2Fe00683ebbbf94ae58d9480a61c8ddf75%2F8c7286de-615d-4b9c-ba1c-a77b5d89cff8%2F1720791615425.jpg" TargetMode="External"/><Relationship Id="rId255" Type="http://schemas.openxmlformats.org/officeDocument/2006/relationships/hyperlink" Target="https://kc.kobotoolbox.org/media/original?media_file=offgridsunpenwa%2Fattachments%2Fe00683ebbbf94ae58d9480a61c8ddf75%2F330362ea-55b7-4421-9089-b74bb2441bb2%2F1740476532058.jpg" TargetMode="External"/><Relationship Id="rId276" Type="http://schemas.openxmlformats.org/officeDocument/2006/relationships/hyperlink" Target="https://kc.kobotoolbox.org/media/original?media_file=offgridsunpenwa%2Fattachments%2Fe00683ebbbf94ae58d9480a61c8ddf75%2F6c0a72cf-e8a4-49ae-95f0-05cfa6dc3b36%2F1743404341106.jpg" TargetMode="External"/><Relationship Id="rId297" Type="http://schemas.openxmlformats.org/officeDocument/2006/relationships/hyperlink" Target="https://kc.kobotoolbox.org/media/original?media_file=offgridsunpenwa%2Fattachments%2Fe00683ebbbf94ae58d9480a61c8ddf75%2F9ae8c2fd-afa2-4d62-bb57-2132c6981182%2F1746002136887.jpg" TargetMode="External"/><Relationship Id="rId40" Type="http://schemas.openxmlformats.org/officeDocument/2006/relationships/hyperlink" Target="https://kc.kobotoolbox.org/media/original?media_file=offgridsunpenwa%2Fattachments%2Fe00683ebbbf94ae58d9480a61c8ddf75%2Ff0511287-9fae-4b04-ad1c-5096bf8cea45%2F1721121412186.jpg" TargetMode="External"/><Relationship Id="rId115" Type="http://schemas.openxmlformats.org/officeDocument/2006/relationships/hyperlink" Target="https://kc.kobotoolbox.org/media/original?media_file=offgridsunpenwa%2Fattachments%2Fe00683ebbbf94ae58d9480a61c8ddf75%2Fc879a599-d14c-41cf-aa89-250ba4e6c570%2F1728290567473.jpg" TargetMode="External"/><Relationship Id="rId136" Type="http://schemas.openxmlformats.org/officeDocument/2006/relationships/hyperlink" Target="https://kc.kobotoolbox.org/media/original?media_file=offgridsunpenwa%2Fattachments%2Fe00683ebbbf94ae58d9480a61c8ddf75%2F257b8277-08a7-4ed5-ae01-4789fcf181ae%2F1729238066379.jpg" TargetMode="External"/><Relationship Id="rId157" Type="http://schemas.openxmlformats.org/officeDocument/2006/relationships/hyperlink" Target="https://kc.kobotoolbox.org/media/original?media_file=offgridsunpenwa%2Fattachments%2Fe00683ebbbf94ae58d9480a61c8ddf75%2F0515071d-cf15-41e5-8613-55f4b57d5d51%2F1730368075898.jpg" TargetMode="External"/><Relationship Id="rId178" Type="http://schemas.openxmlformats.org/officeDocument/2006/relationships/hyperlink" Target="https://kc.kobotoolbox.org/media/original?media_file=offgridsunpenwa%2Fattachments%2Fe00683ebbbf94ae58d9480a61c8ddf75%2F24264847-49de-42ef-8e04-1d7023494619%2F1731919495709.jpg" TargetMode="External"/><Relationship Id="rId301" Type="http://schemas.openxmlformats.org/officeDocument/2006/relationships/hyperlink" Target="https://kc.kobotoolbox.org/media/original?media_file=offgridsunpenwa%2Fattachments%2Fe00683ebbbf94ae58d9480a61c8ddf75%2F9651e992-f4d4-45dd-a820-0dd8edf8d44e%2F1747041671791.jpg" TargetMode="External"/><Relationship Id="rId61" Type="http://schemas.openxmlformats.org/officeDocument/2006/relationships/hyperlink" Target="https://kc.kobotoolbox.org/media/original?media_file=offgridsunpenwa%2Fattachments%2Fe00683ebbbf94ae58d9480a61c8ddf75%2F17763753-8657-4bd8-b761-c487c65461c1%2F1725006539456.jpg" TargetMode="External"/><Relationship Id="rId82" Type="http://schemas.openxmlformats.org/officeDocument/2006/relationships/hyperlink" Target="https://kc.kobotoolbox.org/media/original?media_file=offgridsunpenwa%2Fattachments%2Fe00683ebbbf94ae58d9480a61c8ddf75%2F05839072-f419-4449-9017-e8fb333a818b%2F1725896479214.jpg" TargetMode="External"/><Relationship Id="rId199" Type="http://schemas.openxmlformats.org/officeDocument/2006/relationships/hyperlink" Target="https://kc.kobotoolbox.org/media/original?media_file=offgridsunpenwa%2Fattachments%2Fe00683ebbbf94ae58d9480a61c8ddf75%2F3d90fbd4-797c-4016-bd47-c1b06cf13073%2F1733817061533.jpg" TargetMode="External"/><Relationship Id="rId203" Type="http://schemas.openxmlformats.org/officeDocument/2006/relationships/hyperlink" Target="https://kc.kobotoolbox.org/media/original?media_file=offgridsunpenwa%2Fattachments%2Fe00683ebbbf94ae58d9480a61c8ddf75%2F4221cd01-559d-4a46-9f3f-42d298ea3c64%2F1734332358486.jpg" TargetMode="External"/><Relationship Id="rId19" Type="http://schemas.openxmlformats.org/officeDocument/2006/relationships/hyperlink" Target="https://kc.kobotoolbox.org/media/original?media_file=offgridsunpenwa%2Fattachments%2Fe00683ebbbf94ae58d9480a61c8ddf75%2Fdd6bef71-7d79-4e5c-b04b-99e5eebcb988%2F1717063232829.jpg" TargetMode="External"/><Relationship Id="rId224" Type="http://schemas.openxmlformats.org/officeDocument/2006/relationships/hyperlink" Target="https://kc.kobotoolbox.org/media/original?media_file=offgridsunpenwa%2Fattachments%2Fe00683ebbbf94ae58d9480a61c8ddf75%2Fab0f70a8-20a0-4241-9dc9-2c98879a3141%2F1736839134069.jpg" TargetMode="External"/><Relationship Id="rId245" Type="http://schemas.openxmlformats.org/officeDocument/2006/relationships/hyperlink" Target="https://kc.kobotoolbox.org/media/original?media_file=offgridsunpenwa%2Fattachments%2Fe00683ebbbf94ae58d9480a61c8ddf75%2F0c49b13b-7b92-4a00-ac6b-bf825d76e93e%2F1739967820971.jpg" TargetMode="External"/><Relationship Id="rId266" Type="http://schemas.openxmlformats.org/officeDocument/2006/relationships/hyperlink" Target="https://kc.kobotoolbox.org/media/original?media_file=offgridsunpenwa%2Fattachments%2Fe00683ebbbf94ae58d9480a61c8ddf75%2F4ec8c059-d980-4460-ab18-9e976035767c%2F1742199112676.jpg" TargetMode="External"/><Relationship Id="rId287" Type="http://schemas.openxmlformats.org/officeDocument/2006/relationships/hyperlink" Target="https://kc.kobotoolbox.org/media/original?media_file=offgridsunpenwa%2Fattachments%2Fe00683ebbbf94ae58d9480a61c8ddf75%2F401f9492-4a5f-4068-a950-0716e4fa2ffa%2F1744705915958.jpg" TargetMode="External"/><Relationship Id="rId30" Type="http://schemas.openxmlformats.org/officeDocument/2006/relationships/hyperlink" Target="https://kc.kobotoolbox.org/media/original?media_file=offgridsunpenwa%2Fattachments%2Fe00683ebbbf94ae58d9480a61c8ddf75%2F8c7286de-615d-4b9c-ba1c-a77b5d89cff8%2F1720791638912.jpg" TargetMode="External"/><Relationship Id="rId105" Type="http://schemas.openxmlformats.org/officeDocument/2006/relationships/hyperlink" Target="https://kc.kobotoolbox.org/media/original?media_file=offgridsunpenwa%2Fattachments%2Fe00683ebbbf94ae58d9480a61c8ddf75%2F98aa22b2-e001-47ff-98e5-260c3f98b43b%2F1727328271602.jpg" TargetMode="External"/><Relationship Id="rId126" Type="http://schemas.openxmlformats.org/officeDocument/2006/relationships/hyperlink" Target="https://kc.kobotoolbox.org/media/original?media_file=offgridsunpenwa%2Fattachments%2Fe00683ebbbf94ae58d9480a61c8ddf75%2F18a564f6-fa3a-493a-97c4-64e41288e9ef%2F1728635650382.jpg" TargetMode="External"/><Relationship Id="rId147" Type="http://schemas.openxmlformats.org/officeDocument/2006/relationships/hyperlink" Target="https://kc.kobotoolbox.org/media/original?media_file=offgridsunpenwa%2Fattachments%2Fe00683ebbbf94ae58d9480a61c8ddf75%2Fe67f902c-efd7-430d-8896-c48efabbd054%2F1729511022414.jpg" TargetMode="External"/><Relationship Id="rId168" Type="http://schemas.openxmlformats.org/officeDocument/2006/relationships/hyperlink" Target="https://kc.kobotoolbox.org/media/original?media_file=offgridsunpenwa%2Fattachments%2Fe00683ebbbf94ae58d9480a61c8ddf75%2Fb8c54e60-b5df-4d55-8133-57528f60e85c%2F1731317484032.jpg" TargetMode="External"/><Relationship Id="rId51" Type="http://schemas.openxmlformats.org/officeDocument/2006/relationships/hyperlink" Target="https://kc.kobotoolbox.org/media/original?media_file=offgridsunpenwa%2Fattachments%2Fe00683ebbbf94ae58d9480a61c8ddf75%2F3c37150e-4d8a-43ff-bf58-3651d71ae99a%2F1724756545216.jpg" TargetMode="External"/><Relationship Id="rId72" Type="http://schemas.openxmlformats.org/officeDocument/2006/relationships/hyperlink" Target="https://kc.kobotoolbox.org/media/original?media_file=offgridsunpenwa%2Fattachments%2Fe00683ebbbf94ae58d9480a61c8ddf75%2F852ffacb-a857-44ae-94c9-5834d640cdd1%2F1725434892195.jpg" TargetMode="External"/><Relationship Id="rId93" Type="http://schemas.openxmlformats.org/officeDocument/2006/relationships/hyperlink" Target="https://kc.kobotoolbox.org/media/original?media_file=offgridsunpenwa%2Fattachments%2Fe00683ebbbf94ae58d9480a61c8ddf75%2Fdfd57528-e119-4ac6-b22e-4dfb121c8a6a%2F1727000447514.jpg" TargetMode="External"/><Relationship Id="rId189" Type="http://schemas.openxmlformats.org/officeDocument/2006/relationships/hyperlink" Target="https://kc.kobotoolbox.org/media/original?media_file=offgridsunpenwa%2Fattachments%2Fe00683ebbbf94ae58d9480a61c8ddf75%2Fe900daf1-dbf6-4627-abbc-7ddb427d33c5%2F1733137578666.jpg" TargetMode="External"/><Relationship Id="rId3" Type="http://schemas.openxmlformats.org/officeDocument/2006/relationships/hyperlink" Target="https://kc.kobotoolbox.org/media/original?media_file=offgridsunpenwa%2Fattachments%2Fe00683ebbbf94ae58d9480a61c8ddf75%2F0cbf0235-ed50-4389-b205-9438087da349%2F1711955745317.jpg" TargetMode="External"/><Relationship Id="rId214" Type="http://schemas.openxmlformats.org/officeDocument/2006/relationships/hyperlink" Target="https://kc.kobotoolbox.org/media/original?media_file=offgridsunpenwa%2Fattachments%2Fe00683ebbbf94ae58d9480a61c8ddf75%2Fb9d45706-c204-4144-9a08-0977fa0bab7e%2F1736148066553.jpg" TargetMode="External"/><Relationship Id="rId235" Type="http://schemas.openxmlformats.org/officeDocument/2006/relationships/hyperlink" Target="https://kc.kobotoolbox.org/media/original?media_file=offgridsunpenwa%2Fattachments%2Fe00683ebbbf94ae58d9480a61c8ddf75%2F33d333cb-bdbe-406b-8ea4-c5bd643ab0cc%2F1739182168732.jpg" TargetMode="External"/><Relationship Id="rId256" Type="http://schemas.openxmlformats.org/officeDocument/2006/relationships/hyperlink" Target="https://kc.kobotoolbox.org/media/original?media_file=offgridsunpenwa%2Fattachments%2Fe00683ebbbf94ae58d9480a61c8ddf75%2F330362ea-55b7-4421-9089-b74bb2441bb2%2F1740476553670.jpg" TargetMode="External"/><Relationship Id="rId277" Type="http://schemas.openxmlformats.org/officeDocument/2006/relationships/hyperlink" Target="https://kc.kobotoolbox.org/media/original?media_file=offgridsunpenwa%2Fattachments%2Fe00683ebbbf94ae58d9480a61c8ddf75%2Fe482d450-3b49-4aff-8717-c4c3c165f047%2F1744117419248.jpg" TargetMode="External"/><Relationship Id="rId298" Type="http://schemas.openxmlformats.org/officeDocument/2006/relationships/hyperlink" Target="https://kc.kobotoolbox.org/media/original?media_file=offgridsunpenwa%2Fattachments%2Fe00683ebbbf94ae58d9480a61c8ddf75%2F9ae8c2fd-afa2-4d62-bb57-2132c6981182%2F1746002166106.jpg" TargetMode="External"/><Relationship Id="rId116" Type="http://schemas.openxmlformats.org/officeDocument/2006/relationships/hyperlink" Target="https://kc.kobotoolbox.org/media/original?media_file=offgridsunpenwa%2Fattachments%2Fe00683ebbbf94ae58d9480a61c8ddf75%2Fc879a599-d14c-41cf-aa89-250ba4e6c570%2F1728290575080.jpg" TargetMode="External"/><Relationship Id="rId137" Type="http://schemas.openxmlformats.org/officeDocument/2006/relationships/hyperlink" Target="https://kc.kobotoolbox.org/media/original?media_file=offgridsunpenwa%2Fattachments%2Fe00683ebbbf94ae58d9480a61c8ddf75%2F6318abcb-0cb3-4fb6-b88f-bfd4723a6886%2F1729245643646.jpg" TargetMode="External"/><Relationship Id="rId158" Type="http://schemas.openxmlformats.org/officeDocument/2006/relationships/hyperlink" Target="https://kc.kobotoolbox.org/media/original?media_file=offgridsunpenwa%2Fattachments%2Fe00683ebbbf94ae58d9480a61c8ddf75%2F0515071d-cf15-41e5-8613-55f4b57d5d51%2F1730368104179.jpg" TargetMode="External"/><Relationship Id="rId302" Type="http://schemas.openxmlformats.org/officeDocument/2006/relationships/hyperlink" Target="https://kc.kobotoolbox.org/media/original?media_file=offgridsunpenwa%2Fattachments%2Fe00683ebbbf94ae58d9480a61c8ddf75%2F9651e992-f4d4-45dd-a820-0dd8edf8d44e%2F1747041683576.jpg" TargetMode="External"/><Relationship Id="rId20" Type="http://schemas.openxmlformats.org/officeDocument/2006/relationships/hyperlink" Target="https://kc.kobotoolbox.org/media/original?media_file=offgridsunpenwa%2Fattachments%2Fe00683ebbbf94ae58d9480a61c8ddf75%2Fdd6bef71-7d79-4e5c-b04b-99e5eebcb988%2F1717063244824.jpg" TargetMode="External"/><Relationship Id="rId41" Type="http://schemas.openxmlformats.org/officeDocument/2006/relationships/hyperlink" Target="https://kc.kobotoolbox.org/media/original?media_file=offgridsunpenwa%2Fattachments%2Fe00683ebbbf94ae58d9480a61c8ddf75%2Fac913ad5-f2c7-4ade-a48a-dcca377b302d%2F1723102129352.jpg" TargetMode="External"/><Relationship Id="rId62" Type="http://schemas.openxmlformats.org/officeDocument/2006/relationships/hyperlink" Target="https://kc.kobotoolbox.org/media/original?media_file=offgridsunpenwa%2Fattachments%2Fe00683ebbbf94ae58d9480a61c8ddf75%2F17763753-8657-4bd8-b761-c487c65461c1%2F1725006550280.jpg" TargetMode="External"/><Relationship Id="rId83" Type="http://schemas.openxmlformats.org/officeDocument/2006/relationships/hyperlink" Target="https://kc.kobotoolbox.org/media/original?media_file=offgridsunpenwa%2Fattachments%2Fe00683ebbbf94ae58d9480a61c8ddf75%2F05839072-f419-4449-9017-e8fb333a818b%2F1725897571979.jpg" TargetMode="External"/><Relationship Id="rId179" Type="http://schemas.openxmlformats.org/officeDocument/2006/relationships/hyperlink" Target="https://kc.kobotoolbox.org/media/original?media_file=offgridsunpenwa%2Fattachments%2Fe00683ebbbf94ae58d9480a61c8ddf75%2F24264847-49de-42ef-8e04-1d7023494619%2F1731920308105.jpg" TargetMode="External"/><Relationship Id="rId190" Type="http://schemas.openxmlformats.org/officeDocument/2006/relationships/hyperlink" Target="https://kc.kobotoolbox.org/media/original?media_file=offgridsunpenwa%2Fattachments%2Fe00683ebbbf94ae58d9480a61c8ddf75%2Fe900daf1-dbf6-4627-abbc-7ddb427d33c5%2F1733137592869.jpg" TargetMode="External"/><Relationship Id="rId204" Type="http://schemas.openxmlformats.org/officeDocument/2006/relationships/hyperlink" Target="https://kc.kobotoolbox.org/media/original?media_file=offgridsunpenwa%2Fattachments%2Fe00683ebbbf94ae58d9480a61c8ddf75%2F4221cd01-559d-4a46-9f3f-42d298ea3c64%2F1734332398454.jpg" TargetMode="External"/><Relationship Id="rId225" Type="http://schemas.openxmlformats.org/officeDocument/2006/relationships/hyperlink" Target="https://kc.kobotoolbox.org/media/original?media_file=offgridsunpenwa%2Fattachments%2Fe00683ebbbf94ae58d9480a61c8ddf75%2F4c5e9a1a-da76-4a31-bb04-79b1d9cb5408%2F1737986379923.jpg" TargetMode="External"/><Relationship Id="rId246" Type="http://schemas.openxmlformats.org/officeDocument/2006/relationships/hyperlink" Target="https://kc.kobotoolbox.org/media/original?media_file=offgridsunpenwa%2Fattachments%2Fe00683ebbbf94ae58d9480a61c8ddf75%2F0c49b13b-7b92-4a00-ac6b-bf825d76e93e%2F1739967858278.jpg" TargetMode="External"/><Relationship Id="rId267" Type="http://schemas.openxmlformats.org/officeDocument/2006/relationships/hyperlink" Target="https://kc.kobotoolbox.org/media/original?media_file=offgridsunpenwa%2Fattachments%2Fe00683ebbbf94ae58d9480a61c8ddf75%2F4ec8c059-d980-4460-ab18-9e976035767c%2F1742199613051.jpg" TargetMode="External"/><Relationship Id="rId288" Type="http://schemas.openxmlformats.org/officeDocument/2006/relationships/hyperlink" Target="https://kc.kobotoolbox.org/media/original?media_file=offgridsunpenwa%2Fattachments%2Fe00683ebbbf94ae58d9480a61c8ddf75%2F401f9492-4a5f-4068-a950-0716e4fa2ffa%2F1744705932276.jpg" TargetMode="External"/><Relationship Id="rId106" Type="http://schemas.openxmlformats.org/officeDocument/2006/relationships/hyperlink" Target="https://kc.kobotoolbox.org/media/original?media_file=offgridsunpenwa%2Fattachments%2Fe00683ebbbf94ae58d9480a61c8ddf75%2F98aa22b2-e001-47ff-98e5-260c3f98b43b%2F1727328288351.jpg" TargetMode="External"/><Relationship Id="rId127" Type="http://schemas.openxmlformats.org/officeDocument/2006/relationships/hyperlink" Target="https://kc.kobotoolbox.org/media/original?media_file=offgridsunpenwa%2Fattachments%2Fe00683ebbbf94ae58d9480a61c8ddf75%2F18a564f6-fa3a-493a-97c4-64e41288e9ef%2F1728635681994.jpg" TargetMode="External"/><Relationship Id="rId10" Type="http://schemas.openxmlformats.org/officeDocument/2006/relationships/hyperlink" Target="https://kc.kobotoolbox.org/media/original?media_file=offgridsunpenwa%2Fattachments%2Fe00683ebbbf94ae58d9480a61c8ddf75%2F520cb4c7-da88-4177-ba3e-1ab20f7e4f47%2F1712585111994.jpg" TargetMode="External"/><Relationship Id="rId31" Type="http://schemas.openxmlformats.org/officeDocument/2006/relationships/hyperlink" Target="https://kc.kobotoolbox.org/media/original?media_file=offgridsunpenwa%2Fattachments%2Fe00683ebbbf94ae58d9480a61c8ddf75%2F8c7286de-615d-4b9c-ba1c-a77b5d89cff8%2F1720793319381.jpg" TargetMode="External"/><Relationship Id="rId52" Type="http://schemas.openxmlformats.org/officeDocument/2006/relationships/hyperlink" Target="https://kc.kobotoolbox.org/media/original?media_file=offgridsunpenwa%2Fattachments%2Fe00683ebbbf94ae58d9480a61c8ddf75%2F3c37150e-4d8a-43ff-bf58-3651d71ae99a%2F1724756560228.jpg" TargetMode="External"/><Relationship Id="rId73" Type="http://schemas.openxmlformats.org/officeDocument/2006/relationships/hyperlink" Target="https://kc.kobotoolbox.org/media/original?media_file=offgridsunpenwa%2Fattachments%2Fe00683ebbbf94ae58d9480a61c8ddf75%2F6419abdf-3b5a-4a14-af96-215bd0b6ab79%2F1725628869160.jpg" TargetMode="External"/><Relationship Id="rId94" Type="http://schemas.openxmlformats.org/officeDocument/2006/relationships/hyperlink" Target="https://kc.kobotoolbox.org/media/original?media_file=offgridsunpenwa%2Fattachments%2Fe00683ebbbf94ae58d9480a61c8ddf75%2Fdfd57528-e119-4ac6-b22e-4dfb121c8a6a%2F1727000471217.jpg" TargetMode="External"/><Relationship Id="rId148" Type="http://schemas.openxmlformats.org/officeDocument/2006/relationships/hyperlink" Target="https://kc.kobotoolbox.org/media/original?media_file=offgridsunpenwa%2Fattachments%2Fe00683ebbbf94ae58d9480a61c8ddf75%2Fe67f902c-efd7-430d-8896-c48efabbd054%2F1729511034571.jpg" TargetMode="External"/><Relationship Id="rId169" Type="http://schemas.openxmlformats.org/officeDocument/2006/relationships/hyperlink" Target="https://kc.kobotoolbox.org/media/original?media_file=offgridsunpenwa%2Fattachments%2Fe00683ebbbf94ae58d9480a61c8ddf75%2Ffb688118-1457-4267-80eb-3a3952350db0%2F1731666710752.jpg" TargetMode="External"/><Relationship Id="rId4" Type="http://schemas.openxmlformats.org/officeDocument/2006/relationships/hyperlink" Target="https://kc.kobotoolbox.org/media/original?media_file=offgridsunpenwa%2Fattachments%2Fe00683ebbbf94ae58d9480a61c8ddf75%2F0cbf0235-ed50-4389-b205-9438087da349%2F1711955753940.jpg" TargetMode="External"/><Relationship Id="rId180" Type="http://schemas.openxmlformats.org/officeDocument/2006/relationships/hyperlink" Target="https://kc.kobotoolbox.org/media/original?media_file=offgridsunpenwa%2Fattachments%2Fe00683ebbbf94ae58d9480a61c8ddf75%2F24264847-49de-42ef-8e04-1d7023494619%2F1731920315126.jpg" TargetMode="External"/><Relationship Id="rId215" Type="http://schemas.openxmlformats.org/officeDocument/2006/relationships/hyperlink" Target="https://kc.kobotoolbox.org/media/original?media_file=offgridsunpenwa%2Fattachments%2Fe00683ebbbf94ae58d9480a61c8ddf75%2Fb9d45706-c204-4144-9a08-0977fa0bab7e%2F1736152880517.jpg" TargetMode="External"/><Relationship Id="rId236" Type="http://schemas.openxmlformats.org/officeDocument/2006/relationships/hyperlink" Target="https://kc.kobotoolbox.org/media/original?media_file=offgridsunpenwa%2Fattachments%2Fe00683ebbbf94ae58d9480a61c8ddf75%2F33d333cb-bdbe-406b-8ea4-c5bd643ab0cc%2F1739182190312.jpg" TargetMode="External"/><Relationship Id="rId257" Type="http://schemas.openxmlformats.org/officeDocument/2006/relationships/hyperlink" Target="https://kc.kobotoolbox.org/media/original?media_file=offgridsunpenwa%2Fattachments%2Fe00683ebbbf94ae58d9480a61c8ddf75%2Fe2c84d9a-c4de-4d5b-82fb-2ef5bcceb17a%2F1740555733820.jpg" TargetMode="External"/><Relationship Id="rId278" Type="http://schemas.openxmlformats.org/officeDocument/2006/relationships/hyperlink" Target="https://kc.kobotoolbox.org/media/original?media_file=offgridsunpenwa%2Fattachments%2Fe00683ebbbf94ae58d9480a61c8ddf75%2Fe482d450-3b49-4aff-8717-c4c3c165f047%2F1744117476237.jpg" TargetMode="External"/><Relationship Id="rId303" Type="http://schemas.openxmlformats.org/officeDocument/2006/relationships/hyperlink" Target="https://kc.kobotoolbox.org/media/original?media_file=offgridsunpenwa%2Fattachments%2Fe00683ebbbf94ae58d9480a61c8ddf75%2F9651e992-f4d4-45dd-a820-0dd8edf8d44e%2F1747041946519.jpg" TargetMode="External"/><Relationship Id="rId42" Type="http://schemas.openxmlformats.org/officeDocument/2006/relationships/hyperlink" Target="https://kc.kobotoolbox.org/media/original?media_file=offgridsunpenwa%2Fattachments%2Fe00683ebbbf94ae58d9480a61c8ddf75%2Fac913ad5-f2c7-4ade-a48a-dcca377b302d%2F1723102145079.jpg" TargetMode="External"/><Relationship Id="rId84" Type="http://schemas.openxmlformats.org/officeDocument/2006/relationships/hyperlink" Target="https://kc.kobotoolbox.org/media/original?media_file=offgridsunpenwa%2Fattachments%2Fe00683ebbbf94ae58d9480a61c8ddf75%2F05839072-f419-4449-9017-e8fb333a818b%2F1725897580049.jpg" TargetMode="External"/><Relationship Id="rId138" Type="http://schemas.openxmlformats.org/officeDocument/2006/relationships/hyperlink" Target="https://kc.kobotoolbox.org/media/original?media_file=offgridsunpenwa%2Fattachments%2Fe00683ebbbf94ae58d9480a61c8ddf75%2F6318abcb-0cb3-4fb6-b88f-bfd4723a6886%2F1729245658904.jpg" TargetMode="External"/><Relationship Id="rId191" Type="http://schemas.openxmlformats.org/officeDocument/2006/relationships/hyperlink" Target="https://kc.kobotoolbox.org/media/original?media_file=offgridsunpenwa%2Fattachments%2Fe00683ebbbf94ae58d9480a61c8ddf75%2Fe900daf1-dbf6-4627-abbc-7ddb427d33c5%2F1733138358347.jpg" TargetMode="External"/><Relationship Id="rId205" Type="http://schemas.openxmlformats.org/officeDocument/2006/relationships/hyperlink" Target="https://kc.kobotoolbox.org/media/original?media_file=offgridsunpenwa%2Fattachments%2Fe00683ebbbf94ae58d9480a61c8ddf75%2F07d84081-b781-420e-bb9d-7552533f3031%2F1723026556199.jpg" TargetMode="External"/><Relationship Id="rId247" Type="http://schemas.openxmlformats.org/officeDocument/2006/relationships/hyperlink" Target="https://kc.kobotoolbox.org/media/original?media_file=offgridsunpenwa%2Fattachments%2Fe00683ebbbf94ae58d9480a61c8ddf75%2F0c49b13b-7b92-4a00-ac6b-bf825d76e93e%2F1739970864929.jpg" TargetMode="External"/><Relationship Id="rId107" Type="http://schemas.openxmlformats.org/officeDocument/2006/relationships/hyperlink" Target="https://kc.kobotoolbox.org/media/original?media_file=offgridsunpenwa%2Fattachments%2Fe00683ebbbf94ae58d9480a61c8ddf75%2F98aa22b2-e001-47ff-98e5-260c3f98b43b%2F1727345414101.jpg" TargetMode="External"/><Relationship Id="rId289" Type="http://schemas.openxmlformats.org/officeDocument/2006/relationships/hyperlink" Target="https://kc.kobotoolbox.org/media/original?media_file=offgridsunpenwa%2Fattachments%2Fe00683ebbbf94ae58d9480a61c8ddf75%2F493a82f6-33a3-4cc6-bb86-6f7e65a8eaae%2F1744713164920.jpg" TargetMode="External"/><Relationship Id="rId11" Type="http://schemas.openxmlformats.org/officeDocument/2006/relationships/hyperlink" Target="https://kc.kobotoolbox.org/media/original?media_file=offgridsunpenwa%2Fattachments%2Fe00683ebbbf94ae58d9480a61c8ddf75%2F520cb4c7-da88-4177-ba3e-1ab20f7e4f47%2F1712589031823.jpg" TargetMode="External"/><Relationship Id="rId53" Type="http://schemas.openxmlformats.org/officeDocument/2006/relationships/hyperlink" Target="https://kc.kobotoolbox.org/media/original?media_file=offgridsunpenwa%2Fattachments%2Fe00683ebbbf94ae58d9480a61c8ddf75%2F9631fcec-51e1-4d79-bcb8-04fb3f7ab2e8%2F1724762656533.jpg" TargetMode="External"/><Relationship Id="rId149" Type="http://schemas.openxmlformats.org/officeDocument/2006/relationships/hyperlink" Target="https://kc.kobotoolbox.org/media/original?media_file=offgridsunpenwa%2Fattachments%2Fe00683ebbbf94ae58d9480a61c8ddf75%2F4e0e95c7-1363-4f62-8e32-55c6a55d2100%2F1729515902131.jpg" TargetMode="External"/><Relationship Id="rId95" Type="http://schemas.openxmlformats.org/officeDocument/2006/relationships/hyperlink" Target="https://kc.kobotoolbox.org/media/original?media_file=offgridsunpenwa%2Fattachments%2Fe00683ebbbf94ae58d9480a61c8ddf75%2Fdfd57528-e119-4ac6-b22e-4dfb121c8a6a%2F1727003154972.jpg" TargetMode="External"/><Relationship Id="rId160" Type="http://schemas.openxmlformats.org/officeDocument/2006/relationships/hyperlink" Target="https://kc.kobotoolbox.org/media/original?media_file=offgridsunpenwa%2Fattachments%2Fe00683ebbbf94ae58d9480a61c8ddf75%2F0515071d-cf15-41e5-8613-55f4b57d5d51%2F1730370234937.jpg" TargetMode="External"/><Relationship Id="rId216" Type="http://schemas.openxmlformats.org/officeDocument/2006/relationships/hyperlink" Target="https://kc.kobotoolbox.org/media/original?media_file=offgridsunpenwa%2Fattachments%2Fe00683ebbbf94ae58d9480a61c8ddf75%2Fb9d45706-c204-4144-9a08-0977fa0bab7e%2F1736152898637.jpg" TargetMode="External"/><Relationship Id="rId258" Type="http://schemas.openxmlformats.org/officeDocument/2006/relationships/hyperlink" Target="https://kc.kobotoolbox.org/media/original?media_file=offgridsunpenwa%2Fattachments%2Fe00683ebbbf94ae58d9480a61c8ddf75%2Fe2c84d9a-c4de-4d5b-82fb-2ef5bcceb17a%2F1740555722941.jpg" TargetMode="External"/><Relationship Id="rId22" Type="http://schemas.openxmlformats.org/officeDocument/2006/relationships/hyperlink" Target="https://kc.kobotoolbox.org/media/original?media_file=offgridsunpenwa%2Fattachments%2Fe00683ebbbf94ae58d9480a61c8ddf75%2F063040ca-6928-4e98-9627-4d64aa12959b%2F1719919335766.jpg" TargetMode="External"/><Relationship Id="rId64" Type="http://schemas.openxmlformats.org/officeDocument/2006/relationships/hyperlink" Target="https://kc.kobotoolbox.org/media/original?media_file=offgridsunpenwa%2Fattachments%2Fe00683ebbbf94ae58d9480a61c8ddf75%2F17763753-8657-4bd8-b761-c487c65461c1%2F1725014903436.jpg" TargetMode="External"/><Relationship Id="rId118" Type="http://schemas.openxmlformats.org/officeDocument/2006/relationships/hyperlink" Target="https://kc.kobotoolbox.org/media/original?media_file=offgridsunpenwa%2Fattachments%2Fe00683ebbbf94ae58d9480a61c8ddf75%2Fb5b7b899-d4c9-4aab-9c78-0fcdea158689%2F1728380334984.jpg" TargetMode="External"/><Relationship Id="rId171" Type="http://schemas.openxmlformats.org/officeDocument/2006/relationships/hyperlink" Target="https://kc.kobotoolbox.org/media/original?media_file=offgridsunpenwa%2Fattachments%2Fe00683ebbbf94ae58d9480a61c8ddf75%2Ffb688118-1457-4267-80eb-3a3952350db0%2F1731670247811.jpg" TargetMode="External"/><Relationship Id="rId227" Type="http://schemas.openxmlformats.org/officeDocument/2006/relationships/hyperlink" Target="https://kc.kobotoolbox.org/media/original?media_file=offgridsunpenwa%2Fattachments%2Fe00683ebbbf94ae58d9480a61c8ddf75%2F4c5e9a1a-da76-4a31-bb04-79b1d9cb5408%2F1737989576194.jpg" TargetMode="External"/><Relationship Id="rId269" Type="http://schemas.openxmlformats.org/officeDocument/2006/relationships/hyperlink" Target="https://kc.kobotoolbox.org/media/original?media_file=offgridsunpenwa%2Fattachments%2Fe00683ebbbf94ae58d9480a61c8ddf75%2F0d2b5c36-613f-42ae-a753-32e2d6acb62e%2F1742382451807.jpg" TargetMode="External"/><Relationship Id="rId33" Type="http://schemas.openxmlformats.org/officeDocument/2006/relationships/hyperlink" Target="https://kc.kobotoolbox.org/media/original?media_file=offgridsunpenwa%2Fattachments%2Fe00683ebbbf94ae58d9480a61c8ddf75%2Fa8413ef1-0977-4ca3-b03b-82b874331a05%2F1721048185783.jpg" TargetMode="External"/><Relationship Id="rId129" Type="http://schemas.openxmlformats.org/officeDocument/2006/relationships/hyperlink" Target="https://kc.kobotoolbox.org/media/original?media_file=offgridsunpenwa%2Fattachments%2Fe00683ebbbf94ae58d9480a61c8ddf75%2F63502191-f44b-48d5-8983-858aa7ac3dda%2F1729078752465.jpg" TargetMode="External"/><Relationship Id="rId280" Type="http://schemas.openxmlformats.org/officeDocument/2006/relationships/hyperlink" Target="https://kc.kobotoolbox.org/media/original?media_file=offgridsunpenwa%2Fattachments%2Fe00683ebbbf94ae58d9480a61c8ddf75%2Fe482d450-3b49-4aff-8717-c4c3c165f047%2F1744118137791.jpg" TargetMode="External"/><Relationship Id="rId75" Type="http://schemas.openxmlformats.org/officeDocument/2006/relationships/hyperlink" Target="https://kc.kobotoolbox.org/media/original?media_file=offgridsunpenwa%2Fattachments%2Fe00683ebbbf94ae58d9480a61c8ddf75%2F6419abdf-3b5a-4a14-af96-215bd0b6ab79%2F1725866832453.jpg" TargetMode="External"/><Relationship Id="rId140" Type="http://schemas.openxmlformats.org/officeDocument/2006/relationships/hyperlink" Target="https://kc.kobotoolbox.org/media/original?media_file=offgridsunpenwa%2Fattachments%2Fe00683ebbbf94ae58d9480a61c8ddf75%2F6318abcb-0cb3-4fb6-b88f-bfd4723a6886%2F1729245891248.jpg" TargetMode="External"/><Relationship Id="rId182" Type="http://schemas.openxmlformats.org/officeDocument/2006/relationships/hyperlink" Target="https://kc.kobotoolbox.org/media/original?media_file=offgridsunpenwa%2Fattachments%2Fe00683ebbbf94ae58d9480a61c8ddf75%2Ff4222713-fae2-4775-9bc5-c2269421b534%2F173192164436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6908-46A7-8049-A587-5B8F6535427F}">
  <dimension ref="B1:G15"/>
  <sheetViews>
    <sheetView workbookViewId="0">
      <selection activeCell="D15" sqref="D15"/>
    </sheetView>
  </sheetViews>
  <sheetFormatPr baseColWidth="10" defaultRowHeight="16" x14ac:dyDescent="0.2"/>
  <cols>
    <col min="3" max="3" width="66" customWidth="1"/>
    <col min="4" max="4" width="23.6640625" customWidth="1"/>
    <col min="5" max="5" width="25.5" customWidth="1"/>
    <col min="6" max="6" width="21" customWidth="1"/>
  </cols>
  <sheetData>
    <row r="1" spans="2:7" x14ac:dyDescent="0.2">
      <c r="B1" s="115" t="s">
        <v>1166</v>
      </c>
      <c r="C1" s="32">
        <v>11544</v>
      </c>
    </row>
    <row r="2" spans="2:7" x14ac:dyDescent="0.2">
      <c r="B2" s="115" t="s">
        <v>1169</v>
      </c>
      <c r="C2" s="116" t="s">
        <v>60</v>
      </c>
    </row>
    <row r="3" spans="2:7" x14ac:dyDescent="0.2">
      <c r="B3" s="115" t="s">
        <v>1167</v>
      </c>
      <c r="C3" s="32" t="s">
        <v>1168</v>
      </c>
    </row>
    <row r="4" spans="2:7" x14ac:dyDescent="0.2">
      <c r="B4" s="115" t="s">
        <v>1170</v>
      </c>
      <c r="C4" s="32">
        <v>4</v>
      </c>
    </row>
    <row r="5" spans="2:7" x14ac:dyDescent="0.2">
      <c r="B5" s="115" t="s">
        <v>1171</v>
      </c>
      <c r="C5" s="117">
        <v>45985</v>
      </c>
    </row>
    <row r="6" spans="2:7" x14ac:dyDescent="0.2">
      <c r="B6" s="58"/>
      <c r="C6" s="41"/>
    </row>
    <row r="7" spans="2:7" x14ac:dyDescent="0.2">
      <c r="C7" s="58" t="s">
        <v>1172</v>
      </c>
      <c r="D7" s="58">
        <v>2023</v>
      </c>
      <c r="E7" s="58">
        <v>2024</v>
      </c>
      <c r="F7" s="58">
        <v>2025</v>
      </c>
      <c r="G7" s="58" t="s">
        <v>1126</v>
      </c>
    </row>
    <row r="8" spans="2:7" x14ac:dyDescent="0.2">
      <c r="B8" s="58" t="s">
        <v>844</v>
      </c>
      <c r="C8" t="s">
        <v>1165</v>
      </c>
      <c r="D8" s="58">
        <f>'SDG13&amp;15 Calculation'!F46</f>
        <v>416</v>
      </c>
      <c r="E8" s="58">
        <f>'SDG13&amp;15 Calculation'!G46</f>
        <v>4568</v>
      </c>
      <c r="F8" s="58">
        <f>'SDG13&amp;15 Calculation'!H45</f>
        <v>3312</v>
      </c>
      <c r="G8" s="58">
        <f>SUM(D8:F8)</f>
        <v>8296</v>
      </c>
    </row>
    <row r="9" spans="2:7" ht="30" x14ac:dyDescent="0.2">
      <c r="B9" s="58" t="s">
        <v>864</v>
      </c>
      <c r="C9" s="64" t="s">
        <v>865</v>
      </c>
      <c r="D9" s="61">
        <v>0.97</v>
      </c>
      <c r="E9" s="61">
        <v>0.97</v>
      </c>
      <c r="F9" s="61">
        <v>0.97</v>
      </c>
      <c r="G9" s="61">
        <v>0.97</v>
      </c>
    </row>
    <row r="10" spans="2:7" ht="31" x14ac:dyDescent="0.2">
      <c r="B10" s="58" t="s">
        <v>871</v>
      </c>
      <c r="C10" s="66" t="s">
        <v>872</v>
      </c>
      <c r="D10" s="61">
        <v>0.99</v>
      </c>
      <c r="E10" s="61">
        <v>0.99</v>
      </c>
      <c r="F10" s="61">
        <v>0.99</v>
      </c>
      <c r="G10" s="61">
        <v>0.99</v>
      </c>
    </row>
    <row r="11" spans="2:7" ht="30" x14ac:dyDescent="0.2">
      <c r="B11" s="58" t="s">
        <v>866</v>
      </c>
      <c r="C11" s="67" t="s">
        <v>1162</v>
      </c>
      <c r="D11" s="38">
        <f>'Water Supplied'!C37</f>
        <v>1771</v>
      </c>
      <c r="E11" s="38">
        <f>'Water Supplied'!D37</f>
        <v>19750</v>
      </c>
      <c r="F11" s="38">
        <f>'Water Supplied'!E37</f>
        <v>14384</v>
      </c>
      <c r="G11" s="63">
        <f>SUM(D11:F11)</f>
        <v>35905</v>
      </c>
    </row>
    <row r="12" spans="2:7" ht="30" x14ac:dyDescent="0.2">
      <c r="B12" s="58"/>
      <c r="C12" s="64" t="s">
        <v>867</v>
      </c>
      <c r="D12">
        <v>1</v>
      </c>
      <c r="E12">
        <v>1</v>
      </c>
      <c r="F12">
        <v>1</v>
      </c>
      <c r="G12">
        <v>1</v>
      </c>
    </row>
    <row r="13" spans="2:7" x14ac:dyDescent="0.2">
      <c r="B13" s="58" t="s">
        <v>868</v>
      </c>
      <c r="C13" s="65" t="s">
        <v>1163</v>
      </c>
      <c r="D13" s="57">
        <f>'Pump Elec. Consumption'!D17</f>
        <v>13066.5</v>
      </c>
      <c r="E13">
        <f>'Pump Elec. Consumption'!D18</f>
        <v>52266</v>
      </c>
      <c r="F13">
        <f>'Pump Elec. Consumption'!D19</f>
        <v>21777.5</v>
      </c>
      <c r="G13" s="70">
        <f>SUM(D13:F13)</f>
        <v>87110</v>
      </c>
    </row>
    <row r="14" spans="2:7" x14ac:dyDescent="0.2">
      <c r="B14" s="58" t="s">
        <v>869</v>
      </c>
      <c r="C14" s="65" t="s">
        <v>870</v>
      </c>
      <c r="D14">
        <v>23</v>
      </c>
      <c r="E14">
        <v>23</v>
      </c>
      <c r="F14">
        <v>23</v>
      </c>
      <c r="G14">
        <v>23</v>
      </c>
    </row>
    <row r="15" spans="2:7" x14ac:dyDescent="0.2">
      <c r="B15" s="58" t="s">
        <v>846</v>
      </c>
      <c r="C15" s="114" t="s">
        <v>1164</v>
      </c>
      <c r="D15" s="102">
        <f>'SDG13&amp;15 Calculation'!G57</f>
        <v>192.76386080283299</v>
      </c>
      <c r="E15" s="102">
        <f>'SDG13&amp;15 Calculation'!G58</f>
        <v>2250.1028188664541</v>
      </c>
      <c r="F15" s="102">
        <f>'SDG13&amp;15 Calculation'!G59</f>
        <v>1657.7897495695815</v>
      </c>
      <c r="G15" s="70">
        <f>SUM(D15:F15)</f>
        <v>4100.6564292388684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0E78-1449-8042-9B87-8211EDA9ECF4}">
  <dimension ref="B1:K79"/>
  <sheetViews>
    <sheetView topLeftCell="C42" zoomScale="136" workbookViewId="0">
      <selection activeCell="E44" sqref="E44"/>
    </sheetView>
  </sheetViews>
  <sheetFormatPr baseColWidth="10" defaultRowHeight="16" x14ac:dyDescent="0.2"/>
  <cols>
    <col min="1" max="1" width="10.83203125" style="1"/>
    <col min="2" max="2" width="29.5" style="1" customWidth="1"/>
    <col min="3" max="3" width="65" style="18" customWidth="1"/>
    <col min="4" max="4" width="22.33203125" style="1" customWidth="1"/>
    <col min="5" max="5" width="23.33203125" style="1" bestFit="1" customWidth="1"/>
    <col min="6" max="9" width="20.33203125" style="1" customWidth="1"/>
    <col min="10" max="10" width="23.5" style="1" customWidth="1"/>
    <col min="11" max="11" width="14" style="1" bestFit="1" customWidth="1"/>
    <col min="12" max="12" width="10.83203125" style="1"/>
    <col min="13" max="13" width="28.6640625" style="1" customWidth="1"/>
    <col min="14" max="16384" width="10.83203125" style="1"/>
  </cols>
  <sheetData>
    <row r="1" spans="2:9" x14ac:dyDescent="0.2">
      <c r="B1" s="3" t="s">
        <v>844</v>
      </c>
      <c r="C1" s="21"/>
      <c r="D1" s="2"/>
      <c r="E1" s="2"/>
      <c r="F1" s="2"/>
      <c r="G1" s="2"/>
      <c r="H1" s="2"/>
      <c r="I1" s="2"/>
    </row>
    <row r="2" spans="2:9" x14ac:dyDescent="0.2">
      <c r="B2" s="14" t="s">
        <v>45</v>
      </c>
      <c r="C2" s="22" t="s">
        <v>30</v>
      </c>
      <c r="D2" s="2"/>
      <c r="E2" s="2"/>
      <c r="F2" s="2"/>
      <c r="G2" s="2"/>
      <c r="H2" s="2"/>
      <c r="I2" s="2"/>
    </row>
    <row r="3" spans="2:9" x14ac:dyDescent="0.2">
      <c r="C3" s="23"/>
      <c r="D3" s="2"/>
      <c r="E3" s="2"/>
      <c r="F3" s="2"/>
      <c r="G3" s="2"/>
      <c r="H3" s="2"/>
      <c r="I3" s="2"/>
    </row>
    <row r="4" spans="2:9" ht="17" x14ac:dyDescent="0.2">
      <c r="B4" s="12" t="s">
        <v>75</v>
      </c>
      <c r="C4" s="13" t="s">
        <v>5</v>
      </c>
      <c r="D4" s="13" t="s">
        <v>9</v>
      </c>
      <c r="E4" s="13" t="s">
        <v>8</v>
      </c>
      <c r="F4" s="12" t="s">
        <v>6</v>
      </c>
      <c r="G4" s="13"/>
      <c r="H4" s="13"/>
      <c r="I4" s="13"/>
    </row>
    <row r="5" spans="2:9" x14ac:dyDescent="0.2">
      <c r="B5" s="1" t="s">
        <v>0</v>
      </c>
      <c r="C5" s="7" t="s">
        <v>1</v>
      </c>
      <c r="D5" s="4">
        <f>360.83/D6</f>
        <v>2900.08816553727</v>
      </c>
      <c r="E5" s="4">
        <f>360.83/E6</f>
        <v>2661.0331097885946</v>
      </c>
      <c r="F5" s="1" t="s">
        <v>10</v>
      </c>
      <c r="G5" s="4"/>
      <c r="H5" s="4"/>
      <c r="I5" s="4"/>
    </row>
    <row r="6" spans="2:9" x14ac:dyDescent="0.2">
      <c r="B6" s="1" t="s">
        <v>3</v>
      </c>
      <c r="C6" s="7" t="s">
        <v>2</v>
      </c>
      <c r="D6" s="5">
        <v>0.12442035531466426</v>
      </c>
      <c r="E6" s="5">
        <v>0.13559771153267089</v>
      </c>
      <c r="F6" s="1" t="s">
        <v>11</v>
      </c>
      <c r="G6" s="5"/>
      <c r="H6" s="5"/>
      <c r="I6" s="5"/>
    </row>
    <row r="7" spans="2:9" x14ac:dyDescent="0.2">
      <c r="C7" s="7"/>
      <c r="D7" s="5"/>
      <c r="E7" s="5"/>
      <c r="G7" s="5"/>
      <c r="H7" s="5"/>
      <c r="I7" s="5"/>
    </row>
    <row r="8" spans="2:9" x14ac:dyDescent="0.2">
      <c r="B8" s="14" t="s">
        <v>46</v>
      </c>
      <c r="C8" s="24" t="s">
        <v>29</v>
      </c>
      <c r="D8" s="5"/>
      <c r="E8" s="5"/>
      <c r="G8" s="5"/>
      <c r="H8" s="5"/>
      <c r="I8" s="5"/>
    </row>
    <row r="9" spans="2:9" x14ac:dyDescent="0.2">
      <c r="B9" s="15"/>
      <c r="C9" s="25"/>
      <c r="D9" s="5"/>
      <c r="E9" s="5"/>
      <c r="G9" s="5"/>
      <c r="H9" s="5"/>
      <c r="I9" s="5"/>
    </row>
    <row r="10" spans="2:9" x14ac:dyDescent="0.2">
      <c r="C10" s="21"/>
      <c r="D10" s="5"/>
      <c r="E10" s="5"/>
      <c r="G10" s="5"/>
      <c r="H10" s="5"/>
      <c r="I10" s="5"/>
    </row>
    <row r="11" spans="2:9" ht="17" x14ac:dyDescent="0.2">
      <c r="B11" s="12" t="s">
        <v>75</v>
      </c>
      <c r="C11" s="13" t="s">
        <v>5</v>
      </c>
      <c r="D11" s="13" t="s">
        <v>9</v>
      </c>
      <c r="E11" s="13" t="s">
        <v>8</v>
      </c>
      <c r="F11" s="12" t="s">
        <v>6</v>
      </c>
      <c r="G11" s="13"/>
      <c r="H11" s="13"/>
      <c r="I11" s="13"/>
    </row>
    <row r="12" spans="2:9" ht="30" customHeight="1" x14ac:dyDescent="0.2">
      <c r="B12" s="1" t="s">
        <v>12</v>
      </c>
      <c r="C12" s="120" t="s">
        <v>31</v>
      </c>
      <c r="D12" s="6">
        <v>0.61728395061728403</v>
      </c>
      <c r="E12" s="6">
        <v>0.41975308641975306</v>
      </c>
      <c r="F12" s="1" t="s">
        <v>11</v>
      </c>
      <c r="G12" s="6"/>
      <c r="H12" s="6"/>
      <c r="I12" s="6"/>
    </row>
    <row r="13" spans="2:9" ht="24" customHeight="1" x14ac:dyDescent="0.2">
      <c r="B13" s="1" t="s">
        <v>13</v>
      </c>
      <c r="C13" s="120"/>
      <c r="D13" s="6">
        <v>0.38271604938271603</v>
      </c>
      <c r="E13" s="6">
        <v>0.58024691358024683</v>
      </c>
      <c r="F13" s="1" t="s">
        <v>11</v>
      </c>
      <c r="G13" s="6"/>
      <c r="H13" s="6"/>
      <c r="I13" s="6"/>
    </row>
    <row r="14" spans="2:9" x14ac:dyDescent="0.2">
      <c r="B14" s="1" t="s">
        <v>14</v>
      </c>
      <c r="C14" s="120" t="s">
        <v>32</v>
      </c>
      <c r="D14" s="1">
        <v>112</v>
      </c>
      <c r="E14" s="1">
        <v>112</v>
      </c>
      <c r="F14" s="1" t="s">
        <v>7</v>
      </c>
    </row>
    <row r="15" spans="2:9" x14ac:dyDescent="0.2">
      <c r="B15" s="1" t="s">
        <v>15</v>
      </c>
      <c r="C15" s="120"/>
      <c r="D15" s="1">
        <v>165.22</v>
      </c>
      <c r="E15" s="1">
        <v>165.22</v>
      </c>
      <c r="F15" s="1" t="s">
        <v>7</v>
      </c>
    </row>
    <row r="16" spans="2:9" ht="31" x14ac:dyDescent="0.2">
      <c r="B16" s="1" t="s">
        <v>4</v>
      </c>
      <c r="C16" s="7" t="s">
        <v>33</v>
      </c>
      <c r="D16" s="29">
        <v>0.76</v>
      </c>
      <c r="E16" s="29">
        <v>0.76</v>
      </c>
      <c r="F16" s="1" t="s">
        <v>51</v>
      </c>
      <c r="G16" s="29"/>
      <c r="H16" s="29"/>
      <c r="I16" s="29"/>
    </row>
    <row r="17" spans="2:11" ht="27" customHeight="1" x14ac:dyDescent="0.2">
      <c r="B17" s="1" t="s">
        <v>18</v>
      </c>
      <c r="C17" s="120" t="s">
        <v>34</v>
      </c>
      <c r="D17" s="1">
        <v>9.4600000000000009</v>
      </c>
      <c r="E17" s="1">
        <v>9.4600000000000009</v>
      </c>
      <c r="F17" s="1" t="s">
        <v>7</v>
      </c>
    </row>
    <row r="18" spans="2:11" x14ac:dyDescent="0.2">
      <c r="B18" s="1" t="s">
        <v>19</v>
      </c>
      <c r="C18" s="120"/>
      <c r="D18" s="1">
        <v>44.83</v>
      </c>
      <c r="E18" s="1">
        <v>44.83</v>
      </c>
      <c r="F18" s="1" t="s">
        <v>7</v>
      </c>
    </row>
    <row r="19" spans="2:11" x14ac:dyDescent="0.2">
      <c r="B19" s="1" t="s">
        <v>16</v>
      </c>
      <c r="C19" s="120" t="s">
        <v>35</v>
      </c>
      <c r="D19" s="8">
        <f>D5*(D12*(D14*D16+D17))/1000000000</f>
        <v>1.6931502388673771E-4</v>
      </c>
      <c r="E19" s="8">
        <f>(E5*(E12*(E14*E16+E17)))/1000000000</f>
        <v>1.0564367150381951E-4</v>
      </c>
      <c r="F19" s="1" t="s">
        <v>10</v>
      </c>
      <c r="G19" s="8"/>
      <c r="H19" s="8"/>
      <c r="I19" s="8"/>
    </row>
    <row r="20" spans="2:11" x14ac:dyDescent="0.2">
      <c r="B20" s="1" t="s">
        <v>17</v>
      </c>
      <c r="C20" s="120"/>
      <c r="D20" s="9">
        <f>D5*(D13*(D15*D16+D18))/1000000000</f>
        <v>1.8912560491334948E-4</v>
      </c>
      <c r="E20" s="9">
        <f>E5*(E13*(E15*E16+E18))/1000000000</f>
        <v>2.6310286145330423E-4</v>
      </c>
      <c r="F20" s="1" t="s">
        <v>10</v>
      </c>
      <c r="G20" s="9"/>
      <c r="H20" s="9"/>
      <c r="I20" s="9"/>
    </row>
    <row r="21" spans="2:11" x14ac:dyDescent="0.2">
      <c r="D21" s="9">
        <f>D19+D20</f>
        <v>3.5844062880008721E-4</v>
      </c>
      <c r="E21" s="9">
        <f>E19+E20</f>
        <v>3.6874653295712373E-4</v>
      </c>
      <c r="G21" s="9"/>
      <c r="H21" s="9"/>
      <c r="I21" s="9"/>
    </row>
    <row r="23" spans="2:11" x14ac:dyDescent="0.2">
      <c r="B23" s="14" t="s">
        <v>47</v>
      </c>
      <c r="C23" s="24" t="s">
        <v>36</v>
      </c>
      <c r="D23" s="10" t="s">
        <v>20</v>
      </c>
    </row>
    <row r="24" spans="2:11" x14ac:dyDescent="0.2">
      <c r="B24" s="3"/>
      <c r="C24" s="26"/>
      <c r="D24" s="10"/>
    </row>
    <row r="25" spans="2:11" ht="34" x14ac:dyDescent="0.2">
      <c r="B25" s="12" t="s">
        <v>76</v>
      </c>
      <c r="C25" s="13" t="s">
        <v>5</v>
      </c>
      <c r="D25" s="13" t="s">
        <v>52</v>
      </c>
      <c r="E25" s="13" t="s">
        <v>53</v>
      </c>
      <c r="F25" s="13"/>
      <c r="G25" s="13"/>
      <c r="H25" s="13"/>
      <c r="I25" s="13"/>
      <c r="J25" s="12" t="s">
        <v>6</v>
      </c>
    </row>
    <row r="26" spans="2:11" ht="31" x14ac:dyDescent="0.2">
      <c r="B26" s="1" t="s">
        <v>21</v>
      </c>
      <c r="C26" s="7" t="s">
        <v>25</v>
      </c>
      <c r="D26" s="11">
        <v>0.36</v>
      </c>
      <c r="E26" s="11">
        <f>D26</f>
        <v>0.36</v>
      </c>
      <c r="F26" s="1" t="s">
        <v>11</v>
      </c>
      <c r="G26" s="11"/>
      <c r="H26" s="11"/>
      <c r="I26" s="11"/>
    </row>
    <row r="27" spans="2:11" ht="31" x14ac:dyDescent="0.2">
      <c r="B27" s="1" t="s">
        <v>22</v>
      </c>
      <c r="C27" s="7" t="s">
        <v>37</v>
      </c>
      <c r="D27" s="44">
        <v>1.910828025477707E-3</v>
      </c>
      <c r="E27" s="44">
        <f>D27</f>
        <v>1.910828025477707E-3</v>
      </c>
      <c r="F27" s="44" t="s">
        <v>67</v>
      </c>
      <c r="G27" s="44"/>
      <c r="H27" s="44"/>
      <c r="I27" s="44"/>
    </row>
    <row r="28" spans="2:11" x14ac:dyDescent="0.2">
      <c r="B28" s="1" t="s">
        <v>24</v>
      </c>
      <c r="C28" s="7" t="s">
        <v>43</v>
      </c>
      <c r="D28">
        <v>1</v>
      </c>
      <c r="E28">
        <v>1</v>
      </c>
      <c r="F28" s="44" t="s">
        <v>67</v>
      </c>
      <c r="G28" s="44"/>
      <c r="H28" s="44"/>
      <c r="I28" s="44"/>
    </row>
    <row r="29" spans="2:11" x14ac:dyDescent="0.2">
      <c r="C29" s="7"/>
      <c r="D29"/>
      <c r="E29"/>
      <c r="F29" s="44"/>
      <c r="G29" s="44"/>
      <c r="H29" s="44"/>
      <c r="I29" s="44"/>
    </row>
    <row r="30" spans="2:11" x14ac:dyDescent="0.2">
      <c r="C30" s="7"/>
      <c r="D30" s="58" t="s">
        <v>847</v>
      </c>
      <c r="E30" s="58" t="s">
        <v>848</v>
      </c>
      <c r="F30" s="58" t="s">
        <v>847</v>
      </c>
      <c r="G30" s="58" t="s">
        <v>848</v>
      </c>
      <c r="H30" s="58" t="s">
        <v>847</v>
      </c>
      <c r="I30" s="58" t="s">
        <v>848</v>
      </c>
    </row>
    <row r="31" spans="2:11" x14ac:dyDescent="0.2">
      <c r="C31" s="7"/>
      <c r="D31" s="118">
        <v>2023</v>
      </c>
      <c r="E31" s="118"/>
      <c r="F31" s="119">
        <v>2024</v>
      </c>
      <c r="G31" s="119"/>
      <c r="H31" s="118">
        <v>2025</v>
      </c>
      <c r="I31" s="118"/>
    </row>
    <row r="32" spans="2:11" ht="31" x14ac:dyDescent="0.2">
      <c r="B32" s="1" t="s">
        <v>23</v>
      </c>
      <c r="C32" s="7" t="s">
        <v>38</v>
      </c>
      <c r="D32" s="38">
        <f>'Water Supplied'!C35</f>
        <v>0</v>
      </c>
      <c r="E32" s="27">
        <f>'Water Supplied'!C36*1000</f>
        <v>1771000</v>
      </c>
      <c r="F32" s="27">
        <f>'Water Supplied'!D35*1000</f>
        <v>10270000</v>
      </c>
      <c r="G32" s="27">
        <f>'Water Supplied'!D36*1000</f>
        <v>9480000</v>
      </c>
      <c r="H32" s="27">
        <f>'Water Supplied'!E35*1000</f>
        <v>9426000</v>
      </c>
      <c r="I32" s="27">
        <f>'Water Supplied'!E36*1000</f>
        <v>4958000</v>
      </c>
      <c r="J32" s="1" t="s">
        <v>840</v>
      </c>
      <c r="K32" s="20"/>
    </row>
    <row r="33" spans="2:10" ht="48" customHeight="1" x14ac:dyDescent="0.2">
      <c r="B33" s="1" t="s">
        <v>26</v>
      </c>
      <c r="C33" s="52" t="s">
        <v>44</v>
      </c>
      <c r="D33" s="16">
        <f>ROUNDDOWN($D$19*(1-$D$26-$D$27)*D32*$D$28,0)</f>
        <v>0</v>
      </c>
      <c r="E33" s="19">
        <f>ROUNDDOWN($E$21*(1-$E$26-$E$27)*E32*$D$28,0)</f>
        <v>416</v>
      </c>
      <c r="F33" s="19">
        <f>ROUNDDOWN($D$21*(1-$D$26-$D$27)*F32*$D$28,0)</f>
        <v>2348</v>
      </c>
      <c r="G33" s="19">
        <f>ROUNDDOWN($E$21*(1-$E$26-$E$27)*G32*$D$28,0)</f>
        <v>2230</v>
      </c>
      <c r="H33" s="19">
        <f>ROUNDDOWN($D$21*(1-$D$26-$D$27)*H32*$D$28,0)</f>
        <v>2155</v>
      </c>
      <c r="I33" s="19">
        <f>ROUNDDOWN($E$21*(1-$E$26-$E$27)*I32*$D$28,0)</f>
        <v>1166</v>
      </c>
      <c r="J33" s="16"/>
    </row>
    <row r="34" spans="2:10" x14ac:dyDescent="0.2">
      <c r="D34" s="19">
        <f t="shared" ref="D34:I34" si="0">SUM(D33:D33)</f>
        <v>0</v>
      </c>
      <c r="E34" s="16">
        <f t="shared" si="0"/>
        <v>416</v>
      </c>
      <c r="F34" s="16">
        <f t="shared" si="0"/>
        <v>2348</v>
      </c>
      <c r="G34" s="16">
        <f t="shared" si="0"/>
        <v>2230</v>
      </c>
      <c r="H34" s="16">
        <f t="shared" si="0"/>
        <v>2155</v>
      </c>
      <c r="I34" s="16">
        <f t="shared" si="0"/>
        <v>1166</v>
      </c>
    </row>
    <row r="35" spans="2:10" x14ac:dyDescent="0.2">
      <c r="D35" s="16" t="s">
        <v>845</v>
      </c>
      <c r="E35" s="16">
        <f>E34</f>
        <v>416</v>
      </c>
      <c r="F35" s="16"/>
      <c r="G35" s="16">
        <f>F34+G34</f>
        <v>4578</v>
      </c>
      <c r="H35" s="16"/>
      <c r="I35" s="16">
        <f>H34+I34</f>
        <v>3321</v>
      </c>
    </row>
    <row r="36" spans="2:10" x14ac:dyDescent="0.2">
      <c r="D36" s="3" t="s">
        <v>48</v>
      </c>
      <c r="F36" s="16">
        <f>SUM(E34:I34)</f>
        <v>8315</v>
      </c>
      <c r="G36" s="3"/>
      <c r="H36" s="3"/>
      <c r="I36" s="3"/>
      <c r="J36" s="16"/>
    </row>
    <row r="37" spans="2:10" x14ac:dyDescent="0.2">
      <c r="D37" s="3"/>
      <c r="F37" s="16"/>
      <c r="G37" s="3"/>
      <c r="H37" s="3"/>
      <c r="I37" s="3"/>
      <c r="J37" s="16"/>
    </row>
    <row r="38" spans="2:10" x14ac:dyDescent="0.2">
      <c r="D38" s="3"/>
      <c r="E38" s="3">
        <v>2024</v>
      </c>
      <c r="F38" s="3">
        <v>2025</v>
      </c>
      <c r="G38" s="3"/>
      <c r="H38" s="3"/>
      <c r="I38" s="3"/>
      <c r="J38" s="16"/>
    </row>
    <row r="39" spans="2:10" ht="34" x14ac:dyDescent="0.2">
      <c r="B39" s="1" t="s">
        <v>1119</v>
      </c>
      <c r="C39" s="18" t="s">
        <v>1120</v>
      </c>
      <c r="D39" s="77" t="s">
        <v>1121</v>
      </c>
      <c r="E39" s="80">
        <f>'Pump Elec. Consumption'!D5</f>
        <v>10224</v>
      </c>
      <c r="F39" s="80">
        <f>'Pump Elec. Consumption'!D6</f>
        <v>8545.2199999999993</v>
      </c>
      <c r="G39" s="78"/>
      <c r="H39" s="3"/>
      <c r="J39" s="16"/>
    </row>
    <row r="40" spans="2:10" ht="34" x14ac:dyDescent="0.2">
      <c r="D40" s="77" t="s">
        <v>1122</v>
      </c>
      <c r="E40" s="1">
        <v>8.0000000000000004E-4</v>
      </c>
      <c r="F40" s="1">
        <v>8.0000000000000004E-4</v>
      </c>
      <c r="G40" s="78" t="s">
        <v>1123</v>
      </c>
      <c r="H40" s="3"/>
      <c r="I40" s="3"/>
      <c r="J40" s="16"/>
    </row>
    <row r="41" spans="2:10" ht="34" x14ac:dyDescent="0.2">
      <c r="D41" s="77" t="s">
        <v>1124</v>
      </c>
      <c r="E41" s="1">
        <v>0.2</v>
      </c>
      <c r="F41" s="1">
        <v>0.2</v>
      </c>
      <c r="G41" s="78" t="s">
        <v>1123</v>
      </c>
      <c r="H41" s="3"/>
      <c r="I41" s="3"/>
      <c r="J41" s="16"/>
    </row>
    <row r="42" spans="2:10" ht="21" customHeight="1" x14ac:dyDescent="0.2">
      <c r="D42" s="77" t="s">
        <v>1119</v>
      </c>
      <c r="E42" s="79">
        <f>E39*E40*(1+E41)</f>
        <v>9.8150399999999998</v>
      </c>
      <c r="F42" s="79">
        <f>F39*F40*(1+F41)</f>
        <v>8.2034111999999997</v>
      </c>
      <c r="G42" s="78"/>
      <c r="H42" s="3"/>
      <c r="I42" s="16"/>
    </row>
    <row r="43" spans="2:10" ht="21" customHeight="1" thickBot="1" x14ac:dyDescent="0.25">
      <c r="D43" s="3" t="s">
        <v>1119</v>
      </c>
      <c r="E43" s="79">
        <f>ROUNDUP(E39*E40*(1+E41),0)</f>
        <v>10</v>
      </c>
      <c r="F43" s="79">
        <f>ROUNDUP(F39*F40*(1+F41),0)</f>
        <v>9</v>
      </c>
      <c r="G43" s="3" t="s">
        <v>1157</v>
      </c>
      <c r="H43" s="3"/>
      <c r="I43" s="16"/>
    </row>
    <row r="44" spans="2:10" ht="21" customHeight="1" thickBot="1" x14ac:dyDescent="0.25">
      <c r="D44" s="3"/>
      <c r="E44" s="79"/>
      <c r="F44" s="3"/>
      <c r="G44" s="3"/>
      <c r="H44" s="90">
        <v>2025</v>
      </c>
      <c r="I44" s="3"/>
      <c r="J44" s="16"/>
    </row>
    <row r="45" spans="2:10" ht="17" thickBot="1" x14ac:dyDescent="0.25">
      <c r="D45" s="3"/>
      <c r="E45" s="88"/>
      <c r="F45" s="89">
        <v>2023</v>
      </c>
      <c r="G45" s="89">
        <v>2024</v>
      </c>
      <c r="H45" s="87">
        <f>I35-F43</f>
        <v>3312</v>
      </c>
      <c r="J45" s="28"/>
    </row>
    <row r="46" spans="2:10" customFormat="1" ht="17" thickBot="1" x14ac:dyDescent="0.25">
      <c r="D46" s="1"/>
      <c r="E46" s="86" t="s">
        <v>1142</v>
      </c>
      <c r="F46" s="87">
        <f>E35</f>
        <v>416</v>
      </c>
      <c r="G46" s="87">
        <f>G35-E43</f>
        <v>4568</v>
      </c>
      <c r="H46" s="92">
        <f>F46+G46+H45</f>
        <v>8296</v>
      </c>
    </row>
    <row r="47" spans="2:10" customFormat="1" ht="17" thickBot="1" x14ac:dyDescent="0.25">
      <c r="B47" s="58" t="s">
        <v>846</v>
      </c>
      <c r="C47" s="114" t="s">
        <v>1161</v>
      </c>
      <c r="E47" s="93" t="s">
        <v>850</v>
      </c>
      <c r="F47" s="91"/>
      <c r="G47" s="91"/>
    </row>
    <row r="48" spans="2:10" customFormat="1" x14ac:dyDescent="0.2"/>
    <row r="49" spans="2:7" customFormat="1" ht="17" x14ac:dyDescent="0.2">
      <c r="B49" s="1" t="s">
        <v>0</v>
      </c>
      <c r="C49" s="60" t="s">
        <v>1</v>
      </c>
      <c r="E49" s="59" t="s">
        <v>9</v>
      </c>
      <c r="F49" s="59" t="s">
        <v>8</v>
      </c>
      <c r="G49" s="58" t="s">
        <v>850</v>
      </c>
    </row>
    <row r="50" spans="2:7" customFormat="1" ht="31" x14ac:dyDescent="0.2">
      <c r="B50" s="18" t="s">
        <v>23</v>
      </c>
      <c r="C50" s="7" t="s">
        <v>38</v>
      </c>
      <c r="D50" s="60"/>
      <c r="E50" s="56">
        <f>D5</f>
        <v>2900.08816553727</v>
      </c>
      <c r="F50" s="56">
        <f>E5</f>
        <v>2661.0331097885946</v>
      </c>
    </row>
    <row r="51" spans="2:7" customFormat="1" x14ac:dyDescent="0.2">
      <c r="B51" s="18"/>
      <c r="C51" s="7"/>
      <c r="D51" s="7">
        <v>2023</v>
      </c>
      <c r="E51">
        <v>0</v>
      </c>
      <c r="F51" s="35">
        <f>'Water Supplied'!C36*1000</f>
        <v>1771000</v>
      </c>
      <c r="G51" s="63">
        <f>E51+F51</f>
        <v>1771000</v>
      </c>
    </row>
    <row r="52" spans="2:7" customFormat="1" x14ac:dyDescent="0.2">
      <c r="B52" s="18"/>
      <c r="C52" s="7"/>
      <c r="D52" s="7">
        <v>2024</v>
      </c>
      <c r="E52">
        <f>'Water Supplied'!D35*1000</f>
        <v>10270000</v>
      </c>
      <c r="F52" s="35">
        <f>'Water Supplied'!D36*1000</f>
        <v>9480000</v>
      </c>
      <c r="G52" s="63">
        <f t="shared" ref="G52:G53" si="1">E52+F52</f>
        <v>19750000</v>
      </c>
    </row>
    <row r="53" spans="2:7" customFormat="1" x14ac:dyDescent="0.2">
      <c r="B53" t="s">
        <v>851</v>
      </c>
      <c r="C53" t="s">
        <v>852</v>
      </c>
      <c r="D53" s="7">
        <v>2025</v>
      </c>
      <c r="E53">
        <f>'Water Supplied'!E35*1000</f>
        <v>9426000</v>
      </c>
      <c r="F53" s="35">
        <f>'Water Supplied'!E36*1000</f>
        <v>4958000</v>
      </c>
      <c r="G53" s="63">
        <f t="shared" si="1"/>
        <v>14384000</v>
      </c>
    </row>
    <row r="54" spans="2:7" customFormat="1" x14ac:dyDescent="0.2">
      <c r="B54" t="s">
        <v>853</v>
      </c>
      <c r="D54" s="7"/>
      <c r="E54" s="61">
        <f>(1-D26-D27)</f>
        <v>0.63808917197452231</v>
      </c>
      <c r="F54" s="61">
        <f>(1-E26-E27)</f>
        <v>0.63808917197452231</v>
      </c>
    </row>
    <row r="55" spans="2:7" customFormat="1" x14ac:dyDescent="0.2">
      <c r="B55" s="58" t="s">
        <v>854</v>
      </c>
      <c r="C55" s="58"/>
      <c r="E55">
        <v>1.5599999999999999E-2</v>
      </c>
      <c r="F55">
        <v>1.5599999999999999E-2</v>
      </c>
    </row>
    <row r="56" spans="2:7" customFormat="1" x14ac:dyDescent="0.2"/>
    <row r="57" spans="2:7" customFormat="1" x14ac:dyDescent="0.2">
      <c r="D57" s="7">
        <v>2023</v>
      </c>
      <c r="E57" s="56">
        <f>(($E$50*E51*$E$54)/1000000000)/$E$55</f>
        <v>0</v>
      </c>
      <c r="F57" s="56">
        <f>(($F$50*F51*$F$54)/1000000000)/$F$55</f>
        <v>192.76386080283299</v>
      </c>
      <c r="G57" s="63">
        <f>E57+F57</f>
        <v>192.76386080283299</v>
      </c>
    </row>
    <row r="58" spans="2:7" customFormat="1" x14ac:dyDescent="0.2">
      <c r="D58" s="7">
        <v>2024</v>
      </c>
      <c r="E58" s="56">
        <f>(($E$50*E52*$E$54)/1000000000)/$E$55</f>
        <v>1218.2556136655189</v>
      </c>
      <c r="F58" s="56">
        <f>(($F$50*F52*$F$54)/1000000000)/$F$55</f>
        <v>1031.8472052009354</v>
      </c>
      <c r="G58" s="63">
        <f t="shared" ref="G58:G59" si="2">E58+F58</f>
        <v>2250.1028188664541</v>
      </c>
    </row>
    <row r="59" spans="2:7" customFormat="1" x14ac:dyDescent="0.2">
      <c r="B59" s="1"/>
      <c r="C59" s="18"/>
      <c r="D59" s="7">
        <v>2025</v>
      </c>
      <c r="E59" s="56">
        <f>(($E$50*E53*$E$54)/1000000000)/$E$55</f>
        <v>1118.1380150351683</v>
      </c>
      <c r="F59" s="56">
        <f>(($F$50*F53*$F$54)/1000000000)/$F$55</f>
        <v>539.65173453441332</v>
      </c>
      <c r="G59" s="63">
        <f t="shared" si="2"/>
        <v>1657.7897495695815</v>
      </c>
    </row>
    <row r="60" spans="2:7" customFormat="1" x14ac:dyDescent="0.2">
      <c r="B60" s="1"/>
      <c r="C60" s="18"/>
      <c r="D60" s="1"/>
      <c r="E60" s="62"/>
      <c r="F60" s="62"/>
      <c r="G60" s="62">
        <f>SUM(G57:G59)</f>
        <v>4100.6564292388684</v>
      </c>
    </row>
    <row r="61" spans="2:7" customFormat="1" x14ac:dyDescent="0.2">
      <c r="B61" s="1"/>
      <c r="C61" s="18"/>
      <c r="D61" s="1"/>
    </row>
    <row r="62" spans="2:7" customFormat="1" x14ac:dyDescent="0.2">
      <c r="B62" s="1"/>
      <c r="C62" s="18"/>
      <c r="D62" s="1"/>
    </row>
    <row r="63" spans="2:7" customFormat="1" x14ac:dyDescent="0.2">
      <c r="B63" s="1"/>
      <c r="C63" s="18"/>
      <c r="D63" s="1"/>
    </row>
    <row r="64" spans="2:7" customFormat="1" x14ac:dyDescent="0.2">
      <c r="B64" s="1"/>
      <c r="C64" s="18"/>
      <c r="D64" s="1"/>
      <c r="E64" s="1"/>
    </row>
    <row r="65" spans="2:7" customFormat="1" x14ac:dyDescent="0.2">
      <c r="B65" s="1"/>
      <c r="C65" s="18"/>
      <c r="D65" s="1"/>
      <c r="E65" s="1"/>
    </row>
    <row r="66" spans="2:7" customFormat="1" x14ac:dyDescent="0.2">
      <c r="B66" s="1"/>
      <c r="C66" s="18"/>
      <c r="E66" s="1"/>
    </row>
    <row r="67" spans="2:7" customFormat="1" x14ac:dyDescent="0.2">
      <c r="E67" s="1"/>
    </row>
    <row r="68" spans="2:7" customFormat="1" x14ac:dyDescent="0.2">
      <c r="C68" s="58"/>
      <c r="E68" s="1"/>
    </row>
    <row r="69" spans="2:7" customFormat="1" x14ac:dyDescent="0.2">
      <c r="E69" s="1"/>
    </row>
    <row r="70" spans="2:7" customFormat="1" x14ac:dyDescent="0.2">
      <c r="E70" s="1"/>
    </row>
    <row r="71" spans="2:7" customFormat="1" x14ac:dyDescent="0.2">
      <c r="E71" s="1"/>
    </row>
    <row r="72" spans="2:7" customFormat="1" x14ac:dyDescent="0.2"/>
    <row r="73" spans="2:7" x14ac:dyDescent="0.2">
      <c r="B73"/>
      <c r="C73"/>
      <c r="D73"/>
      <c r="E73"/>
      <c r="F73"/>
      <c r="G73"/>
    </row>
    <row r="74" spans="2:7" x14ac:dyDescent="0.2">
      <c r="B74"/>
      <c r="C74"/>
      <c r="D74"/>
      <c r="E74"/>
      <c r="F74"/>
      <c r="G74"/>
    </row>
    <row r="75" spans="2:7" x14ac:dyDescent="0.2">
      <c r="B75"/>
      <c r="C75"/>
      <c r="E75"/>
      <c r="F75"/>
      <c r="G75"/>
    </row>
    <row r="76" spans="2:7" x14ac:dyDescent="0.2">
      <c r="E76"/>
      <c r="F76"/>
      <c r="G76"/>
    </row>
    <row r="77" spans="2:7" x14ac:dyDescent="0.2">
      <c r="E77"/>
      <c r="F77"/>
      <c r="G77"/>
    </row>
    <row r="78" spans="2:7" x14ac:dyDescent="0.2">
      <c r="E78"/>
      <c r="F78"/>
      <c r="G78"/>
    </row>
    <row r="79" spans="2:7" x14ac:dyDescent="0.2">
      <c r="E79"/>
      <c r="F79"/>
      <c r="G79"/>
    </row>
  </sheetData>
  <mergeCells count="7">
    <mergeCell ref="D31:E31"/>
    <mergeCell ref="F31:G31"/>
    <mergeCell ref="H31:I31"/>
    <mergeCell ref="C12:C13"/>
    <mergeCell ref="C14:C15"/>
    <mergeCell ref="C19:C20"/>
    <mergeCell ref="C17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E0B5-5FD3-0247-BA75-AF4F8C6D7EBF}">
  <dimension ref="B1:E27"/>
  <sheetViews>
    <sheetView zoomScale="130" zoomScaleNormal="130" workbookViewId="0">
      <selection activeCell="D4" sqref="D4"/>
    </sheetView>
  </sheetViews>
  <sheetFormatPr baseColWidth="10" defaultRowHeight="16" x14ac:dyDescent="0.2"/>
  <cols>
    <col min="2" max="2" width="21.1640625" customWidth="1"/>
    <col min="3" max="3" width="24.1640625" customWidth="1"/>
    <col min="4" max="4" width="18.6640625" customWidth="1"/>
    <col min="5" max="5" width="16.1640625" customWidth="1"/>
  </cols>
  <sheetData>
    <row r="1" spans="2:5" x14ac:dyDescent="0.2">
      <c r="B1" t="s">
        <v>874</v>
      </c>
      <c r="C1" t="s">
        <v>873</v>
      </c>
      <c r="D1" t="s">
        <v>875</v>
      </c>
      <c r="E1" t="s">
        <v>876</v>
      </c>
    </row>
    <row r="2" spans="2:5" x14ac:dyDescent="0.2">
      <c r="B2">
        <v>13</v>
      </c>
      <c r="C2" s="68">
        <v>14315</v>
      </c>
      <c r="D2" s="38">
        <f>ROUNDDOWN(C2*('Water Supplied'!$E$5/365),0)</f>
        <v>24276</v>
      </c>
      <c r="E2">
        <f>'SDG13&amp;15 Calculation'!H46</f>
        <v>8296</v>
      </c>
    </row>
    <row r="3" spans="2:5" x14ac:dyDescent="0.2">
      <c r="B3">
        <v>15</v>
      </c>
      <c r="C3" s="69">
        <v>7378.2</v>
      </c>
      <c r="D3" s="38">
        <f>ROUNDDOWN(C3*('Water Supplied'!$E$5/365),0)</f>
        <v>12512</v>
      </c>
      <c r="E3" s="102">
        <f>'SDG13&amp;15 Calculation'!G60</f>
        <v>4100.6564292388684</v>
      </c>
    </row>
    <row r="4" spans="2:5" x14ac:dyDescent="0.2">
      <c r="B4">
        <v>6</v>
      </c>
      <c r="C4" s="68">
        <v>64715</v>
      </c>
      <c r="D4" s="38">
        <f>ROUNDDOWN(C4*('Water Supplied'!$E$5/365),0)</f>
        <v>109749</v>
      </c>
      <c r="E4" s="68">
        <f>'Water Supplied'!E38</f>
        <v>35905</v>
      </c>
    </row>
    <row r="5" spans="2:5" x14ac:dyDescent="0.2">
      <c r="B5">
        <v>7</v>
      </c>
      <c r="C5" s="69">
        <v>77692.25</v>
      </c>
      <c r="D5" s="38">
        <f>ROUNDDOWN(C5*('Water Supplied'!$E$5/365),0)</f>
        <v>131757</v>
      </c>
      <c r="E5" s="63">
        <f>'Pump Elec. Consumption'!D20</f>
        <v>87110</v>
      </c>
    </row>
    <row r="6" spans="2:5" x14ac:dyDescent="0.2">
      <c r="B6">
        <v>3</v>
      </c>
      <c r="C6" s="61">
        <v>0.95</v>
      </c>
      <c r="D6" s="61">
        <v>0.95</v>
      </c>
      <c r="E6" s="61">
        <v>0.97</v>
      </c>
    </row>
    <row r="7" spans="2:5" x14ac:dyDescent="0.2">
      <c r="B7">
        <v>5</v>
      </c>
      <c r="C7" s="61">
        <v>0.95</v>
      </c>
      <c r="D7" s="61">
        <v>0.95</v>
      </c>
      <c r="E7" s="61">
        <v>0.99</v>
      </c>
    </row>
    <row r="8" spans="2:5" x14ac:dyDescent="0.2">
      <c r="B8">
        <v>8</v>
      </c>
      <c r="C8">
        <v>25</v>
      </c>
      <c r="D8">
        <v>25</v>
      </c>
      <c r="E8">
        <v>25</v>
      </c>
    </row>
    <row r="11" spans="2:5" x14ac:dyDescent="0.2">
      <c r="B11" s="121" t="s">
        <v>1125</v>
      </c>
      <c r="C11" s="121"/>
      <c r="D11" s="121"/>
    </row>
    <row r="12" spans="2:5" x14ac:dyDescent="0.2">
      <c r="C12" t="s">
        <v>877</v>
      </c>
      <c r="D12" t="s">
        <v>878</v>
      </c>
      <c r="E12" t="s">
        <v>1126</v>
      </c>
    </row>
    <row r="13" spans="2:5" x14ac:dyDescent="0.2">
      <c r="B13">
        <v>2023</v>
      </c>
      <c r="C13" s="68">
        <f>C24</f>
        <v>10019</v>
      </c>
      <c r="E13" s="38">
        <f>C13</f>
        <v>10019</v>
      </c>
    </row>
    <row r="14" spans="2:5" x14ac:dyDescent="0.2">
      <c r="B14">
        <v>2024</v>
      </c>
      <c r="C14" s="68">
        <f>C25-D14</f>
        <v>28389</v>
      </c>
      <c r="D14" s="68">
        <f>10224</f>
        <v>10224</v>
      </c>
      <c r="E14" s="38">
        <f>C14+D14</f>
        <v>38613</v>
      </c>
    </row>
    <row r="15" spans="2:5" x14ac:dyDescent="0.2">
      <c r="B15">
        <v>2025</v>
      </c>
      <c r="C15" s="68">
        <f>C26-D15</f>
        <v>7247.5</v>
      </c>
      <c r="D15" s="68">
        <f>8534.5</f>
        <v>8534.5</v>
      </c>
      <c r="E15" s="38">
        <f>C15+D15</f>
        <v>15782</v>
      </c>
    </row>
    <row r="16" spans="2:5" x14ac:dyDescent="0.2">
      <c r="C16" s="68"/>
      <c r="D16" s="68"/>
      <c r="E16" s="38">
        <f>SUM(E13:E15)</f>
        <v>64414</v>
      </c>
    </row>
    <row r="17" spans="2:5" x14ac:dyDescent="0.2">
      <c r="B17" s="83" t="s">
        <v>1136</v>
      </c>
      <c r="C17" s="84"/>
    </row>
    <row r="18" spans="2:5" x14ac:dyDescent="0.2">
      <c r="B18" s="84" t="s">
        <v>1127</v>
      </c>
      <c r="C18" s="84">
        <v>13.3</v>
      </c>
    </row>
    <row r="19" spans="2:5" x14ac:dyDescent="0.2">
      <c r="B19" s="84" t="s">
        <v>1128</v>
      </c>
      <c r="C19" s="84">
        <v>4843</v>
      </c>
    </row>
    <row r="20" spans="2:5" ht="34" x14ac:dyDescent="0.2">
      <c r="B20" s="85" t="s">
        <v>1129</v>
      </c>
      <c r="C20" s="84">
        <f>C18*C19</f>
        <v>64411.9</v>
      </c>
    </row>
    <row r="23" spans="2:5" ht="51" x14ac:dyDescent="0.2">
      <c r="B23" s="81" t="s">
        <v>1135</v>
      </c>
      <c r="C23" s="101" t="s">
        <v>1140</v>
      </c>
      <c r="D23" s="101" t="s">
        <v>1141</v>
      </c>
      <c r="E23" s="59" t="s">
        <v>1155</v>
      </c>
    </row>
    <row r="24" spans="2:5" x14ac:dyDescent="0.2">
      <c r="B24" s="82" t="s">
        <v>1132</v>
      </c>
      <c r="C24" s="82">
        <v>10019</v>
      </c>
      <c r="D24" s="82">
        <v>13066.5</v>
      </c>
      <c r="E24">
        <v>0</v>
      </c>
    </row>
    <row r="25" spans="2:5" x14ac:dyDescent="0.2">
      <c r="B25" s="82" t="s">
        <v>1133</v>
      </c>
      <c r="C25" s="82">
        <v>38613</v>
      </c>
      <c r="D25" s="82">
        <v>52266</v>
      </c>
      <c r="E25">
        <f>8545.22</f>
        <v>8545.2199999999993</v>
      </c>
    </row>
    <row r="26" spans="2:5" x14ac:dyDescent="0.2">
      <c r="B26" s="82" t="s">
        <v>1134</v>
      </c>
      <c r="C26" s="82">
        <v>15782</v>
      </c>
      <c r="D26" s="82">
        <v>21777.5</v>
      </c>
      <c r="E26">
        <f>8545.22</f>
        <v>8545.2199999999993</v>
      </c>
    </row>
    <row r="27" spans="2:5" x14ac:dyDescent="0.2">
      <c r="C27">
        <f>SUM(C24:C26)</f>
        <v>64414</v>
      </c>
      <c r="D27">
        <f>SUM(D24:D26)</f>
        <v>87110</v>
      </c>
      <c r="E27">
        <f>SUM(E24:E26)</f>
        <v>17090.439999999999</v>
      </c>
    </row>
  </sheetData>
  <mergeCells count="1">
    <mergeCell ref="B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43DB-A357-224B-B578-67A64FB4B6C4}">
  <dimension ref="B2:E20"/>
  <sheetViews>
    <sheetView tabSelected="1" workbookViewId="0">
      <selection activeCell="D5" sqref="D5"/>
    </sheetView>
  </sheetViews>
  <sheetFormatPr baseColWidth="10" defaultRowHeight="16" x14ac:dyDescent="0.2"/>
  <cols>
    <col min="2" max="2" width="18.5" bestFit="1" customWidth="1"/>
    <col min="3" max="3" width="21.1640625" customWidth="1"/>
    <col min="4" max="4" width="12.5" bestFit="1" customWidth="1"/>
    <col min="5" max="5" width="20" customWidth="1"/>
  </cols>
  <sheetData>
    <row r="2" spans="2:5" x14ac:dyDescent="0.2">
      <c r="B2" s="121" t="s">
        <v>1125</v>
      </c>
      <c r="C2" s="121"/>
      <c r="D2" s="121"/>
    </row>
    <row r="3" spans="2:5" x14ac:dyDescent="0.2">
      <c r="C3" t="s">
        <v>877</v>
      </c>
      <c r="D3" t="s">
        <v>878</v>
      </c>
      <c r="E3" t="s">
        <v>1126</v>
      </c>
    </row>
    <row r="4" spans="2:5" x14ac:dyDescent="0.2">
      <c r="B4">
        <v>2023</v>
      </c>
      <c r="C4" s="68">
        <f>C17</f>
        <v>10019</v>
      </c>
      <c r="E4" s="38">
        <f>C4</f>
        <v>10019</v>
      </c>
    </row>
    <row r="5" spans="2:5" x14ac:dyDescent="0.2">
      <c r="B5">
        <v>2024</v>
      </c>
      <c r="C5" s="68">
        <f>C18-D5</f>
        <v>28389</v>
      </c>
      <c r="D5" s="68">
        <f>10224</f>
        <v>10224</v>
      </c>
      <c r="E5" s="38">
        <f>C5+D5</f>
        <v>38613</v>
      </c>
    </row>
    <row r="6" spans="2:5" x14ac:dyDescent="0.2">
      <c r="B6">
        <v>2025</v>
      </c>
      <c r="C6" s="68">
        <f>C19-D6</f>
        <v>7236.7800000000007</v>
      </c>
      <c r="D6" s="68">
        <f>8545.22</f>
        <v>8545.2199999999993</v>
      </c>
      <c r="E6" s="38">
        <f>C6+D6</f>
        <v>15782</v>
      </c>
    </row>
    <row r="7" spans="2:5" x14ac:dyDescent="0.2">
      <c r="C7" s="68">
        <f>SUM(C4:C6)</f>
        <v>45644.78</v>
      </c>
      <c r="D7" s="68">
        <f>D5+D6</f>
        <v>18769.22</v>
      </c>
      <c r="E7" s="38">
        <f>SUM(E4:E6)</f>
        <v>64414</v>
      </c>
    </row>
    <row r="8" spans="2:5" x14ac:dyDescent="0.2">
      <c r="C8" s="68"/>
      <c r="D8" s="68"/>
      <c r="E8" s="38"/>
    </row>
    <row r="9" spans="2:5" x14ac:dyDescent="0.2">
      <c r="B9" s="83" t="s">
        <v>1136</v>
      </c>
      <c r="C9" s="84"/>
    </row>
    <row r="10" spans="2:5" x14ac:dyDescent="0.2">
      <c r="B10" s="84" t="s">
        <v>1127</v>
      </c>
      <c r="C10" s="84">
        <v>13.3</v>
      </c>
    </row>
    <row r="11" spans="2:5" x14ac:dyDescent="0.2">
      <c r="B11" s="84" t="s">
        <v>1128</v>
      </c>
      <c r="C11" s="84">
        <v>4843</v>
      </c>
    </row>
    <row r="12" spans="2:5" x14ac:dyDescent="0.2">
      <c r="B12" s="84" t="s">
        <v>1156</v>
      </c>
      <c r="C12" s="106">
        <f>C11/619</f>
        <v>7.823909531502423</v>
      </c>
      <c r="D12" s="29"/>
    </row>
    <row r="13" spans="2:5" ht="34" x14ac:dyDescent="0.2">
      <c r="B13" s="85" t="s">
        <v>1129</v>
      </c>
      <c r="C13" s="84">
        <f>C10*C11</f>
        <v>64411.9</v>
      </c>
    </row>
    <row r="15" spans="2:5" x14ac:dyDescent="0.2">
      <c r="E15" s="59"/>
    </row>
    <row r="16" spans="2:5" ht="51" x14ac:dyDescent="0.2">
      <c r="B16" s="81" t="s">
        <v>1135</v>
      </c>
      <c r="C16" s="101" t="s">
        <v>1140</v>
      </c>
      <c r="D16" s="101" t="s">
        <v>1141</v>
      </c>
    </row>
    <row r="17" spans="2:4" x14ac:dyDescent="0.2">
      <c r="B17" s="82" t="s">
        <v>1132</v>
      </c>
      <c r="C17" s="82">
        <v>10019</v>
      </c>
      <c r="D17" s="82">
        <v>13066.5</v>
      </c>
    </row>
    <row r="18" spans="2:4" x14ac:dyDescent="0.2">
      <c r="B18" s="82" t="s">
        <v>1133</v>
      </c>
      <c r="C18" s="82">
        <v>38613</v>
      </c>
      <c r="D18" s="82">
        <v>52266</v>
      </c>
    </row>
    <row r="19" spans="2:4" x14ac:dyDescent="0.2">
      <c r="B19" s="82" t="s">
        <v>1134</v>
      </c>
      <c r="C19" s="82">
        <v>15782</v>
      </c>
      <c r="D19" s="82">
        <v>21777.5</v>
      </c>
    </row>
    <row r="20" spans="2:4" x14ac:dyDescent="0.2">
      <c r="C20">
        <f>SUM(C17:C19)</f>
        <v>64414</v>
      </c>
      <c r="D20">
        <f>SUM(D17:D19)</f>
        <v>87110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84E4-8C26-DA4F-85FA-8A09020EE6DC}">
  <dimension ref="B2:O49"/>
  <sheetViews>
    <sheetView topLeftCell="H17" zoomScale="120" zoomScaleNormal="120" workbookViewId="0">
      <selection activeCell="M26" sqref="M26"/>
    </sheetView>
  </sheetViews>
  <sheetFormatPr baseColWidth="10" defaultRowHeight="16" x14ac:dyDescent="0.2"/>
  <cols>
    <col min="2" max="3" width="14" customWidth="1"/>
    <col min="4" max="4" width="14.5" customWidth="1"/>
    <col min="5" max="5" width="21.5" customWidth="1"/>
    <col min="6" max="7" width="16.1640625" customWidth="1"/>
    <col min="8" max="8" width="7.5" customWidth="1"/>
    <col min="9" max="9" width="21.6640625" customWidth="1"/>
    <col min="10" max="10" width="50" customWidth="1"/>
    <col min="11" max="12" width="21.33203125" customWidth="1"/>
  </cols>
  <sheetData>
    <row r="2" spans="2:15" x14ac:dyDescent="0.2">
      <c r="B2" s="58" t="s">
        <v>59</v>
      </c>
      <c r="C2" s="58" t="s">
        <v>60</v>
      </c>
      <c r="D2" s="58"/>
    </row>
    <row r="4" spans="2:15" x14ac:dyDescent="0.2">
      <c r="C4" t="s">
        <v>71</v>
      </c>
      <c r="D4" t="s">
        <v>72</v>
      </c>
      <c r="E4" t="s">
        <v>77</v>
      </c>
    </row>
    <row r="5" spans="2:15" x14ac:dyDescent="0.2">
      <c r="B5" t="s">
        <v>70</v>
      </c>
      <c r="C5" s="41">
        <v>45189</v>
      </c>
      <c r="D5" s="41">
        <v>45808</v>
      </c>
      <c r="E5">
        <f>D5-C5</f>
        <v>619</v>
      </c>
    </row>
    <row r="6" spans="2:15" ht="17" thickBot="1" x14ac:dyDescent="0.25">
      <c r="I6" s="58" t="s">
        <v>859</v>
      </c>
    </row>
    <row r="7" spans="2:15" ht="44" x14ac:dyDescent="0.2">
      <c r="B7" s="30" t="s">
        <v>56</v>
      </c>
      <c r="C7" s="31" t="s">
        <v>57</v>
      </c>
      <c r="D7" s="31" t="s">
        <v>58</v>
      </c>
      <c r="E7" s="53" t="s">
        <v>839</v>
      </c>
      <c r="F7" s="33" t="s">
        <v>61</v>
      </c>
      <c r="G7" s="53" t="s">
        <v>1137</v>
      </c>
      <c r="I7" s="1" t="s">
        <v>54</v>
      </c>
      <c r="J7" s="7" t="s">
        <v>39</v>
      </c>
      <c r="K7" s="39">
        <v>5.2888888888888888</v>
      </c>
      <c r="L7" s="1" t="s">
        <v>67</v>
      </c>
    </row>
    <row r="8" spans="2:15" ht="31" x14ac:dyDescent="0.2">
      <c r="B8" s="36">
        <v>45230</v>
      </c>
      <c r="C8" s="37">
        <v>280</v>
      </c>
      <c r="D8" s="37">
        <v>171</v>
      </c>
      <c r="E8" s="37">
        <f>C8+D8</f>
        <v>451</v>
      </c>
      <c r="F8" s="32" t="s">
        <v>65</v>
      </c>
      <c r="G8" s="37">
        <v>10</v>
      </c>
      <c r="I8" s="1" t="s">
        <v>55</v>
      </c>
      <c r="J8" s="7" t="s">
        <v>39</v>
      </c>
      <c r="K8" s="39">
        <v>5.44</v>
      </c>
      <c r="L8" s="1" t="s">
        <v>67</v>
      </c>
    </row>
    <row r="9" spans="2:15" x14ac:dyDescent="0.2">
      <c r="B9" s="36">
        <v>45260</v>
      </c>
      <c r="C9" s="37">
        <v>147</v>
      </c>
      <c r="D9" s="37">
        <v>232</v>
      </c>
      <c r="E9" s="37">
        <f t="shared" ref="E9:E29" si="0">C9+D9</f>
        <v>379</v>
      </c>
      <c r="F9" s="32" t="s">
        <v>65</v>
      </c>
      <c r="G9" s="37">
        <v>10</v>
      </c>
      <c r="I9" s="1"/>
      <c r="J9" s="7" t="s">
        <v>842</v>
      </c>
      <c r="K9" s="39">
        <v>0.91719745222929938</v>
      </c>
      <c r="L9" s="1" t="s">
        <v>67</v>
      </c>
    </row>
    <row r="10" spans="2:15" ht="34" x14ac:dyDescent="0.2">
      <c r="B10" s="36">
        <v>45291</v>
      </c>
      <c r="C10" s="37">
        <v>466</v>
      </c>
      <c r="D10" s="37">
        <v>475</v>
      </c>
      <c r="E10" s="37">
        <f t="shared" si="0"/>
        <v>941</v>
      </c>
      <c r="F10" s="32" t="s">
        <v>65</v>
      </c>
      <c r="G10" s="37">
        <v>10</v>
      </c>
      <c r="I10" s="1" t="s">
        <v>49</v>
      </c>
      <c r="J10" s="7" t="s">
        <v>40</v>
      </c>
      <c r="K10" s="40">
        <f>5743-222</f>
        <v>5521</v>
      </c>
      <c r="L10" s="18" t="s">
        <v>1130</v>
      </c>
      <c r="M10" s="38">
        <f>ROUND(K10*K9,0)</f>
        <v>5064</v>
      </c>
      <c r="N10" s="123" t="s">
        <v>849</v>
      </c>
      <c r="O10" s="123"/>
    </row>
    <row r="11" spans="2:15" ht="31" x14ac:dyDescent="0.2">
      <c r="B11" s="107" t="s">
        <v>1158</v>
      </c>
      <c r="C11" s="108">
        <f>SUM(C8:C10)</f>
        <v>893</v>
      </c>
      <c r="D11" s="108">
        <f>SUM(D8:D10)</f>
        <v>878</v>
      </c>
      <c r="E11" s="108">
        <f>SUM(E8:E10)</f>
        <v>1771</v>
      </c>
      <c r="F11" s="109"/>
      <c r="G11" s="108"/>
      <c r="I11" s="1" t="s">
        <v>50</v>
      </c>
      <c r="J11" s="7" t="s">
        <v>40</v>
      </c>
      <c r="K11" s="40">
        <v>4705</v>
      </c>
      <c r="L11" s="1" t="s">
        <v>843</v>
      </c>
      <c r="M11" s="38">
        <f>ROUND(K11*K9,0)</f>
        <v>4315</v>
      </c>
      <c r="N11" s="123"/>
      <c r="O11" s="123"/>
    </row>
    <row r="12" spans="2:15" ht="31" x14ac:dyDescent="0.2">
      <c r="B12" s="36">
        <v>45322</v>
      </c>
      <c r="C12" s="37">
        <v>271</v>
      </c>
      <c r="D12" s="37">
        <v>0</v>
      </c>
      <c r="E12" s="37">
        <f t="shared" si="0"/>
        <v>271</v>
      </c>
      <c r="F12" s="32" t="s">
        <v>62</v>
      </c>
      <c r="G12" s="37">
        <v>13</v>
      </c>
      <c r="I12" s="1" t="s">
        <v>27</v>
      </c>
      <c r="J12" s="7" t="s">
        <v>41</v>
      </c>
      <c r="K12" s="1">
        <v>4</v>
      </c>
      <c r="L12" s="1" t="s">
        <v>7</v>
      </c>
    </row>
    <row r="13" spans="2:15" ht="31" x14ac:dyDescent="0.2">
      <c r="B13" s="36">
        <v>45351</v>
      </c>
      <c r="C13" s="37">
        <v>423</v>
      </c>
      <c r="D13" s="37">
        <v>0</v>
      </c>
      <c r="E13" s="37">
        <f t="shared" si="0"/>
        <v>423</v>
      </c>
      <c r="F13" s="32" t="s">
        <v>62</v>
      </c>
      <c r="G13" s="37">
        <v>14</v>
      </c>
      <c r="I13" s="1" t="s">
        <v>28</v>
      </c>
      <c r="J13" s="7" t="s">
        <v>42</v>
      </c>
      <c r="K13" s="1">
        <f>E5</f>
        <v>619</v>
      </c>
      <c r="L13" s="1" t="s">
        <v>74</v>
      </c>
    </row>
    <row r="14" spans="2:15" x14ac:dyDescent="0.2">
      <c r="B14" s="36">
        <v>45382</v>
      </c>
      <c r="C14" s="37">
        <v>677</v>
      </c>
      <c r="D14" s="37">
        <v>2698</v>
      </c>
      <c r="E14" s="37">
        <f t="shared" si="0"/>
        <v>3375</v>
      </c>
      <c r="F14" s="32" t="s">
        <v>62</v>
      </c>
      <c r="G14" s="37">
        <v>17</v>
      </c>
      <c r="J14" s="7"/>
      <c r="K14" s="1"/>
      <c r="L14" s="1"/>
    </row>
    <row r="15" spans="2:15" x14ac:dyDescent="0.2">
      <c r="B15" s="36">
        <v>45412</v>
      </c>
      <c r="C15" s="37">
        <v>0</v>
      </c>
      <c r="D15" s="37">
        <v>0</v>
      </c>
      <c r="E15" s="37">
        <f t="shared" si="0"/>
        <v>0</v>
      </c>
      <c r="F15" s="32" t="s">
        <v>65</v>
      </c>
      <c r="G15" s="37">
        <v>18</v>
      </c>
      <c r="J15" s="7"/>
      <c r="K15" s="3" t="s">
        <v>1148</v>
      </c>
      <c r="L15" s="3" t="s">
        <v>1143</v>
      </c>
    </row>
    <row r="16" spans="2:15" x14ac:dyDescent="0.2">
      <c r="B16" s="36">
        <v>45443</v>
      </c>
      <c r="C16" s="37">
        <v>0</v>
      </c>
      <c r="D16" s="37">
        <v>0</v>
      </c>
      <c r="E16" s="37">
        <f t="shared" si="0"/>
        <v>0</v>
      </c>
      <c r="F16" s="32" t="s">
        <v>65</v>
      </c>
      <c r="G16" s="37">
        <v>18</v>
      </c>
      <c r="J16" s="7" t="s">
        <v>860</v>
      </c>
      <c r="K16" s="27">
        <f>K7*M10</f>
        <v>26782.933333333334</v>
      </c>
      <c r="L16">
        <f>'mWater Data'!G26</f>
        <v>8936</v>
      </c>
    </row>
    <row r="17" spans="2:14" x14ac:dyDescent="0.2">
      <c r="B17" s="36">
        <v>45473</v>
      </c>
      <c r="C17" s="37">
        <v>609</v>
      </c>
      <c r="D17" s="37">
        <v>1263</v>
      </c>
      <c r="E17" s="37">
        <f t="shared" si="0"/>
        <v>1872</v>
      </c>
      <c r="F17" s="32" t="s">
        <v>65</v>
      </c>
      <c r="G17" s="37">
        <v>18</v>
      </c>
      <c r="J17" s="7" t="s">
        <v>861</v>
      </c>
      <c r="K17" s="38">
        <f>K8*M11</f>
        <v>23473.600000000002</v>
      </c>
      <c r="L17">
        <f>'mWater Data'!G27</f>
        <v>34352</v>
      </c>
    </row>
    <row r="18" spans="2:14" x14ac:dyDescent="0.2">
      <c r="B18" s="36">
        <v>45504</v>
      </c>
      <c r="C18" s="37">
        <v>713</v>
      </c>
      <c r="D18" s="37">
        <v>1004</v>
      </c>
      <c r="E18" s="37">
        <f t="shared" si="0"/>
        <v>1717</v>
      </c>
      <c r="F18" s="32" t="s">
        <v>62</v>
      </c>
      <c r="G18" s="37">
        <v>19</v>
      </c>
      <c r="J18" s="94" t="s">
        <v>68</v>
      </c>
      <c r="K18" s="95">
        <f>K16+K17</f>
        <v>50256.53333333334</v>
      </c>
      <c r="L18" s="96">
        <f>'mWater Data'!G21</f>
        <v>43288</v>
      </c>
    </row>
    <row r="19" spans="2:14" x14ac:dyDescent="0.2">
      <c r="B19" s="36">
        <v>45535</v>
      </c>
      <c r="C19" s="37">
        <v>584</v>
      </c>
      <c r="D19" s="37">
        <v>1195</v>
      </c>
      <c r="E19" s="37">
        <f t="shared" si="0"/>
        <v>1779</v>
      </c>
      <c r="F19" s="32" t="s">
        <v>62</v>
      </c>
      <c r="G19" s="37">
        <v>19</v>
      </c>
      <c r="J19" s="7" t="s">
        <v>69</v>
      </c>
      <c r="K19" s="38">
        <f>K18*K12</f>
        <v>201026.13333333336</v>
      </c>
      <c r="L19">
        <f>L18*K12</f>
        <v>173152</v>
      </c>
    </row>
    <row r="20" spans="2:14" x14ac:dyDescent="0.2">
      <c r="B20" s="36">
        <v>45565</v>
      </c>
      <c r="C20" s="37">
        <v>920</v>
      </c>
      <c r="D20" s="37">
        <v>1785</v>
      </c>
      <c r="E20" s="37">
        <f t="shared" si="0"/>
        <v>2705</v>
      </c>
      <c r="F20" s="32" t="s">
        <v>62</v>
      </c>
      <c r="G20" s="37">
        <v>19</v>
      </c>
      <c r="J20" s="7" t="s">
        <v>1144</v>
      </c>
      <c r="K20" s="38">
        <f>K19*M32</f>
        <v>2211287.4666666668</v>
      </c>
      <c r="L20" s="38">
        <f>L19*M32</f>
        <v>1904672</v>
      </c>
    </row>
    <row r="21" spans="2:14" ht="23" customHeight="1" x14ac:dyDescent="0.2">
      <c r="B21" s="36">
        <v>45596</v>
      </c>
      <c r="C21" s="37">
        <v>699</v>
      </c>
      <c r="D21" s="37">
        <v>1467</v>
      </c>
      <c r="E21" s="37">
        <f t="shared" si="0"/>
        <v>2166</v>
      </c>
      <c r="F21" s="32" t="s">
        <v>65</v>
      </c>
      <c r="G21" s="37">
        <v>19</v>
      </c>
      <c r="J21" s="7" t="s">
        <v>1145</v>
      </c>
      <c r="K21" s="38">
        <f>K19*M33</f>
        <v>1809235.2000000002</v>
      </c>
      <c r="L21" s="38">
        <f>L19*M33</f>
        <v>1558368</v>
      </c>
    </row>
    <row r="22" spans="2:14" ht="31" x14ac:dyDescent="0.2">
      <c r="B22" s="36">
        <v>45626</v>
      </c>
      <c r="C22" s="37">
        <v>671</v>
      </c>
      <c r="D22" s="37">
        <v>1431</v>
      </c>
      <c r="E22" s="37">
        <f t="shared" si="0"/>
        <v>2102</v>
      </c>
      <c r="F22" s="32" t="s">
        <v>65</v>
      </c>
      <c r="G22" s="37">
        <v>19</v>
      </c>
      <c r="J22" s="94" t="s">
        <v>1146</v>
      </c>
      <c r="K22" s="95">
        <f>K20+K21</f>
        <v>4020522.666666667</v>
      </c>
      <c r="L22" s="97">
        <f>L20+L21</f>
        <v>3463040</v>
      </c>
    </row>
    <row r="23" spans="2:14" x14ac:dyDescent="0.2">
      <c r="B23" s="36">
        <v>45657</v>
      </c>
      <c r="C23" s="37">
        <v>864</v>
      </c>
      <c r="D23" s="37">
        <v>2476</v>
      </c>
      <c r="E23" s="37">
        <f t="shared" si="0"/>
        <v>3340</v>
      </c>
      <c r="F23" s="32" t="s">
        <v>65</v>
      </c>
      <c r="G23" s="37">
        <v>19</v>
      </c>
      <c r="J23" s="7" t="s">
        <v>862</v>
      </c>
      <c r="K23" s="38">
        <f>((K18*K12)/19)*'Maintainance activity '!A81</f>
        <v>2232448.1122807018</v>
      </c>
      <c r="L23" s="38">
        <f>((L18*K12)/19)*'Maintainance activity '!A81</f>
        <v>1922898.5263157894</v>
      </c>
    </row>
    <row r="24" spans="2:14" x14ac:dyDescent="0.2">
      <c r="B24" s="107" t="s">
        <v>1159</v>
      </c>
      <c r="C24" s="108">
        <f t="shared" ref="C24:D24" si="1">SUM(C12:C23)</f>
        <v>6431</v>
      </c>
      <c r="D24" s="108">
        <f t="shared" si="1"/>
        <v>13319</v>
      </c>
      <c r="E24" s="108">
        <f>SUM(E12:E23)</f>
        <v>19750</v>
      </c>
      <c r="F24" s="109"/>
      <c r="G24" s="108"/>
      <c r="J24" s="7" t="s">
        <v>863</v>
      </c>
      <c r="K24" s="63">
        <f>((K18*K12)/19)*'Maintainance activity '!B81</f>
        <v>10580.322807017545</v>
      </c>
      <c r="L24" s="63">
        <f>((L18*K12)/19)*'Maintainance activity '!B81</f>
        <v>9113.2631578947367</v>
      </c>
    </row>
    <row r="25" spans="2:14" ht="31" x14ac:dyDescent="0.2">
      <c r="B25" s="36">
        <v>45688</v>
      </c>
      <c r="C25" s="37">
        <v>742</v>
      </c>
      <c r="D25" s="37">
        <v>2759</v>
      </c>
      <c r="E25" s="37">
        <f t="shared" si="0"/>
        <v>3501</v>
      </c>
      <c r="F25" s="32" t="s">
        <v>62</v>
      </c>
      <c r="G25" s="37">
        <v>19</v>
      </c>
      <c r="J25" s="42" t="s">
        <v>1147</v>
      </c>
      <c r="K25" s="43">
        <f>K19*K13-(K23+K24)</f>
        <v>122192148.09824562</v>
      </c>
      <c r="L25" s="43">
        <f>L19*K13-(L23+L24)</f>
        <v>105249076.21052632</v>
      </c>
    </row>
    <row r="26" spans="2:14" x14ac:dyDescent="0.2">
      <c r="B26" s="36">
        <v>45716</v>
      </c>
      <c r="C26" s="37">
        <v>1166</v>
      </c>
      <c r="D26" s="37">
        <v>2362</v>
      </c>
      <c r="E26" s="37">
        <f t="shared" si="0"/>
        <v>3528</v>
      </c>
      <c r="F26" s="32" t="s">
        <v>62</v>
      </c>
      <c r="G26" s="37">
        <v>19</v>
      </c>
    </row>
    <row r="27" spans="2:14" x14ac:dyDescent="0.2">
      <c r="B27" s="36">
        <v>45747</v>
      </c>
      <c r="C27" s="37">
        <v>837</v>
      </c>
      <c r="D27" s="37">
        <v>1560</v>
      </c>
      <c r="E27" s="37">
        <f t="shared" si="0"/>
        <v>2397</v>
      </c>
      <c r="F27" s="32" t="s">
        <v>62</v>
      </c>
      <c r="G27" s="37">
        <v>19</v>
      </c>
      <c r="J27" s="7" t="s">
        <v>856</v>
      </c>
      <c r="K27" s="63">
        <f>(K19*M37)-K24</f>
        <v>68428766.77052632</v>
      </c>
      <c r="L27" s="63">
        <f>(L19*M37)-L24</f>
        <v>58940485.136842094</v>
      </c>
    </row>
    <row r="28" spans="2:14" x14ac:dyDescent="0.2">
      <c r="B28" s="36">
        <v>45777</v>
      </c>
      <c r="C28" s="37">
        <v>533</v>
      </c>
      <c r="D28" s="37">
        <v>1965</v>
      </c>
      <c r="E28" s="37">
        <f t="shared" si="0"/>
        <v>2498</v>
      </c>
      <c r="F28" s="32" t="s">
        <v>65</v>
      </c>
      <c r="G28" s="37">
        <v>19</v>
      </c>
      <c r="J28" s="7" t="s">
        <v>855</v>
      </c>
      <c r="K28" s="63">
        <f>(K19*M38)-K23</f>
        <v>53763381.327719294</v>
      </c>
      <c r="L28" s="63">
        <f>(L19*M38)-L23</f>
        <v>46308591.073684208</v>
      </c>
    </row>
    <row r="29" spans="2:14" x14ac:dyDescent="0.2">
      <c r="B29" s="36">
        <v>45808</v>
      </c>
      <c r="C29" s="37">
        <v>634</v>
      </c>
      <c r="D29" s="37">
        <v>1826</v>
      </c>
      <c r="E29" s="37">
        <f t="shared" si="0"/>
        <v>2460</v>
      </c>
      <c r="F29" s="32" t="s">
        <v>65</v>
      </c>
      <c r="G29" s="37">
        <v>19</v>
      </c>
    </row>
    <row r="30" spans="2:14" ht="17" x14ac:dyDescent="0.2">
      <c r="B30" s="83" t="s">
        <v>1160</v>
      </c>
      <c r="C30" s="108">
        <f>SUM(C25:C29)</f>
        <v>3912</v>
      </c>
      <c r="D30" s="108">
        <f t="shared" ref="D30:E30" si="2">SUM(D25:D29)</f>
        <v>10472</v>
      </c>
      <c r="E30" s="108">
        <f t="shared" si="2"/>
        <v>14384</v>
      </c>
      <c r="F30" s="109"/>
      <c r="G30" s="84"/>
      <c r="J30" s="59" t="s">
        <v>73</v>
      </c>
      <c r="K30" s="59"/>
      <c r="L30" s="58" t="s">
        <v>841</v>
      </c>
      <c r="M30" s="58" t="s">
        <v>1126</v>
      </c>
    </row>
    <row r="31" spans="2:14" x14ac:dyDescent="0.2">
      <c r="B31" s="110" t="s">
        <v>48</v>
      </c>
      <c r="C31" s="111">
        <f>C11+C24+C30</f>
        <v>11236</v>
      </c>
      <c r="D31" s="111">
        <f>D11+D24+D30</f>
        <v>24669</v>
      </c>
      <c r="E31" s="111">
        <f>E11+E24+E30</f>
        <v>35905</v>
      </c>
      <c r="F31" s="112"/>
      <c r="G31" s="113"/>
      <c r="J31">
        <v>2023</v>
      </c>
      <c r="K31">
        <v>2024</v>
      </c>
      <c r="L31">
        <v>2025</v>
      </c>
      <c r="N31" s="35"/>
    </row>
    <row r="32" spans="2:14" x14ac:dyDescent="0.2">
      <c r="B32" s="45" t="s">
        <v>66</v>
      </c>
      <c r="C32" s="35"/>
      <c r="D32" s="35"/>
      <c r="I32" s="58" t="s">
        <v>848</v>
      </c>
      <c r="J32">
        <v>3</v>
      </c>
      <c r="K32">
        <v>6</v>
      </c>
      <c r="L32">
        <v>2</v>
      </c>
      <c r="M32" s="35">
        <f>SUM(J32:L32)</f>
        <v>11</v>
      </c>
      <c r="N32" s="35"/>
    </row>
    <row r="33" spans="2:14" x14ac:dyDescent="0.2">
      <c r="B33" s="45"/>
      <c r="C33" s="45"/>
      <c r="D33" s="45"/>
      <c r="E33" s="45"/>
      <c r="I33" s="58" t="s">
        <v>855</v>
      </c>
      <c r="J33">
        <v>0</v>
      </c>
      <c r="K33">
        <v>6</v>
      </c>
      <c r="L33">
        <v>3</v>
      </c>
      <c r="M33" s="35">
        <f>SUM(J33:L33)</f>
        <v>9</v>
      </c>
      <c r="N33" s="35"/>
    </row>
    <row r="34" spans="2:14" s="1" customFormat="1" x14ac:dyDescent="0.2">
      <c r="B34" s="45"/>
      <c r="C34" s="45">
        <v>2023</v>
      </c>
      <c r="D34" s="45">
        <v>2024</v>
      </c>
      <c r="E34" s="45">
        <v>2025</v>
      </c>
      <c r="F34"/>
      <c r="G34"/>
      <c r="I34" s="58"/>
      <c r="J34"/>
      <c r="K34"/>
      <c r="L34"/>
      <c r="M34" s="35"/>
      <c r="N34"/>
    </row>
    <row r="35" spans="2:14" s="1" customFormat="1" ht="45" customHeight="1" x14ac:dyDescent="0.2">
      <c r="B35" s="34" t="s">
        <v>64</v>
      </c>
      <c r="C35" s="45"/>
      <c r="D35" s="55">
        <f>E12+E13+E14+E18+E19+E20</f>
        <v>10270</v>
      </c>
      <c r="E35" s="55">
        <f>E25+E26+E27</f>
        <v>9426</v>
      </c>
      <c r="F35">
        <f>D35+E35</f>
        <v>19696</v>
      </c>
      <c r="G35" s="35"/>
      <c r="I35"/>
      <c r="J35" s="58" t="s">
        <v>841</v>
      </c>
      <c r="K35" s="59"/>
      <c r="M35" s="58" t="s">
        <v>1126</v>
      </c>
    </row>
    <row r="36" spans="2:14" s="1" customFormat="1" ht="17" x14ac:dyDescent="0.2">
      <c r="B36" s="34" t="s">
        <v>63</v>
      </c>
      <c r="C36" s="35">
        <f>E8+E9+E10</f>
        <v>1771</v>
      </c>
      <c r="D36" s="55">
        <f>E15+E16+E17+E21+E22+E23</f>
        <v>9480</v>
      </c>
      <c r="E36" s="55">
        <f>E28+E29</f>
        <v>4958</v>
      </c>
      <c r="F36" s="35">
        <f>C36+D36+E36</f>
        <v>16209</v>
      </c>
      <c r="I36"/>
      <c r="J36">
        <v>2023</v>
      </c>
      <c r="K36">
        <v>2024</v>
      </c>
      <c r="L36">
        <v>2025</v>
      </c>
      <c r="M36"/>
    </row>
    <row r="37" spans="2:14" x14ac:dyDescent="0.2">
      <c r="B37" s="45" t="s">
        <v>1126</v>
      </c>
      <c r="C37" s="35">
        <f>C36</f>
        <v>1771</v>
      </c>
      <c r="D37">
        <f>D35+D36</f>
        <v>19750</v>
      </c>
      <c r="E37">
        <f t="shared" ref="E37:F37" si="3">E35+E36</f>
        <v>14384</v>
      </c>
      <c r="F37">
        <f t="shared" si="3"/>
        <v>35905</v>
      </c>
      <c r="G37" s="1"/>
      <c r="H37" s="1"/>
      <c r="I37" s="58" t="s">
        <v>848</v>
      </c>
      <c r="J37" s="35">
        <f t="shared" ref="J37:L38" si="4">$E$5*(J32/20)</f>
        <v>92.85</v>
      </c>
      <c r="K37" s="35">
        <f t="shared" si="4"/>
        <v>185.7</v>
      </c>
      <c r="L37" s="35">
        <f t="shared" si="4"/>
        <v>61.900000000000006</v>
      </c>
      <c r="M37" s="35">
        <f>SUM(J37:L37)</f>
        <v>340.44999999999993</v>
      </c>
    </row>
    <row r="38" spans="2:14" ht="45" customHeight="1" x14ac:dyDescent="0.2">
      <c r="B38" s="1"/>
      <c r="C38" s="122" t="s">
        <v>1131</v>
      </c>
      <c r="D38" s="122"/>
      <c r="E38" s="17">
        <f>D35+E35+C36+D36+E36</f>
        <v>35905</v>
      </c>
      <c r="F38" s="1"/>
      <c r="G38" s="1"/>
      <c r="H38" s="1"/>
      <c r="I38" s="58" t="s">
        <v>855</v>
      </c>
      <c r="J38">
        <f t="shared" si="4"/>
        <v>0</v>
      </c>
      <c r="K38" s="35">
        <f t="shared" si="4"/>
        <v>185.7</v>
      </c>
      <c r="L38" s="35">
        <f t="shared" si="4"/>
        <v>92.85</v>
      </c>
      <c r="M38" s="35">
        <f>SUM(J38:L38)</f>
        <v>278.54999999999995</v>
      </c>
    </row>
    <row r="39" spans="2:14" x14ac:dyDescent="0.2">
      <c r="B39" s="1"/>
      <c r="C39" s="1"/>
      <c r="D39" s="1"/>
      <c r="E39" s="1"/>
      <c r="F39" s="1"/>
      <c r="G39" s="1"/>
      <c r="I39" s="58" t="s">
        <v>850</v>
      </c>
      <c r="M39" s="35">
        <f>M37+M38</f>
        <v>618.99999999999989</v>
      </c>
    </row>
    <row r="40" spans="2:14" x14ac:dyDescent="0.2">
      <c r="B40" s="1"/>
      <c r="C40" s="1"/>
      <c r="D40" s="1"/>
      <c r="E40" s="1"/>
      <c r="F40" s="1"/>
      <c r="G40" s="1"/>
    </row>
    <row r="41" spans="2:14" x14ac:dyDescent="0.2">
      <c r="B41" s="1"/>
      <c r="C41" s="1"/>
      <c r="D41" s="1"/>
      <c r="E41" s="1"/>
      <c r="F41" s="1"/>
    </row>
    <row r="42" spans="2:14" x14ac:dyDescent="0.2">
      <c r="I42" s="1"/>
      <c r="J42" s="3" t="s">
        <v>1138</v>
      </c>
      <c r="K42" s="3" t="s">
        <v>1139</v>
      </c>
    </row>
    <row r="43" spans="2:14" x14ac:dyDescent="0.2">
      <c r="I43" s="3" t="s">
        <v>1149</v>
      </c>
      <c r="J43" s="63">
        <f>M10</f>
        <v>5064</v>
      </c>
      <c r="K43" s="63">
        <f>M11</f>
        <v>4315</v>
      </c>
      <c r="L43" s="54"/>
    </row>
    <row r="44" spans="2:14" ht="34" x14ac:dyDescent="0.2">
      <c r="I44" s="59" t="s">
        <v>1150</v>
      </c>
      <c r="J44" s="63">
        <f>J43/10</f>
        <v>506.4</v>
      </c>
      <c r="K44" s="63">
        <f>K43/9</f>
        <v>479.44444444444446</v>
      </c>
      <c r="L44" s="54"/>
    </row>
    <row r="46" spans="2:14" ht="34" x14ac:dyDescent="0.2">
      <c r="I46" s="77" t="s">
        <v>1153</v>
      </c>
      <c r="J46" s="63">
        <f>J44*6</f>
        <v>3038.3999999999996</v>
      </c>
      <c r="K46" s="63">
        <f>K44*3</f>
        <v>1438.3333333333335</v>
      </c>
      <c r="L46" s="100">
        <f>J46+K46</f>
        <v>4476.7333333333336</v>
      </c>
    </row>
    <row r="47" spans="2:14" ht="34" x14ac:dyDescent="0.2">
      <c r="I47" s="77" t="s">
        <v>1154</v>
      </c>
      <c r="J47" s="63">
        <f>J43</f>
        <v>5064</v>
      </c>
      <c r="K47" s="63">
        <f>K43</f>
        <v>4315</v>
      </c>
      <c r="L47" s="100">
        <f>J47+K47</f>
        <v>9379</v>
      </c>
    </row>
    <row r="48" spans="2:14" x14ac:dyDescent="0.2">
      <c r="I48" s="1"/>
      <c r="L48" s="35"/>
    </row>
    <row r="49" spans="12:12" x14ac:dyDescent="0.2">
      <c r="L49" s="56"/>
    </row>
  </sheetData>
  <mergeCells count="2">
    <mergeCell ref="C38:D38"/>
    <mergeCell ref="N10:O11"/>
  </mergeCells>
  <phoneticPr fontId="12" type="noConversion"/>
  <pageMargins left="0.7" right="0.7" top="0.75" bottom="0.75" header="0.3" footer="0.3"/>
  <ignoredErrors>
    <ignoredError sqref="E11 E24" formula="1"/>
  </ignoredError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F6FC-1907-6143-8DC2-E8056B277A18}">
  <dimension ref="A1:AD81"/>
  <sheetViews>
    <sheetView topLeftCell="A48" workbookViewId="0">
      <selection activeCell="A77" sqref="A77"/>
    </sheetView>
  </sheetViews>
  <sheetFormatPr baseColWidth="10" defaultColWidth="8.83203125" defaultRowHeight="15" x14ac:dyDescent="0.2"/>
  <cols>
    <col min="1" max="1" width="22" style="46" customWidth="1"/>
    <col min="2" max="2" width="22.5" style="46" customWidth="1"/>
    <col min="3" max="4" width="18.1640625" style="46" customWidth="1"/>
    <col min="5" max="5" width="21.1640625" style="46" customWidth="1"/>
    <col min="6" max="6" width="35" style="46" customWidth="1"/>
    <col min="7" max="7" width="8.83203125" style="46"/>
    <col min="8" max="8" width="36" style="46" customWidth="1"/>
    <col min="9" max="9" width="26.6640625" style="46" customWidth="1"/>
    <col min="10" max="10" width="30.6640625" style="46" customWidth="1"/>
    <col min="11" max="16384" width="8.83203125" style="46"/>
  </cols>
  <sheetData>
    <row r="1" spans="1:30" x14ac:dyDescent="0.2">
      <c r="A1" s="46" t="s">
        <v>78</v>
      </c>
      <c r="B1" s="46" t="s">
        <v>79</v>
      </c>
      <c r="C1" s="46" t="s">
        <v>80</v>
      </c>
      <c r="D1" s="46" t="s">
        <v>1071</v>
      </c>
      <c r="E1" s="46" t="s">
        <v>81</v>
      </c>
      <c r="F1" s="46" t="s">
        <v>82</v>
      </c>
      <c r="G1" s="46" t="s">
        <v>83</v>
      </c>
      <c r="H1" s="46" t="s">
        <v>84</v>
      </c>
      <c r="I1" s="46" t="s">
        <v>85</v>
      </c>
      <c r="J1" s="46" t="s">
        <v>86</v>
      </c>
      <c r="K1" s="46" t="s">
        <v>87</v>
      </c>
      <c r="L1" s="46" t="s">
        <v>88</v>
      </c>
      <c r="M1" s="46" t="s">
        <v>89</v>
      </c>
      <c r="N1" s="46" t="s">
        <v>90</v>
      </c>
      <c r="O1" s="46" t="s">
        <v>91</v>
      </c>
      <c r="P1" s="46" t="s">
        <v>92</v>
      </c>
      <c r="Q1" s="46" t="s">
        <v>93</v>
      </c>
      <c r="R1" s="46" t="s">
        <v>94</v>
      </c>
      <c r="S1" s="46" t="s">
        <v>95</v>
      </c>
      <c r="T1" s="46" t="s">
        <v>96</v>
      </c>
      <c r="U1" s="46" t="s">
        <v>97</v>
      </c>
      <c r="V1" s="46" t="s">
        <v>98</v>
      </c>
      <c r="W1" s="46" t="s">
        <v>99</v>
      </c>
      <c r="X1" s="46" t="s">
        <v>100</v>
      </c>
      <c r="Y1" s="46" t="s">
        <v>101</v>
      </c>
      <c r="Z1" s="46" t="s">
        <v>102</v>
      </c>
      <c r="AA1" s="46" t="s">
        <v>103</v>
      </c>
      <c r="AB1" s="46" t="s">
        <v>104</v>
      </c>
      <c r="AC1" s="46" t="s">
        <v>105</v>
      </c>
      <c r="AD1" s="46" t="s">
        <v>106</v>
      </c>
    </row>
    <row r="2" spans="1:30" x14ac:dyDescent="0.2">
      <c r="A2" s="47">
        <v>45383.406102094908</v>
      </c>
      <c r="B2" s="47">
        <v>45383.428613865741</v>
      </c>
      <c r="C2" s="47">
        <v>45383</v>
      </c>
      <c r="D2" s="46">
        <f>_xlfn.DAYS(B2,A2)</f>
        <v>0</v>
      </c>
      <c r="E2" s="46" t="s">
        <v>107</v>
      </c>
      <c r="F2" s="46" t="s">
        <v>108</v>
      </c>
      <c r="G2" s="46" t="s">
        <v>109</v>
      </c>
      <c r="H2" s="48" t="s">
        <v>110</v>
      </c>
      <c r="I2" s="46" t="s">
        <v>111</v>
      </c>
      <c r="J2" s="48" t="s">
        <v>112</v>
      </c>
      <c r="K2" s="46" t="s">
        <v>113</v>
      </c>
      <c r="L2" s="46" t="s">
        <v>114</v>
      </c>
      <c r="M2" s="48" t="s">
        <v>115</v>
      </c>
      <c r="N2" s="46" t="s">
        <v>116</v>
      </c>
      <c r="O2" s="48" t="s">
        <v>117</v>
      </c>
      <c r="P2" s="46" t="s">
        <v>118</v>
      </c>
      <c r="Q2" s="46">
        <v>-4.1779999999999998E-2</v>
      </c>
      <c r="R2" s="46">
        <v>34.116729800000002</v>
      </c>
      <c r="S2" s="46">
        <v>1172.7</v>
      </c>
      <c r="T2" s="46">
        <v>4.7050000000000001</v>
      </c>
      <c r="U2" s="46">
        <v>326671196</v>
      </c>
      <c r="V2" s="46" t="s">
        <v>119</v>
      </c>
      <c r="W2" s="47">
        <v>45384.619710648149</v>
      </c>
      <c r="Z2" s="46" t="s">
        <v>120</v>
      </c>
      <c r="AB2" s="46" t="s">
        <v>121</v>
      </c>
      <c r="AD2" s="46">
        <v>1</v>
      </c>
    </row>
    <row r="3" spans="1:30" x14ac:dyDescent="0.2">
      <c r="A3" s="47">
        <v>45383.480250925917</v>
      </c>
      <c r="B3" s="47">
        <v>45383.501610081017</v>
      </c>
      <c r="C3" s="47">
        <v>45383</v>
      </c>
      <c r="D3" s="46">
        <f t="shared" ref="D3:D66" si="0">_xlfn.DAYS(B3,A3)</f>
        <v>0</v>
      </c>
      <c r="E3" s="46" t="s">
        <v>107</v>
      </c>
      <c r="F3" s="46" t="s">
        <v>122</v>
      </c>
      <c r="G3" s="46" t="s">
        <v>123</v>
      </c>
      <c r="H3" s="48" t="s">
        <v>124</v>
      </c>
      <c r="I3" s="46" t="s">
        <v>125</v>
      </c>
      <c r="J3" s="48" t="s">
        <v>126</v>
      </c>
      <c r="K3" s="46" t="s">
        <v>127</v>
      </c>
      <c r="L3" s="46" t="s">
        <v>128</v>
      </c>
      <c r="M3" s="48" t="s">
        <v>129</v>
      </c>
      <c r="N3" s="46" t="s">
        <v>130</v>
      </c>
      <c r="O3" s="48" t="s">
        <v>131</v>
      </c>
      <c r="P3" s="46" t="s">
        <v>132</v>
      </c>
      <c r="Q3" s="46">
        <v>-5.4885799999999998E-2</v>
      </c>
      <c r="R3" s="46">
        <v>34.136955200000003</v>
      </c>
      <c r="S3" s="46">
        <v>1116.3</v>
      </c>
      <c r="T3" s="46">
        <v>4.3330000000000002</v>
      </c>
      <c r="U3" s="46">
        <v>326671234</v>
      </c>
      <c r="V3" s="46" t="s">
        <v>133</v>
      </c>
      <c r="W3" s="47">
        <v>45384.619780092587</v>
      </c>
      <c r="Z3" s="46" t="s">
        <v>120</v>
      </c>
      <c r="AB3" s="46" t="s">
        <v>121</v>
      </c>
      <c r="AD3" s="46">
        <v>2</v>
      </c>
    </row>
    <row r="4" spans="1:30" x14ac:dyDescent="0.2">
      <c r="A4" s="47">
        <v>45390.709906307871</v>
      </c>
      <c r="B4" s="47">
        <v>45390.758334293983</v>
      </c>
      <c r="C4" s="47">
        <v>45390</v>
      </c>
      <c r="D4" s="46">
        <f t="shared" si="0"/>
        <v>0</v>
      </c>
      <c r="E4" s="46" t="s">
        <v>107</v>
      </c>
      <c r="F4" s="46" t="s">
        <v>134</v>
      </c>
      <c r="G4" s="46" t="s">
        <v>135</v>
      </c>
      <c r="H4" s="48" t="s">
        <v>136</v>
      </c>
      <c r="I4" s="46" t="s">
        <v>137</v>
      </c>
      <c r="J4" s="48" t="s">
        <v>138</v>
      </c>
      <c r="K4" s="46" t="s">
        <v>139</v>
      </c>
      <c r="L4" s="46" t="s">
        <v>140</v>
      </c>
      <c r="M4" s="48" t="s">
        <v>141</v>
      </c>
      <c r="N4" s="46" t="s">
        <v>142</v>
      </c>
      <c r="O4" s="48" t="s">
        <v>143</v>
      </c>
      <c r="P4" s="46" t="s">
        <v>144</v>
      </c>
      <c r="Q4" s="46">
        <v>-5.1780199999999998E-2</v>
      </c>
      <c r="R4" s="46">
        <v>34.131399899999998</v>
      </c>
      <c r="S4" s="46">
        <v>1138.5999999999999</v>
      </c>
      <c r="T4" s="46">
        <v>5</v>
      </c>
      <c r="U4" s="46">
        <v>330459947</v>
      </c>
      <c r="V4" s="46" t="s">
        <v>145</v>
      </c>
      <c r="W4" s="47">
        <v>45399.36824074074</v>
      </c>
      <c r="Z4" s="46" t="s">
        <v>120</v>
      </c>
      <c r="AB4" s="46" t="s">
        <v>121</v>
      </c>
      <c r="AD4" s="46">
        <v>3</v>
      </c>
    </row>
    <row r="5" spans="1:30" x14ac:dyDescent="0.2">
      <c r="A5" s="47">
        <v>45441.454169097233</v>
      </c>
      <c r="B5" s="47">
        <v>45441.469681666669</v>
      </c>
      <c r="C5" s="47">
        <v>45441</v>
      </c>
      <c r="D5" s="46">
        <f t="shared" si="0"/>
        <v>0</v>
      </c>
      <c r="E5" s="46" t="s">
        <v>146</v>
      </c>
      <c r="F5" s="46" t="s">
        <v>147</v>
      </c>
      <c r="G5" s="46" t="s">
        <v>148</v>
      </c>
      <c r="H5" s="48" t="s">
        <v>149</v>
      </c>
      <c r="I5" s="46" t="s">
        <v>150</v>
      </c>
      <c r="J5" s="48" t="s">
        <v>151</v>
      </c>
      <c r="K5" s="46" t="s">
        <v>152</v>
      </c>
      <c r="L5" s="46" t="s">
        <v>153</v>
      </c>
      <c r="M5" s="48" t="s">
        <v>154</v>
      </c>
      <c r="N5" s="46" t="s">
        <v>155</v>
      </c>
      <c r="O5" s="48" t="s">
        <v>156</v>
      </c>
      <c r="P5" s="46" t="s">
        <v>157</v>
      </c>
      <c r="Q5" s="46">
        <v>-5.7322499999999998E-2</v>
      </c>
      <c r="R5" s="46">
        <v>34.100330399999997</v>
      </c>
      <c r="S5" s="46">
        <v>1123</v>
      </c>
      <c r="T5" s="46">
        <v>4.9329999999999998</v>
      </c>
      <c r="U5" s="46">
        <v>348226487</v>
      </c>
      <c r="V5" s="46" t="s">
        <v>158</v>
      </c>
      <c r="W5" s="47">
        <v>45454.811631944453</v>
      </c>
      <c r="Z5" s="46" t="s">
        <v>120</v>
      </c>
      <c r="AA5" s="46" t="s">
        <v>159</v>
      </c>
      <c r="AB5" s="46" t="s">
        <v>121</v>
      </c>
      <c r="AD5" s="46">
        <v>4</v>
      </c>
    </row>
    <row r="6" spans="1:30" x14ac:dyDescent="0.2">
      <c r="A6" s="47">
        <v>45442.526360439813</v>
      </c>
      <c r="B6" s="47">
        <v>45442.543158715278</v>
      </c>
      <c r="C6" s="47">
        <v>45442</v>
      </c>
      <c r="D6" s="46">
        <f t="shared" si="0"/>
        <v>0</v>
      </c>
      <c r="E6" s="46" t="s">
        <v>160</v>
      </c>
      <c r="F6" s="46" t="s">
        <v>161</v>
      </c>
      <c r="G6" s="46" t="s">
        <v>162</v>
      </c>
      <c r="H6" s="48" t="s">
        <v>163</v>
      </c>
      <c r="I6" s="46" t="s">
        <v>164</v>
      </c>
      <c r="J6" s="48" t="s">
        <v>165</v>
      </c>
      <c r="K6" s="46" t="s">
        <v>166</v>
      </c>
      <c r="L6" s="46" t="s">
        <v>167</v>
      </c>
      <c r="M6" s="48" t="s">
        <v>168</v>
      </c>
      <c r="N6" s="46" t="s">
        <v>169</v>
      </c>
      <c r="O6" s="48" t="s">
        <v>170</v>
      </c>
      <c r="P6" s="46" t="s">
        <v>171</v>
      </c>
      <c r="Q6" s="46">
        <v>-6.4796300000000001E-2</v>
      </c>
      <c r="R6" s="46">
        <v>34.0658575</v>
      </c>
      <c r="S6" s="46">
        <v>1140.3</v>
      </c>
      <c r="T6" s="46">
        <v>4.9000000000000004</v>
      </c>
      <c r="U6" s="46">
        <v>348226505</v>
      </c>
      <c r="V6" s="46" t="s">
        <v>172</v>
      </c>
      <c r="W6" s="47">
        <v>45454.811678240738</v>
      </c>
      <c r="Z6" s="46" t="s">
        <v>120</v>
      </c>
      <c r="AA6" s="46" t="s">
        <v>159</v>
      </c>
      <c r="AB6" s="46" t="s">
        <v>121</v>
      </c>
      <c r="AD6" s="46">
        <v>5</v>
      </c>
    </row>
    <row r="7" spans="1:30" x14ac:dyDescent="0.2">
      <c r="A7" s="47">
        <v>45475.597302812501</v>
      </c>
      <c r="B7" s="47">
        <v>45475.601411689808</v>
      </c>
      <c r="C7" s="47">
        <v>45470</v>
      </c>
      <c r="D7" s="46">
        <f t="shared" si="0"/>
        <v>0</v>
      </c>
      <c r="E7" s="46" t="s">
        <v>173</v>
      </c>
      <c r="F7" s="46" t="s">
        <v>174</v>
      </c>
      <c r="G7" s="46" t="s">
        <v>175</v>
      </c>
      <c r="H7" s="48" t="s">
        <v>176</v>
      </c>
      <c r="I7" s="46" t="s">
        <v>177</v>
      </c>
      <c r="J7" s="48" t="s">
        <v>178</v>
      </c>
      <c r="K7" s="46" t="s">
        <v>179</v>
      </c>
      <c r="L7" s="46" t="s">
        <v>180</v>
      </c>
      <c r="M7" s="48" t="s">
        <v>181</v>
      </c>
      <c r="N7" s="46" t="s">
        <v>182</v>
      </c>
      <c r="O7" s="48" t="s">
        <v>183</v>
      </c>
      <c r="P7" s="46" t="s">
        <v>184</v>
      </c>
      <c r="Q7" s="46">
        <v>-4.16669E-2</v>
      </c>
      <c r="R7" s="46">
        <v>34.116464700000002</v>
      </c>
      <c r="S7" s="46">
        <v>1182.3</v>
      </c>
      <c r="T7" s="46">
        <v>4.96</v>
      </c>
      <c r="U7" s="46">
        <v>360070133</v>
      </c>
      <c r="V7" s="46" t="s">
        <v>185</v>
      </c>
      <c r="W7" s="47">
        <v>45488.241249999999</v>
      </c>
      <c r="Z7" s="46" t="s">
        <v>120</v>
      </c>
      <c r="AA7" s="46" t="s">
        <v>159</v>
      </c>
      <c r="AB7" s="46" t="s">
        <v>121</v>
      </c>
      <c r="AD7" s="46">
        <v>6</v>
      </c>
    </row>
    <row r="8" spans="1:30" x14ac:dyDescent="0.2">
      <c r="A8" s="47">
        <v>45482.393488344911</v>
      </c>
      <c r="B8" s="47">
        <v>45482.420849444447</v>
      </c>
      <c r="C8" s="47">
        <v>45482</v>
      </c>
      <c r="D8" s="46">
        <f t="shared" si="0"/>
        <v>0</v>
      </c>
      <c r="E8" s="46" t="s">
        <v>186</v>
      </c>
      <c r="F8" s="46" t="s">
        <v>187</v>
      </c>
      <c r="G8" s="46" t="s">
        <v>188</v>
      </c>
      <c r="H8" s="48" t="s">
        <v>189</v>
      </c>
      <c r="I8" s="46" t="s">
        <v>190</v>
      </c>
      <c r="J8" s="48" t="s">
        <v>191</v>
      </c>
      <c r="K8" s="46" t="s">
        <v>192</v>
      </c>
      <c r="L8" s="46" t="s">
        <v>193</v>
      </c>
      <c r="M8" s="48" t="s">
        <v>194</v>
      </c>
      <c r="N8" s="46" t="s">
        <v>195</v>
      </c>
      <c r="O8" s="48" t="s">
        <v>196</v>
      </c>
      <c r="P8" s="46" t="s">
        <v>197</v>
      </c>
      <c r="Q8" s="46">
        <v>-4.8945799999999998E-2</v>
      </c>
      <c r="R8" s="46">
        <v>34.080064800000002</v>
      </c>
      <c r="S8" s="46">
        <v>1162.7</v>
      </c>
      <c r="T8" s="46">
        <v>4.8</v>
      </c>
      <c r="U8" s="46">
        <v>360070173</v>
      </c>
      <c r="V8" s="46" t="s">
        <v>198</v>
      </c>
      <c r="W8" s="47">
        <v>45488.241319444453</v>
      </c>
      <c r="Z8" s="46" t="s">
        <v>120</v>
      </c>
      <c r="AA8" s="46" t="s">
        <v>159</v>
      </c>
      <c r="AB8" s="46" t="s">
        <v>121</v>
      </c>
      <c r="AD8" s="46">
        <v>7</v>
      </c>
    </row>
    <row r="9" spans="1:30" x14ac:dyDescent="0.2">
      <c r="A9" s="47">
        <v>45485.693910462956</v>
      </c>
      <c r="B9" s="47">
        <v>45485.715494849537</v>
      </c>
      <c r="C9" s="47">
        <v>45485</v>
      </c>
      <c r="D9" s="46">
        <f t="shared" si="0"/>
        <v>0</v>
      </c>
      <c r="E9" s="46" t="s">
        <v>199</v>
      </c>
      <c r="F9" s="46" t="s">
        <v>200</v>
      </c>
      <c r="G9" s="46" t="s">
        <v>201</v>
      </c>
      <c r="H9" s="48" t="s">
        <v>202</v>
      </c>
      <c r="I9" s="46" t="s">
        <v>203</v>
      </c>
      <c r="J9" s="48" t="s">
        <v>204</v>
      </c>
      <c r="K9" s="46" t="s">
        <v>205</v>
      </c>
      <c r="L9" s="46" t="s">
        <v>206</v>
      </c>
      <c r="M9" s="48" t="s">
        <v>207</v>
      </c>
      <c r="N9" s="46" t="s">
        <v>208</v>
      </c>
      <c r="O9" s="48" t="s">
        <v>209</v>
      </c>
      <c r="P9" s="46" t="s">
        <v>210</v>
      </c>
      <c r="Q9" s="46">
        <v>-6.0749699999999997E-2</v>
      </c>
      <c r="R9" s="46">
        <v>34.063759500000003</v>
      </c>
      <c r="S9" s="46">
        <v>1149.5999999999999</v>
      </c>
      <c r="T9" s="46">
        <v>4.9829999999999997</v>
      </c>
      <c r="U9" s="46">
        <v>360070208</v>
      </c>
      <c r="V9" s="46" t="s">
        <v>211</v>
      </c>
      <c r="W9" s="47">
        <v>45488.241377314807</v>
      </c>
      <c r="Z9" s="46" t="s">
        <v>120</v>
      </c>
      <c r="AA9" s="46" t="s">
        <v>159</v>
      </c>
      <c r="AB9" s="46" t="s">
        <v>121</v>
      </c>
      <c r="AD9" s="46">
        <v>8</v>
      </c>
    </row>
    <row r="10" spans="1:30" x14ac:dyDescent="0.2">
      <c r="A10" s="47">
        <v>45488.66181597222</v>
      </c>
      <c r="B10" s="47">
        <v>45488.679180208332</v>
      </c>
      <c r="C10" s="47">
        <v>45488</v>
      </c>
      <c r="D10" s="46">
        <f t="shared" si="0"/>
        <v>0</v>
      </c>
      <c r="E10" s="46" t="s">
        <v>212</v>
      </c>
      <c r="F10" s="46" t="s">
        <v>200</v>
      </c>
      <c r="G10" s="46" t="s">
        <v>213</v>
      </c>
      <c r="H10" s="48" t="s">
        <v>214</v>
      </c>
      <c r="I10" s="46" t="s">
        <v>215</v>
      </c>
      <c r="J10" s="48" t="s">
        <v>216</v>
      </c>
      <c r="K10" s="46" t="s">
        <v>217</v>
      </c>
      <c r="L10" s="46" t="s">
        <v>218</v>
      </c>
      <c r="M10" s="48" t="s">
        <v>219</v>
      </c>
      <c r="N10" s="46" t="s">
        <v>220</v>
      </c>
      <c r="O10" s="48" t="s">
        <v>221</v>
      </c>
      <c r="P10" s="46" t="s">
        <v>222</v>
      </c>
      <c r="Q10" s="46">
        <v>-5.3866900000000002E-2</v>
      </c>
      <c r="R10" s="46">
        <v>34.120806899999998</v>
      </c>
      <c r="S10" s="46">
        <v>1162</v>
      </c>
      <c r="T10" s="46">
        <v>4.55</v>
      </c>
      <c r="U10" s="46">
        <v>361771145</v>
      </c>
      <c r="V10" s="46" t="s">
        <v>223</v>
      </c>
      <c r="W10" s="47">
        <v>45492.260335648149</v>
      </c>
      <c r="Z10" s="46" t="s">
        <v>120</v>
      </c>
      <c r="AA10" s="46" t="s">
        <v>159</v>
      </c>
      <c r="AB10" s="46" t="s">
        <v>121</v>
      </c>
      <c r="AD10" s="46">
        <v>9</v>
      </c>
    </row>
    <row r="11" spans="1:30" x14ac:dyDescent="0.2">
      <c r="A11" s="47">
        <v>45489.480768067129</v>
      </c>
      <c r="B11" s="47">
        <v>45489.512087407413</v>
      </c>
      <c r="C11" s="47">
        <v>45489</v>
      </c>
      <c r="D11" s="46">
        <f t="shared" si="0"/>
        <v>0</v>
      </c>
      <c r="E11" s="46" t="s">
        <v>224</v>
      </c>
      <c r="F11" s="46" t="s">
        <v>225</v>
      </c>
      <c r="G11" s="46" t="s">
        <v>226</v>
      </c>
      <c r="H11" s="48" t="s">
        <v>227</v>
      </c>
      <c r="I11" s="46" t="s">
        <v>228</v>
      </c>
      <c r="J11" s="48" t="s">
        <v>229</v>
      </c>
      <c r="K11" s="46" t="s">
        <v>152</v>
      </c>
      <c r="L11" s="46" t="s">
        <v>230</v>
      </c>
      <c r="M11" s="48" t="s">
        <v>231</v>
      </c>
      <c r="N11" s="46" t="s">
        <v>232</v>
      </c>
      <c r="O11" s="48" t="s">
        <v>233</v>
      </c>
      <c r="P11" s="46" t="s">
        <v>234</v>
      </c>
      <c r="Q11" s="46">
        <v>-4.58135E-2</v>
      </c>
      <c r="R11" s="46">
        <v>34.091012300000003</v>
      </c>
      <c r="S11" s="46">
        <v>1203.2</v>
      </c>
      <c r="T11" s="46">
        <v>4.58</v>
      </c>
      <c r="U11" s="46">
        <v>361771164</v>
      </c>
      <c r="V11" s="46" t="s">
        <v>235</v>
      </c>
      <c r="W11" s="47">
        <v>45492.260381944441</v>
      </c>
      <c r="Z11" s="46" t="s">
        <v>120</v>
      </c>
      <c r="AA11" s="46" t="s">
        <v>159</v>
      </c>
      <c r="AB11" s="46" t="s">
        <v>121</v>
      </c>
      <c r="AD11" s="46">
        <v>10</v>
      </c>
    </row>
    <row r="12" spans="1:30" x14ac:dyDescent="0.2">
      <c r="A12" s="47">
        <v>45512.434987731482</v>
      </c>
      <c r="B12" s="47">
        <v>45512.466034571757</v>
      </c>
      <c r="C12" s="47">
        <v>45512</v>
      </c>
      <c r="D12" s="46">
        <f t="shared" si="0"/>
        <v>0</v>
      </c>
      <c r="E12" s="46" t="s">
        <v>236</v>
      </c>
      <c r="F12" s="46" t="s">
        <v>237</v>
      </c>
      <c r="G12" s="46" t="s">
        <v>238</v>
      </c>
      <c r="H12" s="48" t="s">
        <v>239</v>
      </c>
      <c r="I12" s="46" t="s">
        <v>240</v>
      </c>
      <c r="J12" s="48" t="s">
        <v>241</v>
      </c>
      <c r="K12" s="46" t="s">
        <v>242</v>
      </c>
      <c r="L12" s="46" t="s">
        <v>243</v>
      </c>
      <c r="M12" s="48" t="s">
        <v>244</v>
      </c>
      <c r="N12" s="46" t="s">
        <v>245</v>
      </c>
      <c r="O12" s="48" t="s">
        <v>246</v>
      </c>
      <c r="P12" s="46" t="s">
        <v>247</v>
      </c>
      <c r="Q12" s="46">
        <v>-5.4523299999999997E-2</v>
      </c>
      <c r="R12" s="46">
        <v>34.135831699999997</v>
      </c>
      <c r="S12" s="46">
        <v>1147.4000000000001</v>
      </c>
      <c r="T12" s="46">
        <v>4.95</v>
      </c>
      <c r="U12" s="46">
        <v>371105767</v>
      </c>
      <c r="V12" s="46" t="s">
        <v>248</v>
      </c>
      <c r="W12" s="47">
        <v>45517.37195601852</v>
      </c>
      <c r="Z12" s="46" t="s">
        <v>120</v>
      </c>
      <c r="AA12" s="46" t="s">
        <v>159</v>
      </c>
      <c r="AB12" s="46" t="s">
        <v>121</v>
      </c>
      <c r="AD12" s="46">
        <v>11</v>
      </c>
    </row>
    <row r="13" spans="1:30" x14ac:dyDescent="0.2">
      <c r="A13" s="47">
        <v>45520.511226875002</v>
      </c>
      <c r="B13" s="47">
        <v>45520.530163449082</v>
      </c>
      <c r="C13" s="47">
        <v>45520</v>
      </c>
      <c r="D13" s="46">
        <f t="shared" si="0"/>
        <v>0</v>
      </c>
      <c r="E13" s="46" t="s">
        <v>249</v>
      </c>
      <c r="F13" s="46" t="s">
        <v>174</v>
      </c>
      <c r="G13" s="46" t="s">
        <v>250</v>
      </c>
      <c r="H13" s="48" t="s">
        <v>251</v>
      </c>
      <c r="I13" s="46" t="s">
        <v>252</v>
      </c>
      <c r="J13" s="48" t="s">
        <v>253</v>
      </c>
      <c r="K13" s="46" t="s">
        <v>254</v>
      </c>
      <c r="L13" s="46" t="s">
        <v>255</v>
      </c>
      <c r="M13" s="48" t="s">
        <v>256</v>
      </c>
      <c r="N13" s="46" t="s">
        <v>257</v>
      </c>
      <c r="O13" s="48" t="s">
        <v>258</v>
      </c>
      <c r="P13" s="46" t="s">
        <v>259</v>
      </c>
      <c r="Q13" s="46">
        <v>-2.8315E-2</v>
      </c>
      <c r="R13" s="46">
        <v>34.076916699999998</v>
      </c>
      <c r="S13" s="46">
        <v>1129.0999999999999</v>
      </c>
      <c r="T13" s="46">
        <v>4.5999999999999996</v>
      </c>
      <c r="U13" s="46">
        <v>374733483</v>
      </c>
      <c r="V13" s="46" t="s">
        <v>260</v>
      </c>
      <c r="W13" s="47">
        <v>45527.320324074077</v>
      </c>
      <c r="Z13" s="46" t="s">
        <v>120</v>
      </c>
      <c r="AA13" s="46" t="s">
        <v>159</v>
      </c>
      <c r="AB13" s="46" t="s">
        <v>121</v>
      </c>
      <c r="AD13" s="46">
        <v>12</v>
      </c>
    </row>
    <row r="14" spans="1:30" x14ac:dyDescent="0.2">
      <c r="A14" s="47">
        <v>45531.483965821761</v>
      </c>
      <c r="B14" s="47">
        <v>45531.585497245367</v>
      </c>
      <c r="C14" s="47">
        <v>45531</v>
      </c>
      <c r="D14" s="46">
        <f t="shared" si="0"/>
        <v>0</v>
      </c>
      <c r="E14" s="46" t="s">
        <v>261</v>
      </c>
      <c r="F14" s="46" t="s">
        <v>262</v>
      </c>
      <c r="G14" s="46" t="s">
        <v>263</v>
      </c>
      <c r="H14" s="48" t="s">
        <v>264</v>
      </c>
      <c r="I14" s="46" t="s">
        <v>265</v>
      </c>
      <c r="J14" s="48" t="s">
        <v>266</v>
      </c>
      <c r="K14" s="46" t="s">
        <v>267</v>
      </c>
      <c r="L14" s="46" t="s">
        <v>268</v>
      </c>
      <c r="M14" s="48" t="s">
        <v>269</v>
      </c>
      <c r="N14" s="46" t="s">
        <v>270</v>
      </c>
      <c r="O14" s="48" t="s">
        <v>271</v>
      </c>
      <c r="P14" s="46" t="s">
        <v>272</v>
      </c>
      <c r="Q14" s="46">
        <v>-4.6444899999999997E-2</v>
      </c>
      <c r="R14" s="46">
        <v>34.085769200000001</v>
      </c>
      <c r="S14" s="46">
        <v>1179</v>
      </c>
      <c r="T14" s="46">
        <v>4.3659999999999997</v>
      </c>
      <c r="U14" s="46">
        <v>377417964</v>
      </c>
      <c r="V14" s="46" t="s">
        <v>273</v>
      </c>
      <c r="W14" s="47">
        <v>45534.311724537038</v>
      </c>
      <c r="Z14" s="46" t="s">
        <v>120</v>
      </c>
      <c r="AA14" s="46" t="s">
        <v>159</v>
      </c>
      <c r="AB14" s="46" t="s">
        <v>121</v>
      </c>
      <c r="AD14" s="46">
        <v>13</v>
      </c>
    </row>
    <row r="15" spans="1:30" x14ac:dyDescent="0.2">
      <c r="A15" s="47">
        <v>45531.654784872677</v>
      </c>
      <c r="B15" s="47">
        <v>45531.656966388888</v>
      </c>
      <c r="C15" s="47">
        <v>45531</v>
      </c>
      <c r="D15" s="46">
        <f t="shared" si="0"/>
        <v>0</v>
      </c>
      <c r="E15" s="46" t="s">
        <v>274</v>
      </c>
      <c r="F15" s="46" t="s">
        <v>275</v>
      </c>
      <c r="G15" s="46" t="s">
        <v>276</v>
      </c>
      <c r="H15" s="48" t="s">
        <v>277</v>
      </c>
      <c r="I15" s="46" t="s">
        <v>278</v>
      </c>
      <c r="J15" s="48" t="s">
        <v>279</v>
      </c>
      <c r="K15" s="46" t="s">
        <v>280</v>
      </c>
      <c r="L15" s="46" t="s">
        <v>281</v>
      </c>
      <c r="M15" s="48" t="s">
        <v>282</v>
      </c>
      <c r="N15" s="46" t="s">
        <v>283</v>
      </c>
      <c r="O15" s="48" t="s">
        <v>284</v>
      </c>
      <c r="P15" s="46" t="s">
        <v>285</v>
      </c>
      <c r="Q15" s="46">
        <v>-4.07246E-2</v>
      </c>
      <c r="R15" s="46">
        <v>34.106427199999999</v>
      </c>
      <c r="S15" s="46">
        <v>1206.9000000000001</v>
      </c>
      <c r="T15" s="46">
        <v>4.0830000000000002</v>
      </c>
      <c r="U15" s="46">
        <v>377417991</v>
      </c>
      <c r="V15" s="46" t="s">
        <v>286</v>
      </c>
      <c r="W15" s="47">
        <v>45534.311782407407</v>
      </c>
      <c r="Z15" s="46" t="s">
        <v>120</v>
      </c>
      <c r="AA15" s="46" t="s">
        <v>159</v>
      </c>
      <c r="AB15" s="46" t="s">
        <v>121</v>
      </c>
      <c r="AD15" s="46">
        <v>14</v>
      </c>
    </row>
    <row r="16" spans="1:30" x14ac:dyDescent="0.2">
      <c r="A16" s="47">
        <v>45532.535325497687</v>
      </c>
      <c r="B16" s="47">
        <v>45532.555268159733</v>
      </c>
      <c r="C16" s="47">
        <v>45532</v>
      </c>
      <c r="D16" s="46">
        <f t="shared" si="0"/>
        <v>0</v>
      </c>
      <c r="E16" s="46" t="s">
        <v>287</v>
      </c>
      <c r="F16" s="46" t="s">
        <v>174</v>
      </c>
      <c r="G16" s="46" t="s">
        <v>288</v>
      </c>
      <c r="H16" s="48" t="s">
        <v>289</v>
      </c>
      <c r="I16" s="46" t="s">
        <v>290</v>
      </c>
      <c r="J16" s="48" t="s">
        <v>291</v>
      </c>
      <c r="K16" s="46" t="s">
        <v>292</v>
      </c>
      <c r="L16" s="46" t="s">
        <v>293</v>
      </c>
      <c r="M16" s="48" t="s">
        <v>294</v>
      </c>
      <c r="N16" s="46" t="s">
        <v>295</v>
      </c>
      <c r="O16" s="48" t="s">
        <v>296</v>
      </c>
      <c r="P16" s="46" t="s">
        <v>297</v>
      </c>
      <c r="Q16" s="46">
        <v>-5.4309999999999997E-2</v>
      </c>
      <c r="R16" s="46">
        <v>34.117215000000002</v>
      </c>
      <c r="S16" s="46">
        <v>1151.8</v>
      </c>
      <c r="T16" s="46">
        <v>4.9000000000000004</v>
      </c>
      <c r="U16" s="46">
        <v>377418017</v>
      </c>
      <c r="V16" s="46" t="s">
        <v>298</v>
      </c>
      <c r="W16" s="47">
        <v>45534.311828703707</v>
      </c>
      <c r="Z16" s="46" t="s">
        <v>120</v>
      </c>
      <c r="AA16" s="46" t="s">
        <v>159</v>
      </c>
      <c r="AB16" s="46" t="s">
        <v>121</v>
      </c>
      <c r="AD16" s="46">
        <v>15</v>
      </c>
    </row>
    <row r="17" spans="1:30" x14ac:dyDescent="0.2">
      <c r="A17" s="47">
        <v>45534.477792106482</v>
      </c>
      <c r="B17" s="47">
        <v>45534.575399687499</v>
      </c>
      <c r="C17" s="47">
        <v>45534</v>
      </c>
      <c r="D17" s="46">
        <f t="shared" si="0"/>
        <v>0</v>
      </c>
      <c r="E17" s="46" t="s">
        <v>299</v>
      </c>
      <c r="F17" s="46" t="s">
        <v>174</v>
      </c>
      <c r="G17" s="46" t="s">
        <v>300</v>
      </c>
      <c r="H17" s="48" t="s">
        <v>301</v>
      </c>
      <c r="I17" s="46" t="s">
        <v>302</v>
      </c>
      <c r="J17" s="48" t="s">
        <v>303</v>
      </c>
      <c r="K17" s="46" t="s">
        <v>304</v>
      </c>
      <c r="L17" s="46" t="s">
        <v>305</v>
      </c>
      <c r="M17" s="48" t="s">
        <v>306</v>
      </c>
      <c r="N17" s="46" t="s">
        <v>307</v>
      </c>
      <c r="O17" s="48" t="s">
        <v>308</v>
      </c>
      <c r="P17" s="46" t="s">
        <v>309</v>
      </c>
      <c r="Q17" s="46">
        <v>-6.1670999999999997E-2</v>
      </c>
      <c r="R17" s="46">
        <v>34.087430300000001</v>
      </c>
      <c r="S17" s="46">
        <v>1142.5</v>
      </c>
      <c r="T17" s="46">
        <v>4.2329999999999997</v>
      </c>
      <c r="U17" s="46">
        <v>378740885</v>
      </c>
      <c r="V17" s="46" t="s">
        <v>310</v>
      </c>
      <c r="W17" s="47">
        <v>45537.730115740742</v>
      </c>
      <c r="Z17" s="46" t="s">
        <v>120</v>
      </c>
      <c r="AA17" s="46" t="s">
        <v>159</v>
      </c>
      <c r="AB17" s="46" t="s">
        <v>121</v>
      </c>
      <c r="AD17" s="46">
        <v>16</v>
      </c>
    </row>
    <row r="18" spans="1:30" x14ac:dyDescent="0.2">
      <c r="A18" s="47">
        <v>45535.692762858787</v>
      </c>
      <c r="B18" s="47">
        <v>45535.69456520833</v>
      </c>
      <c r="C18" s="47">
        <v>45535</v>
      </c>
      <c r="D18" s="46">
        <f t="shared" si="0"/>
        <v>0</v>
      </c>
      <c r="E18" s="46" t="s">
        <v>311</v>
      </c>
      <c r="F18" s="46" t="s">
        <v>312</v>
      </c>
      <c r="G18" s="46" t="s">
        <v>313</v>
      </c>
      <c r="H18" s="48" t="s">
        <v>314</v>
      </c>
      <c r="I18" s="46" t="s">
        <v>315</v>
      </c>
      <c r="J18" s="48" t="s">
        <v>316</v>
      </c>
      <c r="K18" s="46" t="s">
        <v>317</v>
      </c>
      <c r="L18" s="46" t="s">
        <v>318</v>
      </c>
      <c r="M18" s="48" t="s">
        <v>319</v>
      </c>
      <c r="N18" s="46" t="s">
        <v>320</v>
      </c>
      <c r="O18" s="48" t="s">
        <v>321</v>
      </c>
      <c r="P18" s="46" t="s">
        <v>322</v>
      </c>
      <c r="Q18" s="46">
        <v>-4.0309499999999998E-2</v>
      </c>
      <c r="R18" s="46">
        <v>34.107613700000002</v>
      </c>
      <c r="S18" s="46">
        <v>1171.7</v>
      </c>
      <c r="T18" s="46">
        <v>4.5999999999999996</v>
      </c>
      <c r="U18" s="46">
        <v>378740904</v>
      </c>
      <c r="V18" s="46" t="s">
        <v>323</v>
      </c>
      <c r="W18" s="47">
        <v>45537.730150462958</v>
      </c>
      <c r="Z18" s="46" t="s">
        <v>120</v>
      </c>
      <c r="AA18" s="46" t="s">
        <v>159</v>
      </c>
      <c r="AB18" s="46" t="s">
        <v>121</v>
      </c>
      <c r="AD18" s="46">
        <v>17</v>
      </c>
    </row>
    <row r="19" spans="1:30" x14ac:dyDescent="0.2">
      <c r="A19" s="47">
        <v>45539.390676365743</v>
      </c>
      <c r="B19" s="47">
        <v>45539.43650703704</v>
      </c>
      <c r="C19" s="47">
        <v>45539</v>
      </c>
      <c r="D19" s="46">
        <f t="shared" si="0"/>
        <v>0</v>
      </c>
      <c r="E19" s="46" t="s">
        <v>324</v>
      </c>
      <c r="F19" s="46" t="s">
        <v>325</v>
      </c>
      <c r="G19" s="46" t="s">
        <v>326</v>
      </c>
      <c r="H19" s="48" t="s">
        <v>327</v>
      </c>
      <c r="I19" s="46" t="s">
        <v>328</v>
      </c>
      <c r="J19" s="48" t="s">
        <v>329</v>
      </c>
      <c r="K19" s="46" t="s">
        <v>330</v>
      </c>
      <c r="L19" s="46" t="s">
        <v>331</v>
      </c>
      <c r="M19" s="48" t="s">
        <v>332</v>
      </c>
      <c r="N19" s="46" t="s">
        <v>333</v>
      </c>
      <c r="O19" s="48" t="s">
        <v>334</v>
      </c>
      <c r="P19" s="46" t="s">
        <v>335</v>
      </c>
      <c r="Q19" s="46">
        <v>-5.3128099999999998E-2</v>
      </c>
      <c r="R19" s="46">
        <v>34.133151400000003</v>
      </c>
      <c r="S19" s="46">
        <v>1144.2</v>
      </c>
      <c r="T19" s="46">
        <v>4.6500000000000004</v>
      </c>
      <c r="U19" s="46">
        <v>379326952</v>
      </c>
      <c r="V19" s="46" t="s">
        <v>336</v>
      </c>
      <c r="W19" s="47">
        <v>45539.335162037038</v>
      </c>
      <c r="Z19" s="46" t="s">
        <v>120</v>
      </c>
      <c r="AA19" s="46" t="s">
        <v>159</v>
      </c>
      <c r="AB19" s="46" t="s">
        <v>121</v>
      </c>
      <c r="AD19" s="46">
        <v>18</v>
      </c>
    </row>
    <row r="20" spans="1:30" s="50" customFormat="1" x14ac:dyDescent="0.2">
      <c r="A20" s="49">
        <v>45541.680045277782</v>
      </c>
      <c r="B20" s="49">
        <v>45544.435619895827</v>
      </c>
      <c r="C20" s="49">
        <v>45541</v>
      </c>
      <c r="D20" s="50">
        <f t="shared" si="0"/>
        <v>3</v>
      </c>
      <c r="E20" s="50" t="s">
        <v>337</v>
      </c>
      <c r="F20" s="50" t="s">
        <v>338</v>
      </c>
      <c r="G20" s="50" t="s">
        <v>339</v>
      </c>
      <c r="H20" s="51" t="s">
        <v>340</v>
      </c>
      <c r="I20" s="50" t="s">
        <v>341</v>
      </c>
      <c r="J20" s="51" t="s">
        <v>342</v>
      </c>
      <c r="K20" s="50" t="s">
        <v>338</v>
      </c>
      <c r="L20" s="50" t="s">
        <v>343</v>
      </c>
      <c r="M20" s="51" t="s">
        <v>344</v>
      </c>
      <c r="N20" s="50" t="s">
        <v>345</v>
      </c>
      <c r="O20" s="51" t="s">
        <v>346</v>
      </c>
      <c r="P20" s="50" t="s">
        <v>347</v>
      </c>
      <c r="Q20" s="50">
        <v>-4.6458600000000003E-2</v>
      </c>
      <c r="R20" s="50">
        <v>34.086068699999998</v>
      </c>
      <c r="S20" s="50">
        <v>1181.2</v>
      </c>
      <c r="T20" s="50">
        <v>4.76</v>
      </c>
      <c r="U20" s="50">
        <v>381799796</v>
      </c>
      <c r="V20" s="50" t="s">
        <v>348</v>
      </c>
      <c r="W20" s="49">
        <v>45545.286562499998</v>
      </c>
      <c r="Z20" s="50" t="s">
        <v>120</v>
      </c>
      <c r="AA20" s="50" t="s">
        <v>159</v>
      </c>
      <c r="AB20" s="50" t="s">
        <v>121</v>
      </c>
      <c r="AD20" s="50">
        <v>19</v>
      </c>
    </row>
    <row r="21" spans="1:30" x14ac:dyDescent="0.2">
      <c r="A21" s="47">
        <v>45544.742271342591</v>
      </c>
      <c r="B21" s="47">
        <v>45544.770881192133</v>
      </c>
      <c r="C21" s="47">
        <v>45544</v>
      </c>
      <c r="D21" s="46">
        <f t="shared" si="0"/>
        <v>0</v>
      </c>
      <c r="E21" s="46" t="s">
        <v>349</v>
      </c>
      <c r="F21" s="46" t="s">
        <v>350</v>
      </c>
      <c r="G21" s="46" t="s">
        <v>351</v>
      </c>
      <c r="H21" s="48" t="s">
        <v>352</v>
      </c>
      <c r="I21" s="46" t="s">
        <v>353</v>
      </c>
      <c r="J21" s="48" t="s">
        <v>354</v>
      </c>
      <c r="K21" s="46" t="s">
        <v>317</v>
      </c>
      <c r="L21" s="46" t="s">
        <v>355</v>
      </c>
      <c r="M21" s="48" t="s">
        <v>356</v>
      </c>
      <c r="N21" s="46" t="s">
        <v>357</v>
      </c>
      <c r="O21" s="48" t="s">
        <v>358</v>
      </c>
      <c r="P21" s="46" t="s">
        <v>359</v>
      </c>
      <c r="Q21" s="46">
        <v>-6.4629900000000004E-2</v>
      </c>
      <c r="R21" s="46">
        <v>34.060829699999999</v>
      </c>
      <c r="S21" s="46">
        <v>1094.2</v>
      </c>
      <c r="T21" s="46">
        <v>4.6500000000000004</v>
      </c>
      <c r="U21" s="46">
        <v>381799846</v>
      </c>
      <c r="V21" s="46" t="s">
        <v>360</v>
      </c>
      <c r="W21" s="47">
        <v>45545.286643518521</v>
      </c>
      <c r="Z21" s="46" t="s">
        <v>120</v>
      </c>
      <c r="AA21" s="46" t="s">
        <v>159</v>
      </c>
      <c r="AB21" s="46" t="s">
        <v>121</v>
      </c>
      <c r="AD21" s="46">
        <v>20</v>
      </c>
    </row>
    <row r="22" spans="1:30" x14ac:dyDescent="0.2">
      <c r="A22" s="47">
        <v>45544.776298819437</v>
      </c>
      <c r="B22" s="47">
        <v>45544.791633761582</v>
      </c>
      <c r="C22" s="47">
        <v>45544</v>
      </c>
      <c r="D22" s="46">
        <f t="shared" si="0"/>
        <v>0</v>
      </c>
      <c r="E22" s="46" t="s">
        <v>361</v>
      </c>
      <c r="F22" s="46" t="s">
        <v>350</v>
      </c>
      <c r="G22" s="46" t="s">
        <v>362</v>
      </c>
      <c r="H22" s="48" t="s">
        <v>363</v>
      </c>
      <c r="I22" s="46" t="s">
        <v>364</v>
      </c>
      <c r="J22" s="48" t="s">
        <v>365</v>
      </c>
      <c r="K22" s="46" t="s">
        <v>366</v>
      </c>
      <c r="L22" s="46" t="s">
        <v>367</v>
      </c>
      <c r="M22" s="48" t="s">
        <v>368</v>
      </c>
      <c r="N22" s="46" t="s">
        <v>369</v>
      </c>
      <c r="O22" s="48" t="s">
        <v>370</v>
      </c>
      <c r="P22" s="46" t="s">
        <v>371</v>
      </c>
      <c r="Q22" s="46">
        <v>-6.4308900000000002E-2</v>
      </c>
      <c r="R22" s="46">
        <v>34.061190699999997</v>
      </c>
      <c r="S22" s="46">
        <v>1127.0999999999999</v>
      </c>
      <c r="T22" s="46">
        <v>4</v>
      </c>
      <c r="U22" s="46">
        <v>381800845</v>
      </c>
      <c r="V22" s="46" t="s">
        <v>372</v>
      </c>
      <c r="W22" s="47">
        <v>45545.288402777784</v>
      </c>
      <c r="Z22" s="46" t="s">
        <v>120</v>
      </c>
      <c r="AA22" s="46" t="s">
        <v>159</v>
      </c>
      <c r="AB22" s="46" t="s">
        <v>121</v>
      </c>
      <c r="AD22" s="46">
        <v>21</v>
      </c>
    </row>
    <row r="23" spans="1:30" x14ac:dyDescent="0.2">
      <c r="A23" s="47">
        <v>45554.348220995373</v>
      </c>
      <c r="B23" s="47">
        <v>45554.361518518519</v>
      </c>
      <c r="C23" s="47">
        <v>45554</v>
      </c>
      <c r="D23" s="46">
        <f t="shared" si="0"/>
        <v>0</v>
      </c>
      <c r="E23" s="46" t="s">
        <v>373</v>
      </c>
      <c r="F23" s="46" t="s">
        <v>374</v>
      </c>
      <c r="G23" s="46" t="s">
        <v>375</v>
      </c>
      <c r="H23" s="48" t="s">
        <v>376</v>
      </c>
      <c r="I23" s="46" t="s">
        <v>377</v>
      </c>
      <c r="J23" s="48" t="s">
        <v>378</v>
      </c>
      <c r="K23" s="46" t="s">
        <v>379</v>
      </c>
      <c r="L23" s="46" t="s">
        <v>380</v>
      </c>
      <c r="M23" s="48" t="s">
        <v>381</v>
      </c>
      <c r="N23" s="46" t="s">
        <v>382</v>
      </c>
      <c r="O23" s="48" t="s">
        <v>383</v>
      </c>
      <c r="P23" s="46" t="s">
        <v>384</v>
      </c>
      <c r="Q23" s="46">
        <v>-2.80357E-2</v>
      </c>
      <c r="R23" s="46">
        <v>34.078193800000001</v>
      </c>
      <c r="S23" s="46">
        <v>1121.5999999999999</v>
      </c>
      <c r="T23" s="46">
        <v>4.45</v>
      </c>
      <c r="U23" s="46">
        <v>385354168</v>
      </c>
      <c r="V23" s="46" t="s">
        <v>385</v>
      </c>
      <c r="W23" s="47">
        <v>45554.308449074073</v>
      </c>
      <c r="Z23" s="46" t="s">
        <v>120</v>
      </c>
      <c r="AA23" s="46" t="s">
        <v>159</v>
      </c>
      <c r="AB23" s="46" t="s">
        <v>121</v>
      </c>
      <c r="AD23" s="46">
        <v>22</v>
      </c>
    </row>
    <row r="24" spans="1:30" x14ac:dyDescent="0.2">
      <c r="A24" s="47">
        <v>45555.429822569437</v>
      </c>
      <c r="B24" s="47">
        <v>45555.463374976847</v>
      </c>
      <c r="C24" s="47">
        <v>45555</v>
      </c>
      <c r="D24" s="46">
        <f t="shared" si="0"/>
        <v>0</v>
      </c>
      <c r="E24" s="46" t="s">
        <v>386</v>
      </c>
      <c r="F24" s="46" t="s">
        <v>387</v>
      </c>
      <c r="G24" s="46" t="s">
        <v>388</v>
      </c>
      <c r="H24" s="48" t="s">
        <v>389</v>
      </c>
      <c r="I24" s="46" t="s">
        <v>390</v>
      </c>
      <c r="J24" s="48" t="s">
        <v>391</v>
      </c>
      <c r="K24" s="46" t="s">
        <v>392</v>
      </c>
      <c r="L24" s="46" t="s">
        <v>393</v>
      </c>
      <c r="M24" s="48" t="s">
        <v>394</v>
      </c>
      <c r="N24" s="46" t="s">
        <v>395</v>
      </c>
      <c r="O24" s="48" t="s">
        <v>396</v>
      </c>
      <c r="P24" s="46" t="s">
        <v>397</v>
      </c>
      <c r="Q24" s="46">
        <v>-4.8849999999999998E-2</v>
      </c>
      <c r="R24" s="46">
        <v>34.080139699999997</v>
      </c>
      <c r="S24" s="46">
        <v>1153.5999999999999</v>
      </c>
      <c r="T24" s="46">
        <v>4.633</v>
      </c>
      <c r="U24" s="46">
        <v>385977560</v>
      </c>
      <c r="V24" s="46" t="s">
        <v>398</v>
      </c>
      <c r="W24" s="47">
        <v>45555.647465277783</v>
      </c>
      <c r="Z24" s="46" t="s">
        <v>120</v>
      </c>
      <c r="AA24" s="46" t="s">
        <v>159</v>
      </c>
      <c r="AB24" s="46" t="s">
        <v>121</v>
      </c>
      <c r="AD24" s="46">
        <v>23</v>
      </c>
    </row>
    <row r="25" spans="1:30" x14ac:dyDescent="0.2">
      <c r="A25" s="47">
        <v>45557.545368402767</v>
      </c>
      <c r="B25" s="47">
        <v>45557.593699571757</v>
      </c>
      <c r="C25" s="47">
        <v>45557</v>
      </c>
      <c r="D25" s="46">
        <f t="shared" si="0"/>
        <v>0</v>
      </c>
      <c r="E25" s="46" t="s">
        <v>324</v>
      </c>
      <c r="F25" s="46" t="s">
        <v>174</v>
      </c>
      <c r="G25" s="46" t="s">
        <v>399</v>
      </c>
      <c r="H25" s="48" t="s">
        <v>400</v>
      </c>
      <c r="I25" s="46" t="s">
        <v>401</v>
      </c>
      <c r="J25" s="48" t="s">
        <v>402</v>
      </c>
      <c r="K25" s="46" t="s">
        <v>403</v>
      </c>
      <c r="L25" s="46" t="s">
        <v>404</v>
      </c>
      <c r="M25" s="48" t="s">
        <v>405</v>
      </c>
      <c r="N25" s="46" t="s">
        <v>406</v>
      </c>
      <c r="O25" s="48" t="s">
        <v>407</v>
      </c>
      <c r="P25" s="46" t="s">
        <v>408</v>
      </c>
      <c r="Q25" s="46">
        <v>-4.16867E-2</v>
      </c>
      <c r="R25" s="46">
        <v>34.116336699999998</v>
      </c>
      <c r="S25" s="46">
        <v>1182.2</v>
      </c>
      <c r="T25" s="46">
        <v>4.9660000000000002</v>
      </c>
      <c r="U25" s="46">
        <v>386497279</v>
      </c>
      <c r="V25" s="46" t="s">
        <v>409</v>
      </c>
      <c r="W25" s="47">
        <v>45557.556608796287</v>
      </c>
      <c r="Z25" s="46" t="s">
        <v>120</v>
      </c>
      <c r="AA25" s="46" t="s">
        <v>159</v>
      </c>
      <c r="AB25" s="46" t="s">
        <v>121</v>
      </c>
      <c r="AD25" s="46">
        <v>24</v>
      </c>
    </row>
    <row r="26" spans="1:30" x14ac:dyDescent="0.2">
      <c r="A26" s="47">
        <v>45559.545956145826</v>
      </c>
      <c r="B26" s="47">
        <v>45559.609397673608</v>
      </c>
      <c r="C26" s="47">
        <v>45559</v>
      </c>
      <c r="D26" s="46">
        <f t="shared" si="0"/>
        <v>0</v>
      </c>
      <c r="E26" s="46" t="s">
        <v>410</v>
      </c>
      <c r="F26" s="46" t="s">
        <v>411</v>
      </c>
      <c r="G26" s="46" t="s">
        <v>412</v>
      </c>
      <c r="H26" s="48" t="s">
        <v>413</v>
      </c>
      <c r="I26" s="46" t="s">
        <v>414</v>
      </c>
      <c r="J26" s="48" t="s">
        <v>415</v>
      </c>
      <c r="K26" s="46" t="s">
        <v>152</v>
      </c>
      <c r="L26" s="46" t="s">
        <v>416</v>
      </c>
      <c r="M26" s="48" t="s">
        <v>417</v>
      </c>
      <c r="N26" s="46" t="s">
        <v>418</v>
      </c>
      <c r="O26" s="48" t="s">
        <v>419</v>
      </c>
      <c r="P26" s="46" t="s">
        <v>420</v>
      </c>
      <c r="Q26" s="46">
        <v>-9.7895800000000005E-2</v>
      </c>
      <c r="R26" s="46">
        <v>34.064718599999999</v>
      </c>
      <c r="S26" s="46">
        <v>1137.3</v>
      </c>
      <c r="T26" s="46">
        <v>4.8330000000000002</v>
      </c>
      <c r="U26" s="46">
        <v>387270082</v>
      </c>
      <c r="V26" s="46" t="s">
        <v>421</v>
      </c>
      <c r="W26" s="47">
        <v>45559.592048611114</v>
      </c>
      <c r="Z26" s="46" t="s">
        <v>120</v>
      </c>
      <c r="AA26" s="46" t="s">
        <v>159</v>
      </c>
      <c r="AB26" s="46" t="s">
        <v>121</v>
      </c>
      <c r="AD26" s="46">
        <v>25</v>
      </c>
    </row>
    <row r="27" spans="1:30" x14ac:dyDescent="0.2">
      <c r="A27" s="47">
        <v>45559.590172743046</v>
      </c>
      <c r="B27" s="47">
        <v>45559.608698217591</v>
      </c>
      <c r="C27" s="47">
        <v>45559</v>
      </c>
      <c r="D27" s="46">
        <f t="shared" si="0"/>
        <v>0</v>
      </c>
      <c r="E27" s="46" t="s">
        <v>422</v>
      </c>
      <c r="F27" s="46" t="s">
        <v>423</v>
      </c>
      <c r="G27" s="46" t="s">
        <v>424</v>
      </c>
      <c r="H27" s="48" t="s">
        <v>425</v>
      </c>
      <c r="I27" s="46" t="s">
        <v>426</v>
      </c>
      <c r="J27" s="48" t="s">
        <v>427</v>
      </c>
      <c r="K27" s="46" t="s">
        <v>304</v>
      </c>
      <c r="L27" s="46" t="s">
        <v>428</v>
      </c>
      <c r="M27" s="48" t="s">
        <v>429</v>
      </c>
      <c r="N27" s="46" t="s">
        <v>430</v>
      </c>
      <c r="O27" s="48" t="s">
        <v>431</v>
      </c>
      <c r="P27" s="46" t="s">
        <v>432</v>
      </c>
      <c r="Q27" s="46">
        <v>-6.6935900000000007E-2</v>
      </c>
      <c r="R27" s="46">
        <v>34.0536581</v>
      </c>
      <c r="S27" s="46">
        <v>1145.0999999999999</v>
      </c>
      <c r="T27" s="46">
        <v>4.7480000000000002</v>
      </c>
      <c r="U27" s="46">
        <v>387270192</v>
      </c>
      <c r="V27" s="46" t="s">
        <v>433</v>
      </c>
      <c r="W27" s="47">
        <v>45559.592152777783</v>
      </c>
      <c r="Z27" s="46" t="s">
        <v>120</v>
      </c>
      <c r="AA27" s="46" t="s">
        <v>159</v>
      </c>
      <c r="AB27" s="46" t="s">
        <v>121</v>
      </c>
      <c r="AD27" s="46">
        <v>26</v>
      </c>
    </row>
    <row r="28" spans="1:30" x14ac:dyDescent="0.2">
      <c r="A28" s="47">
        <v>45561.349753275463</v>
      </c>
      <c r="B28" s="47">
        <v>45561.54916855324</v>
      </c>
      <c r="C28" s="47">
        <v>45561</v>
      </c>
      <c r="D28" s="46">
        <f t="shared" si="0"/>
        <v>0</v>
      </c>
      <c r="E28" s="46" t="s">
        <v>373</v>
      </c>
      <c r="F28" s="46" t="s">
        <v>434</v>
      </c>
      <c r="G28" s="46" t="s">
        <v>435</v>
      </c>
      <c r="H28" s="48" t="s">
        <v>436</v>
      </c>
      <c r="I28" s="46" t="s">
        <v>437</v>
      </c>
      <c r="J28" s="48" t="s">
        <v>438</v>
      </c>
      <c r="K28" s="46" t="s">
        <v>152</v>
      </c>
      <c r="L28" s="46" t="s">
        <v>439</v>
      </c>
      <c r="M28" s="48" t="s">
        <v>440</v>
      </c>
      <c r="N28" s="46" t="s">
        <v>441</v>
      </c>
      <c r="O28" s="48" t="s">
        <v>442</v>
      </c>
      <c r="P28" s="46" t="s">
        <v>443</v>
      </c>
      <c r="Q28" s="46">
        <v>-2.8015600000000002E-2</v>
      </c>
      <c r="R28" s="46">
        <v>34.078226100000002</v>
      </c>
      <c r="S28" s="46">
        <v>1138.0999999999999</v>
      </c>
      <c r="T28" s="46">
        <v>4.0330000000000004</v>
      </c>
      <c r="U28" s="46">
        <v>390538715</v>
      </c>
      <c r="V28" s="46" t="s">
        <v>444</v>
      </c>
      <c r="W28" s="47">
        <v>45567.719907407409</v>
      </c>
      <c r="Z28" s="46" t="s">
        <v>120</v>
      </c>
      <c r="AA28" s="46" t="s">
        <v>159</v>
      </c>
      <c r="AB28" s="46" t="s">
        <v>121</v>
      </c>
      <c r="AD28" s="46">
        <v>27</v>
      </c>
    </row>
    <row r="29" spans="1:30" x14ac:dyDescent="0.2">
      <c r="A29" s="47">
        <v>45565.71554060185</v>
      </c>
      <c r="B29" s="47">
        <v>45565.752286527779</v>
      </c>
      <c r="C29" s="47">
        <v>45565</v>
      </c>
      <c r="D29" s="46">
        <f t="shared" si="0"/>
        <v>0</v>
      </c>
      <c r="E29" s="46" t="s">
        <v>445</v>
      </c>
      <c r="F29" s="46" t="s">
        <v>446</v>
      </c>
      <c r="G29" s="46" t="s">
        <v>447</v>
      </c>
      <c r="H29" s="48" t="s">
        <v>448</v>
      </c>
      <c r="I29" s="46" t="s">
        <v>449</v>
      </c>
      <c r="J29" s="48" t="s">
        <v>450</v>
      </c>
      <c r="K29" s="46" t="s">
        <v>330</v>
      </c>
      <c r="L29" s="46" t="s">
        <v>451</v>
      </c>
      <c r="M29" s="48" t="s">
        <v>452</v>
      </c>
      <c r="N29" s="46" t="s">
        <v>453</v>
      </c>
      <c r="O29" s="48" t="s">
        <v>454</v>
      </c>
      <c r="P29" s="46" t="s">
        <v>455</v>
      </c>
      <c r="Q29" s="46">
        <v>-5.7473900000000001E-2</v>
      </c>
      <c r="R29" s="46">
        <v>34.099682399999999</v>
      </c>
      <c r="S29" s="46">
        <v>1116.3</v>
      </c>
      <c r="T29" s="46">
        <v>4.6500000000000004</v>
      </c>
      <c r="U29" s="46">
        <v>390538729</v>
      </c>
      <c r="V29" s="46" t="s">
        <v>456</v>
      </c>
      <c r="W29" s="47">
        <v>45567.719942129632</v>
      </c>
      <c r="Z29" s="46" t="s">
        <v>120</v>
      </c>
      <c r="AA29" s="46" t="s">
        <v>159</v>
      </c>
      <c r="AB29" s="46" t="s">
        <v>121</v>
      </c>
      <c r="AD29" s="46">
        <v>28</v>
      </c>
    </row>
    <row r="30" spans="1:30" x14ac:dyDescent="0.2">
      <c r="A30" s="47">
        <v>45572.458090671287</v>
      </c>
      <c r="B30" s="47">
        <v>45572.488411435188</v>
      </c>
      <c r="C30" s="47">
        <v>45572</v>
      </c>
      <c r="D30" s="46">
        <f t="shared" si="0"/>
        <v>0</v>
      </c>
      <c r="E30" s="46" t="s">
        <v>287</v>
      </c>
      <c r="F30" s="46" t="s">
        <v>411</v>
      </c>
      <c r="G30" s="46" t="s">
        <v>457</v>
      </c>
      <c r="H30" s="48" t="s">
        <v>458</v>
      </c>
      <c r="I30" s="46" t="s">
        <v>459</v>
      </c>
      <c r="J30" s="48" t="s">
        <v>460</v>
      </c>
      <c r="K30" s="46" t="s">
        <v>152</v>
      </c>
      <c r="L30" s="46" t="s">
        <v>461</v>
      </c>
      <c r="M30" s="48" t="s">
        <v>462</v>
      </c>
      <c r="N30" s="46" t="s">
        <v>463</v>
      </c>
      <c r="O30" s="48" t="s">
        <v>464</v>
      </c>
      <c r="P30" s="46" t="s">
        <v>465</v>
      </c>
      <c r="Q30" s="46">
        <v>-5.4716899999999999E-2</v>
      </c>
      <c r="R30" s="46">
        <v>34.1130663</v>
      </c>
      <c r="S30" s="46">
        <v>1142.9000000000001</v>
      </c>
      <c r="T30" s="46">
        <v>4.8</v>
      </c>
      <c r="U30" s="46">
        <v>392257207</v>
      </c>
      <c r="V30" s="46" t="s">
        <v>466</v>
      </c>
      <c r="W30" s="47">
        <v>45572.663680555554</v>
      </c>
      <c r="Z30" s="46" t="s">
        <v>120</v>
      </c>
      <c r="AA30" s="46" t="s">
        <v>159</v>
      </c>
      <c r="AB30" s="46" t="s">
        <v>121</v>
      </c>
      <c r="AD30" s="46">
        <v>29</v>
      </c>
    </row>
    <row r="31" spans="1:30" x14ac:dyDescent="0.2">
      <c r="A31" s="47">
        <v>45573.526081493059</v>
      </c>
      <c r="B31" s="47">
        <v>45573.532550671298</v>
      </c>
      <c r="C31" s="47">
        <v>45573</v>
      </c>
      <c r="D31" s="46">
        <f t="shared" si="0"/>
        <v>0</v>
      </c>
      <c r="E31" s="46" t="s">
        <v>467</v>
      </c>
      <c r="F31" s="46" t="s">
        <v>468</v>
      </c>
      <c r="G31" s="46" t="s">
        <v>469</v>
      </c>
      <c r="H31" s="48" t="s">
        <v>470</v>
      </c>
      <c r="I31" s="46" t="s">
        <v>471</v>
      </c>
      <c r="J31" s="48" t="s">
        <v>472</v>
      </c>
      <c r="K31" s="46" t="s">
        <v>473</v>
      </c>
      <c r="L31" s="46" t="s">
        <v>474</v>
      </c>
      <c r="M31" s="48" t="s">
        <v>475</v>
      </c>
      <c r="N31" s="46" t="s">
        <v>476</v>
      </c>
      <c r="O31" s="48" t="s">
        <v>477</v>
      </c>
      <c r="P31" s="46" t="s">
        <v>478</v>
      </c>
      <c r="Q31" s="46">
        <v>-4.7492800000000002E-2</v>
      </c>
      <c r="R31" s="46">
        <v>34.086276300000002</v>
      </c>
      <c r="S31" s="46">
        <v>1189.4000000000001</v>
      </c>
      <c r="T31" s="46">
        <v>4.5890000000000004</v>
      </c>
      <c r="U31" s="46">
        <v>392545143</v>
      </c>
      <c r="V31" s="46" t="s">
        <v>479</v>
      </c>
      <c r="W31" s="47">
        <v>45573.452974537038</v>
      </c>
      <c r="Z31" s="46" t="s">
        <v>120</v>
      </c>
      <c r="AA31" s="46" t="s">
        <v>159</v>
      </c>
      <c r="AB31" s="46" t="s">
        <v>121</v>
      </c>
      <c r="AD31" s="46">
        <v>30</v>
      </c>
    </row>
    <row r="32" spans="1:30" x14ac:dyDescent="0.2">
      <c r="A32" s="47">
        <v>45574.669141539351</v>
      </c>
      <c r="B32" s="47">
        <v>45574.68358744213</v>
      </c>
      <c r="C32" s="47">
        <v>45574</v>
      </c>
      <c r="D32" s="46">
        <f t="shared" si="0"/>
        <v>0</v>
      </c>
      <c r="E32" s="46" t="s">
        <v>480</v>
      </c>
      <c r="F32" s="46" t="s">
        <v>481</v>
      </c>
      <c r="G32" s="46" t="s">
        <v>482</v>
      </c>
      <c r="H32" s="48" t="s">
        <v>483</v>
      </c>
      <c r="I32" s="46" t="s">
        <v>484</v>
      </c>
      <c r="J32" s="48" t="s">
        <v>485</v>
      </c>
      <c r="K32" s="46" t="s">
        <v>486</v>
      </c>
      <c r="L32" s="46" t="s">
        <v>487</v>
      </c>
      <c r="M32" s="48" t="s">
        <v>488</v>
      </c>
      <c r="N32" s="46" t="s">
        <v>489</v>
      </c>
      <c r="O32" s="48" t="s">
        <v>490</v>
      </c>
      <c r="P32" s="46" t="s">
        <v>491</v>
      </c>
      <c r="Q32" s="46">
        <v>-4.7071700000000001E-2</v>
      </c>
      <c r="R32" s="46">
        <v>34.083708100000003</v>
      </c>
      <c r="S32" s="46">
        <v>1170.5</v>
      </c>
      <c r="T32" s="46">
        <v>4.8659999999999997</v>
      </c>
      <c r="U32" s="46">
        <v>395422575</v>
      </c>
      <c r="V32" s="46" t="s">
        <v>492</v>
      </c>
      <c r="W32" s="47">
        <v>45580.667847222219</v>
      </c>
      <c r="Z32" s="46" t="s">
        <v>120</v>
      </c>
      <c r="AA32" s="46" t="s">
        <v>159</v>
      </c>
      <c r="AB32" s="46" t="s">
        <v>121</v>
      </c>
      <c r="AD32" s="46">
        <v>31</v>
      </c>
    </row>
    <row r="33" spans="1:30" x14ac:dyDescent="0.2">
      <c r="A33" s="47">
        <v>45576.450870451386</v>
      </c>
      <c r="B33" s="47">
        <v>45576.483581782413</v>
      </c>
      <c r="C33" s="47">
        <v>45576</v>
      </c>
      <c r="D33" s="46">
        <f t="shared" si="0"/>
        <v>0</v>
      </c>
      <c r="E33" s="46" t="s">
        <v>493</v>
      </c>
      <c r="F33" s="46" t="s">
        <v>494</v>
      </c>
      <c r="G33" s="46" t="s">
        <v>495</v>
      </c>
      <c r="H33" s="48" t="s">
        <v>496</v>
      </c>
      <c r="I33" s="46" t="s">
        <v>497</v>
      </c>
      <c r="J33" s="48" t="s">
        <v>498</v>
      </c>
      <c r="K33" s="46" t="s">
        <v>304</v>
      </c>
      <c r="L33" s="46" t="s">
        <v>499</v>
      </c>
      <c r="M33" s="48" t="s">
        <v>500</v>
      </c>
      <c r="N33" s="46" t="s">
        <v>501</v>
      </c>
      <c r="O33" s="48" t="s">
        <v>502</v>
      </c>
      <c r="P33" s="46" t="s">
        <v>503</v>
      </c>
      <c r="Q33" s="46">
        <v>-3.0263200000000001E-2</v>
      </c>
      <c r="R33" s="46">
        <v>34.0787154</v>
      </c>
      <c r="S33" s="46">
        <v>1123.5999999999999</v>
      </c>
      <c r="T33" s="46">
        <v>4.95</v>
      </c>
      <c r="U33" s="46">
        <v>395422653</v>
      </c>
      <c r="V33" s="46" t="s">
        <v>504</v>
      </c>
      <c r="W33" s="47">
        <v>45580.667916666673</v>
      </c>
      <c r="Z33" s="46" t="s">
        <v>120</v>
      </c>
      <c r="AA33" s="46" t="s">
        <v>159</v>
      </c>
      <c r="AB33" s="46" t="s">
        <v>121</v>
      </c>
      <c r="AD33" s="46">
        <v>32</v>
      </c>
    </row>
    <row r="34" spans="1:30" x14ac:dyDescent="0.2">
      <c r="A34" s="47">
        <v>45581.606742152777</v>
      </c>
      <c r="B34" s="47">
        <v>45581.750399097233</v>
      </c>
      <c r="C34" s="47">
        <v>45581</v>
      </c>
      <c r="D34" s="46">
        <f t="shared" si="0"/>
        <v>0</v>
      </c>
      <c r="E34" s="46" t="s">
        <v>505</v>
      </c>
      <c r="F34" s="46" t="s">
        <v>506</v>
      </c>
      <c r="G34" s="46" t="s">
        <v>507</v>
      </c>
      <c r="H34" s="48" t="s">
        <v>508</v>
      </c>
      <c r="I34" s="46" t="s">
        <v>509</v>
      </c>
      <c r="J34" s="48" t="s">
        <v>510</v>
      </c>
      <c r="K34" s="46" t="s">
        <v>511</v>
      </c>
      <c r="L34" s="46" t="s">
        <v>512</v>
      </c>
      <c r="M34" s="48" t="s">
        <v>513</v>
      </c>
      <c r="N34" s="46" t="s">
        <v>514</v>
      </c>
      <c r="O34" s="48" t="s">
        <v>515</v>
      </c>
      <c r="P34" s="46" t="s">
        <v>516</v>
      </c>
      <c r="Q34" s="46">
        <v>-6.9784399999999996E-2</v>
      </c>
      <c r="R34" s="46">
        <v>34.070878299999997</v>
      </c>
      <c r="S34" s="46">
        <v>1133.7</v>
      </c>
      <c r="T34" s="46">
        <v>4.8330000000000002</v>
      </c>
      <c r="U34" s="46">
        <v>397972491</v>
      </c>
      <c r="V34" s="46" t="s">
        <v>517</v>
      </c>
      <c r="W34" s="47">
        <v>45587.264733796299</v>
      </c>
      <c r="Z34" s="46" t="s">
        <v>120</v>
      </c>
      <c r="AA34" s="46" t="s">
        <v>159</v>
      </c>
      <c r="AB34" s="46" t="s">
        <v>121</v>
      </c>
      <c r="AD34" s="46">
        <v>33</v>
      </c>
    </row>
    <row r="35" spans="1:30" s="72" customFormat="1" x14ac:dyDescent="0.2">
      <c r="A35" s="71">
        <v>45582.575717997694</v>
      </c>
      <c r="B35" s="71">
        <v>45583.455356493047</v>
      </c>
      <c r="C35" s="71">
        <v>45582</v>
      </c>
      <c r="D35" s="72">
        <f t="shared" si="0"/>
        <v>1</v>
      </c>
      <c r="E35" s="72" t="s">
        <v>107</v>
      </c>
      <c r="F35" s="72" t="s">
        <v>200</v>
      </c>
      <c r="G35" s="72" t="s">
        <v>518</v>
      </c>
      <c r="H35" s="73" t="s">
        <v>519</v>
      </c>
      <c r="I35" s="72" t="s">
        <v>520</v>
      </c>
      <c r="J35" s="73" t="s">
        <v>521</v>
      </c>
      <c r="K35" s="72" t="s">
        <v>152</v>
      </c>
      <c r="L35" s="72" t="s">
        <v>522</v>
      </c>
      <c r="M35" s="73" t="s">
        <v>523</v>
      </c>
      <c r="N35" s="72" t="s">
        <v>524</v>
      </c>
      <c r="O35" s="73" t="s">
        <v>525</v>
      </c>
      <c r="P35" s="72" t="s">
        <v>526</v>
      </c>
      <c r="Q35" s="72">
        <v>-4.1789100000000003E-2</v>
      </c>
      <c r="R35" s="72">
        <v>34.116677299999999</v>
      </c>
      <c r="S35" s="72">
        <v>1180.5</v>
      </c>
      <c r="T35" s="72">
        <v>4.9420000000000002</v>
      </c>
      <c r="U35" s="72">
        <v>397972507</v>
      </c>
      <c r="V35" s="72" t="s">
        <v>527</v>
      </c>
      <c r="W35" s="71">
        <v>45587.264814814807</v>
      </c>
      <c r="Z35" s="72" t="s">
        <v>120</v>
      </c>
      <c r="AA35" s="72" t="s">
        <v>159</v>
      </c>
      <c r="AB35" s="72" t="s">
        <v>121</v>
      </c>
      <c r="AD35" s="72">
        <v>34</v>
      </c>
    </row>
    <row r="36" spans="1:30" x14ac:dyDescent="0.2">
      <c r="A36" s="47">
        <v>45583.539260162041</v>
      </c>
      <c r="B36" s="47">
        <v>45583.545815428239</v>
      </c>
      <c r="C36" s="47">
        <v>45583</v>
      </c>
      <c r="D36" s="46">
        <f t="shared" si="0"/>
        <v>0</v>
      </c>
      <c r="E36" s="46" t="s">
        <v>528</v>
      </c>
      <c r="F36" s="46" t="s">
        <v>529</v>
      </c>
      <c r="G36" s="46" t="s">
        <v>530</v>
      </c>
      <c r="H36" s="48" t="s">
        <v>531</v>
      </c>
      <c r="I36" s="46" t="s">
        <v>532</v>
      </c>
      <c r="J36" s="48" t="s">
        <v>533</v>
      </c>
      <c r="K36" s="46" t="s">
        <v>304</v>
      </c>
      <c r="L36" s="46" t="s">
        <v>534</v>
      </c>
      <c r="M36" s="48" t="s">
        <v>535</v>
      </c>
      <c r="N36" s="46" t="s">
        <v>536</v>
      </c>
      <c r="O36" s="48" t="s">
        <v>537</v>
      </c>
      <c r="P36" s="46" t="s">
        <v>538</v>
      </c>
      <c r="Q36" s="46">
        <v>-5.3215600000000002E-2</v>
      </c>
      <c r="R36" s="46">
        <v>34.082349299999997</v>
      </c>
      <c r="S36" s="46">
        <v>1153.9000000000001</v>
      </c>
      <c r="T36" s="46">
        <v>4.28</v>
      </c>
      <c r="U36" s="46">
        <v>397972530</v>
      </c>
      <c r="V36" s="46" t="s">
        <v>539</v>
      </c>
      <c r="W36" s="47">
        <v>45587.26489583333</v>
      </c>
      <c r="Z36" s="46" t="s">
        <v>120</v>
      </c>
      <c r="AA36" s="46" t="s">
        <v>159</v>
      </c>
      <c r="AB36" s="46" t="s">
        <v>121</v>
      </c>
      <c r="AD36" s="46">
        <v>35</v>
      </c>
    </row>
    <row r="37" spans="1:30" x14ac:dyDescent="0.2">
      <c r="A37" s="47">
        <v>45586.434575937499</v>
      </c>
      <c r="B37" s="47">
        <v>45586.437254375</v>
      </c>
      <c r="C37" s="47">
        <v>45586</v>
      </c>
      <c r="D37" s="46">
        <f t="shared" si="0"/>
        <v>0</v>
      </c>
      <c r="E37" s="46" t="s">
        <v>540</v>
      </c>
      <c r="F37" s="46" t="s">
        <v>541</v>
      </c>
      <c r="G37" s="46" t="s">
        <v>542</v>
      </c>
      <c r="H37" s="48" t="s">
        <v>543</v>
      </c>
      <c r="I37" s="46" t="s">
        <v>544</v>
      </c>
      <c r="J37" s="48" t="s">
        <v>545</v>
      </c>
      <c r="K37" s="46" t="s">
        <v>546</v>
      </c>
      <c r="L37" s="46" t="s">
        <v>547</v>
      </c>
      <c r="M37" s="48" t="s">
        <v>548</v>
      </c>
      <c r="N37" s="46" t="s">
        <v>549</v>
      </c>
      <c r="O37" s="48" t="s">
        <v>550</v>
      </c>
      <c r="P37" s="46" t="s">
        <v>551</v>
      </c>
      <c r="Q37" s="46">
        <v>-5.4651900000000003E-2</v>
      </c>
      <c r="R37" s="46">
        <v>34.113478200000003</v>
      </c>
      <c r="S37" s="46">
        <v>1147.0999999999999</v>
      </c>
      <c r="T37" s="46">
        <v>4.3499999999999996</v>
      </c>
      <c r="U37" s="46">
        <v>397972772</v>
      </c>
      <c r="V37" s="46" t="s">
        <v>552</v>
      </c>
      <c r="W37" s="47">
        <v>45587.265740740739</v>
      </c>
      <c r="Z37" s="46" t="s">
        <v>120</v>
      </c>
      <c r="AA37" s="46" t="s">
        <v>159</v>
      </c>
      <c r="AB37" s="46" t="s">
        <v>121</v>
      </c>
      <c r="AD37" s="46">
        <v>36</v>
      </c>
    </row>
    <row r="38" spans="1:30" x14ac:dyDescent="0.2">
      <c r="A38" s="47">
        <v>45586.572897384263</v>
      </c>
      <c r="B38" s="47">
        <v>45586.614047847223</v>
      </c>
      <c r="C38" s="47">
        <v>45586</v>
      </c>
      <c r="D38" s="46">
        <f t="shared" si="0"/>
        <v>0</v>
      </c>
      <c r="E38" s="46" t="s">
        <v>553</v>
      </c>
      <c r="F38" s="46" t="s">
        <v>423</v>
      </c>
      <c r="G38" s="46" t="s">
        <v>554</v>
      </c>
      <c r="H38" s="48" t="s">
        <v>555</v>
      </c>
      <c r="I38" s="46" t="s">
        <v>556</v>
      </c>
      <c r="J38" s="48" t="s">
        <v>557</v>
      </c>
      <c r="K38" s="46" t="s">
        <v>304</v>
      </c>
      <c r="L38" s="46" t="s">
        <v>558</v>
      </c>
      <c r="M38" s="48" t="s">
        <v>559</v>
      </c>
      <c r="N38" s="46" t="s">
        <v>560</v>
      </c>
      <c r="O38" s="48" t="s">
        <v>561</v>
      </c>
      <c r="P38" s="46" t="s">
        <v>562</v>
      </c>
      <c r="Q38" s="46">
        <v>-4.4174999999999999E-2</v>
      </c>
      <c r="R38" s="46">
        <v>34.096616699999998</v>
      </c>
      <c r="S38" s="46">
        <v>1265.0999999999999</v>
      </c>
      <c r="T38" s="46">
        <v>3.8</v>
      </c>
      <c r="U38" s="46">
        <v>397972792</v>
      </c>
      <c r="V38" s="46" t="s">
        <v>563</v>
      </c>
      <c r="W38" s="47">
        <v>45587.265810185178</v>
      </c>
      <c r="Z38" s="46" t="s">
        <v>120</v>
      </c>
      <c r="AA38" s="46" t="s">
        <v>159</v>
      </c>
      <c r="AB38" s="46" t="s">
        <v>121</v>
      </c>
      <c r="AD38" s="46">
        <v>37</v>
      </c>
    </row>
    <row r="39" spans="1:30" x14ac:dyDescent="0.2">
      <c r="A39" s="47">
        <v>45586.669570902777</v>
      </c>
      <c r="B39" s="47">
        <v>45586.680519629634</v>
      </c>
      <c r="C39" s="47">
        <v>45586</v>
      </c>
      <c r="D39" s="46">
        <f t="shared" si="0"/>
        <v>0</v>
      </c>
      <c r="E39" s="46" t="s">
        <v>410</v>
      </c>
      <c r="F39" s="46" t="s">
        <v>423</v>
      </c>
      <c r="G39" s="46" t="s">
        <v>564</v>
      </c>
      <c r="H39" s="48" t="s">
        <v>565</v>
      </c>
      <c r="I39" s="46" t="s">
        <v>566</v>
      </c>
      <c r="J39" s="48" t="s">
        <v>567</v>
      </c>
      <c r="K39" s="46" t="s">
        <v>304</v>
      </c>
      <c r="L39" s="46" t="s">
        <v>568</v>
      </c>
      <c r="M39" s="48" t="s">
        <v>569</v>
      </c>
      <c r="N39" s="46" t="s">
        <v>570</v>
      </c>
      <c r="O39" s="48" t="s">
        <v>571</v>
      </c>
      <c r="P39" s="46" t="s">
        <v>572</v>
      </c>
      <c r="Q39" s="46">
        <v>-9.0494099999999994E-2</v>
      </c>
      <c r="R39" s="46">
        <v>34.073088499999997</v>
      </c>
      <c r="S39" s="46">
        <v>1134.5999999999999</v>
      </c>
      <c r="T39" s="46">
        <v>4.5</v>
      </c>
      <c r="U39" s="46">
        <v>397972817</v>
      </c>
      <c r="V39" s="46" t="s">
        <v>573</v>
      </c>
      <c r="W39" s="47">
        <v>45587.265868055547</v>
      </c>
      <c r="Z39" s="46" t="s">
        <v>120</v>
      </c>
      <c r="AA39" s="46" t="s">
        <v>159</v>
      </c>
      <c r="AB39" s="46" t="s">
        <v>121</v>
      </c>
      <c r="AD39" s="46">
        <v>38</v>
      </c>
    </row>
    <row r="40" spans="1:30" x14ac:dyDescent="0.2">
      <c r="A40" s="47">
        <v>45596.494591099538</v>
      </c>
      <c r="B40" s="47">
        <v>45596.515616724537</v>
      </c>
      <c r="C40" s="47">
        <v>45596</v>
      </c>
      <c r="D40" s="46">
        <f t="shared" si="0"/>
        <v>0</v>
      </c>
      <c r="E40" s="46" t="s">
        <v>574</v>
      </c>
      <c r="F40" s="46" t="s">
        <v>575</v>
      </c>
      <c r="G40" s="46" t="s">
        <v>576</v>
      </c>
      <c r="H40" s="48" t="s">
        <v>577</v>
      </c>
      <c r="I40" s="46" t="s">
        <v>578</v>
      </c>
      <c r="J40" s="48" t="s">
        <v>579</v>
      </c>
      <c r="K40" s="46" t="s">
        <v>304</v>
      </c>
      <c r="L40" s="46" t="s">
        <v>580</v>
      </c>
      <c r="M40" s="48" t="s">
        <v>581</v>
      </c>
      <c r="N40" s="46" t="s">
        <v>582</v>
      </c>
      <c r="O40" s="48" t="s">
        <v>583</v>
      </c>
      <c r="P40" s="46" t="s">
        <v>584</v>
      </c>
      <c r="Q40" s="46">
        <v>-0.101938</v>
      </c>
      <c r="R40" s="46">
        <v>34.069443300000003</v>
      </c>
      <c r="S40" s="46">
        <v>1126.2</v>
      </c>
      <c r="T40" s="46">
        <v>4.9660000000000002</v>
      </c>
      <c r="U40" s="46">
        <v>402041098</v>
      </c>
      <c r="V40" s="46" t="s">
        <v>585</v>
      </c>
      <c r="W40" s="47">
        <v>45596.631284722222</v>
      </c>
      <c r="Z40" s="46" t="s">
        <v>120</v>
      </c>
      <c r="AA40" s="46" t="s">
        <v>159</v>
      </c>
      <c r="AB40" s="46" t="s">
        <v>121</v>
      </c>
      <c r="AD40" s="46">
        <v>39</v>
      </c>
    </row>
    <row r="41" spans="1:30" x14ac:dyDescent="0.2">
      <c r="A41" s="47">
        <v>45596.532738020833</v>
      </c>
      <c r="B41" s="47">
        <v>45596.558984479168</v>
      </c>
      <c r="C41" s="47">
        <v>45596</v>
      </c>
      <c r="D41" s="46">
        <f t="shared" si="0"/>
        <v>0</v>
      </c>
      <c r="E41" s="46" t="s">
        <v>586</v>
      </c>
      <c r="F41" s="46" t="s">
        <v>587</v>
      </c>
      <c r="G41" s="46" t="s">
        <v>588</v>
      </c>
      <c r="H41" s="48" t="s">
        <v>589</v>
      </c>
      <c r="I41" s="46" t="s">
        <v>590</v>
      </c>
      <c r="J41" s="48" t="s">
        <v>591</v>
      </c>
      <c r="K41" s="46" t="s">
        <v>304</v>
      </c>
      <c r="L41" s="46" t="s">
        <v>592</v>
      </c>
      <c r="M41" s="48" t="s">
        <v>593</v>
      </c>
      <c r="N41" s="46" t="s">
        <v>594</v>
      </c>
      <c r="O41" s="48" t="s">
        <v>595</v>
      </c>
      <c r="P41" s="46" t="s">
        <v>596</v>
      </c>
      <c r="Q41" s="46">
        <v>-8.7570200000000001E-2</v>
      </c>
      <c r="R41" s="46">
        <v>34.074699000000003</v>
      </c>
      <c r="S41" s="46">
        <v>1139.5999999999999</v>
      </c>
      <c r="T41" s="46">
        <v>4.8</v>
      </c>
      <c r="U41" s="46">
        <v>402041167</v>
      </c>
      <c r="V41" s="46" t="s">
        <v>597</v>
      </c>
      <c r="W41" s="47">
        <v>45596.631342592591</v>
      </c>
      <c r="Z41" s="46" t="s">
        <v>120</v>
      </c>
      <c r="AA41" s="46" t="s">
        <v>159</v>
      </c>
      <c r="AB41" s="46" t="s">
        <v>121</v>
      </c>
      <c r="AD41" s="46">
        <v>40</v>
      </c>
    </row>
    <row r="42" spans="1:30" x14ac:dyDescent="0.2">
      <c r="A42" s="47">
        <v>45604.740088136583</v>
      </c>
      <c r="B42" s="47">
        <v>45604.815698368053</v>
      </c>
      <c r="C42" s="47">
        <v>45604</v>
      </c>
      <c r="D42" s="46">
        <f t="shared" si="0"/>
        <v>0</v>
      </c>
      <c r="E42" s="46" t="s">
        <v>598</v>
      </c>
      <c r="F42" s="46" t="s">
        <v>200</v>
      </c>
      <c r="G42" s="46" t="s">
        <v>599</v>
      </c>
      <c r="H42" s="48" t="s">
        <v>600</v>
      </c>
      <c r="I42" s="46" t="s">
        <v>601</v>
      </c>
      <c r="J42" s="48" t="s">
        <v>602</v>
      </c>
      <c r="K42" s="46" t="s">
        <v>603</v>
      </c>
      <c r="L42" s="46" t="s">
        <v>604</v>
      </c>
      <c r="M42" s="48" t="s">
        <v>605</v>
      </c>
      <c r="N42" s="46" t="s">
        <v>606</v>
      </c>
      <c r="O42" s="48" t="s">
        <v>607</v>
      </c>
      <c r="P42" s="46" t="s">
        <v>608</v>
      </c>
      <c r="Q42" s="46">
        <v>-5.5413299999999999E-2</v>
      </c>
      <c r="R42" s="46">
        <v>34.107210100000003</v>
      </c>
      <c r="S42" s="46">
        <v>1155.2</v>
      </c>
      <c r="T42" s="46">
        <v>3.1</v>
      </c>
      <c r="U42" s="46">
        <v>407415999</v>
      </c>
      <c r="V42" s="46" t="s">
        <v>609</v>
      </c>
      <c r="W42" s="47">
        <v>45609.229189814818</v>
      </c>
      <c r="Z42" s="46" t="s">
        <v>120</v>
      </c>
      <c r="AA42" s="46" t="s">
        <v>159</v>
      </c>
      <c r="AB42" s="46" t="s">
        <v>121</v>
      </c>
      <c r="AD42" s="46">
        <v>41</v>
      </c>
    </row>
    <row r="43" spans="1:30" x14ac:dyDescent="0.2">
      <c r="A43" s="47">
        <v>45607.459336192129</v>
      </c>
      <c r="B43" s="47">
        <v>45607.522121180547</v>
      </c>
      <c r="C43" s="47">
        <v>45607</v>
      </c>
      <c r="D43" s="46">
        <f t="shared" si="0"/>
        <v>0</v>
      </c>
      <c r="E43" s="46" t="s">
        <v>324</v>
      </c>
      <c r="F43" s="46" t="s">
        <v>174</v>
      </c>
      <c r="G43" s="46" t="s">
        <v>610</v>
      </c>
      <c r="H43" s="48" t="s">
        <v>611</v>
      </c>
      <c r="I43" s="46" t="s">
        <v>612</v>
      </c>
      <c r="J43" s="48" t="s">
        <v>613</v>
      </c>
      <c r="K43" s="46" t="s">
        <v>304</v>
      </c>
      <c r="L43" s="46" t="s">
        <v>614</v>
      </c>
      <c r="M43" s="48" t="s">
        <v>615</v>
      </c>
      <c r="N43" s="46" t="s">
        <v>616</v>
      </c>
      <c r="O43" s="48" t="s">
        <v>617</v>
      </c>
      <c r="P43" s="46" t="s">
        <v>618</v>
      </c>
      <c r="Q43" s="46">
        <v>-4.1687599999999998E-2</v>
      </c>
      <c r="R43" s="46">
        <v>34.116390000000003</v>
      </c>
      <c r="S43" s="46">
        <v>1175.9000000000001</v>
      </c>
      <c r="T43" s="46">
        <v>4.95</v>
      </c>
      <c r="U43" s="46">
        <v>409858822</v>
      </c>
      <c r="V43" s="46" t="s">
        <v>619</v>
      </c>
      <c r="W43" s="47">
        <v>45614.609918981478</v>
      </c>
      <c r="Z43" s="46" t="s">
        <v>120</v>
      </c>
      <c r="AA43" s="46" t="s">
        <v>159</v>
      </c>
      <c r="AB43" s="46" t="s">
        <v>121</v>
      </c>
      <c r="AD43" s="46">
        <v>42</v>
      </c>
    </row>
    <row r="44" spans="1:30" x14ac:dyDescent="0.2">
      <c r="A44" s="47">
        <v>45611.562894976851</v>
      </c>
      <c r="B44" s="47">
        <v>45611.605277581017</v>
      </c>
      <c r="C44" s="47">
        <v>45611</v>
      </c>
      <c r="D44" s="46">
        <f t="shared" si="0"/>
        <v>0</v>
      </c>
      <c r="E44" s="46" t="s">
        <v>620</v>
      </c>
      <c r="F44" s="46" t="s">
        <v>621</v>
      </c>
      <c r="G44" s="46" t="s">
        <v>622</v>
      </c>
      <c r="H44" s="48" t="s">
        <v>623</v>
      </c>
      <c r="I44" s="46" t="s">
        <v>624</v>
      </c>
      <c r="J44" s="48" t="s">
        <v>625</v>
      </c>
      <c r="K44" s="46" t="s">
        <v>152</v>
      </c>
      <c r="L44" s="46" t="s">
        <v>626</v>
      </c>
      <c r="M44" s="48" t="s">
        <v>627</v>
      </c>
      <c r="N44" s="46" t="s">
        <v>628</v>
      </c>
      <c r="O44" s="48" t="s">
        <v>629</v>
      </c>
      <c r="P44" s="46" t="s">
        <v>630</v>
      </c>
      <c r="Q44" s="46">
        <v>-5.1853999999999997E-2</v>
      </c>
      <c r="R44" s="46">
        <v>34.106795499999997</v>
      </c>
      <c r="S44" s="46">
        <v>1143.4000000000001</v>
      </c>
      <c r="T44" s="46">
        <v>3.6160000000000001</v>
      </c>
      <c r="U44" s="46">
        <v>409859158</v>
      </c>
      <c r="V44" s="46" t="s">
        <v>631</v>
      </c>
      <c r="W44" s="47">
        <v>45614.610300925917</v>
      </c>
      <c r="Z44" s="46" t="s">
        <v>120</v>
      </c>
      <c r="AA44" s="46" t="s">
        <v>159</v>
      </c>
      <c r="AB44" s="46" t="s">
        <v>121</v>
      </c>
      <c r="AD44" s="46">
        <v>43</v>
      </c>
    </row>
    <row r="45" spans="1:30" x14ac:dyDescent="0.2">
      <c r="A45" s="47">
        <v>45614.439824108798</v>
      </c>
      <c r="B45" s="47">
        <v>45614.473093101849</v>
      </c>
      <c r="C45" s="47">
        <v>45614</v>
      </c>
      <c r="D45" s="46">
        <f t="shared" si="0"/>
        <v>0</v>
      </c>
      <c r="E45" s="46" t="s">
        <v>632</v>
      </c>
      <c r="F45" s="46" t="s">
        <v>633</v>
      </c>
      <c r="G45" s="46" t="s">
        <v>634</v>
      </c>
      <c r="H45" s="48" t="s">
        <v>635</v>
      </c>
      <c r="I45" s="46" t="s">
        <v>636</v>
      </c>
      <c r="J45" s="48" t="s">
        <v>637</v>
      </c>
      <c r="K45" s="46" t="s">
        <v>638</v>
      </c>
      <c r="L45" s="46" t="s">
        <v>639</v>
      </c>
      <c r="M45" s="48" t="s">
        <v>640</v>
      </c>
      <c r="N45" s="46" t="s">
        <v>641</v>
      </c>
      <c r="O45" s="48" t="s">
        <v>642</v>
      </c>
      <c r="P45" s="46" t="s">
        <v>643</v>
      </c>
      <c r="Q45" s="46">
        <v>-6.4761700000000005E-2</v>
      </c>
      <c r="R45" s="46">
        <v>34.065942100000001</v>
      </c>
      <c r="S45" s="46">
        <v>1152.8</v>
      </c>
      <c r="T45" s="46">
        <v>4.9160000000000004</v>
      </c>
      <c r="U45" s="46">
        <v>409859288</v>
      </c>
      <c r="V45" s="46" t="s">
        <v>644</v>
      </c>
      <c r="W45" s="47">
        <v>45614.610405092593</v>
      </c>
      <c r="Z45" s="46" t="s">
        <v>120</v>
      </c>
      <c r="AA45" s="46" t="s">
        <v>159</v>
      </c>
      <c r="AB45" s="46" t="s">
        <v>121</v>
      </c>
      <c r="AD45" s="46">
        <v>44</v>
      </c>
    </row>
    <row r="46" spans="1:30" x14ac:dyDescent="0.2">
      <c r="A46" s="47">
        <v>45614.488995902779</v>
      </c>
      <c r="B46" s="47">
        <v>45614.499863124998</v>
      </c>
      <c r="C46" s="47">
        <v>45614</v>
      </c>
      <c r="D46" s="46">
        <f t="shared" si="0"/>
        <v>0</v>
      </c>
      <c r="E46" s="46" t="s">
        <v>632</v>
      </c>
      <c r="F46" s="46" t="s">
        <v>645</v>
      </c>
      <c r="G46" s="46" t="s">
        <v>646</v>
      </c>
      <c r="H46" s="48" t="s">
        <v>647</v>
      </c>
      <c r="I46" s="46" t="s">
        <v>648</v>
      </c>
      <c r="J46" s="48" t="s">
        <v>649</v>
      </c>
      <c r="K46" s="46" t="s">
        <v>650</v>
      </c>
      <c r="L46" s="46" t="s">
        <v>651</v>
      </c>
      <c r="M46" s="48" t="s">
        <v>652</v>
      </c>
      <c r="N46" s="46" t="s">
        <v>653</v>
      </c>
      <c r="O46" s="48" t="s">
        <v>654</v>
      </c>
      <c r="P46" s="46" t="s">
        <v>655</v>
      </c>
      <c r="Q46" s="46">
        <v>-6.7013500000000004E-2</v>
      </c>
      <c r="R46" s="46">
        <v>34.069460999999997</v>
      </c>
      <c r="S46" s="46">
        <v>1140.2</v>
      </c>
      <c r="T46" s="46">
        <v>4.76</v>
      </c>
      <c r="U46" s="46">
        <v>409859374</v>
      </c>
      <c r="V46" s="46" t="s">
        <v>656</v>
      </c>
      <c r="W46" s="47">
        <v>45614.610497685193</v>
      </c>
      <c r="Z46" s="46" t="s">
        <v>120</v>
      </c>
      <c r="AA46" s="46" t="s">
        <v>159</v>
      </c>
      <c r="AB46" s="46" t="s">
        <v>121</v>
      </c>
      <c r="AD46" s="46">
        <v>45</v>
      </c>
    </row>
    <row r="47" spans="1:30" x14ac:dyDescent="0.2">
      <c r="A47" s="47">
        <v>45614.512382847221</v>
      </c>
      <c r="B47" s="47">
        <v>45614.518569884262</v>
      </c>
      <c r="C47" s="47">
        <v>45614</v>
      </c>
      <c r="D47" s="46">
        <f t="shared" si="0"/>
        <v>0</v>
      </c>
      <c r="E47" s="46" t="s">
        <v>657</v>
      </c>
      <c r="F47" s="46" t="s">
        <v>658</v>
      </c>
      <c r="G47" s="46" t="s">
        <v>659</v>
      </c>
      <c r="H47" s="48" t="s">
        <v>660</v>
      </c>
      <c r="I47" s="46" t="s">
        <v>661</v>
      </c>
      <c r="J47" s="48" t="s">
        <v>662</v>
      </c>
      <c r="K47" s="46" t="s">
        <v>638</v>
      </c>
      <c r="L47" s="46" t="s">
        <v>663</v>
      </c>
      <c r="M47" s="48" t="s">
        <v>664</v>
      </c>
      <c r="N47" s="46" t="s">
        <v>665</v>
      </c>
      <c r="O47" s="48" t="s">
        <v>666</v>
      </c>
      <c r="P47" s="46" t="s">
        <v>667</v>
      </c>
      <c r="Q47" s="46">
        <v>-7.48394E-2</v>
      </c>
      <c r="R47" s="46">
        <v>34.073455500000001</v>
      </c>
      <c r="S47" s="46">
        <v>1127.9000000000001</v>
      </c>
      <c r="T47" s="46">
        <v>4.8159999999999998</v>
      </c>
      <c r="U47" s="46">
        <v>409859603</v>
      </c>
      <c r="V47" s="46" t="s">
        <v>668</v>
      </c>
      <c r="W47" s="47">
        <v>45614.610891203702</v>
      </c>
      <c r="Z47" s="46" t="s">
        <v>120</v>
      </c>
      <c r="AA47" s="46" t="s">
        <v>159</v>
      </c>
      <c r="AB47" s="46" t="s">
        <v>121</v>
      </c>
      <c r="AD47" s="46">
        <v>46</v>
      </c>
    </row>
    <row r="48" spans="1:30" x14ac:dyDescent="0.2">
      <c r="A48" s="47">
        <v>45614.67879046296</v>
      </c>
      <c r="B48" s="47">
        <v>45614.69353679398</v>
      </c>
      <c r="C48" s="47">
        <v>45614</v>
      </c>
      <c r="D48" s="46">
        <f t="shared" si="0"/>
        <v>0</v>
      </c>
      <c r="E48" s="46" t="s">
        <v>669</v>
      </c>
      <c r="F48" s="46" t="s">
        <v>174</v>
      </c>
      <c r="G48" s="46" t="s">
        <v>670</v>
      </c>
      <c r="H48" s="48" t="s">
        <v>671</v>
      </c>
      <c r="I48" s="46" t="s">
        <v>672</v>
      </c>
      <c r="J48" s="48" t="s">
        <v>673</v>
      </c>
      <c r="K48" s="46" t="s">
        <v>304</v>
      </c>
      <c r="L48" s="46" t="s">
        <v>674</v>
      </c>
      <c r="M48" s="48" t="s">
        <v>675</v>
      </c>
      <c r="N48" s="46" t="s">
        <v>676</v>
      </c>
      <c r="O48" s="48" t="s">
        <v>677</v>
      </c>
      <c r="P48" s="46" t="s">
        <v>678</v>
      </c>
      <c r="Q48" s="46">
        <v>-2.82245E-2</v>
      </c>
      <c r="R48" s="46">
        <v>34.076851900000001</v>
      </c>
      <c r="S48" s="46">
        <v>1156.5999999999999</v>
      </c>
      <c r="T48" s="46">
        <v>4.5330000000000004</v>
      </c>
      <c r="U48" s="46">
        <v>409859649</v>
      </c>
      <c r="V48" s="46" t="s">
        <v>679</v>
      </c>
      <c r="W48" s="47">
        <v>45614.610972222217</v>
      </c>
      <c r="Z48" s="46" t="s">
        <v>120</v>
      </c>
      <c r="AA48" s="46" t="s">
        <v>159</v>
      </c>
      <c r="AB48" s="46" t="s">
        <v>121</v>
      </c>
      <c r="AD48" s="46">
        <v>47</v>
      </c>
    </row>
    <row r="49" spans="1:30" x14ac:dyDescent="0.2">
      <c r="A49" s="47">
        <v>45628.586365428237</v>
      </c>
      <c r="B49" s="47">
        <v>45628.597434965282</v>
      </c>
      <c r="C49" s="47">
        <v>45628</v>
      </c>
      <c r="D49" s="46">
        <f t="shared" si="0"/>
        <v>0</v>
      </c>
      <c r="E49" s="46" t="s">
        <v>574</v>
      </c>
      <c r="F49" s="46" t="s">
        <v>423</v>
      </c>
      <c r="G49" s="46" t="s">
        <v>680</v>
      </c>
      <c r="H49" s="48" t="s">
        <v>681</v>
      </c>
      <c r="I49" s="46" t="s">
        <v>682</v>
      </c>
      <c r="J49" s="48" t="s">
        <v>683</v>
      </c>
      <c r="K49" s="46" t="s">
        <v>304</v>
      </c>
      <c r="L49" s="46" t="s">
        <v>684</v>
      </c>
      <c r="M49" s="48" t="s">
        <v>685</v>
      </c>
      <c r="N49" s="46" t="s">
        <v>686</v>
      </c>
      <c r="O49" s="48" t="s">
        <v>687</v>
      </c>
      <c r="P49" s="46" t="s">
        <v>688</v>
      </c>
      <c r="Q49" s="46">
        <v>-9.7979999999999998E-2</v>
      </c>
      <c r="R49" s="46">
        <v>34.068185</v>
      </c>
      <c r="S49" s="46">
        <v>1131.8</v>
      </c>
      <c r="T49" s="46">
        <v>4.0999999999999996</v>
      </c>
      <c r="U49" s="46">
        <v>418509813</v>
      </c>
      <c r="V49" s="46" t="s">
        <v>689</v>
      </c>
      <c r="W49" s="47">
        <v>45636.409328703703</v>
      </c>
      <c r="Z49" s="46" t="s">
        <v>120</v>
      </c>
      <c r="AA49" s="46" t="s">
        <v>690</v>
      </c>
      <c r="AB49" s="46" t="s">
        <v>121</v>
      </c>
      <c r="AD49" s="46">
        <v>48</v>
      </c>
    </row>
    <row r="50" spans="1:30" x14ac:dyDescent="0.2">
      <c r="A50" s="47">
        <v>45636.432617754632</v>
      </c>
      <c r="B50" s="47">
        <v>45636.435798043982</v>
      </c>
      <c r="C50" s="47">
        <v>45636</v>
      </c>
      <c r="D50" s="46">
        <f t="shared" si="0"/>
        <v>0</v>
      </c>
      <c r="E50" s="46" t="s">
        <v>691</v>
      </c>
      <c r="F50" s="46" t="s">
        <v>645</v>
      </c>
      <c r="G50" s="46" t="s">
        <v>692</v>
      </c>
      <c r="H50" s="48" t="s">
        <v>693</v>
      </c>
      <c r="I50" s="46" t="s">
        <v>694</v>
      </c>
      <c r="J50" s="48" t="s">
        <v>695</v>
      </c>
      <c r="K50" s="46" t="s">
        <v>696</v>
      </c>
      <c r="L50" s="46" t="s">
        <v>697</v>
      </c>
      <c r="M50" s="48" t="s">
        <v>698</v>
      </c>
      <c r="N50" s="46" t="s">
        <v>699</v>
      </c>
      <c r="O50" s="48" t="s">
        <v>700</v>
      </c>
      <c r="P50" s="46" t="s">
        <v>701</v>
      </c>
      <c r="Q50" s="46">
        <v>-8.1756599999999999E-2</v>
      </c>
      <c r="R50" s="46">
        <v>34.075696999999998</v>
      </c>
      <c r="S50" s="46">
        <v>1157.8520000000001</v>
      </c>
      <c r="T50" s="46">
        <v>2.5019999999999998</v>
      </c>
      <c r="U50" s="46">
        <v>421945733</v>
      </c>
      <c r="V50" s="46" t="s">
        <v>702</v>
      </c>
      <c r="W50" s="47">
        <v>45644.622627314813</v>
      </c>
      <c r="Z50" s="46" t="s">
        <v>120</v>
      </c>
      <c r="AB50" s="46" t="s">
        <v>121</v>
      </c>
      <c r="AD50" s="46">
        <v>49</v>
      </c>
    </row>
    <row r="51" spans="1:30" x14ac:dyDescent="0.2">
      <c r="A51" s="47">
        <v>45636.449354293982</v>
      </c>
      <c r="B51" s="47">
        <v>45636.452961053241</v>
      </c>
      <c r="C51" s="47">
        <v>45636</v>
      </c>
      <c r="D51" s="46">
        <f t="shared" si="0"/>
        <v>0</v>
      </c>
      <c r="E51" s="46" t="s">
        <v>703</v>
      </c>
      <c r="F51" s="46" t="s">
        <v>645</v>
      </c>
      <c r="G51" s="46" t="s">
        <v>704</v>
      </c>
      <c r="H51" s="48" t="s">
        <v>705</v>
      </c>
      <c r="I51" s="46" t="s">
        <v>706</v>
      </c>
      <c r="J51" s="48" t="s">
        <v>707</v>
      </c>
      <c r="K51" s="46" t="s">
        <v>696</v>
      </c>
      <c r="L51" s="46" t="s">
        <v>708</v>
      </c>
      <c r="M51" s="48" t="s">
        <v>709</v>
      </c>
      <c r="N51" s="46" t="s">
        <v>710</v>
      </c>
      <c r="O51" s="48" t="s">
        <v>711</v>
      </c>
      <c r="P51" s="46" t="s">
        <v>712</v>
      </c>
      <c r="Q51" s="46">
        <v>-8.3639500000000006E-2</v>
      </c>
      <c r="R51" s="46">
        <v>34.077831500000002</v>
      </c>
      <c r="S51" s="46">
        <v>1164.902</v>
      </c>
      <c r="T51" s="46">
        <v>3.7719999999999998</v>
      </c>
      <c r="U51" s="46">
        <v>421945768</v>
      </c>
      <c r="V51" s="46" t="s">
        <v>713</v>
      </c>
      <c r="W51" s="47">
        <v>45644.622685185182</v>
      </c>
      <c r="Z51" s="46" t="s">
        <v>120</v>
      </c>
      <c r="AB51" s="46" t="s">
        <v>121</v>
      </c>
      <c r="AD51" s="46">
        <v>50</v>
      </c>
    </row>
    <row r="52" spans="1:30" x14ac:dyDescent="0.2">
      <c r="A52" s="47">
        <v>45642.362524988428</v>
      </c>
      <c r="B52" s="47">
        <v>45642.417150925918</v>
      </c>
      <c r="C52" s="47">
        <v>45642</v>
      </c>
      <c r="D52" s="46">
        <f t="shared" si="0"/>
        <v>0</v>
      </c>
      <c r="E52" s="46" t="s">
        <v>714</v>
      </c>
      <c r="F52" s="46" t="s">
        <v>715</v>
      </c>
      <c r="G52" s="46" t="s">
        <v>716</v>
      </c>
      <c r="H52" s="48" t="s">
        <v>717</v>
      </c>
      <c r="I52" s="46" t="s">
        <v>718</v>
      </c>
      <c r="J52" s="48" t="s">
        <v>719</v>
      </c>
      <c r="K52" s="46" t="s">
        <v>720</v>
      </c>
      <c r="L52" s="46" t="s">
        <v>721</v>
      </c>
      <c r="M52" s="48" t="s">
        <v>722</v>
      </c>
      <c r="N52" s="46" t="s">
        <v>723</v>
      </c>
      <c r="O52" s="48" t="s">
        <v>724</v>
      </c>
      <c r="P52" s="46" t="s">
        <v>725</v>
      </c>
      <c r="Q52" s="46">
        <v>-5.4630199999999997E-2</v>
      </c>
      <c r="R52" s="46">
        <v>34.138039599999999</v>
      </c>
      <c r="S52" s="46">
        <v>1116.4780000000001</v>
      </c>
      <c r="T52" s="46">
        <v>3.4089999999999998</v>
      </c>
      <c r="U52" s="46">
        <v>421945809</v>
      </c>
      <c r="V52" s="46" t="s">
        <v>726</v>
      </c>
      <c r="W52" s="47">
        <v>45644.622743055559</v>
      </c>
      <c r="Z52" s="46" t="s">
        <v>120</v>
      </c>
      <c r="AB52" s="46" t="s">
        <v>121</v>
      </c>
      <c r="AD52" s="46">
        <v>51</v>
      </c>
    </row>
    <row r="53" spans="1:30" s="50" customFormat="1" x14ac:dyDescent="0.2">
      <c r="A53" s="49">
        <v>45510.653842615742</v>
      </c>
      <c r="B53" s="49">
        <v>45644.748377685188</v>
      </c>
      <c r="C53" s="49">
        <v>45510</v>
      </c>
      <c r="D53" s="50">
        <f t="shared" si="0"/>
        <v>134</v>
      </c>
      <c r="E53" s="50" t="s">
        <v>727</v>
      </c>
      <c r="F53" s="50" t="s">
        <v>728</v>
      </c>
      <c r="G53" s="50" t="s">
        <v>729</v>
      </c>
      <c r="H53" s="51" t="s">
        <v>730</v>
      </c>
      <c r="I53" s="50" t="s">
        <v>731</v>
      </c>
      <c r="J53" s="51" t="s">
        <v>732</v>
      </c>
      <c r="K53" s="50" t="s">
        <v>733</v>
      </c>
      <c r="L53" s="50" t="s">
        <v>734</v>
      </c>
      <c r="M53" s="51" t="s">
        <v>735</v>
      </c>
      <c r="N53" s="50" t="s">
        <v>736</v>
      </c>
      <c r="O53" s="51" t="s">
        <v>737</v>
      </c>
      <c r="P53" s="50" t="s">
        <v>738</v>
      </c>
      <c r="Q53" s="50">
        <v>-4.2095399999999998E-2</v>
      </c>
      <c r="R53" s="50">
        <v>34.118238400000003</v>
      </c>
      <c r="S53" s="50">
        <v>1177.4849999999999</v>
      </c>
      <c r="T53" s="50">
        <v>4.2060000000000004</v>
      </c>
      <c r="U53" s="50">
        <v>423633207</v>
      </c>
      <c r="V53" s="50" t="s">
        <v>739</v>
      </c>
      <c r="W53" s="49">
        <v>45649.595243055563</v>
      </c>
      <c r="Z53" s="50" t="s">
        <v>120</v>
      </c>
      <c r="AB53" s="50" t="s">
        <v>121</v>
      </c>
      <c r="AD53" s="50">
        <v>52</v>
      </c>
    </row>
    <row r="54" spans="1:30" s="50" customFormat="1" x14ac:dyDescent="0.2">
      <c r="A54" s="49">
        <v>45659.491523402779</v>
      </c>
      <c r="B54" s="49">
        <v>45668.629994062503</v>
      </c>
      <c r="C54" s="49">
        <v>45659</v>
      </c>
      <c r="D54" s="50">
        <f t="shared" si="0"/>
        <v>9</v>
      </c>
      <c r="E54" s="50" t="s">
        <v>727</v>
      </c>
      <c r="F54" s="50" t="s">
        <v>740</v>
      </c>
      <c r="G54" s="50" t="s">
        <v>741</v>
      </c>
      <c r="H54" s="51" t="s">
        <v>742</v>
      </c>
      <c r="I54" s="50" t="s">
        <v>743</v>
      </c>
      <c r="J54" s="51" t="s">
        <v>744</v>
      </c>
      <c r="K54" s="50" t="s">
        <v>745</v>
      </c>
      <c r="L54" s="50" t="s">
        <v>746</v>
      </c>
      <c r="M54" s="51" t="s">
        <v>747</v>
      </c>
      <c r="N54" s="50" t="s">
        <v>748</v>
      </c>
      <c r="O54" s="51" t="s">
        <v>749</v>
      </c>
      <c r="P54" s="50" t="s">
        <v>750</v>
      </c>
      <c r="Q54" s="50">
        <v>-4.2005599999999997E-2</v>
      </c>
      <c r="R54" s="50">
        <v>34.117538000000003</v>
      </c>
      <c r="S54" s="50">
        <v>1201.05</v>
      </c>
      <c r="T54" s="50">
        <v>3.6</v>
      </c>
      <c r="U54" s="50">
        <v>429787185</v>
      </c>
      <c r="V54" s="50" t="s">
        <v>751</v>
      </c>
      <c r="W54" s="49">
        <v>45671.597349537027</v>
      </c>
      <c r="Z54" s="50" t="s">
        <v>120</v>
      </c>
      <c r="AB54" s="50" t="s">
        <v>121</v>
      </c>
      <c r="AD54" s="50">
        <v>53</v>
      </c>
    </row>
    <row r="55" spans="1:30" s="50" customFormat="1" x14ac:dyDescent="0.2">
      <c r="A55" s="49">
        <v>45663.430065324072</v>
      </c>
      <c r="B55" s="49">
        <v>45668.631533935193</v>
      </c>
      <c r="C55" s="49">
        <v>45663</v>
      </c>
      <c r="D55" s="50">
        <f t="shared" si="0"/>
        <v>5</v>
      </c>
      <c r="E55" s="50" t="s">
        <v>752</v>
      </c>
      <c r="F55" s="50" t="s">
        <v>753</v>
      </c>
      <c r="G55" s="50" t="s">
        <v>754</v>
      </c>
      <c r="H55" s="51" t="s">
        <v>755</v>
      </c>
      <c r="I55" s="50" t="s">
        <v>756</v>
      </c>
      <c r="J55" s="51" t="s">
        <v>757</v>
      </c>
      <c r="K55" s="50" t="s">
        <v>758</v>
      </c>
      <c r="L55" s="50" t="s">
        <v>759</v>
      </c>
      <c r="M55" s="51" t="s">
        <v>760</v>
      </c>
      <c r="N55" s="50" t="s">
        <v>761</v>
      </c>
      <c r="O55" s="51" t="s">
        <v>762</v>
      </c>
      <c r="P55" s="50" t="s">
        <v>763</v>
      </c>
      <c r="Q55" s="50">
        <v>-5.7348299999999998E-2</v>
      </c>
      <c r="R55" s="50">
        <v>34.100339499999997</v>
      </c>
      <c r="S55" s="50">
        <v>1139.7850000000001</v>
      </c>
      <c r="T55" s="50">
        <v>0.94299999999999995</v>
      </c>
      <c r="U55" s="50">
        <v>429787252</v>
      </c>
      <c r="V55" s="50" t="s">
        <v>764</v>
      </c>
      <c r="W55" s="49">
        <v>45671.597453703696</v>
      </c>
      <c r="Z55" s="50" t="s">
        <v>120</v>
      </c>
      <c r="AB55" s="50" t="s">
        <v>121</v>
      </c>
      <c r="AD55" s="50">
        <v>54</v>
      </c>
    </row>
    <row r="56" spans="1:30" x14ac:dyDescent="0.2">
      <c r="A56" s="47">
        <v>45668.574922719898</v>
      </c>
      <c r="B56" s="47">
        <v>45668.604702453697</v>
      </c>
      <c r="C56" s="47">
        <v>45668</v>
      </c>
      <c r="D56" s="46">
        <f t="shared" si="0"/>
        <v>0</v>
      </c>
      <c r="E56" s="46" t="s">
        <v>107</v>
      </c>
      <c r="F56" s="46" t="s">
        <v>200</v>
      </c>
      <c r="G56" s="46" t="s">
        <v>765</v>
      </c>
      <c r="H56" s="48" t="s">
        <v>766</v>
      </c>
      <c r="I56" s="46" t="s">
        <v>767</v>
      </c>
      <c r="J56" s="48" t="s">
        <v>768</v>
      </c>
      <c r="K56" s="46" t="s">
        <v>769</v>
      </c>
      <c r="L56" s="46" t="s">
        <v>770</v>
      </c>
      <c r="M56" s="48" t="s">
        <v>771</v>
      </c>
      <c r="N56" s="46" t="s">
        <v>772</v>
      </c>
      <c r="O56" s="48" t="s">
        <v>773</v>
      </c>
      <c r="P56" s="46" t="s">
        <v>774</v>
      </c>
      <c r="Q56" s="46">
        <v>-4.1715099999999998E-2</v>
      </c>
      <c r="R56" s="46">
        <v>34.116647100000002</v>
      </c>
      <c r="S56" s="46">
        <v>1210.8810000000001</v>
      </c>
      <c r="T56" s="46">
        <v>2.762</v>
      </c>
      <c r="U56" s="46">
        <v>429787483</v>
      </c>
      <c r="V56" s="46" t="s">
        <v>775</v>
      </c>
      <c r="W56" s="47">
        <v>45671.597800925927</v>
      </c>
      <c r="Z56" s="46" t="s">
        <v>120</v>
      </c>
      <c r="AB56" s="46" t="s">
        <v>121</v>
      </c>
      <c r="AD56" s="46">
        <v>55</v>
      </c>
    </row>
    <row r="57" spans="1:30" x14ac:dyDescent="0.2">
      <c r="A57" s="47">
        <v>45671.383334837963</v>
      </c>
      <c r="B57" s="47">
        <v>45671.430767488433</v>
      </c>
      <c r="C57" s="47">
        <v>45671</v>
      </c>
      <c r="D57" s="46">
        <f t="shared" si="0"/>
        <v>0</v>
      </c>
      <c r="E57" s="46" t="s">
        <v>776</v>
      </c>
      <c r="F57" s="46" t="s">
        <v>777</v>
      </c>
      <c r="G57" s="46" t="s">
        <v>778</v>
      </c>
      <c r="H57" s="48" t="s">
        <v>779</v>
      </c>
      <c r="I57" s="46" t="s">
        <v>780</v>
      </c>
      <c r="J57" s="48" t="s">
        <v>781</v>
      </c>
      <c r="K57" s="46" t="s">
        <v>782</v>
      </c>
      <c r="L57" s="46" t="s">
        <v>783</v>
      </c>
      <c r="M57" s="48" t="s">
        <v>784</v>
      </c>
      <c r="N57" s="46" t="s">
        <v>785</v>
      </c>
      <c r="O57" s="48" t="s">
        <v>786</v>
      </c>
      <c r="P57" s="46" t="s">
        <v>787</v>
      </c>
      <c r="Q57" s="46">
        <v>-4.2132299999999998E-2</v>
      </c>
      <c r="R57" s="46">
        <v>34.117709499999997</v>
      </c>
      <c r="S57" s="46">
        <v>1190.8689999999999</v>
      </c>
      <c r="T57" s="46">
        <v>4.2320000000000002</v>
      </c>
      <c r="U57" s="46">
        <v>429787539</v>
      </c>
      <c r="V57" s="46" t="s">
        <v>788</v>
      </c>
      <c r="W57" s="47">
        <v>45671.597905092603</v>
      </c>
      <c r="Z57" s="46" t="s">
        <v>120</v>
      </c>
      <c r="AB57" s="46" t="s">
        <v>121</v>
      </c>
      <c r="AD57" s="46">
        <v>56</v>
      </c>
    </row>
    <row r="58" spans="1:30" x14ac:dyDescent="0.2">
      <c r="A58" s="47">
        <v>45684.706206631941</v>
      </c>
      <c r="B58" s="47">
        <v>45684.755081435193</v>
      </c>
      <c r="C58" s="47">
        <v>45684</v>
      </c>
      <c r="D58" s="46">
        <f t="shared" si="0"/>
        <v>0</v>
      </c>
      <c r="E58" s="46" t="s">
        <v>789</v>
      </c>
      <c r="F58" s="46" t="s">
        <v>790</v>
      </c>
      <c r="G58" s="46" t="s">
        <v>791</v>
      </c>
      <c r="H58" s="48" t="s">
        <v>792</v>
      </c>
      <c r="I58" s="46" t="s">
        <v>793</v>
      </c>
      <c r="J58" s="48" t="s">
        <v>794</v>
      </c>
      <c r="K58" s="46" t="s">
        <v>795</v>
      </c>
      <c r="L58" s="46" t="s">
        <v>796</v>
      </c>
      <c r="M58" s="48" t="s">
        <v>797</v>
      </c>
      <c r="N58" s="46" t="s">
        <v>798</v>
      </c>
      <c r="O58" s="48" t="s">
        <v>799</v>
      </c>
      <c r="P58" s="46" t="s">
        <v>800</v>
      </c>
      <c r="Q58" s="46">
        <v>-5.3135799999999997E-2</v>
      </c>
      <c r="R58" s="46">
        <v>34.131850700000001</v>
      </c>
      <c r="S58" s="46">
        <v>1136.4590000000001</v>
      </c>
      <c r="T58" s="46">
        <v>4.78</v>
      </c>
      <c r="U58" s="46">
        <v>434802946</v>
      </c>
      <c r="V58" s="46" t="s">
        <v>801</v>
      </c>
      <c r="W58" s="47">
        <v>45686.336886574078</v>
      </c>
      <c r="Z58" s="46" t="s">
        <v>120</v>
      </c>
      <c r="AB58" s="46" t="s">
        <v>121</v>
      </c>
      <c r="AD58" s="46">
        <v>57</v>
      </c>
    </row>
    <row r="59" spans="1:30" x14ac:dyDescent="0.2">
      <c r="A59" s="47">
        <v>45694.509573437499</v>
      </c>
      <c r="B59" s="47">
        <v>45694.536096365737</v>
      </c>
      <c r="C59" s="47">
        <v>45694</v>
      </c>
      <c r="D59" s="46">
        <f t="shared" si="0"/>
        <v>0</v>
      </c>
      <c r="E59" s="46" t="s">
        <v>802</v>
      </c>
      <c r="F59" s="46" t="s">
        <v>621</v>
      </c>
      <c r="G59" s="46" t="s">
        <v>803</v>
      </c>
      <c r="H59" s="48" t="s">
        <v>804</v>
      </c>
      <c r="I59" s="46" t="s">
        <v>805</v>
      </c>
      <c r="J59" s="48" t="s">
        <v>806</v>
      </c>
      <c r="K59" s="46" t="s">
        <v>807</v>
      </c>
      <c r="L59" s="46" t="s">
        <v>808</v>
      </c>
      <c r="M59" s="48" t="s">
        <v>809</v>
      </c>
      <c r="N59" s="46" t="s">
        <v>810</v>
      </c>
      <c r="O59" s="48" t="s">
        <v>811</v>
      </c>
      <c r="P59" s="46" t="s">
        <v>812</v>
      </c>
      <c r="Q59" s="46">
        <v>-5.4801700000000002E-2</v>
      </c>
      <c r="R59" s="46">
        <v>34.136634999999998</v>
      </c>
      <c r="S59" s="46">
        <v>1128.3</v>
      </c>
      <c r="T59" s="46">
        <v>4.8</v>
      </c>
      <c r="U59" s="46">
        <v>437888991</v>
      </c>
      <c r="V59" s="46" t="s">
        <v>813</v>
      </c>
      <c r="W59" s="47">
        <v>45694.747939814813</v>
      </c>
      <c r="Z59" s="46" t="s">
        <v>120</v>
      </c>
      <c r="AB59" s="46" t="s">
        <v>121</v>
      </c>
      <c r="AD59" s="46">
        <v>58</v>
      </c>
    </row>
    <row r="60" spans="1:30" x14ac:dyDescent="0.2">
      <c r="A60" s="47">
        <v>45698.518351458333</v>
      </c>
      <c r="B60" s="47">
        <v>45698.548649201388</v>
      </c>
      <c r="C60" s="47">
        <v>45698</v>
      </c>
      <c r="D60" s="46">
        <f t="shared" si="0"/>
        <v>0</v>
      </c>
      <c r="E60" s="46" t="s">
        <v>373</v>
      </c>
      <c r="F60" s="46" t="s">
        <v>814</v>
      </c>
      <c r="G60" s="46" t="s">
        <v>815</v>
      </c>
      <c r="H60" s="48" t="s">
        <v>816</v>
      </c>
      <c r="I60" s="46" t="s">
        <v>817</v>
      </c>
      <c r="J60" s="48" t="s">
        <v>818</v>
      </c>
      <c r="K60" s="46" t="s">
        <v>819</v>
      </c>
      <c r="L60" s="46" t="s">
        <v>820</v>
      </c>
      <c r="M60" s="48" t="s">
        <v>821</v>
      </c>
      <c r="N60" s="46" t="s">
        <v>822</v>
      </c>
      <c r="O60" s="48" t="s">
        <v>823</v>
      </c>
      <c r="P60" s="46" t="s">
        <v>824</v>
      </c>
      <c r="Q60" s="46">
        <v>-3.5226500000000001E-2</v>
      </c>
      <c r="R60" s="46">
        <v>34.077792100000003</v>
      </c>
      <c r="S60" s="46">
        <v>1130.8</v>
      </c>
      <c r="T60" s="46">
        <v>4.8330000000000002</v>
      </c>
      <c r="U60" s="46">
        <v>441777250</v>
      </c>
      <c r="V60" s="46" t="s">
        <v>825</v>
      </c>
      <c r="W60" s="47">
        <v>45705.585682870369</v>
      </c>
      <c r="Z60" s="46" t="s">
        <v>120</v>
      </c>
      <c r="AB60" s="46" t="s">
        <v>121</v>
      </c>
      <c r="AD60" s="46">
        <v>59</v>
      </c>
    </row>
    <row r="61" spans="1:30" x14ac:dyDescent="0.2">
      <c r="A61" s="47">
        <v>45705.577405821758</v>
      </c>
      <c r="B61" s="47">
        <v>45705.610658460653</v>
      </c>
      <c r="C61" s="47">
        <v>45705</v>
      </c>
      <c r="D61" s="46">
        <f t="shared" si="0"/>
        <v>0</v>
      </c>
      <c r="E61" s="46" t="s">
        <v>826</v>
      </c>
      <c r="F61" s="46" t="s">
        <v>827</v>
      </c>
      <c r="G61" s="46" t="s">
        <v>828</v>
      </c>
      <c r="H61" s="48" t="s">
        <v>829</v>
      </c>
      <c r="I61" s="46" t="s">
        <v>830</v>
      </c>
      <c r="J61" s="48" t="s">
        <v>831</v>
      </c>
      <c r="K61" s="46" t="s">
        <v>832</v>
      </c>
      <c r="L61" s="46" t="s">
        <v>833</v>
      </c>
      <c r="M61" s="48" t="s">
        <v>834</v>
      </c>
      <c r="N61" s="46" t="s">
        <v>835</v>
      </c>
      <c r="O61" s="48" t="s">
        <v>836</v>
      </c>
      <c r="P61" s="46" t="s">
        <v>837</v>
      </c>
      <c r="Q61" s="46">
        <v>-6.4630199999999999E-2</v>
      </c>
      <c r="R61" s="46">
        <v>34.065832899999997</v>
      </c>
      <c r="S61" s="46">
        <v>1132.5</v>
      </c>
      <c r="T61" s="46">
        <v>4.3330000000000002</v>
      </c>
      <c r="U61" s="46">
        <v>441777859</v>
      </c>
      <c r="V61" s="46" t="s">
        <v>838</v>
      </c>
      <c r="W61" s="47">
        <v>45705.586539351847</v>
      </c>
      <c r="Z61" s="46" t="s">
        <v>120</v>
      </c>
      <c r="AB61" s="46" t="s">
        <v>121</v>
      </c>
      <c r="AD61" s="46">
        <v>60</v>
      </c>
    </row>
    <row r="62" spans="1:30" s="50" customFormat="1" x14ac:dyDescent="0.2">
      <c r="A62" s="49">
        <v>45685.39936447917</v>
      </c>
      <c r="B62" s="49">
        <v>45688.457118576393</v>
      </c>
      <c r="C62" s="49">
        <v>45688</v>
      </c>
      <c r="D62" s="50">
        <f t="shared" si="0"/>
        <v>3</v>
      </c>
      <c r="E62" s="50" t="s">
        <v>445</v>
      </c>
      <c r="F62" s="50" t="s">
        <v>879</v>
      </c>
      <c r="G62" s="50" t="s">
        <v>880</v>
      </c>
      <c r="H62" s="51" t="s">
        <v>881</v>
      </c>
      <c r="I62" s="50" t="s">
        <v>882</v>
      </c>
      <c r="J62" s="51" t="s">
        <v>883</v>
      </c>
      <c r="K62" s="50" t="s">
        <v>884</v>
      </c>
      <c r="L62" s="50" t="s">
        <v>885</v>
      </c>
      <c r="M62" s="51" t="s">
        <v>886</v>
      </c>
      <c r="N62" s="50" t="s">
        <v>887</v>
      </c>
      <c r="O62" s="51" t="s">
        <v>888</v>
      </c>
      <c r="P62" s="50" t="s">
        <v>889</v>
      </c>
      <c r="Q62" s="50">
        <v>-5.747E-2</v>
      </c>
      <c r="R62" s="50">
        <v>34.100421799999999</v>
      </c>
      <c r="S62" s="50">
        <v>1170.973</v>
      </c>
      <c r="T62" s="50">
        <v>2.4500000000000002</v>
      </c>
      <c r="U62" s="50">
        <v>445114896</v>
      </c>
      <c r="V62" s="50" t="s">
        <v>890</v>
      </c>
      <c r="W62" s="49">
        <v>45713.354583333326</v>
      </c>
      <c r="Z62" s="50" t="s">
        <v>120</v>
      </c>
      <c r="AB62" s="50" t="s">
        <v>121</v>
      </c>
      <c r="AD62" s="50">
        <v>61</v>
      </c>
    </row>
    <row r="63" spans="1:30" x14ac:dyDescent="0.2">
      <c r="A63" s="47">
        <v>45707.640680104167</v>
      </c>
      <c r="B63" s="47">
        <v>45707.67722140046</v>
      </c>
      <c r="C63" s="47">
        <v>45707</v>
      </c>
      <c r="D63" s="46">
        <f t="shared" si="0"/>
        <v>0</v>
      </c>
      <c r="E63" s="46" t="s">
        <v>891</v>
      </c>
      <c r="F63" s="46" t="s">
        <v>621</v>
      </c>
      <c r="G63" s="46" t="s">
        <v>892</v>
      </c>
      <c r="H63" s="48" t="s">
        <v>893</v>
      </c>
      <c r="I63" s="46" t="s">
        <v>894</v>
      </c>
      <c r="J63" s="48" t="s">
        <v>895</v>
      </c>
      <c r="K63" s="46" t="s">
        <v>152</v>
      </c>
      <c r="L63" s="46" t="s">
        <v>896</v>
      </c>
      <c r="M63" s="48" t="s">
        <v>897</v>
      </c>
      <c r="N63" s="46" t="s">
        <v>898</v>
      </c>
      <c r="O63" s="48" t="s">
        <v>899</v>
      </c>
      <c r="P63" s="46" t="s">
        <v>900</v>
      </c>
      <c r="Q63" s="46">
        <v>-5.39566E-2</v>
      </c>
      <c r="R63" s="46">
        <v>34.120720800000001</v>
      </c>
      <c r="S63" s="46">
        <v>1157.0999999999999</v>
      </c>
      <c r="T63" s="46">
        <v>4.5</v>
      </c>
      <c r="U63" s="46">
        <v>445444579</v>
      </c>
      <c r="V63" s="46" t="s">
        <v>901</v>
      </c>
      <c r="W63" s="47">
        <v>45713.696689814817</v>
      </c>
      <c r="Z63" s="46" t="s">
        <v>120</v>
      </c>
      <c r="AB63" s="46" t="s">
        <v>121</v>
      </c>
      <c r="AD63" s="46">
        <v>62</v>
      </c>
    </row>
    <row r="64" spans="1:30" x14ac:dyDescent="0.2">
      <c r="A64" s="47">
        <v>45713.495411608797</v>
      </c>
      <c r="B64" s="47">
        <v>45713.498501944443</v>
      </c>
      <c r="C64" s="47">
        <v>45712</v>
      </c>
      <c r="D64" s="46">
        <f t="shared" si="0"/>
        <v>0</v>
      </c>
      <c r="E64" s="46" t="s">
        <v>902</v>
      </c>
      <c r="F64" s="46" t="s">
        <v>903</v>
      </c>
      <c r="G64" s="46" t="s">
        <v>904</v>
      </c>
      <c r="H64" s="48" t="s">
        <v>905</v>
      </c>
      <c r="I64" s="46" t="s">
        <v>906</v>
      </c>
      <c r="J64" s="48" t="s">
        <v>907</v>
      </c>
      <c r="K64" s="46" t="s">
        <v>908</v>
      </c>
      <c r="L64" s="46" t="s">
        <v>909</v>
      </c>
      <c r="M64" s="48" t="s">
        <v>910</v>
      </c>
      <c r="N64" s="46" t="s">
        <v>911</v>
      </c>
      <c r="O64" s="48" t="s">
        <v>912</v>
      </c>
      <c r="P64" s="46" t="s">
        <v>913</v>
      </c>
      <c r="Q64" s="46">
        <v>-4.2530199999999997E-2</v>
      </c>
      <c r="R64" s="46">
        <v>34.118992800000001</v>
      </c>
      <c r="S64" s="46">
        <v>1183</v>
      </c>
      <c r="T64" s="46">
        <v>4.5250000000000004</v>
      </c>
      <c r="U64" s="46">
        <v>445445063</v>
      </c>
      <c r="V64" s="46" t="s">
        <v>914</v>
      </c>
      <c r="W64" s="47">
        <v>45713.697152777779</v>
      </c>
      <c r="Z64" s="46" t="s">
        <v>120</v>
      </c>
      <c r="AB64" s="46" t="s">
        <v>121</v>
      </c>
      <c r="AD64" s="46">
        <v>63</v>
      </c>
    </row>
    <row r="65" spans="1:30" x14ac:dyDescent="0.2">
      <c r="A65" s="47">
        <v>45713.498916238423</v>
      </c>
      <c r="B65" s="47">
        <v>45713.529722164349</v>
      </c>
      <c r="C65" s="47">
        <v>45713</v>
      </c>
      <c r="D65" s="46">
        <f t="shared" si="0"/>
        <v>0</v>
      </c>
      <c r="E65" s="46" t="s">
        <v>915</v>
      </c>
      <c r="F65" s="46" t="s">
        <v>916</v>
      </c>
      <c r="G65" s="46" t="s">
        <v>917</v>
      </c>
      <c r="H65" s="48" t="s">
        <v>918</v>
      </c>
      <c r="I65" s="46" t="s">
        <v>919</v>
      </c>
      <c r="J65" s="48" t="s">
        <v>920</v>
      </c>
      <c r="K65" s="46" t="s">
        <v>921</v>
      </c>
      <c r="L65" s="46" t="s">
        <v>922</v>
      </c>
      <c r="M65" s="48" t="s">
        <v>923</v>
      </c>
      <c r="N65" s="46" t="s">
        <v>924</v>
      </c>
      <c r="O65" s="48" t="s">
        <v>925</v>
      </c>
      <c r="P65" s="46" t="s">
        <v>926</v>
      </c>
      <c r="Q65" s="46">
        <v>-4.2554099999999997E-2</v>
      </c>
      <c r="R65" s="46">
        <v>34.119018500000003</v>
      </c>
      <c r="S65" s="46">
        <v>1188</v>
      </c>
      <c r="T65" s="46">
        <v>4.9660000000000002</v>
      </c>
      <c r="U65" s="46">
        <v>445445254</v>
      </c>
      <c r="V65" s="46" t="s">
        <v>927</v>
      </c>
      <c r="W65" s="47">
        <v>45713.69736111111</v>
      </c>
      <c r="Z65" s="46" t="s">
        <v>120</v>
      </c>
      <c r="AB65" s="46" t="s">
        <v>121</v>
      </c>
      <c r="AD65" s="46">
        <v>64</v>
      </c>
    </row>
    <row r="66" spans="1:30" x14ac:dyDescent="0.2">
      <c r="A66" s="47">
        <v>45714.444187280104</v>
      </c>
      <c r="B66" s="47">
        <v>45714.447367962966</v>
      </c>
      <c r="C66" s="47">
        <v>45714</v>
      </c>
      <c r="D66" s="46">
        <f t="shared" si="0"/>
        <v>0</v>
      </c>
      <c r="E66" s="46" t="s">
        <v>928</v>
      </c>
      <c r="F66" s="46" t="s">
        <v>696</v>
      </c>
      <c r="G66" s="46" t="s">
        <v>929</v>
      </c>
      <c r="H66" s="48" t="s">
        <v>930</v>
      </c>
      <c r="I66" s="46" t="s">
        <v>931</v>
      </c>
      <c r="J66" s="48" t="s">
        <v>932</v>
      </c>
      <c r="K66" s="46" t="s">
        <v>645</v>
      </c>
      <c r="L66" s="46" t="s">
        <v>933</v>
      </c>
      <c r="M66" s="48" t="s">
        <v>934</v>
      </c>
      <c r="N66" s="46" t="s">
        <v>935</v>
      </c>
      <c r="O66" s="48" t="s">
        <v>936</v>
      </c>
      <c r="P66" s="46" t="s">
        <v>937</v>
      </c>
      <c r="Q66" s="46">
        <v>-4.6270100000000002E-2</v>
      </c>
      <c r="R66" s="46">
        <v>34.087087199999999</v>
      </c>
      <c r="S66" s="46">
        <v>1176.3</v>
      </c>
      <c r="T66" s="46">
        <v>4.633</v>
      </c>
      <c r="U66" s="46">
        <v>446665840</v>
      </c>
      <c r="V66" s="46" t="s">
        <v>938</v>
      </c>
      <c r="W66" s="47">
        <v>45716.548159722217</v>
      </c>
      <c r="Z66" s="46" t="s">
        <v>120</v>
      </c>
      <c r="AB66" s="46" t="s">
        <v>121</v>
      </c>
      <c r="AD66" s="46">
        <v>65</v>
      </c>
    </row>
    <row r="67" spans="1:30" x14ac:dyDescent="0.2">
      <c r="A67" s="47">
        <v>45715.59194027778</v>
      </c>
      <c r="B67" s="47">
        <v>45715.653689999999</v>
      </c>
      <c r="C67" s="47">
        <v>45715</v>
      </c>
      <c r="D67" s="46">
        <f t="shared" ref="D67:D77" si="1">_xlfn.DAYS(B67,A67)</f>
        <v>0</v>
      </c>
      <c r="E67" s="46" t="s">
        <v>939</v>
      </c>
      <c r="F67" s="46" t="s">
        <v>940</v>
      </c>
      <c r="G67" s="46" t="s">
        <v>941</v>
      </c>
      <c r="H67" s="48" t="s">
        <v>942</v>
      </c>
      <c r="I67" s="46" t="s">
        <v>943</v>
      </c>
      <c r="J67" s="48" t="s">
        <v>944</v>
      </c>
      <c r="K67" s="46" t="s">
        <v>945</v>
      </c>
      <c r="L67" s="46" t="s">
        <v>946</v>
      </c>
      <c r="M67" s="48" t="s">
        <v>947</v>
      </c>
      <c r="N67" s="46" t="s">
        <v>948</v>
      </c>
      <c r="O67" s="48" t="s">
        <v>949</v>
      </c>
      <c r="P67" s="46" t="s">
        <v>950</v>
      </c>
      <c r="Q67" s="46">
        <v>-6.5876299999999999E-2</v>
      </c>
      <c r="R67" s="46">
        <v>34.056241999999997</v>
      </c>
      <c r="S67" s="46">
        <v>1139</v>
      </c>
      <c r="T67" s="46">
        <v>4.6660000000000004</v>
      </c>
      <c r="U67" s="46">
        <v>446665898</v>
      </c>
      <c r="V67" s="46" t="s">
        <v>951</v>
      </c>
      <c r="W67" s="47">
        <v>45716.548229166663</v>
      </c>
      <c r="Z67" s="46" t="s">
        <v>120</v>
      </c>
      <c r="AB67" s="46" t="s">
        <v>121</v>
      </c>
      <c r="AD67" s="46">
        <v>66</v>
      </c>
    </row>
    <row r="68" spans="1:30" x14ac:dyDescent="0.2">
      <c r="A68" s="47">
        <v>45733.465330833344</v>
      </c>
      <c r="B68" s="47">
        <v>45733.473020428239</v>
      </c>
      <c r="C68" s="47">
        <v>45733</v>
      </c>
      <c r="D68" s="46">
        <f t="shared" si="1"/>
        <v>0</v>
      </c>
      <c r="E68" s="46" t="s">
        <v>952</v>
      </c>
      <c r="F68" s="46" t="s">
        <v>953</v>
      </c>
      <c r="G68" s="46" t="s">
        <v>954</v>
      </c>
      <c r="H68" s="48" t="s">
        <v>955</v>
      </c>
      <c r="I68" s="46" t="s">
        <v>956</v>
      </c>
      <c r="J68" s="48" t="s">
        <v>957</v>
      </c>
      <c r="K68" s="46" t="s">
        <v>958</v>
      </c>
      <c r="L68" s="46" t="s">
        <v>959</v>
      </c>
      <c r="M68" s="48" t="s">
        <v>960</v>
      </c>
      <c r="N68" s="46" t="s">
        <v>961</v>
      </c>
      <c r="O68" s="48" t="s">
        <v>962</v>
      </c>
      <c r="P68" s="46" t="s">
        <v>963</v>
      </c>
      <c r="Q68" s="46">
        <v>-6.9192100000000006E-2</v>
      </c>
      <c r="R68" s="46">
        <v>34.0704973</v>
      </c>
      <c r="S68" s="46">
        <v>1134.9000000000001</v>
      </c>
      <c r="T68" s="46">
        <v>4.95</v>
      </c>
      <c r="U68" s="46">
        <v>453384167</v>
      </c>
      <c r="V68" s="46" t="s">
        <v>964</v>
      </c>
      <c r="W68" s="47">
        <v>45734.582835648151</v>
      </c>
      <c r="Z68" s="46" t="s">
        <v>120</v>
      </c>
      <c r="AB68" s="46" t="s">
        <v>121</v>
      </c>
      <c r="AD68" s="46">
        <v>67</v>
      </c>
    </row>
    <row r="69" spans="1:30" x14ac:dyDescent="0.2">
      <c r="A69" s="47">
        <v>45735.587649212961</v>
      </c>
      <c r="B69" s="47">
        <v>45735.590060844908</v>
      </c>
      <c r="C69" s="47">
        <v>45735</v>
      </c>
      <c r="D69" s="46">
        <f t="shared" si="1"/>
        <v>0</v>
      </c>
      <c r="E69" s="46" t="s">
        <v>965</v>
      </c>
      <c r="F69" s="46" t="s">
        <v>966</v>
      </c>
      <c r="G69" s="46" t="s">
        <v>967</v>
      </c>
      <c r="H69" s="48" t="s">
        <v>968</v>
      </c>
      <c r="I69" s="46" t="s">
        <v>969</v>
      </c>
      <c r="J69" s="48" t="s">
        <v>970</v>
      </c>
      <c r="K69" s="46" t="s">
        <v>304</v>
      </c>
      <c r="L69" s="46" t="s">
        <v>971</v>
      </c>
      <c r="M69" s="48" t="s">
        <v>972</v>
      </c>
      <c r="N69" s="46" t="s">
        <v>973</v>
      </c>
      <c r="O69" s="48" t="s">
        <v>974</v>
      </c>
      <c r="P69" s="46" t="s">
        <v>975</v>
      </c>
      <c r="Q69" s="46">
        <v>-4.21517E-2</v>
      </c>
      <c r="R69" s="46">
        <v>34.117996699999999</v>
      </c>
      <c r="S69" s="46">
        <v>1177.3</v>
      </c>
      <c r="T69" s="46">
        <v>3.8</v>
      </c>
      <c r="U69" s="46">
        <v>454724496</v>
      </c>
      <c r="V69" s="46" t="s">
        <v>976</v>
      </c>
      <c r="W69" s="47">
        <v>45737.625937500001</v>
      </c>
      <c r="Z69" s="46" t="s">
        <v>120</v>
      </c>
      <c r="AB69" s="46" t="s">
        <v>121</v>
      </c>
      <c r="AD69" s="46">
        <v>68</v>
      </c>
    </row>
    <row r="70" spans="1:30" x14ac:dyDescent="0.2">
      <c r="A70" s="47">
        <v>45747.399405567128</v>
      </c>
      <c r="B70" s="47">
        <v>45747.416623414349</v>
      </c>
      <c r="C70" s="47">
        <v>45747</v>
      </c>
      <c r="D70" s="46">
        <f t="shared" si="1"/>
        <v>0</v>
      </c>
      <c r="E70" s="46" t="s">
        <v>186</v>
      </c>
      <c r="F70" s="46" t="s">
        <v>977</v>
      </c>
      <c r="G70" s="46" t="s">
        <v>978</v>
      </c>
      <c r="H70" s="48" t="s">
        <v>979</v>
      </c>
      <c r="I70" s="46" t="s">
        <v>980</v>
      </c>
      <c r="J70" s="48" t="s">
        <v>981</v>
      </c>
      <c r="K70" s="46" t="s">
        <v>304</v>
      </c>
      <c r="L70" s="46" t="s">
        <v>982</v>
      </c>
      <c r="M70" s="48" t="s">
        <v>983</v>
      </c>
      <c r="N70" s="46" t="s">
        <v>984</v>
      </c>
      <c r="O70" s="48" t="s">
        <v>985</v>
      </c>
      <c r="P70" s="46" t="s">
        <v>986</v>
      </c>
      <c r="Q70" s="46">
        <v>-5.27754E-2</v>
      </c>
      <c r="R70" s="46">
        <v>34.081993400000002</v>
      </c>
      <c r="S70" s="46">
        <v>1149.3</v>
      </c>
      <c r="T70" s="46">
        <v>4.75</v>
      </c>
      <c r="U70" s="46">
        <v>458597566</v>
      </c>
      <c r="V70" s="46" t="s">
        <v>987</v>
      </c>
      <c r="W70" s="47">
        <v>45749.254641203697</v>
      </c>
      <c r="Z70" s="46" t="s">
        <v>120</v>
      </c>
      <c r="AB70" s="46" t="s">
        <v>121</v>
      </c>
      <c r="AD70" s="46">
        <v>69</v>
      </c>
    </row>
    <row r="71" spans="1:30" x14ac:dyDescent="0.2">
      <c r="A71" s="47">
        <v>45755.668384548611</v>
      </c>
      <c r="B71" s="47">
        <v>45755.677843101847</v>
      </c>
      <c r="C71" s="47">
        <v>45755</v>
      </c>
      <c r="D71" s="46">
        <f t="shared" si="1"/>
        <v>0</v>
      </c>
      <c r="E71" s="46" t="s">
        <v>574</v>
      </c>
      <c r="F71" s="46" t="s">
        <v>174</v>
      </c>
      <c r="G71" s="46" t="s">
        <v>988</v>
      </c>
      <c r="H71" s="48" t="s">
        <v>989</v>
      </c>
      <c r="I71" s="46" t="s">
        <v>990</v>
      </c>
      <c r="J71" s="48" t="s">
        <v>991</v>
      </c>
      <c r="K71" s="46" t="s">
        <v>992</v>
      </c>
      <c r="L71" s="46" t="s">
        <v>993</v>
      </c>
      <c r="M71" s="48" t="s">
        <v>994</v>
      </c>
      <c r="N71" s="46" t="s">
        <v>995</v>
      </c>
      <c r="O71" s="48" t="s">
        <v>996</v>
      </c>
      <c r="P71" s="46" t="s">
        <v>997</v>
      </c>
      <c r="Q71" s="46">
        <v>-0.1018126</v>
      </c>
      <c r="R71" s="46">
        <v>34.069391199999998</v>
      </c>
      <c r="S71" s="46">
        <v>1124.8</v>
      </c>
      <c r="T71" s="46">
        <v>4.5709999999999997</v>
      </c>
      <c r="U71" s="46">
        <v>463109147</v>
      </c>
      <c r="V71" s="46" t="s">
        <v>998</v>
      </c>
      <c r="W71" s="47">
        <v>45761.403773148151</v>
      </c>
      <c r="Z71" s="46" t="s">
        <v>120</v>
      </c>
      <c r="AB71" s="46" t="s">
        <v>121</v>
      </c>
      <c r="AD71" s="46">
        <v>70</v>
      </c>
    </row>
    <row r="72" spans="1:30" s="50" customFormat="1" x14ac:dyDescent="0.2">
      <c r="A72" s="49">
        <v>45698.427225590283</v>
      </c>
      <c r="B72" s="49">
        <v>45755.681250046298</v>
      </c>
      <c r="C72" s="49">
        <v>45698</v>
      </c>
      <c r="D72" s="50">
        <f t="shared" si="1"/>
        <v>57</v>
      </c>
      <c r="E72" s="50" t="s">
        <v>999</v>
      </c>
      <c r="F72" s="50" t="s">
        <v>1000</v>
      </c>
      <c r="G72" s="50" t="s">
        <v>1001</v>
      </c>
      <c r="H72" s="51" t="s">
        <v>1002</v>
      </c>
      <c r="I72" s="50" t="s">
        <v>1003</v>
      </c>
      <c r="J72" s="51" t="s">
        <v>1004</v>
      </c>
      <c r="K72" s="50" t="s">
        <v>1005</v>
      </c>
      <c r="L72" s="50" t="s">
        <v>1006</v>
      </c>
      <c r="M72" s="51" t="s">
        <v>1007</v>
      </c>
      <c r="N72" s="50" t="s">
        <v>1008</v>
      </c>
      <c r="O72" s="51" t="s">
        <v>1009</v>
      </c>
      <c r="P72" s="50" t="s">
        <v>1010</v>
      </c>
      <c r="Q72" s="50">
        <v>-0.1009401</v>
      </c>
      <c r="R72" s="50">
        <v>34.069076000000003</v>
      </c>
      <c r="S72" s="50">
        <v>1122.3</v>
      </c>
      <c r="T72" s="50">
        <v>3</v>
      </c>
      <c r="U72" s="50">
        <v>463109199</v>
      </c>
      <c r="V72" s="50" t="s">
        <v>1011</v>
      </c>
      <c r="W72" s="49">
        <v>45761.403854166667</v>
      </c>
      <c r="Z72" s="50" t="s">
        <v>120</v>
      </c>
      <c r="AB72" s="50" t="s">
        <v>121</v>
      </c>
      <c r="AD72" s="50">
        <v>71</v>
      </c>
    </row>
    <row r="73" spans="1:30" x14ac:dyDescent="0.2">
      <c r="A73" s="47">
        <v>45762.473867986111</v>
      </c>
      <c r="B73" s="47">
        <v>45762.481103726852</v>
      </c>
      <c r="C73" s="47">
        <v>45762</v>
      </c>
      <c r="D73" s="46">
        <f t="shared" si="1"/>
        <v>0</v>
      </c>
      <c r="E73" s="46" t="s">
        <v>1012</v>
      </c>
      <c r="F73" s="46" t="s">
        <v>1013</v>
      </c>
      <c r="G73" s="46" t="s">
        <v>1014</v>
      </c>
      <c r="H73" s="48" t="s">
        <v>1015</v>
      </c>
      <c r="I73" s="46" t="s">
        <v>1016</v>
      </c>
      <c r="J73" s="48" t="s">
        <v>1017</v>
      </c>
      <c r="K73" s="46" t="s">
        <v>1018</v>
      </c>
      <c r="L73" s="46" t="s">
        <v>1019</v>
      </c>
      <c r="M73" s="48" t="s">
        <v>1020</v>
      </c>
      <c r="N73" s="46" t="s">
        <v>1021</v>
      </c>
      <c r="O73" s="48" t="s">
        <v>1022</v>
      </c>
      <c r="P73" s="46" t="s">
        <v>1023</v>
      </c>
      <c r="Q73" s="46">
        <v>-5.4383099999999997E-2</v>
      </c>
      <c r="R73" s="46">
        <v>34.118568699999997</v>
      </c>
      <c r="S73" s="46">
        <v>1162.5</v>
      </c>
      <c r="T73" s="46">
        <v>4.3499999999999996</v>
      </c>
      <c r="U73" s="46">
        <v>469601214</v>
      </c>
      <c r="V73" s="46" t="s">
        <v>1024</v>
      </c>
      <c r="W73" s="47">
        <v>45772.283206018517</v>
      </c>
      <c r="Z73" s="46" t="s">
        <v>120</v>
      </c>
      <c r="AB73" s="46" t="s">
        <v>121</v>
      </c>
      <c r="AD73" s="46">
        <v>72</v>
      </c>
    </row>
    <row r="74" spans="1:30" x14ac:dyDescent="0.2">
      <c r="A74" s="47">
        <v>45762.545477962973</v>
      </c>
      <c r="B74" s="47">
        <v>45762.603276527778</v>
      </c>
      <c r="C74" s="47">
        <v>45762</v>
      </c>
      <c r="D74" s="46">
        <f t="shared" si="1"/>
        <v>0</v>
      </c>
      <c r="E74" s="46" t="s">
        <v>1025</v>
      </c>
      <c r="F74" s="46" t="s">
        <v>1013</v>
      </c>
      <c r="G74" s="46" t="s">
        <v>1026</v>
      </c>
      <c r="H74" s="48" t="s">
        <v>1027</v>
      </c>
      <c r="I74" s="46" t="s">
        <v>1028</v>
      </c>
      <c r="J74" s="48" t="s">
        <v>1029</v>
      </c>
      <c r="K74" s="46" t="s">
        <v>304</v>
      </c>
      <c r="L74" s="46" t="s">
        <v>1030</v>
      </c>
      <c r="M74" s="48" t="s">
        <v>1031</v>
      </c>
      <c r="N74" s="46" t="s">
        <v>1032</v>
      </c>
      <c r="O74" s="48" t="s">
        <v>1033</v>
      </c>
      <c r="P74" s="46" t="s">
        <v>1034</v>
      </c>
      <c r="Q74" s="46">
        <v>-5.4852499999999998E-2</v>
      </c>
      <c r="R74" s="46">
        <v>34.136552899999998</v>
      </c>
      <c r="S74" s="46">
        <v>1125.9000000000001</v>
      </c>
      <c r="T74" s="46">
        <v>4.5999999999999996</v>
      </c>
      <c r="U74" s="46">
        <v>469601234</v>
      </c>
      <c r="V74" s="46" t="s">
        <v>1035</v>
      </c>
      <c r="W74" s="47">
        <v>45772.283263888887</v>
      </c>
      <c r="Z74" s="46" t="s">
        <v>120</v>
      </c>
      <c r="AB74" s="46" t="s">
        <v>121</v>
      </c>
      <c r="AD74" s="46">
        <v>73</v>
      </c>
    </row>
    <row r="75" spans="1:30" x14ac:dyDescent="0.2">
      <c r="A75" s="47">
        <v>45773.653329016197</v>
      </c>
      <c r="B75" s="47">
        <v>45773.686381504631</v>
      </c>
      <c r="C75" s="47">
        <v>45773</v>
      </c>
      <c r="D75" s="46">
        <f t="shared" si="1"/>
        <v>0</v>
      </c>
      <c r="E75" s="46" t="s">
        <v>1036</v>
      </c>
      <c r="F75" s="46" t="s">
        <v>174</v>
      </c>
      <c r="G75" s="46" t="s">
        <v>1037</v>
      </c>
      <c r="H75" s="48" t="s">
        <v>1038</v>
      </c>
      <c r="I75" s="46" t="s">
        <v>1039</v>
      </c>
      <c r="J75" s="48" t="s">
        <v>1040</v>
      </c>
      <c r="K75" s="46" t="s">
        <v>304</v>
      </c>
      <c r="L75" s="46" t="s">
        <v>1041</v>
      </c>
      <c r="M75" s="48" t="s">
        <v>1042</v>
      </c>
      <c r="N75" s="46" t="s">
        <v>1043</v>
      </c>
      <c r="O75" s="48" t="s">
        <v>1044</v>
      </c>
      <c r="P75" s="46" t="s">
        <v>1045</v>
      </c>
      <c r="Q75" s="46">
        <v>-5.4980099999999997E-2</v>
      </c>
      <c r="R75" s="46">
        <v>34.136232999999997</v>
      </c>
      <c r="S75" s="46">
        <v>1122.5999999999999</v>
      </c>
      <c r="T75" s="46">
        <v>4.9850000000000003</v>
      </c>
      <c r="U75" s="46">
        <v>473229881</v>
      </c>
      <c r="V75" s="46" t="s">
        <v>1046</v>
      </c>
      <c r="W75" s="47">
        <v>45779.557534722233</v>
      </c>
      <c r="Z75" s="46" t="s">
        <v>120</v>
      </c>
      <c r="AB75" s="46" t="s">
        <v>121</v>
      </c>
      <c r="AD75" s="46">
        <v>74</v>
      </c>
    </row>
    <row r="76" spans="1:30" x14ac:dyDescent="0.2">
      <c r="A76" s="47">
        <v>45777.478766782413</v>
      </c>
      <c r="B76" s="47">
        <v>45777.501076238434</v>
      </c>
      <c r="C76" s="47">
        <v>45777</v>
      </c>
      <c r="D76" s="46">
        <f t="shared" si="1"/>
        <v>0</v>
      </c>
      <c r="E76" s="46" t="s">
        <v>1047</v>
      </c>
      <c r="F76" s="46" t="s">
        <v>1048</v>
      </c>
      <c r="G76" s="46" t="s">
        <v>1049</v>
      </c>
      <c r="H76" s="48" t="s">
        <v>1050</v>
      </c>
      <c r="I76" s="46" t="s">
        <v>1051</v>
      </c>
      <c r="J76" s="48" t="s">
        <v>1052</v>
      </c>
      <c r="K76" s="46" t="s">
        <v>1053</v>
      </c>
      <c r="L76" s="46" t="s">
        <v>1054</v>
      </c>
      <c r="M76" s="48" t="s">
        <v>1055</v>
      </c>
      <c r="N76" s="46" t="s">
        <v>1056</v>
      </c>
      <c r="O76" s="48" t="s">
        <v>1057</v>
      </c>
      <c r="P76" s="46" t="s">
        <v>1058</v>
      </c>
      <c r="Q76" s="46">
        <v>-5.4757E-2</v>
      </c>
      <c r="R76" s="46">
        <v>34.137656700000001</v>
      </c>
      <c r="S76" s="46">
        <v>1124.0999999999999</v>
      </c>
      <c r="T76" s="46">
        <v>4.4329999999999998</v>
      </c>
      <c r="U76" s="46">
        <v>473230155</v>
      </c>
      <c r="V76" s="46" t="s">
        <v>1059</v>
      </c>
      <c r="W76" s="47">
        <v>45779.557986111111</v>
      </c>
      <c r="Z76" s="46" t="s">
        <v>120</v>
      </c>
      <c r="AB76" s="46" t="s">
        <v>121</v>
      </c>
      <c r="AD76" s="46">
        <v>75</v>
      </c>
    </row>
    <row r="77" spans="1:30" x14ac:dyDescent="0.2">
      <c r="A77" s="124">
        <v>45789.513989513893</v>
      </c>
      <c r="B77" s="47">
        <v>45789.518196331017</v>
      </c>
      <c r="C77" s="47">
        <v>45789</v>
      </c>
      <c r="D77" s="46">
        <f t="shared" si="1"/>
        <v>0</v>
      </c>
      <c r="E77" s="46" t="s">
        <v>586</v>
      </c>
      <c r="F77" s="46" t="s">
        <v>1013</v>
      </c>
      <c r="G77" s="46" t="s">
        <v>1060</v>
      </c>
      <c r="H77" s="48" t="s">
        <v>1061</v>
      </c>
      <c r="I77" s="46" t="s">
        <v>1062</v>
      </c>
      <c r="J77" s="48" t="s">
        <v>1063</v>
      </c>
      <c r="K77" s="46" t="s">
        <v>1064</v>
      </c>
      <c r="L77" s="46" t="s">
        <v>1065</v>
      </c>
      <c r="M77" s="48" t="s">
        <v>1066</v>
      </c>
      <c r="N77" s="46" t="s">
        <v>1067</v>
      </c>
      <c r="O77" s="48" t="s">
        <v>1068</v>
      </c>
      <c r="P77" s="46" t="s">
        <v>1069</v>
      </c>
      <c r="Q77" s="46">
        <v>-9.7653500000000004E-2</v>
      </c>
      <c r="R77" s="46">
        <v>34.066013099999999</v>
      </c>
      <c r="S77" s="46">
        <v>1123.0999999999999</v>
      </c>
      <c r="T77" s="46">
        <v>4.5330000000000004</v>
      </c>
      <c r="U77" s="46">
        <v>479425838</v>
      </c>
      <c r="V77" s="46" t="s">
        <v>1070</v>
      </c>
      <c r="W77" s="47">
        <v>45792.245138888888</v>
      </c>
      <c r="Z77" s="46" t="s">
        <v>120</v>
      </c>
      <c r="AB77" s="46" t="s">
        <v>121</v>
      </c>
      <c r="AD77" s="46">
        <v>76</v>
      </c>
    </row>
    <row r="78" spans="1:30" x14ac:dyDescent="0.2">
      <c r="D78" s="46">
        <f>SUM(D2:D77)</f>
        <v>212</v>
      </c>
    </row>
    <row r="80" spans="1:30" x14ac:dyDescent="0.2">
      <c r="A80" s="50" t="s">
        <v>857</v>
      </c>
      <c r="B80" s="72" t="s">
        <v>858</v>
      </c>
    </row>
    <row r="81" spans="1:2" x14ac:dyDescent="0.2">
      <c r="A81" s="46">
        <f>D20+D53+D54+D55+D62+D72</f>
        <v>211</v>
      </c>
      <c r="B81" s="46">
        <f>D35</f>
        <v>1</v>
      </c>
    </row>
  </sheetData>
  <autoFilter ref="A1:AD77" xr:uid="{7D96F6FC-1907-6143-8DC2-E8056B277A18}"/>
  <hyperlinks>
    <hyperlink ref="H2" r:id="rId1" xr:uid="{C0E98DE8-7AD4-2841-8EEE-55900AF645DC}"/>
    <hyperlink ref="J2" r:id="rId2" xr:uid="{BA409431-AFD6-8741-B897-01E3DA4A42EC}"/>
    <hyperlink ref="M2" r:id="rId3" xr:uid="{7713CC45-1975-B64E-81AF-DD0C218E8A08}"/>
    <hyperlink ref="O2" r:id="rId4" xr:uid="{47E7C106-AEA1-684E-A507-532CBA3014D6}"/>
    <hyperlink ref="H3" r:id="rId5" xr:uid="{F0B0CE3D-B9F4-1846-8530-93C7DDC348F9}"/>
    <hyperlink ref="J3" r:id="rId6" xr:uid="{ECA850A3-D2C3-1E4D-920C-A66B73575156}"/>
    <hyperlink ref="M3" r:id="rId7" xr:uid="{DDCC75F8-67A5-BD4A-9621-DD310D2651EE}"/>
    <hyperlink ref="O3" r:id="rId8" xr:uid="{735EA354-7693-7847-9DB5-C405451B45BE}"/>
    <hyperlink ref="H4" r:id="rId9" xr:uid="{35EF0E97-1B73-B546-AF26-B773D1778D3F}"/>
    <hyperlink ref="J4" r:id="rId10" xr:uid="{6A7E8168-F5C0-414D-9807-B34C82EC62D5}"/>
    <hyperlink ref="M4" r:id="rId11" xr:uid="{D3632CCA-F613-A84F-8B52-B2F689A516B7}"/>
    <hyperlink ref="O4" r:id="rId12" xr:uid="{062D016F-254E-A74D-9817-1F5329498B9A}"/>
    <hyperlink ref="H5" r:id="rId13" xr:uid="{C930CC32-17CC-9B4A-B38D-2D95CC7236F0}"/>
    <hyperlink ref="J5" r:id="rId14" xr:uid="{18B7214C-1177-1C40-AF5D-4B4C76E48EB6}"/>
    <hyperlink ref="M5" r:id="rId15" xr:uid="{DAC506B3-2FA6-5849-9466-08240381C374}"/>
    <hyperlink ref="O5" r:id="rId16" xr:uid="{98F8AA6F-3573-1845-AD38-8BE82C76FAE7}"/>
    <hyperlink ref="H6" r:id="rId17" xr:uid="{695D7363-50FA-9A47-A3EE-7A814260A42E}"/>
    <hyperlink ref="J6" r:id="rId18" xr:uid="{3E2BE779-870D-3745-B999-AA78823D7D86}"/>
    <hyperlink ref="M6" r:id="rId19" xr:uid="{1B1237AA-26E2-B145-B9B7-9F1DB90E502E}"/>
    <hyperlink ref="O6" r:id="rId20" xr:uid="{77316BEB-A040-2140-A512-0F908A96C8EA}"/>
    <hyperlink ref="H7" r:id="rId21" xr:uid="{EFF32FC0-03CB-A64A-847F-450ACB9643C4}"/>
    <hyperlink ref="J7" r:id="rId22" xr:uid="{4C0A5F2F-79B3-6D40-8BB6-DAC18DBEB513}"/>
    <hyperlink ref="M7" r:id="rId23" xr:uid="{E72F37CD-080B-3E48-8F1D-CA069B894EAA}"/>
    <hyperlink ref="O7" r:id="rId24" xr:uid="{BADEADCF-E61C-4D44-A484-D3E35F5A12FE}"/>
    <hyperlink ref="H8" r:id="rId25" xr:uid="{EAECDA9D-A1DE-AB45-8EFC-BB666F379389}"/>
    <hyperlink ref="J8" r:id="rId26" xr:uid="{D9FACB3C-2999-BD4C-94B1-0F95E3BF2A11}"/>
    <hyperlink ref="M8" r:id="rId27" xr:uid="{BA218042-2C2F-0549-B887-6CE62FC9B798}"/>
    <hyperlink ref="O8" r:id="rId28" xr:uid="{541A7CAD-24D6-F14B-A0FD-9EAC3F916FFA}"/>
    <hyperlink ref="H9" r:id="rId29" xr:uid="{D8E0FE70-FFD4-1541-87DF-0C0580AAA994}"/>
    <hyperlink ref="J9" r:id="rId30" xr:uid="{FD7EA794-C632-AE49-9A60-51EDD6F04837}"/>
    <hyperlink ref="M9" r:id="rId31" xr:uid="{9AE5A94E-F78F-A44F-8F80-4C2DF9EF400B}"/>
    <hyperlink ref="O9" r:id="rId32" xr:uid="{E24D7D41-9D8B-1448-A014-C2FB31BCF561}"/>
    <hyperlink ref="H10" r:id="rId33" xr:uid="{D79CA84A-F173-2F4A-A98C-180B1BF76700}"/>
    <hyperlink ref="J10" r:id="rId34" xr:uid="{3549EA93-6644-274E-A727-8B37196E10CD}"/>
    <hyperlink ref="M10" r:id="rId35" xr:uid="{F679CB42-E934-744C-84E1-D140DF091EF2}"/>
    <hyperlink ref="O10" r:id="rId36" xr:uid="{8A1EFD20-A71D-224B-BD77-379E513CB6A4}"/>
    <hyperlink ref="H11" r:id="rId37" xr:uid="{3223022E-C1C9-9C4A-ADB9-42F6EAD86719}"/>
    <hyperlink ref="J11" r:id="rId38" xr:uid="{1AFEBD9E-7C27-3744-9EC0-3D50FD290F2F}"/>
    <hyperlink ref="M11" r:id="rId39" xr:uid="{C778C5F6-8184-7344-994D-C077BED08A06}"/>
    <hyperlink ref="O11" r:id="rId40" xr:uid="{EA5E0609-A52E-E841-A0F8-FB3903C3BDE5}"/>
    <hyperlink ref="H12" r:id="rId41" xr:uid="{7B7F2A7C-9193-714D-ADFE-45F051065533}"/>
    <hyperlink ref="J12" r:id="rId42" xr:uid="{77291C36-49D3-7E49-9F38-C65B7046090A}"/>
    <hyperlink ref="M12" r:id="rId43" xr:uid="{77ADC944-E395-7941-B472-750D5319D298}"/>
    <hyperlink ref="O12" r:id="rId44" xr:uid="{6BD6A6BB-ACC8-3C40-A70B-7C2C2621DDAF}"/>
    <hyperlink ref="H13" r:id="rId45" xr:uid="{B5C209B0-7165-2943-BAF5-B76A8FBFDC60}"/>
    <hyperlink ref="J13" r:id="rId46" xr:uid="{BE21F729-112F-0442-80C2-CC3C9CD4514A}"/>
    <hyperlink ref="M13" r:id="rId47" xr:uid="{7FD7F7F4-687F-024B-B240-D4A686787D92}"/>
    <hyperlink ref="O13" r:id="rId48" xr:uid="{6893597D-7DF4-2841-9192-33656AFFC749}"/>
    <hyperlink ref="H14" r:id="rId49" xr:uid="{777FBBA9-A7B1-EE41-A80E-EB4D76AEA3BE}"/>
    <hyperlink ref="J14" r:id="rId50" xr:uid="{5CA5F4C9-9E6C-A74F-8837-6BEA9A214795}"/>
    <hyperlink ref="M14" r:id="rId51" xr:uid="{C27F8F9A-6874-3F46-8ADA-2E151C505BF1}"/>
    <hyperlink ref="O14" r:id="rId52" xr:uid="{5CCE8981-E0D9-4D4F-8763-8359EF189BF2}"/>
    <hyperlink ref="H15" r:id="rId53" xr:uid="{699298DD-0DF5-624E-ADA3-3F3FCF26309A}"/>
    <hyperlink ref="J15" r:id="rId54" xr:uid="{2597B700-0B62-6F4D-9423-967D8C1CA3B9}"/>
    <hyperlink ref="M15" r:id="rId55" xr:uid="{CEF242AE-BF14-AD41-9A25-A5F92EA8D0D7}"/>
    <hyperlink ref="O15" r:id="rId56" xr:uid="{D551A49C-C333-8548-B7C6-7216D2668681}"/>
    <hyperlink ref="H16" r:id="rId57" xr:uid="{AEEBD821-47EA-A448-AB28-44CE260A96C4}"/>
    <hyperlink ref="J16" r:id="rId58" xr:uid="{1E3F5361-AB06-8F4E-B2F3-97E27FCAD58F}"/>
    <hyperlink ref="M16" r:id="rId59" xr:uid="{E353D9F2-0F9B-534D-BDBE-E3CD8511886E}"/>
    <hyperlink ref="O16" r:id="rId60" xr:uid="{BE38DD7E-DFEC-1F42-933C-DAC0CA31CD21}"/>
    <hyperlink ref="H17" r:id="rId61" xr:uid="{53C95AC9-1071-AC41-A595-CAF316931C8D}"/>
    <hyperlink ref="J17" r:id="rId62" xr:uid="{C6596AFE-D15A-0B45-BFBC-4DB30CFA85CC}"/>
    <hyperlink ref="M17" r:id="rId63" xr:uid="{0AD7B1A8-7692-BE49-8479-ADEAB4AD00B2}"/>
    <hyperlink ref="O17" r:id="rId64" xr:uid="{65AA40BE-EBC6-2A43-813C-316BBD46FEA6}"/>
    <hyperlink ref="H18" r:id="rId65" xr:uid="{1714C739-C502-0942-8E9C-1B3CA70BA1BA}"/>
    <hyperlink ref="J18" r:id="rId66" xr:uid="{EC0FA900-0964-5049-8411-C6D2A27778D4}"/>
    <hyperlink ref="M18" r:id="rId67" xr:uid="{4373D956-6E7C-4D4A-ACFB-3D2851E43FC8}"/>
    <hyperlink ref="O18" r:id="rId68" xr:uid="{A8B1FCA4-14FC-2643-8EEE-18121D76EBAA}"/>
    <hyperlink ref="H19" r:id="rId69" xr:uid="{58D92BE3-DF32-5F4D-8887-6FD1D16BE5A8}"/>
    <hyperlink ref="J19" r:id="rId70" xr:uid="{AE6683C2-28FF-4943-AEAC-9E657DA65AC5}"/>
    <hyperlink ref="M19" r:id="rId71" xr:uid="{DB905192-4B1F-7645-9D8D-0C34049C07C7}"/>
    <hyperlink ref="O19" r:id="rId72" xr:uid="{3FB4C077-C2A1-3349-A5BA-2F58B9C9DFC8}"/>
    <hyperlink ref="H20" r:id="rId73" xr:uid="{E3598D12-A5D8-8C4D-9E9C-45BB4AD0B4FA}"/>
    <hyperlink ref="J20" r:id="rId74" xr:uid="{6E60FDFB-E8D8-8049-9A31-93BE95E5C0E5}"/>
    <hyperlink ref="M20" r:id="rId75" xr:uid="{F41E1E3D-90B5-C34D-9AF7-9854E8E0EB0E}"/>
    <hyperlink ref="O20" r:id="rId76" xr:uid="{E5053090-ACF4-1641-908E-5C2D620A003F}"/>
    <hyperlink ref="H21" r:id="rId77" xr:uid="{4096BD9A-EB46-0743-801A-2EA76179C75B}"/>
    <hyperlink ref="J21" r:id="rId78" xr:uid="{D78C5537-C79D-7642-9B0E-557B30A4CF23}"/>
    <hyperlink ref="M21" r:id="rId79" xr:uid="{FA0F6D8A-E1A6-AC4D-AB1A-E354A9D983D7}"/>
    <hyperlink ref="O21" r:id="rId80" xr:uid="{C9741AED-6B7C-B949-95AE-51055D3A0723}"/>
    <hyperlink ref="H22" r:id="rId81" xr:uid="{9E0FB293-C3D1-BF4C-943B-FFB9F91B6DE1}"/>
    <hyperlink ref="J22" r:id="rId82" xr:uid="{8D48AFB5-65BF-944A-A13B-4ED95F1EB683}"/>
    <hyperlink ref="M22" r:id="rId83" xr:uid="{679490F8-9816-A64E-8AC2-4534EDD2B3E9}"/>
    <hyperlink ref="O22" r:id="rId84" xr:uid="{8AFC02C0-305C-144C-8B8A-CD1D75B52C16}"/>
    <hyperlink ref="H23" r:id="rId85" xr:uid="{A511E01B-E8F9-D644-AE19-0401C7A05547}"/>
    <hyperlink ref="J23" r:id="rId86" xr:uid="{514A26AE-9A7F-7F41-9E03-80A71ACCF948}"/>
    <hyperlink ref="M23" r:id="rId87" xr:uid="{26B5FC84-A6FB-3347-A3E1-215929A27AB5}"/>
    <hyperlink ref="O23" r:id="rId88" xr:uid="{B7E6F79E-FE16-964D-B27D-559A267DF903}"/>
    <hyperlink ref="H24" r:id="rId89" xr:uid="{D5E54D0C-3F52-824E-888E-BBD5D6FE3EC6}"/>
    <hyperlink ref="J24" r:id="rId90" xr:uid="{F055044C-0DAF-3F4C-8B8D-3B34ABD0C0DC}"/>
    <hyperlink ref="M24" r:id="rId91" xr:uid="{9EE0635D-663E-1A41-9E4E-96EC22096EF9}"/>
    <hyperlink ref="O24" r:id="rId92" xr:uid="{52705E1C-853D-0347-A245-E18CB9FB2419}"/>
    <hyperlink ref="H25" r:id="rId93" xr:uid="{A0A0709B-339E-0842-BE6E-4DB8BDA23E5F}"/>
    <hyperlink ref="J25" r:id="rId94" xr:uid="{D1E2AB98-D22F-5543-9972-4221E7D979C5}"/>
    <hyperlink ref="M25" r:id="rId95" xr:uid="{9403ADBA-6E71-634F-B195-6E42BC7E6713}"/>
    <hyperlink ref="O25" r:id="rId96" xr:uid="{0909A6A6-BF93-574B-A6C6-5BB793690D41}"/>
    <hyperlink ref="H26" r:id="rId97" xr:uid="{836CDBA6-FFDD-B540-B959-6DD315D11430}"/>
    <hyperlink ref="J26" r:id="rId98" xr:uid="{097C5A30-C3D0-7147-B064-99A91331A612}"/>
    <hyperlink ref="M26" r:id="rId99" xr:uid="{46DE4A7B-7DBC-004F-8AB0-128FCDDEFF00}"/>
    <hyperlink ref="O26" r:id="rId100" xr:uid="{32B5F5B2-B435-E144-B3BC-073B027C6700}"/>
    <hyperlink ref="H27" r:id="rId101" xr:uid="{E7FCBA3C-83BD-974E-B0FF-3AA2B2E3753B}"/>
    <hyperlink ref="J27" r:id="rId102" xr:uid="{0DE68425-6C07-E749-B95B-1FBCF093B32D}"/>
    <hyperlink ref="M27" r:id="rId103" xr:uid="{859BFA68-BC20-1249-A562-7C882E0DF395}"/>
    <hyperlink ref="O27" r:id="rId104" xr:uid="{19CBB485-6EFF-9349-9F6F-D7908AE94D67}"/>
    <hyperlink ref="H28" r:id="rId105" xr:uid="{BDF27037-85E5-3C42-A44D-33ACFB87C579}"/>
    <hyperlink ref="J28" r:id="rId106" xr:uid="{4CDEDA9C-BED6-DA49-9875-85F27C102BF7}"/>
    <hyperlink ref="M28" r:id="rId107" xr:uid="{815F0909-F19F-E34E-977E-73A1046F0329}"/>
    <hyperlink ref="O28" r:id="rId108" xr:uid="{E95FE9F9-CDDA-B34D-B022-567B6F7CDFC6}"/>
    <hyperlink ref="H29" r:id="rId109" xr:uid="{74B8E612-A48D-C84C-8DF4-5E4EE6EE89C3}"/>
    <hyperlink ref="J29" r:id="rId110" xr:uid="{48B92DF4-2C2A-3647-AFB4-79F84EE02B8B}"/>
    <hyperlink ref="M29" r:id="rId111" xr:uid="{5C7CEDDA-AEE7-3C41-9F68-59EAEA8B1DCC}"/>
    <hyperlink ref="O29" r:id="rId112" xr:uid="{408500DE-26F3-834D-8120-C047C0C9E5A3}"/>
    <hyperlink ref="H30" r:id="rId113" xr:uid="{52456E7D-44F3-E24B-8CBD-A3D2BD41DAC9}"/>
    <hyperlink ref="J30" r:id="rId114" xr:uid="{BFDDB910-E7C6-C443-A835-91E7D864D95F}"/>
    <hyperlink ref="M30" r:id="rId115" xr:uid="{606209BE-47E5-6947-8BAD-FE4703C96303}"/>
    <hyperlink ref="O30" r:id="rId116" xr:uid="{45536C3B-8CD0-BC47-B143-2FE1AFAEA0B5}"/>
    <hyperlink ref="H31" r:id="rId117" xr:uid="{5AEA74C8-27E2-5A45-8A18-A4C0504D58C0}"/>
    <hyperlink ref="J31" r:id="rId118" xr:uid="{F0035604-30DE-624A-B0DB-27772BA321FC}"/>
    <hyperlink ref="M31" r:id="rId119" xr:uid="{21C89E37-36BD-B540-9E1F-7543DED91661}"/>
    <hyperlink ref="O31" r:id="rId120" xr:uid="{153CB910-417B-3443-B4D3-46EBB3B0357A}"/>
    <hyperlink ref="H32" r:id="rId121" xr:uid="{0F275311-6230-094A-B941-8B002BD02E1F}"/>
    <hyperlink ref="J32" r:id="rId122" xr:uid="{F6F4D6F5-EC05-DB4F-8197-43D4FBBB4E4F}"/>
    <hyperlink ref="M32" r:id="rId123" xr:uid="{4DC219EF-41DE-C548-AF62-71FB756982DD}"/>
    <hyperlink ref="O32" r:id="rId124" xr:uid="{D84F6B8E-3876-A04E-AEAC-359C5E25A06A}"/>
    <hyperlink ref="H33" r:id="rId125" xr:uid="{759BF928-1623-B240-A7F9-3598A4E3F03C}"/>
    <hyperlink ref="J33" r:id="rId126" xr:uid="{0AAA4F28-DF6C-AB49-AB46-38BCD89099FD}"/>
    <hyperlink ref="M33" r:id="rId127" xr:uid="{8A3A5D6E-4504-8741-A480-DC95FDE84D2F}"/>
    <hyperlink ref="O33" r:id="rId128" xr:uid="{FFCE3A95-D096-D44A-B596-C6F5593AB9EF}"/>
    <hyperlink ref="H34" r:id="rId129" xr:uid="{DDAB3B89-1FF1-614E-8082-2DEAAEDD2313}"/>
    <hyperlink ref="J34" r:id="rId130" xr:uid="{424F6C71-59F3-AF4E-9511-8D2CE863A2B2}"/>
    <hyperlink ref="M34" r:id="rId131" xr:uid="{13221C45-59C1-F241-9644-14B7F4DF6A5F}"/>
    <hyperlink ref="O34" r:id="rId132" xr:uid="{8B10F007-F8CF-EE41-A25B-0D8731885DF2}"/>
    <hyperlink ref="H35" r:id="rId133" xr:uid="{32CAEC73-BDED-5340-A653-2B4B75DC0BB1}"/>
    <hyperlink ref="J35" r:id="rId134" xr:uid="{356CE483-49C7-D44F-8886-8692AAF18BE6}"/>
    <hyperlink ref="M35" r:id="rId135" xr:uid="{04459012-1029-4240-B188-DDE5B1F636EF}"/>
    <hyperlink ref="O35" r:id="rId136" xr:uid="{A695AE80-AF4C-F348-80F8-761566B411C3}"/>
    <hyperlink ref="H36" r:id="rId137" xr:uid="{AF1F6A7D-18F0-8D46-9EB8-FCF42B874ED6}"/>
    <hyperlink ref="J36" r:id="rId138" xr:uid="{9FF395FA-07A6-F549-91FE-BE627ED5647D}"/>
    <hyperlink ref="M36" r:id="rId139" xr:uid="{453CFB3D-787E-ED4A-96DC-C2A8886F42AE}"/>
    <hyperlink ref="O36" r:id="rId140" xr:uid="{2A45E781-FA34-E14A-B7AD-9E78E1371BFB}"/>
    <hyperlink ref="H37" r:id="rId141" xr:uid="{47FF9A9F-B7E0-F64A-935E-8691EB3EC48D}"/>
    <hyperlink ref="J37" r:id="rId142" xr:uid="{D6120687-76FF-2B4E-A230-19BD92BEB8A9}"/>
    <hyperlink ref="M37" r:id="rId143" xr:uid="{D0BA85C1-DE19-524B-BE0B-7CFAABE501E7}"/>
    <hyperlink ref="O37" r:id="rId144" xr:uid="{8EB46B8F-9514-574C-B7DB-5DBF9BE44802}"/>
    <hyperlink ref="H38" r:id="rId145" xr:uid="{F52D1723-57EF-2249-8AA7-8F3EC711DE6E}"/>
    <hyperlink ref="J38" r:id="rId146" xr:uid="{A8DE4AF2-6BD5-3140-AEEE-853B4C50521E}"/>
    <hyperlink ref="M38" r:id="rId147" xr:uid="{4203B038-9009-CD45-8FED-9553728691C1}"/>
    <hyperlink ref="O38" r:id="rId148" xr:uid="{E9F72536-78BF-0245-A42D-55547C574F03}"/>
    <hyperlink ref="H39" r:id="rId149" xr:uid="{59BA9C30-CD75-DC4E-B45D-5B1F4F9DFD8E}"/>
    <hyperlink ref="J39" r:id="rId150" xr:uid="{AEECEB21-977F-1242-A894-D388A1FA83FA}"/>
    <hyperlink ref="M39" r:id="rId151" xr:uid="{275E4B1C-D1B9-854D-815B-0C54B6198CA8}"/>
    <hyperlink ref="O39" r:id="rId152" xr:uid="{2FB66344-533F-3E45-9615-4558021419E0}"/>
    <hyperlink ref="H40" r:id="rId153" xr:uid="{3A6CA8F4-39A4-CB4C-8B14-D47BE40B30B3}"/>
    <hyperlink ref="J40" r:id="rId154" xr:uid="{4F4DAF2D-CE76-504A-A18D-3C48D2CB4AA8}"/>
    <hyperlink ref="M40" r:id="rId155" xr:uid="{0AE62CD4-9B88-CF40-B5B3-F6716BC14E70}"/>
    <hyperlink ref="O40" r:id="rId156" xr:uid="{9DE4D3D9-18FE-924A-BEB3-8B7E90720000}"/>
    <hyperlink ref="H41" r:id="rId157" xr:uid="{D49E6E6C-3D1C-4946-8EDE-445DF4B6C278}"/>
    <hyperlink ref="J41" r:id="rId158" xr:uid="{B1F6F132-E6D4-2941-9F72-4CBAEE1BFEC7}"/>
    <hyperlink ref="M41" r:id="rId159" xr:uid="{D257DBC9-0C90-3241-84F5-9B03523448BF}"/>
    <hyperlink ref="O41" r:id="rId160" xr:uid="{E2ACA19D-6266-634B-96BC-7DA8D7433073}"/>
    <hyperlink ref="H42" r:id="rId161" xr:uid="{AFE4A6E8-DE8A-7E47-B74F-4FCFE4F48025}"/>
    <hyperlink ref="J42" r:id="rId162" xr:uid="{5AE31A73-FE63-F54C-BCB0-BD3461888E83}"/>
    <hyperlink ref="M42" r:id="rId163" xr:uid="{9B863234-49BC-6641-A81C-E610D787ECC3}"/>
    <hyperlink ref="O42" r:id="rId164" xr:uid="{01917D0C-B78F-7241-9F0B-4660F1D8D061}"/>
    <hyperlink ref="H43" r:id="rId165" xr:uid="{28B6A717-CF52-8A4D-A9FC-645451A5FF3F}"/>
    <hyperlink ref="J43" r:id="rId166" xr:uid="{5B75191E-20BE-DB4C-B19F-6D697768BB1B}"/>
    <hyperlink ref="M43" r:id="rId167" xr:uid="{63C0E738-AE32-A24D-A343-E681FDE0C114}"/>
    <hyperlink ref="O43" r:id="rId168" xr:uid="{961645B6-D336-EF4B-B839-32DD3EA6EEE1}"/>
    <hyperlink ref="H44" r:id="rId169" xr:uid="{83908574-AB67-2346-82C0-35B0F19122B3}"/>
    <hyperlink ref="J44" r:id="rId170" xr:uid="{96144173-6843-9147-BEDD-89A4FF864DBB}"/>
    <hyperlink ref="M44" r:id="rId171" xr:uid="{9001E0FE-36AF-7D41-A576-E130C6A02D94}"/>
    <hyperlink ref="O44" r:id="rId172" xr:uid="{E5D9FE8B-F7F6-CE4F-BF71-18C9EE39D248}"/>
    <hyperlink ref="H45" r:id="rId173" xr:uid="{0E715120-D6FB-0848-8F1A-3BEF6DF2E0F4}"/>
    <hyperlink ref="J45" r:id="rId174" xr:uid="{3626A3B9-5A03-9944-89C8-A0D48D8B0AFD}"/>
    <hyperlink ref="M45" r:id="rId175" xr:uid="{D3B2FD4B-9D5F-4841-90A6-0432D5D78F34}"/>
    <hyperlink ref="O45" r:id="rId176" xr:uid="{7B17F719-3576-BD43-84C3-F7FE65B500D9}"/>
    <hyperlink ref="H46" r:id="rId177" xr:uid="{DA35130D-45B5-004A-9B1B-A136EB6859D2}"/>
    <hyperlink ref="J46" r:id="rId178" xr:uid="{BB7979AB-BE0D-C94F-89FA-157129CFCB57}"/>
    <hyperlink ref="M46" r:id="rId179" xr:uid="{DF9D27D2-9DD0-9F40-8F7C-39D8E573A407}"/>
    <hyperlink ref="O46" r:id="rId180" xr:uid="{3A4D2BEB-60BC-F648-A3EA-39FDE05A00E3}"/>
    <hyperlink ref="H47" r:id="rId181" xr:uid="{C7DB0E69-94EC-3B49-B9F2-EDF441FB18B1}"/>
    <hyperlink ref="J47" r:id="rId182" xr:uid="{A1CB8430-8DE8-4044-B2D3-D0C1914083B3}"/>
    <hyperlink ref="M47" r:id="rId183" xr:uid="{0867B7B1-ECA9-B349-B15C-4CA89B56340E}"/>
    <hyperlink ref="O47" r:id="rId184" xr:uid="{F73E2470-2E29-8F46-A970-4215E063512C}"/>
    <hyperlink ref="H48" r:id="rId185" xr:uid="{D050DC9B-5567-5D4A-9367-CA79277464B4}"/>
    <hyperlink ref="J48" r:id="rId186" xr:uid="{05C6A659-B8C3-7945-BF2C-68F45AAF7AE4}"/>
    <hyperlink ref="M48" r:id="rId187" xr:uid="{DC6148FB-8467-A44B-8B91-AB51D1D7CEF9}"/>
    <hyperlink ref="O48" r:id="rId188" xr:uid="{3B54F780-DC77-0F40-937A-7322FFB50414}"/>
    <hyperlink ref="H49" r:id="rId189" xr:uid="{5D282D4D-7F45-DC41-A485-4D7DFF23F808}"/>
    <hyperlink ref="J49" r:id="rId190" xr:uid="{AC0E254F-67E2-F94B-9B49-C2F21F5928AC}"/>
    <hyperlink ref="M49" r:id="rId191" xr:uid="{9385DAED-C425-9940-A580-0C344EBC58E8}"/>
    <hyperlink ref="O49" r:id="rId192" xr:uid="{223CBDC5-A7EB-A24D-B397-BE73A6E90228}"/>
    <hyperlink ref="H50" r:id="rId193" xr:uid="{4BEEC0E9-FADC-224F-951C-419A2255B91D}"/>
    <hyperlink ref="J50" r:id="rId194" xr:uid="{11C81B7E-BF68-D745-91B7-8538D797B23A}"/>
    <hyperlink ref="M50" r:id="rId195" xr:uid="{ACFE6934-4AC6-2E42-AFF3-AC1BEF3B5081}"/>
    <hyperlink ref="O50" r:id="rId196" xr:uid="{ED8F73B3-576E-9947-B544-792BA17D9066}"/>
    <hyperlink ref="H51" r:id="rId197" xr:uid="{CD6396D2-32CB-7947-A4E8-8291EED8C504}"/>
    <hyperlink ref="J51" r:id="rId198" xr:uid="{12A6DC8F-B0D3-3443-B4AA-62B537910629}"/>
    <hyperlink ref="M51" r:id="rId199" xr:uid="{D8793588-A2FF-514D-9311-D310ECFBAAAD}"/>
    <hyperlink ref="O51" r:id="rId200" xr:uid="{AF25482B-7B75-7943-B8AA-1183664C79C8}"/>
    <hyperlink ref="H52" r:id="rId201" xr:uid="{D8B19CAD-64D3-E040-A491-7A1CB5B93EC1}"/>
    <hyperlink ref="J52" r:id="rId202" xr:uid="{707D6E22-1AC3-F84B-8354-906716F5BD73}"/>
    <hyperlink ref="M52" r:id="rId203" xr:uid="{05849E00-E9AC-C540-A9AD-414FDC9DBBB4}"/>
    <hyperlink ref="O52" r:id="rId204" xr:uid="{94F138FF-634D-F94B-B19B-56F60C2959D4}"/>
    <hyperlink ref="H53" r:id="rId205" xr:uid="{25B4A5BC-B0AE-0F4B-87F8-5C0617A10AA4}"/>
    <hyperlink ref="J53" r:id="rId206" xr:uid="{4B6CE771-5DAF-F149-B1A5-3FF724FE7CE2}"/>
    <hyperlink ref="M53" r:id="rId207" xr:uid="{A09A815C-4D04-1041-9906-52AA8698ED66}"/>
    <hyperlink ref="O53" r:id="rId208" xr:uid="{C0BBE91C-5B55-5049-91DB-FD34087CF40C}"/>
    <hyperlink ref="H54" r:id="rId209" xr:uid="{F0FF54B7-A94C-764E-BD76-8141587A8A25}"/>
    <hyperlink ref="J54" r:id="rId210" xr:uid="{2DD544F4-F580-4644-B9B9-3DD5522CDB78}"/>
    <hyperlink ref="M54" r:id="rId211" xr:uid="{BFD22A5D-5055-DE4C-8A37-1CD317649406}"/>
    <hyperlink ref="O54" r:id="rId212" xr:uid="{E9DC2A37-D38B-D743-AE4D-053E7C2CA0E1}"/>
    <hyperlink ref="H55" r:id="rId213" xr:uid="{B1202DDF-66AA-A64E-828C-484D0F091283}"/>
    <hyperlink ref="J55" r:id="rId214" xr:uid="{D9F53365-7BF3-9743-80CF-34ADC355F455}"/>
    <hyperlink ref="M55" r:id="rId215" xr:uid="{9339630C-4116-154A-B3E8-1FF86305BAC9}"/>
    <hyperlink ref="O55" r:id="rId216" xr:uid="{A068239C-ED47-FA4B-9CBD-83F43541497F}"/>
    <hyperlink ref="H56" r:id="rId217" xr:uid="{FDF2979A-CCD8-C24C-B6B0-8DBE3EF93FB0}"/>
    <hyperlink ref="J56" r:id="rId218" xr:uid="{010D603A-34B0-E94D-8200-B75AF0D9B042}"/>
    <hyperlink ref="M56" r:id="rId219" xr:uid="{89D0CFDF-18DB-AB42-8EC3-EFFED98214C3}"/>
    <hyperlink ref="O56" r:id="rId220" xr:uid="{24701526-D18B-2540-A178-06BF2C00D094}"/>
    <hyperlink ref="H57" r:id="rId221" xr:uid="{01244358-73FC-F346-9EE4-21A9802C6005}"/>
    <hyperlink ref="J57" r:id="rId222" xr:uid="{5401649E-285D-754F-900F-F25C06469984}"/>
    <hyperlink ref="M57" r:id="rId223" xr:uid="{DB243F70-BC9B-7A40-9E0C-213F2FFD5D54}"/>
    <hyperlink ref="O57" r:id="rId224" xr:uid="{205DD180-A5D0-A74E-9D8D-FF9A63EBDA13}"/>
    <hyperlink ref="H58" r:id="rId225" xr:uid="{BF3A85B3-18BD-AD41-83C4-E7E18E32564E}"/>
    <hyperlink ref="J58" r:id="rId226" xr:uid="{B745A6DF-EDDF-504B-92C7-CD331F2FE6CF}"/>
    <hyperlink ref="M58" r:id="rId227" xr:uid="{AC6A66C1-3B1F-6541-824D-70D5AA40AAF3}"/>
    <hyperlink ref="O58" r:id="rId228" xr:uid="{3D327091-E76B-BC45-B2A8-3C3F97FC6822}"/>
    <hyperlink ref="H59" r:id="rId229" xr:uid="{F4E16C38-FEA0-4248-A863-E4529F1F4DC0}"/>
    <hyperlink ref="J59" r:id="rId230" xr:uid="{37F4150E-FE9A-DA46-8667-BF2EAA8CCD43}"/>
    <hyperlink ref="M59" r:id="rId231" xr:uid="{A68F86BC-8781-EF4C-933F-5797F4F2F062}"/>
    <hyperlink ref="O59" r:id="rId232" xr:uid="{F4BEA012-F4FF-F647-8762-A3764FB17460}"/>
    <hyperlink ref="H60" r:id="rId233" xr:uid="{1B79BA05-7BC0-3C4E-A9D6-7E8CCE19E0D9}"/>
    <hyperlink ref="J60" r:id="rId234" xr:uid="{F819ACDE-5C30-0944-BD3C-321A00D5E4EB}"/>
    <hyperlink ref="M60" r:id="rId235" xr:uid="{A0349F61-2378-EF42-992C-AD4BDB01E8AA}"/>
    <hyperlink ref="O60" r:id="rId236" xr:uid="{AE1E8C7B-20D8-EF41-A16F-ED3702FA4C61}"/>
    <hyperlink ref="H61" r:id="rId237" xr:uid="{BCA0CC16-431D-A841-948B-D04F47BB32C5}"/>
    <hyperlink ref="J61" r:id="rId238" xr:uid="{D4941D6E-1598-4948-AB17-A9FE0549610C}"/>
    <hyperlink ref="M61" r:id="rId239" xr:uid="{BA75C9AD-34D0-E54A-8B70-9072AEB0700B}"/>
    <hyperlink ref="O61" r:id="rId240" xr:uid="{3F42BDB8-17BC-E447-B046-D8471F307B5B}"/>
    <hyperlink ref="H62" r:id="rId241" xr:uid="{90C7488C-C7D9-764F-B328-98777A93CD9C}"/>
    <hyperlink ref="J62" r:id="rId242" xr:uid="{85236ED2-ADCE-674F-9ED8-4BD8339863D5}"/>
    <hyperlink ref="M62" r:id="rId243" xr:uid="{BD1D2058-208C-4E4B-963F-47849549CE83}"/>
    <hyperlink ref="O62" r:id="rId244" xr:uid="{CF85EE94-7A06-C142-991C-FBE7DA5DF1BB}"/>
    <hyperlink ref="H63" r:id="rId245" xr:uid="{CBF92139-EF89-1C43-945C-65A88A3B80F2}"/>
    <hyperlink ref="J63" r:id="rId246" xr:uid="{EB75B6BF-1FF9-F648-8049-04B3493BB0D1}"/>
    <hyperlink ref="M63" r:id="rId247" xr:uid="{2237E15E-9A87-8B40-A3CE-05935A8BA234}"/>
    <hyperlink ref="O63" r:id="rId248" xr:uid="{19F91669-8672-5940-ADF9-37996BD4493D}"/>
    <hyperlink ref="H64" r:id="rId249" xr:uid="{30109108-865E-6443-9C66-43B0353AFB53}"/>
    <hyperlink ref="J64" r:id="rId250" xr:uid="{93981EF6-7D23-004E-BEB6-512A05275406}"/>
    <hyperlink ref="M64" r:id="rId251" xr:uid="{417960B3-DE0D-2546-8349-2892042D9660}"/>
    <hyperlink ref="O64" r:id="rId252" xr:uid="{DC522C84-E260-6C48-8B06-CF3878D65EEC}"/>
    <hyperlink ref="H65" r:id="rId253" xr:uid="{93B34A35-5F5B-E04A-ADE4-87C58D909650}"/>
    <hyperlink ref="J65" r:id="rId254" xr:uid="{BC3D95B6-ED81-054A-ABC1-37D542FC9D27}"/>
    <hyperlink ref="M65" r:id="rId255" xr:uid="{86792B30-CEA2-9C4F-A120-F0F9000D7016}"/>
    <hyperlink ref="O65" r:id="rId256" xr:uid="{B00FDD0C-6D78-8042-9E0B-375D9FDC6CA4}"/>
    <hyperlink ref="H66" r:id="rId257" xr:uid="{EBDBE76A-1059-1347-BAB5-BB291B694E6E}"/>
    <hyperlink ref="J66" r:id="rId258" xr:uid="{BC4D38BD-0BD4-5B4F-A964-E0A6636EEED2}"/>
    <hyperlink ref="M66" r:id="rId259" xr:uid="{EBFDB239-08A4-E04A-BA9F-6A9461AB5A31}"/>
    <hyperlink ref="O66" r:id="rId260" xr:uid="{9CBE6125-3816-AD4E-B80C-AE4C6D526F05}"/>
    <hyperlink ref="H67" r:id="rId261" xr:uid="{DAC9F680-5CA7-E24F-B5F2-A055E62717FF}"/>
    <hyperlink ref="J67" r:id="rId262" xr:uid="{58DC396B-8DBE-514F-B0A0-F4802A281CAC}"/>
    <hyperlink ref="M67" r:id="rId263" xr:uid="{184FED4E-5BC8-3E45-81CE-7637179DE9C0}"/>
    <hyperlink ref="O67" r:id="rId264" xr:uid="{8C48655F-4664-6E4B-BDFB-1BB12A8AB8F3}"/>
    <hyperlink ref="H68" r:id="rId265" xr:uid="{F66B88C2-4E2D-874E-AAC1-A63702613340}"/>
    <hyperlink ref="J68" r:id="rId266" xr:uid="{C70039F8-FF72-B942-ABA1-D3970BEBB6F1}"/>
    <hyperlink ref="M68" r:id="rId267" xr:uid="{CB782FD9-5692-B145-BC21-C9841F79384D}"/>
    <hyperlink ref="O68" r:id="rId268" xr:uid="{6FECF197-08D3-704E-BB8D-E61FA9893D7D}"/>
    <hyperlink ref="H69" r:id="rId269" xr:uid="{AA0AC318-E060-7C49-8918-D230A3887784}"/>
    <hyperlink ref="J69" r:id="rId270" xr:uid="{3C1809B4-BD33-E344-A847-AC53A5A55E44}"/>
    <hyperlink ref="M69" r:id="rId271" xr:uid="{1F377BD3-2A88-054D-A671-B400B190656E}"/>
    <hyperlink ref="O69" r:id="rId272" xr:uid="{9B2B7374-7316-6E4D-B7A3-562E2088E9F0}"/>
    <hyperlink ref="H70" r:id="rId273" xr:uid="{DDB30025-C8D8-9E47-9EF9-5B5D4FB6E9BE}"/>
    <hyperlink ref="J70" r:id="rId274" xr:uid="{B78C6956-F92C-8D4A-B250-F2469E511038}"/>
    <hyperlink ref="M70" r:id="rId275" xr:uid="{3A7E3DF4-E12F-2444-B7F7-2AD12F830384}"/>
    <hyperlink ref="O70" r:id="rId276" xr:uid="{8EFDB927-E334-CD44-A8B3-D12A3665F679}"/>
    <hyperlink ref="H71" r:id="rId277" xr:uid="{F90663F2-B51F-824A-8564-EBCA8DD20252}"/>
    <hyperlink ref="J71" r:id="rId278" xr:uid="{9539A098-4B9E-D34F-8350-62669A1BA6C4}"/>
    <hyperlink ref="M71" r:id="rId279" xr:uid="{C40471E6-1B84-B045-952C-9FB96593BED4}"/>
    <hyperlink ref="O71" r:id="rId280" xr:uid="{9223E67E-CA92-CA4D-9DF5-944884DFB9C4}"/>
    <hyperlink ref="H72" r:id="rId281" xr:uid="{F9E459FC-C2E0-B54E-BE2D-59E687FC09E9}"/>
    <hyperlink ref="J72" r:id="rId282" xr:uid="{6604902E-6115-E940-85CD-7F514A124908}"/>
    <hyperlink ref="M72" r:id="rId283" xr:uid="{DEED30D6-55CF-BB49-B0EC-C840CEA29107}"/>
    <hyperlink ref="O72" r:id="rId284" xr:uid="{D21DED0A-14B7-0044-A039-90FE06207F4D}"/>
    <hyperlink ref="H73" r:id="rId285" xr:uid="{CE58C52E-14D7-8648-9045-91C9D05B2775}"/>
    <hyperlink ref="J73" r:id="rId286" xr:uid="{FB64EB95-2CE0-7845-94B7-11DBD05E4966}"/>
    <hyperlink ref="M73" r:id="rId287" xr:uid="{83C463FB-5DBC-2542-A8EC-FCB08E795EDB}"/>
    <hyperlink ref="O73" r:id="rId288" xr:uid="{AC37A689-CE48-2844-B6B0-46E61BFE6765}"/>
    <hyperlink ref="H74" r:id="rId289" xr:uid="{6CB137DD-D4F0-EF44-8357-B5420A91E433}"/>
    <hyperlink ref="J74" r:id="rId290" xr:uid="{D0F47078-03F2-8648-89F7-629D0B4EA830}"/>
    <hyperlink ref="M74" r:id="rId291" xr:uid="{263F75A4-5B2F-2047-8358-0F4FCF049313}"/>
    <hyperlink ref="O74" r:id="rId292" xr:uid="{5596F0C8-B947-F342-9326-6F046C614BA6}"/>
    <hyperlink ref="H75" r:id="rId293" xr:uid="{24C85ECD-8191-2745-AB58-6303723D86FA}"/>
    <hyperlink ref="J75" r:id="rId294" xr:uid="{467733F5-AC0E-E345-80F7-3909F76987F1}"/>
    <hyperlink ref="M75" r:id="rId295" xr:uid="{73C5BFAC-9E80-7F49-B7B3-0FA094D7DD4B}"/>
    <hyperlink ref="O75" r:id="rId296" xr:uid="{98A15FAD-86A5-2949-B5CD-B4D4F2057D5A}"/>
    <hyperlink ref="H76" r:id="rId297" xr:uid="{F7B77A41-1CCF-CE40-9807-26ACB3B31A2F}"/>
    <hyperlink ref="J76" r:id="rId298" xr:uid="{E2F8D86B-978E-DA4E-8220-DB62AB451EEA}"/>
    <hyperlink ref="M76" r:id="rId299" xr:uid="{CDF33284-4C72-E84C-86E5-4DF41D46F118}"/>
    <hyperlink ref="O76" r:id="rId300" xr:uid="{3B567AAD-78E1-F644-8D99-D4AF7B6AAE3A}"/>
    <hyperlink ref="H77" r:id="rId301" xr:uid="{E37AE3F9-6A39-1742-B9DB-31F29B32AA28}"/>
    <hyperlink ref="J77" r:id="rId302" xr:uid="{61EC4907-8062-E240-B8E2-2BAEDFE4B792}"/>
    <hyperlink ref="M77" r:id="rId303" xr:uid="{8E5BB86F-85B7-BD4B-9859-2DE021088777}"/>
    <hyperlink ref="O77" r:id="rId304" xr:uid="{43625DA5-D99D-2A41-A1BA-075DA21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CF4C-E421-C34B-9181-DE7D8D2E2B8D}">
  <dimension ref="A1:I27"/>
  <sheetViews>
    <sheetView workbookViewId="0">
      <selection activeCell="F20" sqref="F20"/>
    </sheetView>
  </sheetViews>
  <sheetFormatPr baseColWidth="10" defaultRowHeight="15" x14ac:dyDescent="0.2"/>
  <cols>
    <col min="1" max="1" width="6.83203125" style="75" customWidth="1"/>
    <col min="2" max="2" width="33.83203125" style="75" customWidth="1"/>
    <col min="3" max="3" width="6.83203125" style="75" customWidth="1"/>
    <col min="4" max="4" width="14.83203125" style="75" customWidth="1"/>
    <col min="5" max="6" width="27.83203125" style="75" customWidth="1"/>
    <col min="7" max="7" width="40.83203125" style="75" customWidth="1"/>
    <col min="8" max="8" width="10.83203125" style="75"/>
    <col min="9" max="9" width="31.33203125" style="75" customWidth="1"/>
    <col min="10" max="16384" width="10.83203125" style="75"/>
  </cols>
  <sheetData>
    <row r="1" spans="1:9" x14ac:dyDescent="0.2">
      <c r="A1" s="74" t="s">
        <v>1072</v>
      </c>
      <c r="B1" s="74" t="s">
        <v>1073</v>
      </c>
      <c r="C1" s="74" t="s">
        <v>1074</v>
      </c>
      <c r="D1" s="74"/>
      <c r="E1" s="74" t="s">
        <v>1075</v>
      </c>
      <c r="F1" s="74" t="s">
        <v>1151</v>
      </c>
      <c r="G1" s="74" t="s">
        <v>1076</v>
      </c>
    </row>
    <row r="2" spans="1:9" ht="16" thickBot="1" x14ac:dyDescent="0.25">
      <c r="A2" s="75">
        <v>1</v>
      </c>
      <c r="B2" s="75" t="s">
        <v>1077</v>
      </c>
      <c r="C2" s="75" t="s">
        <v>1078</v>
      </c>
      <c r="D2" s="75" t="s">
        <v>1139</v>
      </c>
      <c r="E2" s="75" t="s">
        <v>1079</v>
      </c>
      <c r="F2" s="104">
        <v>45189</v>
      </c>
      <c r="G2" s="75">
        <v>5560</v>
      </c>
      <c r="I2" s="98" t="s">
        <v>1077</v>
      </c>
    </row>
    <row r="3" spans="1:9" ht="16" thickBot="1" x14ac:dyDescent="0.25">
      <c r="A3" s="75">
        <v>2</v>
      </c>
      <c r="B3" s="75" t="s">
        <v>1080</v>
      </c>
      <c r="C3" s="75" t="s">
        <v>1078</v>
      </c>
      <c r="D3" s="75" t="s">
        <v>1139</v>
      </c>
      <c r="E3" s="75" t="s">
        <v>1081</v>
      </c>
      <c r="F3" s="104">
        <v>45189</v>
      </c>
      <c r="G3" s="75">
        <v>3184</v>
      </c>
      <c r="I3" s="98" t="s">
        <v>1080</v>
      </c>
    </row>
    <row r="4" spans="1:9" ht="16" thickBot="1" x14ac:dyDescent="0.25">
      <c r="A4" s="75">
        <v>3</v>
      </c>
      <c r="B4" s="75" t="s">
        <v>1082</v>
      </c>
      <c r="C4" s="75" t="s">
        <v>1078</v>
      </c>
      <c r="D4" s="75" t="s">
        <v>1139</v>
      </c>
      <c r="E4" s="75" t="s">
        <v>1083</v>
      </c>
      <c r="F4" s="104">
        <v>45189</v>
      </c>
      <c r="G4" s="75">
        <v>5950</v>
      </c>
      <c r="I4" s="98" t="s">
        <v>1082</v>
      </c>
    </row>
    <row r="5" spans="1:9" ht="16" thickBot="1" x14ac:dyDescent="0.25">
      <c r="A5" s="75">
        <v>4</v>
      </c>
      <c r="B5" s="75" t="s">
        <v>1084</v>
      </c>
      <c r="C5" s="75" t="s">
        <v>1078</v>
      </c>
      <c r="D5" s="75" t="s">
        <v>1138</v>
      </c>
      <c r="E5" s="75" t="s">
        <v>1085</v>
      </c>
      <c r="F5" s="104">
        <v>45189</v>
      </c>
      <c r="G5" s="75">
        <v>970</v>
      </c>
      <c r="I5" s="98" t="s">
        <v>1084</v>
      </c>
    </row>
    <row r="6" spans="1:9" ht="16" thickBot="1" x14ac:dyDescent="0.25">
      <c r="A6" s="75">
        <v>5</v>
      </c>
      <c r="B6" s="75" t="s">
        <v>1086</v>
      </c>
      <c r="C6" s="75" t="s">
        <v>1078</v>
      </c>
      <c r="D6" s="75" t="s">
        <v>1138</v>
      </c>
      <c r="E6" s="75" t="s">
        <v>1087</v>
      </c>
      <c r="F6" s="104">
        <v>45189</v>
      </c>
      <c r="G6" s="75">
        <v>919</v>
      </c>
      <c r="I6" s="98" t="s">
        <v>1086</v>
      </c>
    </row>
    <row r="7" spans="1:9" ht="16" thickBot="1" x14ac:dyDescent="0.25">
      <c r="A7" s="75">
        <v>6</v>
      </c>
      <c r="B7" s="75" t="s">
        <v>1088</v>
      </c>
      <c r="C7" s="75" t="s">
        <v>1078</v>
      </c>
      <c r="D7" s="75" t="s">
        <v>1138</v>
      </c>
      <c r="E7" s="75" t="s">
        <v>1089</v>
      </c>
      <c r="F7" s="104">
        <v>45189</v>
      </c>
      <c r="G7" s="75">
        <v>641</v>
      </c>
      <c r="I7" s="98" t="s">
        <v>1088</v>
      </c>
    </row>
    <row r="8" spans="1:9" ht="16" thickBot="1" x14ac:dyDescent="0.25">
      <c r="A8" s="75">
        <v>8</v>
      </c>
      <c r="B8" s="75" t="s">
        <v>1090</v>
      </c>
      <c r="C8" s="75" t="s">
        <v>1078</v>
      </c>
      <c r="D8" s="75" t="s">
        <v>1138</v>
      </c>
      <c r="E8" s="75" t="s">
        <v>1091</v>
      </c>
      <c r="F8" s="104">
        <v>45189</v>
      </c>
      <c r="G8" s="75">
        <v>1201</v>
      </c>
      <c r="I8" s="99" t="s">
        <v>1152</v>
      </c>
    </row>
    <row r="9" spans="1:9" ht="16" thickBot="1" x14ac:dyDescent="0.25">
      <c r="A9" s="75">
        <v>9</v>
      </c>
      <c r="B9" s="75" t="s">
        <v>1092</v>
      </c>
      <c r="C9" s="75" t="s">
        <v>1078</v>
      </c>
      <c r="D9" s="75" t="s">
        <v>1138</v>
      </c>
      <c r="E9" s="75" t="s">
        <v>1093</v>
      </c>
      <c r="F9" s="104">
        <v>45189</v>
      </c>
      <c r="G9" s="75">
        <v>1099</v>
      </c>
      <c r="I9" s="98" t="s">
        <v>1090</v>
      </c>
    </row>
    <row r="10" spans="1:9" ht="16" thickBot="1" x14ac:dyDescent="0.25">
      <c r="A10" s="75">
        <v>10</v>
      </c>
      <c r="B10" s="75" t="s">
        <v>1094</v>
      </c>
      <c r="C10" s="75" t="s">
        <v>1078</v>
      </c>
      <c r="D10" s="75" t="s">
        <v>1138</v>
      </c>
      <c r="E10" s="75" t="s">
        <v>1095</v>
      </c>
      <c r="F10" s="104">
        <v>45189</v>
      </c>
      <c r="G10" s="75">
        <v>612</v>
      </c>
      <c r="I10" s="98" t="s">
        <v>1092</v>
      </c>
    </row>
    <row r="11" spans="1:9" ht="16" thickBot="1" x14ac:dyDescent="0.25">
      <c r="A11" s="75">
        <v>11</v>
      </c>
      <c r="B11" s="75" t="s">
        <v>1096</v>
      </c>
      <c r="C11" s="75" t="s">
        <v>1097</v>
      </c>
      <c r="D11" s="75" t="s">
        <v>1138</v>
      </c>
      <c r="E11" s="75" t="s">
        <v>1098</v>
      </c>
      <c r="F11" s="104">
        <v>45295</v>
      </c>
      <c r="G11" s="75">
        <v>1225</v>
      </c>
      <c r="I11" s="98" t="s">
        <v>1094</v>
      </c>
    </row>
    <row r="12" spans="1:9" x14ac:dyDescent="0.2">
      <c r="A12" s="75">
        <v>12</v>
      </c>
      <c r="B12" s="75" t="s">
        <v>1099</v>
      </c>
      <c r="C12" s="75" t="s">
        <v>1097</v>
      </c>
      <c r="D12" s="75" t="s">
        <v>1138</v>
      </c>
      <c r="E12" s="75" t="s">
        <v>1100</v>
      </c>
      <c r="F12" s="104">
        <v>45295</v>
      </c>
      <c r="G12" s="75">
        <v>887</v>
      </c>
    </row>
    <row r="13" spans="1:9" x14ac:dyDescent="0.2">
      <c r="A13" s="75">
        <v>13</v>
      </c>
      <c r="B13" s="75" t="s">
        <v>1101</v>
      </c>
      <c r="C13" s="75" t="s">
        <v>1097</v>
      </c>
      <c r="D13" s="75" t="s">
        <v>1139</v>
      </c>
      <c r="E13" s="75" t="s">
        <v>1102</v>
      </c>
      <c r="F13" s="104">
        <v>45370</v>
      </c>
      <c r="G13" s="75">
        <v>3088</v>
      </c>
    </row>
    <row r="14" spans="1:9" x14ac:dyDescent="0.2">
      <c r="A14" s="75">
        <v>14</v>
      </c>
      <c r="B14" s="75" t="s">
        <v>1103</v>
      </c>
      <c r="C14" s="75" t="s">
        <v>1097</v>
      </c>
      <c r="D14" s="75" t="s">
        <v>1139</v>
      </c>
      <c r="E14" s="75" t="s">
        <v>1104</v>
      </c>
      <c r="F14" s="104">
        <v>45370</v>
      </c>
      <c r="G14" s="75">
        <v>3965</v>
      </c>
    </row>
    <row r="15" spans="1:9" x14ac:dyDescent="0.2">
      <c r="A15" s="75">
        <v>15</v>
      </c>
      <c r="B15" s="75" t="s">
        <v>1105</v>
      </c>
      <c r="C15" s="75" t="s">
        <v>1097</v>
      </c>
      <c r="D15" s="75" t="s">
        <v>1139</v>
      </c>
      <c r="E15" s="75" t="s">
        <v>1106</v>
      </c>
      <c r="F15" s="104">
        <v>45370</v>
      </c>
      <c r="G15" s="75">
        <v>3812</v>
      </c>
    </row>
    <row r="16" spans="1:9" x14ac:dyDescent="0.2">
      <c r="A16" s="75">
        <v>16</v>
      </c>
      <c r="B16" s="75" t="s">
        <v>1107</v>
      </c>
      <c r="C16" s="75" t="s">
        <v>1097</v>
      </c>
      <c r="D16" s="75" t="s">
        <v>1139</v>
      </c>
      <c r="E16" s="75" t="s">
        <v>1108</v>
      </c>
      <c r="F16" s="104">
        <v>45336</v>
      </c>
      <c r="G16" s="75">
        <v>4163</v>
      </c>
    </row>
    <row r="17" spans="1:7" x14ac:dyDescent="0.2">
      <c r="A17" s="75">
        <v>17</v>
      </c>
      <c r="B17" s="75" t="s">
        <v>1109</v>
      </c>
      <c r="C17" s="75" t="s">
        <v>1097</v>
      </c>
      <c r="D17" s="75" t="s">
        <v>1139</v>
      </c>
      <c r="E17" s="75" t="s">
        <v>1110</v>
      </c>
      <c r="F17" s="104">
        <v>45295</v>
      </c>
      <c r="G17" s="75">
        <v>1742</v>
      </c>
    </row>
    <row r="18" spans="1:7" x14ac:dyDescent="0.2">
      <c r="A18" s="75">
        <v>18</v>
      </c>
      <c r="B18" s="75" t="s">
        <v>1111</v>
      </c>
      <c r="C18" s="75" t="s">
        <v>1097</v>
      </c>
      <c r="D18" s="75" t="s">
        <v>1138</v>
      </c>
      <c r="E18" s="75" t="s">
        <v>1112</v>
      </c>
      <c r="F18" s="104">
        <v>45370</v>
      </c>
      <c r="G18" s="75">
        <v>756</v>
      </c>
    </row>
    <row r="19" spans="1:7" x14ac:dyDescent="0.2">
      <c r="A19" s="75">
        <v>19</v>
      </c>
      <c r="B19" s="75" t="s">
        <v>1113</v>
      </c>
      <c r="C19" s="75" t="s">
        <v>1097</v>
      </c>
      <c r="D19" s="75" t="s">
        <v>1138</v>
      </c>
      <c r="E19" s="75" t="s">
        <v>1114</v>
      </c>
      <c r="F19" s="104">
        <v>45383</v>
      </c>
      <c r="G19" s="75">
        <v>626</v>
      </c>
    </row>
    <row r="20" spans="1:7" x14ac:dyDescent="0.2">
      <c r="A20" s="75">
        <v>20</v>
      </c>
      <c r="B20" s="75" t="s">
        <v>1115</v>
      </c>
      <c r="C20" s="75" t="s">
        <v>1097</v>
      </c>
      <c r="D20" s="75" t="s">
        <v>1139</v>
      </c>
      <c r="E20" s="75" t="s">
        <v>1116</v>
      </c>
      <c r="F20" s="105">
        <v>45478</v>
      </c>
      <c r="G20" s="75">
        <v>2888</v>
      </c>
    </row>
    <row r="21" spans="1:7" x14ac:dyDescent="0.2">
      <c r="A21" s="76" t="s">
        <v>1117</v>
      </c>
      <c r="B21" s="76" t="s">
        <v>1117</v>
      </c>
      <c r="C21" s="76" t="s">
        <v>1117</v>
      </c>
      <c r="D21" s="76"/>
      <c r="E21" s="76" t="s">
        <v>1117</v>
      </c>
      <c r="F21" s="103"/>
      <c r="G21" s="76">
        <v>43288</v>
      </c>
    </row>
    <row r="23" spans="1:7" x14ac:dyDescent="0.2">
      <c r="B23" s="75" t="s">
        <v>1118</v>
      </c>
    </row>
    <row r="26" spans="1:7" x14ac:dyDescent="0.2">
      <c r="E26" s="75" t="s">
        <v>1138</v>
      </c>
      <c r="G26" s="75">
        <f>SUMIF(D2:D20,"East Yimbo",G2:G20)</f>
        <v>8936</v>
      </c>
    </row>
    <row r="27" spans="1:7" x14ac:dyDescent="0.2">
      <c r="E27" s="75" t="s">
        <v>1139</v>
      </c>
      <c r="G27" s="75">
        <f>SUMIF(D2:D20,"West Yimbo",G2:G20)</f>
        <v>34352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SDG13&amp;15 Calculation</vt:lpstr>
      <vt:lpstr>Comparison</vt:lpstr>
      <vt:lpstr>Pump Elec. Consumption</vt:lpstr>
      <vt:lpstr>Water Supplied</vt:lpstr>
      <vt:lpstr>Maintainance activity </vt:lpstr>
      <vt:lpstr>mWater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Pınar Öztürk</dc:creator>
  <cp:lastModifiedBy>Zeynep Pınar Öztürk</cp:lastModifiedBy>
  <dcterms:created xsi:type="dcterms:W3CDTF">2022-02-17T15:55:38Z</dcterms:created>
  <dcterms:modified xsi:type="dcterms:W3CDTF">2025-11-25T07:18:41Z</dcterms:modified>
</cp:coreProperties>
</file>