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worksheets/sheet3.xml" ContentType="application/vnd.openxmlformats-officedocument.spreadsheetml.worksheet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neva/VPAs/VPA 019/VOA019-Verification/"/>
    </mc:Choice>
  </mc:AlternateContent>
  <xr:revisionPtr revIDLastSave="0" documentId="13_ncr:1_{6110FF83-34E6-9343-ADAD-E95EFFD8D983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Ex-Post ER" sheetId="4" r:id="rId1"/>
    <sheet name="Vintage Break" sheetId="6" r:id="rId2"/>
    <sheet name="All SDG Calculations" sheetId="8" r:id="rId3"/>
    <sheet name="Baseline, Proj, ER Calcs" sheetId="7" r:id="rId4"/>
    <sheet name="Sheet1" sheetId="9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BEy1">#REF!</definedName>
    <definedName name="_BEy10">#REF!</definedName>
    <definedName name="_BEy2">#REF!</definedName>
    <definedName name="_BEy3">#REF!</definedName>
    <definedName name="_BEy4">#REF!</definedName>
    <definedName name="_BEy5">#REF!</definedName>
    <definedName name="_BEy6">#REF!</definedName>
    <definedName name="_BEy7">#REF!</definedName>
    <definedName name="_BEy8">#REF!</definedName>
    <definedName name="_BEy9">#REF!</definedName>
    <definedName name="a">#REF!</definedName>
    <definedName name="AFbl_fuel1_10thyr">[1]Parameters!$D$163</definedName>
    <definedName name="AFbl_fuel1_1styr">[1]Parameters!$D$154</definedName>
    <definedName name="AFbl_fuel1_2ndyr">[1]Parameters!$D$155</definedName>
    <definedName name="AFbl_fuel1_3rdyr">[1]Parameters!$D$156</definedName>
    <definedName name="AFbl_fuel1_4thyr">[1]Parameters!$D$157</definedName>
    <definedName name="AFbl_fuel1_5thyr">[1]Parameters!$D$158</definedName>
    <definedName name="AFbl_fuel1_6thyr">[1]Parameters!$D$159</definedName>
    <definedName name="AFbl_fuel1_7thyr">[1]Parameters!$D$160</definedName>
    <definedName name="AFbl_fuel1_8thyr">[1]Parameters!$D$161</definedName>
    <definedName name="AFbl_fuel1_9thyr">[1]Parameters!$D$162</definedName>
    <definedName name="AFbl_fuel1_y8">#REF!</definedName>
    <definedName name="AFbl_fuel1_y9">#REF!</definedName>
    <definedName name="AFbl_fuel2">#REF!</definedName>
    <definedName name="AFbl_fuel2_10thyr">[1]Parameters!$D$200</definedName>
    <definedName name="AFbl_fuel2_1styr">[1]Parameters!$D$191</definedName>
    <definedName name="AFbl_fuel2_2ndyr">[1]Parameters!$D$192</definedName>
    <definedName name="AFbl_fuel2_3rdyr">[1]Parameters!$D$193</definedName>
    <definedName name="AFbl_fuel2_4thyr">[1]Parameters!$D$194</definedName>
    <definedName name="AFbl_fuel2_5thyr">[1]Parameters!$D$195</definedName>
    <definedName name="AFbl_fuel2_6thyr">[1]Parameters!$D$196</definedName>
    <definedName name="AFbl_fuel2_7thyr">[1]Parameters!$D$197</definedName>
    <definedName name="AFbl_fuel2_8thyr">[1]Parameters!$D$198</definedName>
    <definedName name="AFbl_fuel2_9thyr">[1]Parameters!$D$199</definedName>
    <definedName name="AFbl_fuel2_y1">#REF!</definedName>
    <definedName name="AFbl_fuel2_y10">#REF!</definedName>
    <definedName name="AFbl_fuel2_y2">#REF!</definedName>
    <definedName name="AFbl_fuel2_y3">#REF!</definedName>
    <definedName name="AFbl_fuel2_y4">#REF!</definedName>
    <definedName name="AFbl_fuel2_y5">#REF!</definedName>
    <definedName name="AFbl_fuel2_y6">#REF!</definedName>
    <definedName name="AFbl_fuel2_y7">#REF!</definedName>
    <definedName name="AFbl_fuel2_y8">#REF!</definedName>
    <definedName name="AFbl_fuel2_y9">#REF!</definedName>
    <definedName name="AFbl_fuel3_10thyr">[1]Parameters!$D$237</definedName>
    <definedName name="AFbl_fuel3_1styr">[1]Parameters!$D$228</definedName>
    <definedName name="AFbl_fuel3_2ndyr">[1]Parameters!$D$229</definedName>
    <definedName name="AFbl_fuel3_3rdyr">[1]Parameters!$D$230</definedName>
    <definedName name="AFbl_fuel3_4thyr">[1]Parameters!$D$231</definedName>
    <definedName name="AFbl_fuel3_5thyr">[1]Parameters!$D$232</definedName>
    <definedName name="AFbl_fuel3_6thyr">[1]Parameters!$D$233</definedName>
    <definedName name="AFbl_fuel3_7thyr">[1]Parameters!$D$234</definedName>
    <definedName name="AFbl_fuel3_8thyr">[1]Parameters!$D$235</definedName>
    <definedName name="AFbl_fuel3_9thyr">[1]Parameters!$D$236</definedName>
    <definedName name="AFbl_fuel3_y1">#REF!</definedName>
    <definedName name="AFbl_fuel3_y10">#REF!</definedName>
    <definedName name="AFbl_fuel3_y2">#REF!</definedName>
    <definedName name="AFbl_fuel3_y3">#REF!</definedName>
    <definedName name="AFbl_fuel3_y4">#REF!</definedName>
    <definedName name="AFbl_fuel3_y5">#REF!</definedName>
    <definedName name="AFbl_fuel3_y6">#REF!</definedName>
    <definedName name="AFbl_fuel3_y7">#REF!</definedName>
    <definedName name="AFbl_fuel3_y8">#REF!</definedName>
    <definedName name="AFbl_fuel3_y9">#REF!</definedName>
    <definedName name="AFbl_y2_fuel2">#REF!</definedName>
    <definedName name="AFble_fuel1_y7">#REF!</definedName>
    <definedName name="AFlb_fuel3_1styr">#REF!</definedName>
    <definedName name="AFpj_fuel1_10thyr">[1]Parameters!$J$163</definedName>
    <definedName name="AFpj_fuel1_1styr">[1]Parameters!$J$154</definedName>
    <definedName name="AFpj_fuel1_2ndyr">[1]Parameters!$J$155</definedName>
    <definedName name="AFpj_fuel1_3rdyr">[1]Parameters!$J$156</definedName>
    <definedName name="AFpj_fuel1_4thyr">[1]Parameters!$J$157</definedName>
    <definedName name="AFpj_fuel1_5thyr">[1]Parameters!$J$158</definedName>
    <definedName name="AFpj_fuel1_6thyr">[1]Parameters!$J$159</definedName>
    <definedName name="AFpj_fuel1_7thyr">[1]Parameters!$J$160</definedName>
    <definedName name="AFpj_fuel1_8thyr">[1]Parameters!$J$161</definedName>
    <definedName name="AFpj_fuel1_9thyr">[1]Parameters!$J$162</definedName>
    <definedName name="AFpj_fuel2_10thyr">[1]Parameters!$J$200</definedName>
    <definedName name="AFpj_fuel2_1styr">[1]Parameters!$J$191</definedName>
    <definedName name="AFpj_fuel2_2ndyr">[1]Parameters!$J$192</definedName>
    <definedName name="AFpj_fuel2_3rdyr">[1]Parameters!$J$193</definedName>
    <definedName name="AFpj_fuel2_4thyr">[1]Parameters!$J$194</definedName>
    <definedName name="AFpj_fuel2_5thyr">[1]Parameters!$J$195</definedName>
    <definedName name="AFpj_fuel2_6thyr">[1]Parameters!$J$196</definedName>
    <definedName name="AFpj_fuel2_7thyr">[1]Parameters!$J$197</definedName>
    <definedName name="AFpj_fuel2_8thyr">[1]Parameters!$J$198</definedName>
    <definedName name="AFpj_fuel2_9thyr">[1]Parameters!$J$199</definedName>
    <definedName name="AFpj_fuel3_10thyr">[1]Parameters!$J$237</definedName>
    <definedName name="AFpj_fuel3_1styr">[1]Parameters!$J$228</definedName>
    <definedName name="AFpj_fuel3_2ndyr">[1]Parameters!$J$229</definedName>
    <definedName name="AFpj_fuel3_3rdyr">[1]Parameters!$J$230</definedName>
    <definedName name="AFpj_fuel3_4thyr">[1]Parameters!$J$231</definedName>
    <definedName name="AFpj_fuel3_5thyr">[1]Parameters!$J$232</definedName>
    <definedName name="AFpj_fuel3_6thyr">[1]Parameters!$J$233</definedName>
    <definedName name="AFpj_fuel3_7thyr">[1]Parameters!$J$234</definedName>
    <definedName name="AFpj_fuel3_8thyr">[1]Parameters!$J$235</definedName>
    <definedName name="AFpj_fuel3_9thyr">[1]Parameters!$J$236</definedName>
    <definedName name="age0_1">'[2]Assumption Borehole'!#REF!</definedName>
    <definedName name="age1_2">'[2]Assumption Borehole'!#REF!</definedName>
    <definedName name="age2_3">'[2]Assumption Borehole'!#REF!</definedName>
    <definedName name="age3_4">'[2]Assumption Borehole'!#REF!</definedName>
    <definedName name="age4_5">'[2]Assumption Borehole'!#REF!</definedName>
    <definedName name="age5_6">'[2]Assumption Borehole'!#REF!</definedName>
    <definedName name="age6_7">'[2]Assumption Borehole'!#REF!</definedName>
    <definedName name="age7_8">'[2]Assumption Borehole'!#REF!</definedName>
    <definedName name="age8_9">'[2]Assumption Borehole'!#REF!</definedName>
    <definedName name="age9_10">'[2]Assumption Borehole'!#REF!</definedName>
    <definedName name="alpha">#REF!</definedName>
    <definedName name="Ave_nrb_bio1">'[1]HH Carbon Calculator'!$D$14</definedName>
    <definedName name="Ave_nrb_bio2">'[1]HH Carbon Calculator'!$D$15</definedName>
    <definedName name="Ave_nrb_bio3">'[1]HH Carbon Calculator'!$D$16</definedName>
    <definedName name="Ave_sales_growth">#REF!</definedName>
    <definedName name="Bbl_y1">#REF!</definedName>
    <definedName name="Bbl_y10">#REF!</definedName>
    <definedName name="Bbl_y2">#REF!</definedName>
    <definedName name="Bbl_y3">#REF!</definedName>
    <definedName name="Bbl_y4">#REF!</definedName>
    <definedName name="Bbl_y5">#REF!</definedName>
    <definedName name="Bbl_y6">#REF!</definedName>
    <definedName name="Bbl_y7">#REF!</definedName>
    <definedName name="Bbl_y8">#REF!</definedName>
    <definedName name="Bbl_y9">#REF!</definedName>
    <definedName name="Carbon_price">'[1]HH Carbon Calculator'!#REF!</definedName>
    <definedName name="contingency">'[3]SLOW LIFE Trust'!$O$21</definedName>
    <definedName name="CumU1">'[1]HH Carbon Calculator'!$D$24</definedName>
    <definedName name="CumU10">'[1]HH Carbon Calculator'!$M$24</definedName>
    <definedName name="CumU2">'[1]HH Carbon Calculator'!$E$24</definedName>
    <definedName name="CumU3">'[1]HH Carbon Calculator'!$F$24</definedName>
    <definedName name="CumU4">'[1]HH Carbon Calculator'!$G$24</definedName>
    <definedName name="CumU5">'[1]HH Carbon Calculator'!$H$24</definedName>
    <definedName name="CumU6">'[1]HH Carbon Calculator'!$I$24</definedName>
    <definedName name="CumU7">'[1]HH Carbon Calculator'!$J$24</definedName>
    <definedName name="CumU8">'[1]HH Carbon Calculator'!$K$24</definedName>
    <definedName name="CumU9">'[1]HH Carbon Calculator'!$L$24</definedName>
    <definedName name="D">#REF!</definedName>
    <definedName name="Discount_rate">'[1]HH Carbon Calculator'!#REF!</definedName>
    <definedName name="drate">#REF!</definedName>
    <definedName name="drate2">#REF!</definedName>
    <definedName name="EF_af_co2_fuel1">#REF!</definedName>
    <definedName name="EF_CH4_bio1">'[1]HH Carbon Calculator'!$F$14</definedName>
    <definedName name="EF_CH4_bio2">'[1]HH Carbon Calculator'!$F$15</definedName>
    <definedName name="EF_CH4_bio3">'[1]HH Carbon Calculator'!$F$16</definedName>
    <definedName name="EF_CH4_fuel1">'[1]HH Carbon Calculator'!$F$17</definedName>
    <definedName name="EF_CH4_fuel2">'[1]HH Carbon Calculator'!$F$18</definedName>
    <definedName name="EF_CH4_fuel3">'[1]HH Carbon Calculator'!$F$19</definedName>
    <definedName name="EF_co2_bio1">'[1]HH Carbon Calculator'!$E$14</definedName>
    <definedName name="EF_co2_bio2">'[1]HH Carbon Calculator'!$E$15</definedName>
    <definedName name="EF_co2_bio3">'[1]HH Carbon Calculator'!$E$16</definedName>
    <definedName name="EF_co2_fuel1">'[1]HH Carbon Calculator'!$E$17</definedName>
    <definedName name="EF_co2_fuel2">'[1]HH Carbon Calculator'!$E$18</definedName>
    <definedName name="EF_co2_fuel3">'[1]HH Carbon Calculator'!$E$19</definedName>
    <definedName name="EF_N2O_bio1">'[1]HH Carbon Calculator'!$G$14</definedName>
    <definedName name="EF_N2O_bio2">'[1]HH Carbon Calculator'!$G$15</definedName>
    <definedName name="EF_N2O_bio3">'[1]HH Carbon Calculator'!$G$16</definedName>
    <definedName name="EF_N2O_fuel1">'[1]HH Carbon Calculator'!$G$17</definedName>
    <definedName name="EF_N2O_fuel2">'[1]HH Carbon Calculator'!$G$18</definedName>
    <definedName name="EF_N2O_fuel3">'[1]HH Carbon Calculator'!$G$19</definedName>
    <definedName name="EFaf_co2_fuel1">#REF!</definedName>
    <definedName name="EFaf_co2_fuel2">#REF!</definedName>
    <definedName name="EFaf_co2_fuel3">#REF!</definedName>
    <definedName name="EFaf_fuel1_CH4">#REF!</definedName>
    <definedName name="EFaf_fuel1_cook_CH4">[1]Parameters!$D$148</definedName>
    <definedName name="EFaf_fuel1_cook_CO2">[1]Parameters!$D$147</definedName>
    <definedName name="EFaf_fuel1_cook_N2O">[1]Parameters!$D$149</definedName>
    <definedName name="EFaf_fuel1_N2O">#REF!</definedName>
    <definedName name="EFaf_fuel1_prod_CH4">[1]Parameters!$D$144</definedName>
    <definedName name="EFaf_fuel1_prod_CO2">#REF!</definedName>
    <definedName name="EFaf_fuel1_prod_N2O">[1]Parameters!$D$145</definedName>
    <definedName name="EFaf_fuel1_totalCO2">[1]Parameters!$D$150</definedName>
    <definedName name="EFaf_fuel1_totalnon_CO2">#REF!</definedName>
    <definedName name="EFaf_fuel2_CH4">#REF!</definedName>
    <definedName name="EFaf_fuel2_cook_CH4">[1]Parameters!$D$185</definedName>
    <definedName name="EFaf_fuel2_cook_CO2">#REF!</definedName>
    <definedName name="EFaf_fuel2_cook_gas_i">#REF!</definedName>
    <definedName name="EFaf_fuel2_cook_N2O">[1]Parameters!$D$186</definedName>
    <definedName name="EFaf_fuel2_N2O">#REF!</definedName>
    <definedName name="EFaf_fuel2_prod_CH4">[1]Parameters!$D$181</definedName>
    <definedName name="EFaf_fuel2_prod_CO2">#REF!</definedName>
    <definedName name="EFaf_fuel2_prod_N2O">[1]Parameters!$D$182</definedName>
    <definedName name="EFaf_fuel2_totalCO2">[1]Parameters!$D$187</definedName>
    <definedName name="EFaf_fuel2_totalnon_CO2">#REF!</definedName>
    <definedName name="EFaf_fuel3_CH4">#REF!</definedName>
    <definedName name="EFaf_fuel3_cook_CH4">[1]Parameters!$D$222</definedName>
    <definedName name="EFaf_fuel3_cook_CO2">[1]Parameters!$D$221</definedName>
    <definedName name="EFaf_fuel3_cook_N2O">[1]Parameters!$D$223</definedName>
    <definedName name="EFaf_fuel3_N2O">#REF!</definedName>
    <definedName name="EFaf_fuel3_prod_CH4">[1]Parameters!$D$218</definedName>
    <definedName name="EFaf_fuel3_prod_CO2">#REF!</definedName>
    <definedName name="EFaf_fuel3_prod_N2O">[1]Parameters!$D$219</definedName>
    <definedName name="EFaf_fuel3_totalCO2">[1]Parameters!$D$224</definedName>
    <definedName name="EFaf_fuel3_totalnon_CO2">#REF!</definedName>
    <definedName name="EFaf_fule1_cook_CH4">#REF!</definedName>
    <definedName name="EFaf_fule1_cook_CO2">#REF!</definedName>
    <definedName name="EFaf_fule1_cook_N2O">#REF!</definedName>
    <definedName name="EFaf_fule1_prod_CH4">#REF!</definedName>
    <definedName name="EFaf_fule1_prod_CO2">#REF!</definedName>
    <definedName name="EFaf_fule1_prod_N2O">#REF!</definedName>
    <definedName name="EFaf_fule1_totalCO2">#REF!</definedName>
    <definedName name="EFaf_fule1_totalnon_CO2">#REF!</definedName>
    <definedName name="EFaf_prod_co2_fuel1">#REF!</definedName>
    <definedName name="EFaf_prod_co2_fuel2">#REF!</definedName>
    <definedName name="EFaf_prod_co2_fuel3">#REF!</definedName>
    <definedName name="EFbl_bio1_cook_CH4">[1]Parameters!$D$25</definedName>
    <definedName name="EFbl_bio1_cook_CO2">[1]Parameters!$D$24</definedName>
    <definedName name="EFbl_bio1_cook_N2O">[1]Parameters!$D$26</definedName>
    <definedName name="EFbl_bio1_prod_CH4">[1]Parameters!$D$21</definedName>
    <definedName name="EFbl_bio1_prod_CO2">#REF!</definedName>
    <definedName name="EFbl_bio1_prod_N2O">#REF!</definedName>
    <definedName name="EFbl_bio1_totalCO2">[1]Parameters!$D$27</definedName>
    <definedName name="EFbl_bio1_totalnon_CO2">#REF!</definedName>
    <definedName name="EFbl_bio2_cook_CH4">[1]Parameters!$D$62</definedName>
    <definedName name="EFbl_bio2_cook_CO2">#REF!</definedName>
    <definedName name="EFbl_bio2_cook_N2O">[1]Parameters!$D$63</definedName>
    <definedName name="EFbl_bio2_prod_CH4">[1]Parameters!$D$58</definedName>
    <definedName name="EFbl_bio2_prod_CO2">#REF!</definedName>
    <definedName name="EFbl_bio2_prod_N2O">[1]Parameters!$D$59</definedName>
    <definedName name="EFbl_bio2_total_CO2">#REF!</definedName>
    <definedName name="EFbl_bio2_totalCO2">[1]Parameters!$D$64</definedName>
    <definedName name="EFbl_bio2_totalnon_CO2">#REF!</definedName>
    <definedName name="EFbl_bio3_cook_CH4">[1]Parameters!$D$111</definedName>
    <definedName name="EFbl_bio3_cook_CO2">[1]Parameters!$D$110</definedName>
    <definedName name="EFbl_bio3_cook_N2O">[1]Parameters!$D$112</definedName>
    <definedName name="EFbl_bio3_prod_CH4">[1]Parameters!$D$107</definedName>
    <definedName name="EFbl_bio3_prod_CO2">#REF!</definedName>
    <definedName name="EFbl_bio3_prod_N2O">[1]Parameters!$D$108</definedName>
    <definedName name="EFbl_bio3_totalCO2">[1]Parameters!$D$113</definedName>
    <definedName name="EFbl_bio3_totalnon_CO2">#REF!</definedName>
    <definedName name="EFpj_bio1_cook_CH4">[1]Parameters!$J$25</definedName>
    <definedName name="EFpj_bio1_cook_CO2">#REF!</definedName>
    <definedName name="EFpj_bio1_cook_N2O">[1]Parameters!$J$26</definedName>
    <definedName name="EFpj_bio1_prod_CH4">[1]Parameters!$J$21</definedName>
    <definedName name="EFpj_bio1_prod_CO2">#REF!</definedName>
    <definedName name="EFpj_bio1_prod_N2O">[1]Parameters!$J$22</definedName>
    <definedName name="EFpj_bio1_totalCO2">[1]Parameters!$J$27</definedName>
    <definedName name="EFpj_bio1_totalnon_CO2">#REF!</definedName>
    <definedName name="EFpj_bio2_cook_CH4">[1]Parameters!$J$62</definedName>
    <definedName name="EFpj_bio2_cook_CO2">#REF!</definedName>
    <definedName name="EFpj_bio2_cook_gas_i">#REF!</definedName>
    <definedName name="EFpj_bio2_cook_N2O">[1]Parameters!$J$63</definedName>
    <definedName name="EFpj_bio2_prod_CH4">[1]Parameters!$J$58</definedName>
    <definedName name="EFpj_bio2_prod_CO2">#REF!</definedName>
    <definedName name="EFpj_bio2_prod_N2O">[1]Parameters!$J$59</definedName>
    <definedName name="EFpj_bio2_totalCO2">[1]Parameters!$J$64</definedName>
    <definedName name="EFpj_bio2_totalnon_CO2">#REF!</definedName>
    <definedName name="EFpj_bio3_cook_CH4">[1]Parameters!$J$111</definedName>
    <definedName name="EFpj_bio3_cook_CO2">#REF!</definedName>
    <definedName name="EFpj_bio3_cook_gas_i">#REF!</definedName>
    <definedName name="EFpj_bio3_cook_N2O">[1]Parameters!$J$112</definedName>
    <definedName name="EFpj_bio3_prod_CH4">[1]Parameters!$J$107</definedName>
    <definedName name="EFpj_bio3_prod_CO2">#REF!</definedName>
    <definedName name="EFpj_bio3_prod_N2O">[1]Parameters!$J$108</definedName>
    <definedName name="EFpj_bio3_totalCO2">[1]Parameters!$J$113</definedName>
    <definedName name="EFpj_bio3_totalnon_CO2">#REF!</definedName>
    <definedName name="f">#REF!</definedName>
    <definedName name="F_1">#REF!</definedName>
    <definedName name="F_10">'[4]Shengchang Stove'!$H$14</definedName>
    <definedName name="F_11">'[1]HH Carbon Calculator'!#REF!</definedName>
    <definedName name="F_12">'[1]HH Carbon Calculator'!#REF!</definedName>
    <definedName name="F_13">'[1]HH Carbon Calculator'!#REF!</definedName>
    <definedName name="F_2">#REF!</definedName>
    <definedName name="F_3">#REF!</definedName>
    <definedName name="F_4">#REF!</definedName>
    <definedName name="F_5">'[1]HH Carbon Calculator'!#REF!</definedName>
    <definedName name="F_6">#REF!</definedName>
    <definedName name="F_7">'[1]HH Carbon Calculator'!#REF!</definedName>
    <definedName name="F_8">#REF!</definedName>
    <definedName name="F_9">#REF!</definedName>
    <definedName name="Fbl_bio1_10thyr">[1]Parameters!$D$40</definedName>
    <definedName name="Fbl_bio1_1styr">[1]Parameters!$D$31</definedName>
    <definedName name="Fbl_bio1_2ndyr">[1]Parameters!$D$32</definedName>
    <definedName name="Fbl_bio1_3rdyr">[1]Parameters!$D$33</definedName>
    <definedName name="Fbl_bio1_4thyr">[1]Parameters!$D$34</definedName>
    <definedName name="Fbl_bio1_5thyr">[1]Parameters!$D$35</definedName>
    <definedName name="Fbl_bio1_6thyr">[1]Parameters!$D$36</definedName>
    <definedName name="Fbl_bio1_7thyr">[1]Parameters!$D$37</definedName>
    <definedName name="Fbl_bio1_8thyr">[1]Parameters!$D$38</definedName>
    <definedName name="Fbl_bio1_9thyr">[1]Parameters!$D$39</definedName>
    <definedName name="Fbl_bio2_10thyr">[1]Parameters!$D$77</definedName>
    <definedName name="Fbl_bio2_1styr">[1]Parameters!$D$68</definedName>
    <definedName name="Fbl_bio2_2ndyr">[1]Parameters!$D$69</definedName>
    <definedName name="Fbl_bio2_3rdyr">[1]Parameters!$D$70</definedName>
    <definedName name="Fbl_bio2_4thyr">[1]Parameters!$D$71</definedName>
    <definedName name="Fbl_bio2_5thyr">[1]Parameters!$D$72</definedName>
    <definedName name="Fbl_bio2_6thyr">[1]Parameters!$D$73</definedName>
    <definedName name="Fbl_bio2_7thyr">[1]Parameters!$D$74</definedName>
    <definedName name="Fbl_bio2_8thyr">[1]Parameters!$D$75</definedName>
    <definedName name="Fbl_bio2_9thyr">[1]Parameters!$D$76</definedName>
    <definedName name="Fbl_bio3_10thyr">[1]Parameters!$D$126</definedName>
    <definedName name="Fbl_bio3_1styr">[1]Parameters!$D$117</definedName>
    <definedName name="Fbl_bio3_2ndyr">[1]Parameters!$D$118</definedName>
    <definedName name="Fbl_bio3_3rdyr">[1]Parameters!$D$119</definedName>
    <definedName name="Fbl_bio3_4thyr">[1]Parameters!$D$120</definedName>
    <definedName name="Fbl_bio3_5thyr">[1]Parameters!$D$121</definedName>
    <definedName name="Fbl_bio3_6thyr">[1]Parameters!$D$122</definedName>
    <definedName name="Fbl_bio3_7thyr">[1]Parameters!$D$123</definedName>
    <definedName name="Fbl_bio3_8thyr">[1]Parameters!$D$124</definedName>
    <definedName name="Fbl_bio3_9thyr">[1]Parameters!$D$125</definedName>
    <definedName name="Fpj_bio1_10thyr">[1]Parameters!$J$40</definedName>
    <definedName name="Fpj_bio1_1styr">[1]Parameters!$J$31</definedName>
    <definedName name="Fpj_bio1_2ndyr">[1]Parameters!$J$32</definedName>
    <definedName name="Fpj_bio1_3rdyr">[1]Parameters!$J$33</definedName>
    <definedName name="Fpj_bio1_4thyr">[1]Parameters!$J$34</definedName>
    <definedName name="Fpj_bio1_5thyr">[1]Parameters!$J$35</definedName>
    <definedName name="Fpj_bio1_6thyr">[1]Parameters!$J$36</definedName>
    <definedName name="Fpj_bio1_7thyr">[1]Parameters!$J$37</definedName>
    <definedName name="Fpj_bio1_8thyr">[1]Parameters!$J$38</definedName>
    <definedName name="Fpj_bio1_9thyr">[1]Parameters!$J$39</definedName>
    <definedName name="Fpj_bio2_10thyr">[1]Parameters!$J$77</definedName>
    <definedName name="Fpj_bio2_1styr">[1]Parameters!$J$68</definedName>
    <definedName name="Fpj_bio2_2ndyr">[1]Parameters!$J$69</definedName>
    <definedName name="Fpj_bio2_3rdyr">[1]Parameters!$J$70</definedName>
    <definedName name="Fpj_bio2_4thyr">[1]Parameters!$J$71</definedName>
    <definedName name="Fpj_bio2_5thyr">[1]Parameters!$J$72</definedName>
    <definedName name="Fpj_bio2_6thyr">[1]Parameters!$J$73</definedName>
    <definedName name="Fpj_bio2_7thyr">[1]Parameters!$J$74</definedName>
    <definedName name="Fpj_bio2_8thyr">[1]Parameters!$J$75</definedName>
    <definedName name="Fpj_bio2_9thyr">[1]Parameters!$J$76</definedName>
    <definedName name="Fpj_bio3_10thyr">[1]Parameters!$J$126</definedName>
    <definedName name="Fpj_bio3_1styr">[1]Parameters!$J$117</definedName>
    <definedName name="Fpj_bio3_2ndyr">[1]Parameters!$J$118</definedName>
    <definedName name="Fpj_bio3_3rdyr">[1]Parameters!$J$119</definedName>
    <definedName name="Fpj_bio3_4thyr">[1]Parameters!$J$120</definedName>
    <definedName name="Fpj_bio3_5thyr">[1]Parameters!$J$121</definedName>
    <definedName name="Fpj_bio3_6thyr">[1]Parameters!$J$122</definedName>
    <definedName name="Fpj_bio3_7thyr">[1]Parameters!$J$123</definedName>
    <definedName name="Fpj_bio3_8thyr">[1]Parameters!$J$124</definedName>
    <definedName name="Fpj_bio3_9thyr">[1]Parameters!$J$125</definedName>
    <definedName name="Fuel_adj">'[1]HH Carbon Calculator'!$W$64</definedName>
    <definedName name="grate">#REF!</definedName>
    <definedName name="Initial_sales">#REF!</definedName>
    <definedName name="L_1">#REF!</definedName>
    <definedName name="L_10">#REF!</definedName>
    <definedName name="L_11">'[1]HH Carbon Calculator'!#REF!</definedName>
    <definedName name="L_12">'[1]HH Carbon Calculator'!#REF!</definedName>
    <definedName name="L_13">'[1]HH Carbon Calculator'!#REF!</definedName>
    <definedName name="L_2">#REF!</definedName>
    <definedName name="L_3">#REF!</definedName>
    <definedName name="L_4">#REF!</definedName>
    <definedName name="L_5">'[1]HH Carbon Calculator'!#REF!</definedName>
    <definedName name="L_6">#REF!</definedName>
    <definedName name="L_7">'[1]HH Carbon Calculator'!#REF!</definedName>
    <definedName name="L_8">#REF!</definedName>
    <definedName name="L_9">#REF!</definedName>
    <definedName name="LE_yr1">[1]Parameters!$V$8</definedName>
    <definedName name="LE_yr10">[1]Parameters!$V$17</definedName>
    <definedName name="LE_yr2">[1]Parameters!$V$9</definedName>
    <definedName name="LE_yr3">[1]Parameters!$V$10</definedName>
    <definedName name="LE_yr4">[1]Parameters!$V$11</definedName>
    <definedName name="LE_yr5">[1]Parameters!$V$12</definedName>
    <definedName name="LE_yr6">[1]Parameters!$V$13</definedName>
    <definedName name="LE_yr7">[1]Parameters!$V$14</definedName>
    <definedName name="LE_yr8">[1]Parameters!$V$15</definedName>
    <definedName name="LE_yr9">[1]Parameters!$V$16</definedName>
    <definedName name="leakage">#REF!</definedName>
    <definedName name="m">#REF!</definedName>
    <definedName name="manufacturers">#REF!</definedName>
    <definedName name="n">#REF!</definedName>
    <definedName name="nonCO2cook">#REF!</definedName>
    <definedName name="nonCO2prod">#REF!</definedName>
    <definedName name="nrb_1">#REF!</definedName>
    <definedName name="nrb_10">#REF!</definedName>
    <definedName name="nrb_11">'[1]HH Carbon Calculator'!#REF!</definedName>
    <definedName name="nrb_12">'[1]HH Carbon Calculator'!#REF!</definedName>
    <definedName name="nrb_13">'[1]HH Carbon Calculator'!#REF!</definedName>
    <definedName name="nrb_2">#REF!</definedName>
    <definedName name="nrb_3">#REF!</definedName>
    <definedName name="nrb_4">#REF!</definedName>
    <definedName name="nrb_5">'[1]HH Carbon Calculator'!#REF!</definedName>
    <definedName name="nrb_6">#REF!</definedName>
    <definedName name="nrb_7">'[1]HH Carbon Calculator'!#REF!</definedName>
    <definedName name="nrb_8">#REF!</definedName>
    <definedName name="nrb_9">#REF!</definedName>
    <definedName name="price">#REF!</definedName>
    <definedName name="price2">#REF!</definedName>
    <definedName name="price3">#REF!</definedName>
    <definedName name="price4">#REF!</definedName>
    <definedName name="price5">#REF!</definedName>
    <definedName name="price6">#REF!</definedName>
    <definedName name="reduction">#REF!</definedName>
    <definedName name="rmb">#REF!</definedName>
    <definedName name="s">#REF!</definedName>
    <definedName name="start_year4">#REF!</definedName>
    <definedName name="startyear2">#REF!</definedName>
    <definedName name="Subsidized_price">'[1]HH Carbon Calculator'!#REF!</definedName>
    <definedName name="subsidy">#REF!</definedName>
    <definedName name="subsidy2">#REF!</definedName>
    <definedName name="subsidy3">#REF!</definedName>
    <definedName name="subsidy4">#REF!</definedName>
    <definedName name="subsidy5">#REF!</definedName>
    <definedName name="subsidy6">#REF!</definedName>
    <definedName name="totalCO2">#REF!</definedName>
    <definedName name="U_1">#REF!</definedName>
    <definedName name="U_10">'[4]Shengchang Stove'!$I$14</definedName>
    <definedName name="U_11">'[1]HH Carbon Calculator'!#REF!</definedName>
    <definedName name="U_12">'[1]HH Carbon Calculator'!#REF!</definedName>
    <definedName name="U_13">'[1]HH Carbon Calculator'!#REF!</definedName>
    <definedName name="U_2">#REF!</definedName>
    <definedName name="U_3">#REF!</definedName>
    <definedName name="U_4">#REF!</definedName>
    <definedName name="U_5">'[1]HH Carbon Calculator'!#REF!</definedName>
    <definedName name="U_6">#REF!</definedName>
    <definedName name="U_7">'[1]HH Carbon Calculator'!#REF!</definedName>
    <definedName name="U_8">#REF!</definedName>
    <definedName name="U_9">#REF!</definedName>
    <definedName name="Upj_10thyr">[1]Parameters!$P$17</definedName>
    <definedName name="Upj_1styr">[1]Parameters!$P$8</definedName>
    <definedName name="Upj_2ndyr">[1]Parameters!$P$9</definedName>
    <definedName name="Upj_3rdyr">[1]Parameters!$P$10</definedName>
    <definedName name="Upj_4thyr">[1]Parameters!$P$11</definedName>
    <definedName name="Upj_5thyr">[1]Parameters!$P$12</definedName>
    <definedName name="Upj_6thyr">[1]Parameters!$P$13</definedName>
    <definedName name="Upj_7thyr">[1]Parameters!$P$14</definedName>
    <definedName name="Upj_8thyr">[1]Parameters!$P$15</definedName>
    <definedName name="Upj_9thyr">[1]Parameters!$P$16</definedName>
    <definedName name="Upj_bio2_1styr">#REF!</definedName>
    <definedName name="Upj_bio2_2ndyr">#REF!</definedName>
    <definedName name="Upj_bio2_3rdyr">#REF!</definedName>
    <definedName name="Upj_bio2_4thyr">#REF!</definedName>
    <definedName name="Upj_bio2_5thyr">#REF!</definedName>
    <definedName name="Upj_bio2_6thyr">#REF!</definedName>
    <definedName name="Upj_bio2_7thyr">#REF!</definedName>
    <definedName name="Upj_bio2_8thyr">#REF!</definedName>
    <definedName name="Upj_bio2_9thyr">#REF!</definedName>
    <definedName name="Upj_bio3_10thyr">#REF!</definedName>
    <definedName name="Upj_bio3_1styr">#REF!</definedName>
    <definedName name="Upj_bio3_2ndyr">#REF!</definedName>
    <definedName name="Upj_bio3_3rdyr">#REF!</definedName>
    <definedName name="Upj_bio3_4thyr">#REF!</definedName>
    <definedName name="Upj_bio3_5thyr">#REF!</definedName>
    <definedName name="Upj_bio3_6thyr">#REF!</definedName>
    <definedName name="Upj_bio3_7thyr">#REF!</definedName>
    <definedName name="Upj_bio3_8thyr">#REF!</definedName>
    <definedName name="Upj_bio3_9thyr">#REF!</definedName>
    <definedName name="Upj_fuel2_10thyr">#REF!</definedName>
    <definedName name="Upj_fuel2_1styr">#REF!</definedName>
    <definedName name="Upj_fuel2_2ndyr">#REF!</definedName>
    <definedName name="Upj_fuel2_3rdyr">#REF!</definedName>
    <definedName name="Upj_fuel2_4thyr">#REF!</definedName>
    <definedName name="Upj_fuel2_5thyr">#REF!</definedName>
    <definedName name="Upj_fuel2_6thyr">#REF!</definedName>
    <definedName name="Upj_fuel2_7thyr">#REF!</definedName>
    <definedName name="Upj_fuel2_8thyr">#REF!</definedName>
    <definedName name="Upj_fuel2_9thyr">#REF!</definedName>
    <definedName name="Upj_fuel3_10thyr">#REF!</definedName>
    <definedName name="Upj_fuel3_1styr">#REF!</definedName>
    <definedName name="Upj_fuel3_2ndyr">#REF!</definedName>
    <definedName name="Upj_fuel3_3rdyr">#REF!</definedName>
    <definedName name="Upj_fuel3_4thyr">#REF!</definedName>
    <definedName name="Upj_fuel3_5thyr">#REF!</definedName>
    <definedName name="Upj_fuel3_6thyr">#REF!</definedName>
    <definedName name="Upj_fuel3_7thyr">#REF!</definedName>
    <definedName name="Upj_fuel3_8thyr">#REF!</definedName>
    <definedName name="Upj_fuel3_9thyr">#REF!</definedName>
    <definedName name="Upj_fule1_10thyr">#REF!</definedName>
    <definedName name="Upj_fule1_1styr">#REF!</definedName>
    <definedName name="Upj_fule1_2ndyr">#REF!</definedName>
    <definedName name="Upj_fule1_3rdyr">#REF!</definedName>
    <definedName name="Upj_fule1_4thyr">#REF!</definedName>
    <definedName name="Upj_fule1_5thyr">#REF!</definedName>
    <definedName name="Upj_fule1_6thyr">#REF!</definedName>
    <definedName name="Upj_fule1_7thyr">#REF!</definedName>
    <definedName name="Upj_fule1_8thyr">#REF!</definedName>
    <definedName name="Upj_fule1_9thyr">#REF!</definedName>
    <definedName name="VER_Start_Price">'[5]Project Summary'!$C$18</definedName>
    <definedName name="Xnrb_bl_bio1_yr1">[1]Parameters!$D$8</definedName>
    <definedName name="Xnrb_bl_bio1_yr10">[1]Parameters!$D$17</definedName>
    <definedName name="Xnrb_bl_bio1_yr2">[1]Parameters!$D$9</definedName>
    <definedName name="Xnrb_bl_bio1_yr3">[1]Parameters!$D$10</definedName>
    <definedName name="Xnrb_bl_bio1_yr4">[1]Parameters!$D$11</definedName>
    <definedName name="Xnrb_bl_bio1_yr5">[1]Parameters!$D$12</definedName>
    <definedName name="Xnrb_bl_bio1_yr6">[1]Parameters!$D$13</definedName>
    <definedName name="Xnrb_bl_bio1_yr7">[1]Parameters!$D$14</definedName>
    <definedName name="Xnrb_bl_bio1_yr8">[1]Parameters!$D$15</definedName>
    <definedName name="Xnrb_bl_bio1_yr9">[1]Parameters!$D$16</definedName>
    <definedName name="Xnrb_bl_bio2_yr1">[1]Parameters!$D$45</definedName>
    <definedName name="Xnrb_bl_bio2_yr10">[1]Parameters!$D$54</definedName>
    <definedName name="Xnrb_bl_bio2_yr2">[1]Parameters!$D$46</definedName>
    <definedName name="Xnrb_bl_bio2_yr3">[1]Parameters!$D$47</definedName>
    <definedName name="Xnrb_bl_bio2_yr4">[1]Parameters!$D$48</definedName>
    <definedName name="Xnrb_bl_bio2_yr5">[1]Parameters!$D$49</definedName>
    <definedName name="Xnrb_bl_bio2_yr6">[1]Parameters!$D$50</definedName>
    <definedName name="Xnrb_bl_bio2_yr7">[1]Parameters!$D$51</definedName>
    <definedName name="Xnrb_bl_bio2_yr8">[1]Parameters!$D$52</definedName>
    <definedName name="Xnrb_bl_bio2_yr9">[1]Parameters!$D$53</definedName>
    <definedName name="Xnrb_bl_bio3_yr1">[1]Parameters!$D$94</definedName>
    <definedName name="Xnrb_bl_bio3_yr10">[1]Parameters!$D$103</definedName>
    <definedName name="Xnrb_bl_bio3_yr2">[1]Parameters!$D$95</definedName>
    <definedName name="Xnrb_bl_bio3_yr3">[1]Parameters!$D$96</definedName>
    <definedName name="Xnrb_bl_bio3_yr4">[1]Parameters!$D$97</definedName>
    <definedName name="Xnrb_bl_bio3_yr5">[1]Parameters!$D$98</definedName>
    <definedName name="Xnrb_bl_bio3_yr6">[1]Parameters!$D$99</definedName>
    <definedName name="Xnrb_bl_bio3_yr7">[1]Parameters!$D$100</definedName>
    <definedName name="Xnrb_bl_bio3_yr8">[1]Parameters!$D$101</definedName>
    <definedName name="Xnrb_bl_bio3_yr9">[1]Parameters!$D$102</definedName>
    <definedName name="Xnrb_bl_y1">#REF!</definedName>
    <definedName name="Xnrb_bl_y10">#REF!</definedName>
    <definedName name="Xnrb_bl_y2">#REF!</definedName>
    <definedName name="Xnrb_bl_y3">#REF!</definedName>
    <definedName name="Xnrb_bl_y4">#REF!</definedName>
    <definedName name="Xnrb_bl_y5">#REF!</definedName>
    <definedName name="Xnrb_bl_y6">#REF!</definedName>
    <definedName name="Xnrb_bl_y7">#REF!</definedName>
    <definedName name="Xnrb_bl_y8">#REF!</definedName>
    <definedName name="Xnrb_bl_y9">#REF!</definedName>
    <definedName name="Xnrb_pj_bio1_yr1">[1]Parameters!$J$8</definedName>
    <definedName name="Xnrb_pj_bio1_yr10">[1]Parameters!$J$17</definedName>
    <definedName name="Xnrb_pj_bio1_yr2">[1]Parameters!$J$9</definedName>
    <definedName name="Xnrb_pj_bio1_yr3">[1]Parameters!$J$10</definedName>
    <definedName name="Xnrb_pj_bio1_yr4">[1]Parameters!$J$11</definedName>
    <definedName name="Xnrb_pj_bio1_yr5">[1]Parameters!$J$12</definedName>
    <definedName name="Xnrb_pj_bio1_yr6">[1]Parameters!$J$13</definedName>
    <definedName name="Xnrb_pj_bio1_yr7">[1]Parameters!$J$14</definedName>
    <definedName name="Xnrb_pj_bio1_yr8">[1]Parameters!$J$15</definedName>
    <definedName name="Xnrb_pj_bio1_yr9">[1]Parameters!$J$16</definedName>
    <definedName name="Xnrb_pj_bio2_yr1">[1]Parameters!$J$45</definedName>
    <definedName name="Xnrb_pj_bio2_yr10">[1]Parameters!$J$54</definedName>
    <definedName name="Xnrb_pj_bio2_yr2">[1]Parameters!$J$46</definedName>
    <definedName name="Xnrb_pj_bio2_yr3">[1]Parameters!$J$47</definedName>
    <definedName name="Xnrb_pj_bio2_yr4">[1]Parameters!$J$48</definedName>
    <definedName name="Xnrb_pj_bio2_yr5">[1]Parameters!$J$49</definedName>
    <definedName name="Xnrb_pj_bio2_yr6">[1]Parameters!$J$50</definedName>
    <definedName name="Xnrb_pj_bio2_yr7">[1]Parameters!$J$51</definedName>
    <definedName name="Xnrb_pj_bio2_yr8">[1]Parameters!$J$52</definedName>
    <definedName name="Xnrb_pj_bio2_yr9">[1]Parameters!$J$53</definedName>
    <definedName name="Xnrb_pj_bio3_yr1">[1]Parameters!$J$94</definedName>
    <definedName name="Xnrb_pj_bio3_yr10">[1]Parameters!$J$103</definedName>
    <definedName name="Xnrb_pj_bio3_yr2">[1]Parameters!$J$95</definedName>
    <definedName name="Xnrb_pj_bio3_yr3">[1]Parameters!$J$96</definedName>
    <definedName name="Xnrb_pj_bio3_yr4">[1]Parameters!$J$97</definedName>
    <definedName name="Xnrb_pj_bio3_yr5">[1]Parameters!$J$98</definedName>
    <definedName name="Xnrb_pj_bio3_yr6">[1]Parameters!$J$99</definedName>
    <definedName name="Xnrb_pj_bio3_yr7">[1]Parameters!$J$100</definedName>
    <definedName name="Xnrb_pj_bio3_yr8">[1]Parameters!$J$101</definedName>
    <definedName name="Xnrb_pj_bio3_yr9">[1]Parameters!$J$102</definedName>
    <definedName name="year1">'[1]HH Carbon Calculator'!#REF!</definedName>
    <definedName name="year2">'[1]HH Carbon Calculator'!#REF!</definedName>
    <definedName name="year3">#REF!</definedName>
    <definedName name="year4">'[1]HH Carbon Calculator'!#REF!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7" l="1"/>
  <c r="F14" i="4"/>
  <c r="C7" i="9"/>
  <c r="C5" i="9"/>
  <c r="F20" i="4" l="1"/>
  <c r="B14" i="8"/>
  <c r="C7" i="7" l="1"/>
  <c r="B15" i="8" l="1"/>
  <c r="B8" i="8"/>
  <c r="G18" i="4" l="1"/>
  <c r="H18" i="4"/>
  <c r="I18" i="4"/>
  <c r="G9" i="4"/>
  <c r="H9" i="4" s="1"/>
  <c r="I9" i="4" s="1"/>
  <c r="M35" i="4"/>
  <c r="L35" i="4"/>
  <c r="G16" i="4"/>
  <c r="H16" i="4" s="1"/>
  <c r="I16" i="4" s="1"/>
  <c r="G8" i="4"/>
  <c r="H8" i="4" s="1"/>
  <c r="G12" i="4"/>
  <c r="H12" i="4" s="1"/>
  <c r="G17" i="4"/>
  <c r="H17" i="4" s="1"/>
  <c r="I17" i="4" s="1"/>
  <c r="G15" i="4"/>
  <c r="H15" i="4" s="1"/>
  <c r="I15" i="4" s="1"/>
  <c r="G5" i="4" l="1"/>
  <c r="H5" i="4" s="1"/>
  <c r="F11" i="4"/>
  <c r="F23" i="4" s="1"/>
  <c r="I12" i="4"/>
  <c r="I8" i="4"/>
  <c r="G14" i="4" l="1"/>
  <c r="G10" i="4" s="1"/>
  <c r="G11" i="4" s="1"/>
  <c r="I5" i="4"/>
  <c r="I14" i="4" s="1"/>
  <c r="I10" i="4" s="1"/>
  <c r="I11" i="4" s="1"/>
  <c r="I23" i="4" s="1"/>
  <c r="H14" i="4"/>
  <c r="H10" i="4" s="1"/>
  <c r="H11" i="4" s="1"/>
  <c r="H23" i="4" s="1"/>
  <c r="F29" i="4"/>
  <c r="F30" i="4" s="1"/>
  <c r="G23" i="4"/>
  <c r="G25" i="4" s="1"/>
  <c r="G29" i="4"/>
  <c r="G30" i="4" s="1"/>
  <c r="F28" i="4"/>
  <c r="F25" i="4"/>
  <c r="D6" i="6" l="1"/>
  <c r="D5" i="6"/>
  <c r="H29" i="4"/>
  <c r="H30" i="4" s="1"/>
  <c r="G28" i="4"/>
  <c r="I29" i="4"/>
  <c r="I30" i="4" s="1"/>
  <c r="H25" i="4"/>
  <c r="H28" i="4"/>
  <c r="I28" i="4"/>
  <c r="I25" i="4"/>
  <c r="G26" i="4" l="1"/>
  <c r="H26" i="4" s="1"/>
  <c r="I26" i="4" s="1"/>
  <c r="D7" i="6" l="1"/>
  <c r="D8" i="6" s="1"/>
  <c r="C4" i="7" s="1"/>
  <c r="C5" i="7" s="1"/>
  <c r="C8" i="7" s="1"/>
  <c r="C9" i="7" s="1"/>
</calcChain>
</file>

<file path=xl/sharedStrings.xml><?xml version="1.0" encoding="utf-8"?>
<sst xmlns="http://schemas.openxmlformats.org/spreadsheetml/2006/main" count="174" uniqueCount="130">
  <si>
    <t>PARAMETER</t>
  </si>
  <si>
    <t>UNIT</t>
  </si>
  <si>
    <t>DESCRIPTION</t>
  </si>
  <si>
    <t>-</t>
  </si>
  <si>
    <t>%</t>
  </si>
  <si>
    <t xml:space="preserve">Efficiency of the baseline system being replaced </t>
  </si>
  <si>
    <t xml:space="preserve">Efficiency of the system being deployed as part of the project activity </t>
  </si>
  <si>
    <t xml:space="preserve">Fraction of woody biomass saved by the project activity in period y that can be established as non-renewable biomass </t>
  </si>
  <si>
    <r>
      <t>ER</t>
    </r>
    <r>
      <rPr>
        <vertAlign val="subscript"/>
        <sz val="10"/>
        <rFont val="Calibri"/>
        <family val="2"/>
        <scheme val="minor"/>
      </rPr>
      <t>acc</t>
    </r>
  </si>
  <si>
    <r>
      <t>t CO</t>
    </r>
    <r>
      <rPr>
        <vertAlign val="subscript"/>
        <sz val="10"/>
        <rFont val="Calibri"/>
        <family val="2"/>
        <scheme val="minor"/>
      </rPr>
      <t>2</t>
    </r>
  </si>
  <si>
    <t>Aggregated emission reductions</t>
  </si>
  <si>
    <r>
      <t>ER</t>
    </r>
    <r>
      <rPr>
        <vertAlign val="subscript"/>
        <sz val="10"/>
        <rFont val="Calibri"/>
        <family val="2"/>
        <scheme val="minor"/>
      </rPr>
      <t>avg</t>
    </r>
  </si>
  <si>
    <r>
      <t>t 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</t>
    </r>
  </si>
  <si>
    <t>Average annual emission reductions</t>
  </si>
  <si>
    <t xml:space="preserve">t CO2 </t>
  </si>
  <si>
    <t>trees</t>
  </si>
  <si>
    <t>Number of trees saved per appliance per y</t>
  </si>
  <si>
    <t>Number of trees saved per year</t>
  </si>
  <si>
    <t>kg</t>
  </si>
  <si>
    <t>Average weight of tree</t>
  </si>
  <si>
    <t>EQUATIONS</t>
  </si>
  <si>
    <t>New GS microscale methodology</t>
  </si>
  <si>
    <t>EQUATIONS - Old meth</t>
  </si>
  <si>
    <t>x</t>
  </si>
  <si>
    <t>Discount factor to account for efficiency loss of project cookstove per year of operation (fraction)</t>
  </si>
  <si>
    <t>Efficiency of project cookstove (fraction) determined at the start of the project activity</t>
  </si>
  <si>
    <t>t/hh/a</t>
  </si>
  <si>
    <t>Quantity of firewood consumed in baseline scenario during year y</t>
  </si>
  <si>
    <t>Quantity of firewod that is saved in the year y</t>
  </si>
  <si>
    <t>Number of project cookstoves of each age group operation in year y</t>
  </si>
  <si>
    <r>
      <t>U</t>
    </r>
    <r>
      <rPr>
        <i/>
        <vertAlign val="subscript"/>
        <sz val="11"/>
        <rFont val="Calibri"/>
        <family val="2"/>
        <scheme val="minor"/>
      </rPr>
      <t>p,y</t>
    </r>
  </si>
  <si>
    <r>
      <t>tCO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/tWood</t>
    </r>
  </si>
  <si>
    <t>tCO2/tWood</t>
  </si>
  <si>
    <t>CO2 emission factor of firewood that is substituted or reduced</t>
  </si>
  <si>
    <t>Non-CO2 emission factor of firewood that is substituted or reduced</t>
  </si>
  <si>
    <t>Usage rate for project cookstove in year y, based on adoption rate and drop off rate as per usage surveys</t>
  </si>
  <si>
    <r>
      <t>DF</t>
    </r>
    <r>
      <rPr>
        <vertAlign val="subscript"/>
        <sz val="10"/>
        <rFont val="Calibri"/>
        <family val="2"/>
      </rPr>
      <t>b, Stove, y</t>
    </r>
  </si>
  <si>
    <t>Usage of baseline cookstove during the year y in project scenario</t>
  </si>
  <si>
    <t>Percent of users who also use baseline cookstove</t>
  </si>
  <si>
    <t>Percent of meals prepared using baseline cookstove</t>
  </si>
  <si>
    <r>
      <t>B</t>
    </r>
    <r>
      <rPr>
        <vertAlign val="subscript"/>
        <sz val="10"/>
        <rFont val="Calibri"/>
        <family val="2"/>
        <scheme val="minor"/>
      </rPr>
      <t>b,y</t>
    </r>
  </si>
  <si>
    <r>
      <t>N</t>
    </r>
    <r>
      <rPr>
        <vertAlign val="subscript"/>
        <sz val="10"/>
        <rFont val="Calibri"/>
        <family val="2"/>
        <scheme val="minor"/>
      </rPr>
      <t>p,y</t>
    </r>
  </si>
  <si>
    <r>
      <t>η</t>
    </r>
    <r>
      <rPr>
        <vertAlign val="subscript"/>
        <sz val="10"/>
        <rFont val="Calibri"/>
        <family val="2"/>
        <scheme val="minor"/>
      </rPr>
      <t>b</t>
    </r>
  </si>
  <si>
    <r>
      <t>η</t>
    </r>
    <r>
      <rPr>
        <vertAlign val="subscript"/>
        <sz val="10"/>
        <rFont val="Calibri"/>
        <family val="2"/>
        <scheme val="minor"/>
      </rPr>
      <t>p,y</t>
    </r>
  </si>
  <si>
    <r>
      <t>η</t>
    </r>
    <r>
      <rPr>
        <vertAlign val="subscript"/>
        <sz val="10"/>
        <rFont val="Calibri"/>
        <family val="2"/>
        <scheme val="minor"/>
      </rPr>
      <t>p</t>
    </r>
  </si>
  <si>
    <r>
      <t>DF</t>
    </r>
    <r>
      <rPr>
        <vertAlign val="subscript"/>
        <sz val="10"/>
        <rFont val="Calibri"/>
        <family val="2"/>
      </rPr>
      <t>η</t>
    </r>
  </si>
  <si>
    <r>
      <t>ƒ</t>
    </r>
    <r>
      <rPr>
        <vertAlign val="subscript"/>
        <sz val="10"/>
        <rFont val="Calibri"/>
        <family val="2"/>
        <scheme val="minor"/>
      </rPr>
      <t xml:space="preserve">NRB, y </t>
    </r>
  </si>
  <si>
    <r>
      <t>EF</t>
    </r>
    <r>
      <rPr>
        <vertAlign val="subscript"/>
        <sz val="10"/>
        <rFont val="Calibri"/>
        <family val="2"/>
      </rPr>
      <t>b, fuel, CO2</t>
    </r>
  </si>
  <si>
    <r>
      <t>EF</t>
    </r>
    <r>
      <rPr>
        <vertAlign val="subscript"/>
        <sz val="10"/>
        <rFont val="Calibri"/>
        <family val="2"/>
      </rPr>
      <t>b, fuel, non_CO2</t>
    </r>
  </si>
  <si>
    <r>
      <t>P</t>
    </r>
    <r>
      <rPr>
        <b/>
        <vertAlign val="subscript"/>
        <sz val="10"/>
        <rFont val="Calibri"/>
        <family val="2"/>
        <scheme val="minor"/>
      </rPr>
      <t>y</t>
    </r>
  </si>
  <si>
    <t>y</t>
  </si>
  <si>
    <t>y-1</t>
  </si>
  <si>
    <t>Year of the crediting period</t>
  </si>
  <si>
    <t>Emission reductions of the project activity in period y (max. 10,000)</t>
  </si>
  <si>
    <t>Source</t>
  </si>
  <si>
    <t>Emission reductions per appliance</t>
  </si>
  <si>
    <t>Implied to keep ERy around 10,000; assumes replacements</t>
  </si>
  <si>
    <t xml:space="preserve">Leakage Discount Factor </t>
  </si>
  <si>
    <t>ERy</t>
  </si>
  <si>
    <r>
      <t>t CO</t>
    </r>
    <r>
      <rPr>
        <vertAlign val="subscript"/>
        <sz val="12"/>
        <rFont val="Calibri"/>
        <family val="2"/>
        <scheme val="minor"/>
      </rPr>
      <t>2</t>
    </r>
  </si>
  <si>
    <t>Emission reductions of the project activity in period y (Pre-Leakage)</t>
  </si>
  <si>
    <t>Source: Baseline Survey (March 2018)</t>
  </si>
  <si>
    <t>Source: https://envirofit.org/product/cookstoves/supersaver-gl-wood/</t>
  </si>
  <si>
    <t>Methodology</t>
  </si>
  <si>
    <t xml:space="preserve">From </t>
  </si>
  <si>
    <t xml:space="preserve">To </t>
  </si>
  <si>
    <t xml:space="preserve">Total </t>
  </si>
  <si>
    <t xml:space="preserve">VERs Calculations - Year Wise </t>
  </si>
  <si>
    <t xml:space="preserve">VERs </t>
  </si>
  <si>
    <t>Step 1</t>
  </si>
  <si>
    <t>Quantity of Firewood saved/HH/in current year as per the Meth equation</t>
  </si>
  <si>
    <t>tonnes/HH/yr</t>
  </si>
  <si>
    <t>Step 2</t>
  </si>
  <si>
    <t>Net Emission Reductions in current year by all the households (considering current usage ratio)</t>
  </si>
  <si>
    <t>tonnes of CO2</t>
  </si>
  <si>
    <t>Step 3</t>
  </si>
  <si>
    <t>Calculation of Tonnes of CO2 saved/tonnes of wood by all houses as per the Meth equation in the current year</t>
  </si>
  <si>
    <t>tonnes of CO2/tonne of wood/yr</t>
  </si>
  <si>
    <t>Step 4</t>
  </si>
  <si>
    <t xml:space="preserve">Quantity of Firewood used in Baseline </t>
  </si>
  <si>
    <t>Step 5</t>
  </si>
  <si>
    <t>Quantity of Firewood used in project conditions in the current year</t>
  </si>
  <si>
    <t>Step 6</t>
  </si>
  <si>
    <t>Quantity of Emissions by all the households  in project scenario (considering current usage ratio)</t>
  </si>
  <si>
    <t xml:space="preserve">Step 7 </t>
  </si>
  <si>
    <t>Calculation of Baseline Scenario if these hosueholds did not use project stove (considering current usage ratio)</t>
  </si>
  <si>
    <t>SDG 3: Ensure healthy lives and promote well-being for all of all ages</t>
  </si>
  <si>
    <t>Description</t>
  </si>
  <si>
    <t>Value</t>
  </si>
  <si>
    <t>Unit</t>
  </si>
  <si>
    <t>Reference</t>
  </si>
  <si>
    <t>A) Number of People Impacted</t>
  </si>
  <si>
    <t>Total number of eligible households for crediting</t>
  </si>
  <si>
    <t>Households</t>
  </si>
  <si>
    <t>Stove usage rate as per the latest monitoring results</t>
  </si>
  <si>
    <t>Percentage</t>
  </si>
  <si>
    <t>Average household size</t>
  </si>
  <si>
    <t>People/household</t>
  </si>
  <si>
    <t>Number of people impact during this monitoring period</t>
  </si>
  <si>
    <t>People</t>
  </si>
  <si>
    <t>SDG 7: Ensure access to affordable, reliable, sustainable and modern energy for all</t>
  </si>
  <si>
    <t>Number of households benefited with a working FES during this monitoring period</t>
  </si>
  <si>
    <t>SDG 8: Promote sustained, inclusive and sustainable economic growth, full and productive employment and decent work for all</t>
  </si>
  <si>
    <t>Number of Local Sale Agents (Local Vendors) jobs created during this VPA period</t>
  </si>
  <si>
    <t>Jobs</t>
  </si>
  <si>
    <t>VINTAGE BREAK 2020-21</t>
  </si>
  <si>
    <t xml:space="preserve">From Monitoring Surveys, </t>
  </si>
  <si>
    <t>EFCO2</t>
    <phoneticPr fontId="2" type="noConversion"/>
  </si>
  <si>
    <t>tCo2/twood</t>
    <phoneticPr fontId="2" type="noConversion"/>
  </si>
  <si>
    <t>EF_Non-CO2</t>
    <phoneticPr fontId="2" type="noConversion"/>
  </si>
  <si>
    <t>NCV_Wood</t>
    <phoneticPr fontId="2" type="noConversion"/>
  </si>
  <si>
    <t>TJ/t</t>
    <phoneticPr fontId="2" type="noConversion"/>
  </si>
  <si>
    <t>2006; IPCC Guidelines for National Greenhouse Gas Inventories</t>
    <phoneticPr fontId="2" type="noConversion"/>
  </si>
  <si>
    <t>EF_CO2_Wood</t>
    <phoneticPr fontId="2" type="noConversion"/>
  </si>
  <si>
    <t>tCO2/TJ</t>
    <phoneticPr fontId="2" type="noConversion"/>
  </si>
  <si>
    <t>GWP_CH4_CP1</t>
    <phoneticPr fontId="2" type="noConversion"/>
  </si>
  <si>
    <t>2007; IPCC Fourth Assessment Report: Climate Change</t>
  </si>
  <si>
    <t>GWP_CH4_CP2</t>
    <phoneticPr fontId="2" type="noConversion"/>
  </si>
  <si>
    <t>EF_CH4</t>
    <phoneticPr fontId="2" type="noConversion"/>
  </si>
  <si>
    <t>IPCC</t>
    <phoneticPr fontId="2" type="noConversion"/>
  </si>
  <si>
    <t>GWP_N2O_CP1</t>
    <phoneticPr fontId="2" type="noConversion"/>
  </si>
  <si>
    <t>GWP_N2O_CP2</t>
    <phoneticPr fontId="2" type="noConversion"/>
  </si>
  <si>
    <t>EF_N2O</t>
    <phoneticPr fontId="2" type="noConversion"/>
  </si>
  <si>
    <t>Round down ERs</t>
  </si>
  <si>
    <t>VPA 012 (GS 7343) - (Fourth Term) - End User Database</t>
  </si>
  <si>
    <t>VPA 012 (GS 7343) -(Fourth Term) - Project Monitoring Survey Results</t>
  </si>
  <si>
    <t>VPA 012 (GS 7343) - (Fourth Term)  - Baseline Survey Report</t>
  </si>
  <si>
    <t>VPA 012 (GS 7343) - (Fourth Term) - Project Tracking File, on the 'Certified Vendors' tab</t>
  </si>
  <si>
    <t>Days</t>
  </si>
  <si>
    <t>VPA 018 - EX-POST CALCULATION OF EMISSION REDUCTIONS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</si>
</sst>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0.0000"/>
    <numFmt numFmtId="168" formatCode="0.0"/>
    <numFmt numFmtId="169" formatCode="_(&quot;$&quot;* #,##0.00_);_(&quot;$&quot;* \(#,##0.00\);_(&quot;$&quot;* &quot;-&quot;??_);_(@_)"/>
    <numFmt numFmtId="170" formatCode="#,##0;[Red]#,##0"/>
    <numFmt numFmtId="171" formatCode="0.0%"/>
    <numFmt numFmtId="172" formatCode="0.000000"/>
  </numFmts>
  <fonts count="6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i/>
      <vertAlign val="subscript"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vertAlign val="subscript"/>
      <sz val="10"/>
      <name val="Calibri"/>
      <family val="2"/>
    </font>
    <font>
      <b/>
      <vertAlign val="subscript"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u/>
      <sz val="11"/>
      <color theme="10"/>
      <name val="Calibri"/>
      <family val="2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sz val="10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Century Gothic"/>
      <family val="2"/>
    </font>
    <font>
      <sz val="10"/>
      <name val="Verdan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Verdana"/>
      <family val="2"/>
    </font>
    <font>
      <u/>
      <sz val="17.60000000000000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9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0000FF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entury Gothic"/>
      <family val="2"/>
    </font>
    <font>
      <b/>
      <u/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u/>
      <sz val="10"/>
      <color theme="1"/>
      <name val="Century Gothic"/>
      <family val="2"/>
    </font>
    <font>
      <b/>
      <sz val="10"/>
      <color rgb="FF0070C0"/>
      <name val="Century Gothic"/>
      <family val="2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indexed="1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theme="0"/>
      </bottom>
      <diagonal/>
    </border>
    <border>
      <left/>
      <right style="thin">
        <color indexed="64"/>
      </right>
      <top/>
      <bottom style="hair">
        <color theme="0"/>
      </bottom>
      <diagonal/>
    </border>
    <border>
      <left/>
      <right style="thin">
        <color indexed="64"/>
      </right>
      <top style="hair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theme="0"/>
      </bottom>
      <diagonal/>
    </border>
    <border>
      <left/>
      <right style="medium">
        <color indexed="64"/>
      </right>
      <top/>
      <bottom style="hair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98">
    <xf numFmtId="0" fontId="0" fillId="0" borderId="0"/>
    <xf numFmtId="0" fontId="13" fillId="0" borderId="0" applyFill="0" applyBorder="0"/>
    <xf numFmtId="0" fontId="15" fillId="0" borderId="0" applyNumberFormat="0" applyFill="0" applyBorder="0" applyAlignment="0" applyProtection="0">
      <alignment vertical="top"/>
      <protection locked="0"/>
    </xf>
    <xf numFmtId="0" fontId="26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6" borderId="0" applyNumberFormat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6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7" fillId="0" borderId="0" applyNumberFormat="0" applyBorder="0" applyAlignment="0" applyProtection="0"/>
    <xf numFmtId="0" fontId="28" fillId="15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11" fontId="30" fillId="0" borderId="5" applyNumberFormat="0" applyFont="0" applyFill="0" applyAlignment="0" applyProtection="0">
      <alignment vertical="top" wrapText="1"/>
    </xf>
    <xf numFmtId="11" fontId="30" fillId="0" borderId="5" applyNumberFormat="0" applyFont="0" applyFill="0" applyAlignment="0" applyProtection="0">
      <alignment vertical="top" wrapText="1"/>
    </xf>
    <xf numFmtId="11" fontId="30" fillId="0" borderId="5" applyNumberFormat="0" applyFont="0" applyFill="0" applyAlignment="0" applyProtection="0">
      <alignment vertical="top" wrapText="1"/>
    </xf>
    <xf numFmtId="11" fontId="30" fillId="0" borderId="5" applyNumberFormat="0" applyFont="0" applyFill="0" applyAlignment="0" applyProtection="0">
      <alignment vertical="top" wrapText="1"/>
    </xf>
    <xf numFmtId="0" fontId="30" fillId="0" borderId="6" applyNumberFormat="0" applyFont="0" applyAlignment="0" applyProtection="0">
      <alignment vertical="top"/>
    </xf>
    <xf numFmtId="0" fontId="31" fillId="5" borderId="7" applyNumberFormat="0" applyAlignment="0" applyProtection="0"/>
    <xf numFmtId="0" fontId="31" fillId="5" borderId="7" applyNumberFormat="0" applyAlignment="0" applyProtection="0"/>
    <xf numFmtId="0" fontId="32" fillId="18" borderId="8" applyNumberFormat="0" applyAlignment="0" applyProtection="0"/>
    <xf numFmtId="43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9" borderId="0" applyNumberFormat="0" applyBorder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6" borderId="7" applyNumberFormat="0" applyAlignment="0" applyProtection="0"/>
    <xf numFmtId="0" fontId="42" fillId="6" borderId="7" applyNumberFormat="0" applyAlignment="0" applyProtection="0"/>
    <xf numFmtId="0" fontId="43" fillId="0" borderId="12" applyNumberFormat="0" applyFill="0" applyAlignment="0" applyProtection="0"/>
    <xf numFmtId="43" fontId="4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45" fillId="11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/>
    <xf numFmtId="0" fontId="26" fillId="0" borderId="0"/>
    <xf numFmtId="0" fontId="26" fillId="0" borderId="0"/>
    <xf numFmtId="0" fontId="33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7" borderId="13" applyNumberFormat="0" applyFont="0" applyAlignment="0" applyProtection="0"/>
    <xf numFmtId="0" fontId="26" fillId="7" borderId="13" applyNumberFormat="0" applyFont="0" applyAlignment="0" applyProtection="0"/>
    <xf numFmtId="0" fontId="47" fillId="5" borderId="14" applyNumberFormat="0" applyAlignment="0" applyProtection="0"/>
    <xf numFmtId="0" fontId="47" fillId="5" borderId="14" applyNumberForma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50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0" fillId="2" borderId="0" xfId="0" applyFill="1"/>
    <xf numFmtId="0" fontId="1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0" xfId="0" applyFont="1" applyFill="1"/>
    <xf numFmtId="4" fontId="7" fillId="2" borderId="3" xfId="0" applyNumberFormat="1" applyFont="1" applyFill="1" applyBorder="1"/>
    <xf numFmtId="4" fontId="7" fillId="2" borderId="0" xfId="0" quotePrefix="1" applyNumberFormat="1" applyFont="1" applyFill="1"/>
    <xf numFmtId="3" fontId="7" fillId="2" borderId="0" xfId="0" applyNumberFormat="1" applyFont="1" applyFill="1"/>
    <xf numFmtId="4" fontId="7" fillId="2" borderId="0" xfId="0" applyNumberFormat="1" applyFont="1" applyFill="1"/>
    <xf numFmtId="167" fontId="0" fillId="0" borderId="0" xfId="0" applyNumberFormat="1"/>
    <xf numFmtId="1" fontId="0" fillId="0" borderId="0" xfId="0" applyNumberFormat="1"/>
    <xf numFmtId="2" fontId="7" fillId="2" borderId="0" xfId="0" applyNumberFormat="1" applyFont="1" applyFill="1"/>
    <xf numFmtId="0" fontId="7" fillId="2" borderId="4" xfId="0" applyFont="1" applyFill="1" applyBorder="1"/>
    <xf numFmtId="3" fontId="7" fillId="2" borderId="4" xfId="0" applyNumberFormat="1" applyFont="1" applyFill="1" applyBorder="1"/>
    <xf numFmtId="0" fontId="0" fillId="2" borderId="3" xfId="0" applyFill="1" applyBorder="1"/>
    <xf numFmtId="0" fontId="7" fillId="2" borderId="3" xfId="0" applyFont="1" applyFill="1" applyBorder="1"/>
    <xf numFmtId="168" fontId="11" fillId="2" borderId="3" xfId="0" applyNumberFormat="1" applyFont="1" applyFill="1" applyBorder="1"/>
    <xf numFmtId="3" fontId="11" fillId="2" borderId="3" xfId="0" applyNumberFormat="1" applyFont="1" applyFill="1" applyBorder="1"/>
    <xf numFmtId="0" fontId="0" fillId="4" borderId="0" xfId="0" applyFill="1"/>
    <xf numFmtId="0" fontId="12" fillId="4" borderId="0" xfId="0" applyFont="1" applyFill="1"/>
    <xf numFmtId="0" fontId="7" fillId="4" borderId="0" xfId="0" applyFont="1" applyFill="1"/>
    <xf numFmtId="0" fontId="1" fillId="2" borderId="0" xfId="0" applyFont="1" applyFill="1"/>
    <xf numFmtId="0" fontId="3" fillId="2" borderId="3" xfId="0" applyFont="1" applyFill="1" applyBorder="1"/>
    <xf numFmtId="2" fontId="7" fillId="2" borderId="4" xfId="0" applyNumberFormat="1" applyFont="1" applyFill="1" applyBorder="1"/>
    <xf numFmtId="0" fontId="16" fillId="2" borderId="0" xfId="0" applyFont="1" applyFill="1"/>
    <xf numFmtId="0" fontId="16" fillId="0" borderId="0" xfId="0" applyFont="1"/>
    <xf numFmtId="4" fontId="7" fillId="2" borderId="1" xfId="0" applyNumberFormat="1" applyFont="1" applyFill="1" applyBorder="1"/>
    <xf numFmtId="168" fontId="9" fillId="2" borderId="3" xfId="0" applyNumberFormat="1" applyFont="1" applyFill="1" applyBorder="1"/>
    <xf numFmtId="0" fontId="16" fillId="2" borderId="2" xfId="0" applyFont="1" applyFill="1" applyBorder="1"/>
    <xf numFmtId="0" fontId="16" fillId="2" borderId="0" xfId="0" quotePrefix="1" applyFont="1" applyFill="1"/>
    <xf numFmtId="0" fontId="16" fillId="2" borderId="4" xfId="0" applyFont="1" applyFill="1" applyBorder="1"/>
    <xf numFmtId="4" fontId="3" fillId="2" borderId="3" xfId="0" applyNumberFormat="1" applyFont="1" applyFill="1" applyBorder="1"/>
    <xf numFmtId="0" fontId="19" fillId="2" borderId="0" xfId="0" applyFont="1" applyFill="1"/>
    <xf numFmtId="0" fontId="19" fillId="0" borderId="0" xfId="0" applyFont="1"/>
    <xf numFmtId="0" fontId="3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Continuous"/>
    </xf>
    <xf numFmtId="0" fontId="20" fillId="0" borderId="0" xfId="0" applyFont="1"/>
    <xf numFmtId="0" fontId="23" fillId="0" borderId="0" xfId="0" applyFont="1"/>
    <xf numFmtId="0" fontId="24" fillId="0" borderId="0" xfId="0" applyFont="1"/>
    <xf numFmtId="9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0" fontId="3" fillId="2" borderId="16" xfId="0" applyFont="1" applyFill="1" applyBorder="1"/>
    <xf numFmtId="0" fontId="3" fillId="2" borderId="17" xfId="0" applyFont="1" applyFill="1" applyBorder="1" applyAlignment="1">
      <alignment wrapText="1"/>
    </xf>
    <xf numFmtId="0" fontId="16" fillId="2" borderId="18" xfId="0" applyFont="1" applyFill="1" applyBorder="1"/>
    <xf numFmtId="0" fontId="16" fillId="2" borderId="19" xfId="0" applyFont="1" applyFill="1" applyBorder="1"/>
    <xf numFmtId="0" fontId="7" fillId="2" borderId="20" xfId="0" applyFont="1" applyFill="1" applyBorder="1"/>
    <xf numFmtId="4" fontId="7" fillId="2" borderId="21" xfId="0" applyNumberFormat="1" applyFont="1" applyFill="1" applyBorder="1" applyAlignment="1">
      <alignment wrapText="1"/>
    </xf>
    <xf numFmtId="0" fontId="7" fillId="2" borderId="16" xfId="0" applyFont="1" applyFill="1" applyBorder="1"/>
    <xf numFmtId="4" fontId="7" fillId="2" borderId="17" xfId="0" applyNumberFormat="1" applyFont="1" applyFill="1" applyBorder="1" applyAlignment="1">
      <alignment wrapText="1"/>
    </xf>
    <xf numFmtId="0" fontId="7" fillId="2" borderId="21" xfId="0" applyFont="1" applyFill="1" applyBorder="1" applyAlignment="1">
      <alignment wrapText="1"/>
    </xf>
    <xf numFmtId="4" fontId="3" fillId="2" borderId="17" xfId="0" applyNumberFormat="1" applyFont="1" applyFill="1" applyBorder="1" applyAlignment="1">
      <alignment wrapText="1"/>
    </xf>
    <xf numFmtId="0" fontId="7" fillId="2" borderId="22" xfId="0" applyFont="1" applyFill="1" applyBorder="1"/>
    <xf numFmtId="0" fontId="7" fillId="2" borderId="23" xfId="0" applyFont="1" applyFill="1" applyBorder="1" applyAlignment="1">
      <alignment wrapText="1"/>
    </xf>
    <xf numFmtId="0" fontId="7" fillId="2" borderId="24" xfId="0" applyFont="1" applyFill="1" applyBorder="1"/>
    <xf numFmtId="4" fontId="7" fillId="2" borderId="25" xfId="0" applyNumberFormat="1" applyFont="1" applyFill="1" applyBorder="1" applyAlignment="1">
      <alignment wrapText="1"/>
    </xf>
    <xf numFmtId="0" fontId="7" fillId="2" borderId="21" xfId="0" applyFont="1" applyFill="1" applyBorder="1"/>
    <xf numFmtId="0" fontId="7" fillId="2" borderId="23" xfId="0" applyFont="1" applyFill="1" applyBorder="1"/>
    <xf numFmtId="0" fontId="1" fillId="2" borderId="16" xfId="0" applyFont="1" applyFill="1" applyBorder="1"/>
    <xf numFmtId="0" fontId="3" fillId="2" borderId="17" xfId="0" applyFont="1" applyFill="1" applyBorder="1"/>
    <xf numFmtId="4" fontId="3" fillId="2" borderId="17" xfId="0" applyNumberFormat="1" applyFont="1" applyFill="1" applyBorder="1"/>
    <xf numFmtId="2" fontId="9" fillId="3" borderId="27" xfId="0" applyNumberFormat="1" applyFont="1" applyFill="1" applyBorder="1"/>
    <xf numFmtId="3" fontId="7" fillId="2" borderId="21" xfId="0" applyNumberFormat="1" applyFont="1" applyFill="1" applyBorder="1"/>
    <xf numFmtId="3" fontId="3" fillId="2" borderId="17" xfId="0" applyNumberFormat="1" applyFont="1" applyFill="1" applyBorder="1"/>
    <xf numFmtId="2" fontId="14" fillId="2" borderId="3" xfId="0" applyNumberFormat="1" applyFont="1" applyFill="1" applyBorder="1"/>
    <xf numFmtId="3" fontId="51" fillId="20" borderId="26" xfId="0" applyNumberFormat="1" applyFont="1" applyFill="1" applyBorder="1"/>
    <xf numFmtId="0" fontId="9" fillId="3" borderId="27" xfId="197" applyNumberFormat="1" applyFont="1" applyFill="1" applyBorder="1"/>
    <xf numFmtId="2" fontId="7" fillId="3" borderId="27" xfId="0" applyNumberFormat="1" applyFont="1" applyFill="1" applyBorder="1"/>
    <xf numFmtId="2" fontId="9" fillId="3" borderId="28" xfId="0" applyNumberFormat="1" applyFont="1" applyFill="1" applyBorder="1"/>
    <xf numFmtId="2" fontId="7" fillId="2" borderId="25" xfId="0" applyNumberFormat="1" applyFont="1" applyFill="1" applyBorder="1"/>
    <xf numFmtId="0" fontId="3" fillId="2" borderId="20" xfId="0" applyFont="1" applyFill="1" applyBorder="1"/>
    <xf numFmtId="0" fontId="3" fillId="2" borderId="21" xfId="0" applyFont="1" applyFill="1" applyBorder="1" applyAlignment="1">
      <alignment wrapText="1"/>
    </xf>
    <xf numFmtId="0" fontId="7" fillId="2" borderId="0" xfId="0" quotePrefix="1" applyFont="1" applyFill="1"/>
    <xf numFmtId="4" fontId="52" fillId="2" borderId="0" xfId="0" applyNumberFormat="1" applyFont="1" applyFill="1"/>
    <xf numFmtId="0" fontId="12" fillId="2" borderId="20" xfId="0" applyFont="1" applyFill="1" applyBorder="1" applyAlignment="1">
      <alignment vertical="center"/>
    </xf>
    <xf numFmtId="0" fontId="53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3" fontId="12" fillId="2" borderId="29" xfId="0" applyNumberFormat="1" applyFont="1" applyFill="1" applyBorder="1" applyAlignment="1">
      <alignment vertical="center"/>
    </xf>
    <xf numFmtId="4" fontId="0" fillId="0" borderId="0" xfId="0" applyNumberFormat="1"/>
    <xf numFmtId="4" fontId="56" fillId="0" borderId="0" xfId="0" applyNumberFormat="1" applyFont="1"/>
    <xf numFmtId="1" fontId="1" fillId="0" borderId="0" xfId="0" applyNumberFormat="1" applyFont="1"/>
    <xf numFmtId="1" fontId="56" fillId="0" borderId="0" xfId="0" applyNumberFormat="1" applyFont="1"/>
    <xf numFmtId="1" fontId="57" fillId="0" borderId="0" xfId="0" applyNumberFormat="1" applyFont="1"/>
    <xf numFmtId="0" fontId="58" fillId="0" borderId="0" xfId="0" applyFont="1"/>
    <xf numFmtId="0" fontId="60" fillId="0" borderId="33" xfId="0" applyFont="1" applyBorder="1"/>
    <xf numFmtId="0" fontId="60" fillId="0" borderId="33" xfId="0" applyFont="1" applyBorder="1" applyAlignment="1">
      <alignment horizontal="right"/>
    </xf>
    <xf numFmtId="0" fontId="60" fillId="0" borderId="33" xfId="0" applyFont="1" applyBorder="1" applyAlignment="1">
      <alignment horizontal="left"/>
    </xf>
    <xf numFmtId="0" fontId="61" fillId="0" borderId="0" xfId="0" applyFont="1"/>
    <xf numFmtId="0" fontId="58" fillId="0" borderId="0" xfId="197" applyNumberFormat="1" applyFont="1"/>
    <xf numFmtId="0" fontId="62" fillId="0" borderId="0" xfId="0" applyFont="1"/>
    <xf numFmtId="1" fontId="62" fillId="0" borderId="0" xfId="0" applyNumberFormat="1" applyFont="1"/>
    <xf numFmtId="3" fontId="62" fillId="0" borderId="0" xfId="0" applyNumberFormat="1" applyFont="1"/>
    <xf numFmtId="0" fontId="63" fillId="0" borderId="0" xfId="0" applyFont="1"/>
    <xf numFmtId="0" fontId="21" fillId="0" borderId="0" xfId="0" applyFont="1"/>
    <xf numFmtId="0" fontId="22" fillId="0" borderId="0" xfId="2" applyFont="1" applyFill="1" applyAlignment="1" applyProtection="1"/>
    <xf numFmtId="0" fontId="66" fillId="0" borderId="0" xfId="0" applyFont="1"/>
    <xf numFmtId="15" fontId="0" fillId="0" borderId="3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/>
    <xf numFmtId="15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34" xfId="0" applyBorder="1"/>
    <xf numFmtId="0" fontId="0" fillId="0" borderId="35" xfId="0" applyBorder="1" applyAlignment="1">
      <alignment horizontal="center"/>
    </xf>
    <xf numFmtId="171" fontId="58" fillId="0" borderId="0" xfId="197" applyNumberFormat="1" applyFont="1"/>
    <xf numFmtId="3" fontId="12" fillId="2" borderId="32" xfId="0" applyNumberFormat="1" applyFont="1" applyFill="1" applyBorder="1" applyAlignment="1">
      <alignment vertical="center"/>
    </xf>
    <xf numFmtId="0" fontId="0" fillId="2" borderId="38" xfId="0" applyFill="1" applyBorder="1"/>
    <xf numFmtId="0" fontId="3" fillId="2" borderId="39" xfId="0" applyFont="1" applyFill="1" applyBorder="1"/>
    <xf numFmtId="0" fontId="0" fillId="2" borderId="39" xfId="0" applyFill="1" applyBorder="1"/>
    <xf numFmtId="0" fontId="0" fillId="2" borderId="40" xfId="0" applyFill="1" applyBorder="1"/>
    <xf numFmtId="0" fontId="0" fillId="2" borderId="34" xfId="0" applyFill="1" applyBorder="1"/>
    <xf numFmtId="0" fontId="65" fillId="2" borderId="41" xfId="0" applyFont="1" applyFill="1" applyBorder="1" applyAlignment="1">
      <alignment horizontal="centerContinuous"/>
    </xf>
    <xf numFmtId="0" fontId="6" fillId="2" borderId="37" xfId="0" applyFont="1" applyFill="1" applyBorder="1" applyAlignment="1">
      <alignment horizontal="right"/>
    </xf>
    <xf numFmtId="3" fontId="51" fillId="20" borderId="42" xfId="0" applyNumberFormat="1" applyFont="1" applyFill="1" applyBorder="1"/>
    <xf numFmtId="0" fontId="9" fillId="3" borderId="43" xfId="197" applyNumberFormat="1" applyFont="1" applyFill="1" applyBorder="1"/>
    <xf numFmtId="4" fontId="7" fillId="2" borderId="44" xfId="0" applyNumberFormat="1" applyFont="1" applyFill="1" applyBorder="1"/>
    <xf numFmtId="0" fontId="7" fillId="2" borderId="35" xfId="0" applyFont="1" applyFill="1" applyBorder="1"/>
    <xf numFmtId="2" fontId="7" fillId="3" borderId="43" xfId="0" applyNumberFormat="1" applyFont="1" applyFill="1" applyBorder="1"/>
    <xf numFmtId="0" fontId="19" fillId="2" borderId="34" xfId="0" applyFont="1" applyFill="1" applyBorder="1"/>
    <xf numFmtId="4" fontId="3" fillId="2" borderId="44" xfId="0" applyNumberFormat="1" applyFont="1" applyFill="1" applyBorder="1"/>
    <xf numFmtId="2" fontId="7" fillId="2" borderId="35" xfId="0" applyNumberFormat="1" applyFont="1" applyFill="1" applyBorder="1"/>
    <xf numFmtId="0" fontId="16" fillId="2" borderId="34" xfId="0" applyFont="1" applyFill="1" applyBorder="1"/>
    <xf numFmtId="2" fontId="7" fillId="2" borderId="46" xfId="0" applyNumberFormat="1" applyFont="1" applyFill="1" applyBorder="1"/>
    <xf numFmtId="2" fontId="9" fillId="3" borderId="43" xfId="0" applyNumberFormat="1" applyFont="1" applyFill="1" applyBorder="1"/>
    <xf numFmtId="2" fontId="9" fillId="3" borderId="47" xfId="0" applyNumberFormat="1" applyFont="1" applyFill="1" applyBorder="1"/>
    <xf numFmtId="3" fontId="7" fillId="2" borderId="35" xfId="0" applyNumberFormat="1" applyFont="1" applyFill="1" applyBorder="1"/>
    <xf numFmtId="3" fontId="7" fillId="2" borderId="45" xfId="0" applyNumberFormat="1" applyFont="1" applyFill="1" applyBorder="1"/>
    <xf numFmtId="3" fontId="3" fillId="2" borderId="44" xfId="0" applyNumberFormat="1" applyFont="1" applyFill="1" applyBorder="1"/>
    <xf numFmtId="4" fontId="52" fillId="2" borderId="35" xfId="0" applyNumberFormat="1" applyFont="1" applyFill="1" applyBorder="1"/>
    <xf numFmtId="0" fontId="1" fillId="2" borderId="34" xfId="0" applyFont="1" applyFill="1" applyBorder="1"/>
    <xf numFmtId="2" fontId="14" fillId="2" borderId="44" xfId="0" applyNumberFormat="1" applyFont="1" applyFill="1" applyBorder="1"/>
    <xf numFmtId="168" fontId="11" fillId="2" borderId="44" xfId="0" applyNumberFormat="1" applyFont="1" applyFill="1" applyBorder="1"/>
    <xf numFmtId="3" fontId="11" fillId="2" borderId="44" xfId="0" applyNumberFormat="1" applyFont="1" applyFill="1" applyBorder="1"/>
    <xf numFmtId="168" fontId="9" fillId="2" borderId="44" xfId="0" applyNumberFormat="1" applyFont="1" applyFill="1" applyBorder="1"/>
    <xf numFmtId="0" fontId="0" fillId="2" borderId="36" xfId="0" applyFill="1" applyBorder="1"/>
    <xf numFmtId="0" fontId="7" fillId="2" borderId="2" xfId="0" applyFont="1" applyFill="1" applyBorder="1"/>
    <xf numFmtId="0" fontId="0" fillId="2" borderId="2" xfId="0" applyFill="1" applyBorder="1"/>
    <xf numFmtId="0" fontId="0" fillId="2" borderId="37" xfId="0" applyFill="1" applyBorder="1"/>
    <xf numFmtId="3" fontId="53" fillId="2" borderId="48" xfId="0" applyNumberFormat="1" applyFont="1" applyFill="1" applyBorder="1" applyAlignment="1">
      <alignment vertical="center"/>
    </xf>
    <xf numFmtId="3" fontId="3" fillId="2" borderId="29" xfId="0" applyNumberFormat="1" applyFont="1" applyFill="1" applyBorder="1"/>
    <xf numFmtId="0" fontId="7" fillId="2" borderId="6" xfId="0" applyFont="1" applyFill="1" applyBorder="1"/>
    <xf numFmtId="0" fontId="16" fillId="2" borderId="6" xfId="0" quotePrefix="1" applyFont="1" applyFill="1" applyBorder="1"/>
    <xf numFmtId="0" fontId="7" fillId="2" borderId="6" xfId="0" applyFont="1" applyFill="1" applyBorder="1" applyAlignment="1">
      <alignment wrapText="1"/>
    </xf>
    <xf numFmtId="2" fontId="7" fillId="2" borderId="6" xfId="0" applyNumberFormat="1" applyFont="1" applyFill="1" applyBorder="1"/>
    <xf numFmtId="1" fontId="0" fillId="0" borderId="35" xfId="0" applyNumberFormat="1" applyBorder="1" applyAlignment="1">
      <alignment horizontal="center" vertical="center"/>
    </xf>
    <xf numFmtId="0" fontId="0" fillId="0" borderId="6" xfId="0" applyBorder="1"/>
    <xf numFmtId="0" fontId="0" fillId="22" borderId="6" xfId="0" applyFill="1" applyBorder="1"/>
    <xf numFmtId="2" fontId="0" fillId="22" borderId="6" xfId="0" applyNumberFormat="1" applyFill="1" applyBorder="1" applyAlignment="1">
      <alignment horizontal="left"/>
    </xf>
    <xf numFmtId="0" fontId="0" fillId="22" borderId="3" xfId="0" applyFill="1" applyBorder="1"/>
    <xf numFmtId="172" fontId="0" fillId="22" borderId="3" xfId="0" applyNumberFormat="1" applyFill="1" applyBorder="1"/>
    <xf numFmtId="0" fontId="1" fillId="22" borderId="6" xfId="0" applyFont="1" applyFill="1" applyBorder="1"/>
    <xf numFmtId="2" fontId="1" fillId="22" borderId="6" xfId="0" applyNumberFormat="1" applyFont="1" applyFill="1" applyBorder="1" applyAlignment="1">
      <alignment horizontal="left"/>
    </xf>
    <xf numFmtId="0" fontId="1" fillId="22" borderId="3" xfId="0" applyFont="1" applyFill="1" applyBorder="1"/>
    <xf numFmtId="0" fontId="0" fillId="22" borderId="6" xfId="0" applyFill="1" applyBorder="1" applyAlignment="1">
      <alignment horizontal="left"/>
    </xf>
    <xf numFmtId="0" fontId="68" fillId="22" borderId="3" xfId="2" applyFont="1" applyFill="1" applyBorder="1" applyAlignment="1" applyProtection="1">
      <alignment horizontal="left"/>
    </xf>
    <xf numFmtId="0" fontId="15" fillId="22" borderId="3" xfId="2" applyFill="1" applyBorder="1" applyAlignment="1" applyProtection="1"/>
    <xf numFmtId="0" fontId="0" fillId="23" borderId="6" xfId="0" applyFill="1" applyBorder="1"/>
    <xf numFmtId="1" fontId="55" fillId="0" borderId="35" xfId="0" applyNumberFormat="1" applyFont="1" applyBorder="1" applyAlignment="1">
      <alignment horizontal="center" vertical="center"/>
    </xf>
    <xf numFmtId="1" fontId="1" fillId="0" borderId="6" xfId="0" applyNumberFormat="1" applyFont="1" applyBorder="1"/>
    <xf numFmtId="0" fontId="1" fillId="0" borderId="6" xfId="0" applyFont="1" applyBorder="1" applyAlignment="1">
      <alignment horizontal="right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6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7" fillId="21" borderId="30" xfId="0" applyFont="1" applyFill="1" applyBorder="1" applyAlignment="1">
      <alignment horizontal="center"/>
    </xf>
    <xf numFmtId="0" fontId="67" fillId="21" borderId="31" xfId="0" applyFont="1" applyFill="1" applyBorder="1" applyAlignment="1">
      <alignment horizontal="center"/>
    </xf>
    <xf numFmtId="0" fontId="67" fillId="21" borderId="32" xfId="0" applyFont="1" applyFill="1" applyBorder="1" applyAlignment="1">
      <alignment horizontal="center"/>
    </xf>
    <xf numFmtId="0" fontId="59" fillId="0" borderId="30" xfId="0" applyFont="1" applyBorder="1" applyAlignment="1">
      <alignment horizontal="left"/>
    </xf>
    <xf numFmtId="0" fontId="59" fillId="0" borderId="31" xfId="0" applyFont="1" applyBorder="1" applyAlignment="1">
      <alignment horizontal="left"/>
    </xf>
    <xf numFmtId="0" fontId="59" fillId="0" borderId="32" xfId="0" applyFont="1" applyBorder="1" applyAlignment="1">
      <alignment horizontal="left"/>
    </xf>
  </cellXfs>
  <cellStyles count="19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- 40%" xfId="27" xr:uid="{00000000-0005-0000-0000-000015000000}"/>
    <cellStyle name="Accent4 2" xfId="28" xr:uid="{00000000-0005-0000-0000-000016000000}"/>
    <cellStyle name="Accent5 2" xfId="29" xr:uid="{00000000-0005-0000-0000-000017000000}"/>
    <cellStyle name="Accent6 2" xfId="30" xr:uid="{00000000-0005-0000-0000-000018000000}"/>
    <cellStyle name="Bad 2" xfId="31" xr:uid="{00000000-0005-0000-0000-000019000000}"/>
    <cellStyle name="Blue border thin" xfId="32" xr:uid="{00000000-0005-0000-0000-00001A000000}"/>
    <cellStyle name="Blue border thin 2" xfId="33" xr:uid="{00000000-0005-0000-0000-00001B000000}"/>
    <cellStyle name="Blue border thin 2 2" xfId="34" xr:uid="{00000000-0005-0000-0000-00001C000000}"/>
    <cellStyle name="Blue border thin 3" xfId="35" xr:uid="{00000000-0005-0000-0000-00001D000000}"/>
    <cellStyle name="Blue outline border" xfId="36" xr:uid="{00000000-0005-0000-0000-00001E000000}"/>
    <cellStyle name="Calculation 2" xfId="37" xr:uid="{00000000-0005-0000-0000-00001F000000}"/>
    <cellStyle name="Calculation 2 2" xfId="38" xr:uid="{00000000-0005-0000-0000-000020000000}"/>
    <cellStyle name="Check Cell 2" xfId="39" xr:uid="{00000000-0005-0000-0000-000021000000}"/>
    <cellStyle name="Comma 2" xfId="40" xr:uid="{00000000-0005-0000-0000-000022000000}"/>
    <cellStyle name="Comma 2 2" xfId="41" xr:uid="{00000000-0005-0000-0000-000023000000}"/>
    <cellStyle name="Comma 2 2 2" xfId="42" xr:uid="{00000000-0005-0000-0000-000024000000}"/>
    <cellStyle name="Comma 2 3" xfId="43" xr:uid="{00000000-0005-0000-0000-000025000000}"/>
    <cellStyle name="Comma 2 4" xfId="44" xr:uid="{00000000-0005-0000-0000-000026000000}"/>
    <cellStyle name="Comma 3" xfId="45" xr:uid="{00000000-0005-0000-0000-000027000000}"/>
    <cellStyle name="Comma 3 2" xfId="46" xr:uid="{00000000-0005-0000-0000-000028000000}"/>
    <cellStyle name="Comma 3 2 2" xfId="47" xr:uid="{00000000-0005-0000-0000-000029000000}"/>
    <cellStyle name="Comma 3 2 2 2" xfId="48" xr:uid="{00000000-0005-0000-0000-00002A000000}"/>
    <cellStyle name="Comma 3 2 2 3" xfId="49" xr:uid="{00000000-0005-0000-0000-00002B000000}"/>
    <cellStyle name="Comma 3 2 3" xfId="50" xr:uid="{00000000-0005-0000-0000-00002C000000}"/>
    <cellStyle name="Comma 3 2 3 2" xfId="51" xr:uid="{00000000-0005-0000-0000-00002D000000}"/>
    <cellStyle name="Comma 3 2 4" xfId="52" xr:uid="{00000000-0005-0000-0000-00002E000000}"/>
    <cellStyle name="Comma 3 2 5" xfId="53" xr:uid="{00000000-0005-0000-0000-00002F000000}"/>
    <cellStyle name="Comma 3 3" xfId="54" xr:uid="{00000000-0005-0000-0000-000030000000}"/>
    <cellStyle name="Comma 3 3 2" xfId="55" xr:uid="{00000000-0005-0000-0000-000031000000}"/>
    <cellStyle name="Comma 3 3 2 2" xfId="56" xr:uid="{00000000-0005-0000-0000-000032000000}"/>
    <cellStyle name="Comma 3 3 2 3" xfId="57" xr:uid="{00000000-0005-0000-0000-000033000000}"/>
    <cellStyle name="Comma 3 3 3" xfId="58" xr:uid="{00000000-0005-0000-0000-000034000000}"/>
    <cellStyle name="Comma 3 3 3 2" xfId="59" xr:uid="{00000000-0005-0000-0000-000035000000}"/>
    <cellStyle name="Comma 3 3 4" xfId="60" xr:uid="{00000000-0005-0000-0000-000036000000}"/>
    <cellStyle name="Comma 3 3 5" xfId="61" xr:uid="{00000000-0005-0000-0000-000037000000}"/>
    <cellStyle name="Comma 3 4" xfId="62" xr:uid="{00000000-0005-0000-0000-000038000000}"/>
    <cellStyle name="Comma 3 4 2" xfId="63" xr:uid="{00000000-0005-0000-0000-000039000000}"/>
    <cellStyle name="Comma 3 4 2 2" xfId="64" xr:uid="{00000000-0005-0000-0000-00003A000000}"/>
    <cellStyle name="Comma 3 4 3" xfId="65" xr:uid="{00000000-0005-0000-0000-00003B000000}"/>
    <cellStyle name="Comma 3 4 4" xfId="66" xr:uid="{00000000-0005-0000-0000-00003C000000}"/>
    <cellStyle name="Comma 3 5" xfId="67" xr:uid="{00000000-0005-0000-0000-00003D000000}"/>
    <cellStyle name="Comma 3 5 2" xfId="68" xr:uid="{00000000-0005-0000-0000-00003E000000}"/>
    <cellStyle name="Comma 3 5 3" xfId="69" xr:uid="{00000000-0005-0000-0000-00003F000000}"/>
    <cellStyle name="Comma 3 6" xfId="70" xr:uid="{00000000-0005-0000-0000-000040000000}"/>
    <cellStyle name="Comma 3 7" xfId="71" xr:uid="{00000000-0005-0000-0000-000041000000}"/>
    <cellStyle name="Comma 4" xfId="4" xr:uid="{00000000-0005-0000-0000-000042000000}"/>
    <cellStyle name="Comma 5" xfId="72" xr:uid="{00000000-0005-0000-0000-000043000000}"/>
    <cellStyle name="Comma 5 2" xfId="73" xr:uid="{00000000-0005-0000-0000-000044000000}"/>
    <cellStyle name="Comma 6" xfId="74" xr:uid="{00000000-0005-0000-0000-000045000000}"/>
    <cellStyle name="Currency 2" xfId="75" xr:uid="{00000000-0005-0000-0000-000046000000}"/>
    <cellStyle name="Currency 2 2" xfId="76" xr:uid="{00000000-0005-0000-0000-000047000000}"/>
    <cellStyle name="Currency 3" xfId="77" xr:uid="{00000000-0005-0000-0000-000048000000}"/>
    <cellStyle name="Currency 4" xfId="78" xr:uid="{00000000-0005-0000-0000-000049000000}"/>
    <cellStyle name="Currency 4 2" xfId="79" xr:uid="{00000000-0005-0000-0000-00004A000000}"/>
    <cellStyle name="Explanatory Text 2" xfId="80" xr:uid="{00000000-0005-0000-0000-00004B000000}"/>
    <cellStyle name="Good 2" xfId="81" xr:uid="{00000000-0005-0000-0000-00004C000000}"/>
    <cellStyle name="Heading 1 2" xfId="82" xr:uid="{00000000-0005-0000-0000-00004D000000}"/>
    <cellStyle name="Heading 2 2" xfId="83" xr:uid="{00000000-0005-0000-0000-00004E000000}"/>
    <cellStyle name="Heading 3 2" xfId="84" xr:uid="{00000000-0005-0000-0000-00004F000000}"/>
    <cellStyle name="Heading 4 2" xfId="85" xr:uid="{00000000-0005-0000-0000-000050000000}"/>
    <cellStyle name="Hyperlink" xfId="2" builtinId="8"/>
    <cellStyle name="Hyperlink 2" xfId="86" xr:uid="{00000000-0005-0000-0000-000052000000}"/>
    <cellStyle name="Hyperlink 3" xfId="87" xr:uid="{00000000-0005-0000-0000-000053000000}"/>
    <cellStyle name="Input 2" xfId="88" xr:uid="{00000000-0005-0000-0000-000054000000}"/>
    <cellStyle name="Input 2 2" xfId="89" xr:uid="{00000000-0005-0000-0000-000055000000}"/>
    <cellStyle name="Linked Cell 2" xfId="90" xr:uid="{00000000-0005-0000-0000-000056000000}"/>
    <cellStyle name="Millares 10" xfId="91" xr:uid="{00000000-0005-0000-0000-000057000000}"/>
    <cellStyle name="Millares 3" xfId="92" xr:uid="{00000000-0005-0000-0000-000058000000}"/>
    <cellStyle name="Millares 3 2" xfId="93" xr:uid="{00000000-0005-0000-0000-000059000000}"/>
    <cellStyle name="Millares 3 2 2" xfId="94" xr:uid="{00000000-0005-0000-0000-00005A000000}"/>
    <cellStyle name="Millares 3 3" xfId="95" xr:uid="{00000000-0005-0000-0000-00005B000000}"/>
    <cellStyle name="Milliers 2" xfId="96" xr:uid="{00000000-0005-0000-0000-00005C000000}"/>
    <cellStyle name="Monétaire 2" xfId="97" xr:uid="{00000000-0005-0000-0000-00005D000000}"/>
    <cellStyle name="Neutral 2" xfId="98" xr:uid="{00000000-0005-0000-0000-00005E000000}"/>
    <cellStyle name="Normal" xfId="0" builtinId="0"/>
    <cellStyle name="Normal 2" xfId="1" xr:uid="{00000000-0005-0000-0000-000060000000}"/>
    <cellStyle name="Normal 2 2" xfId="3" xr:uid="{00000000-0005-0000-0000-000061000000}"/>
    <cellStyle name="Normal 2 3" xfId="99" xr:uid="{00000000-0005-0000-0000-000062000000}"/>
    <cellStyle name="Normal 2 3 2" xfId="100" xr:uid="{00000000-0005-0000-0000-000063000000}"/>
    <cellStyle name="Normal 2 3 2 2" xfId="101" xr:uid="{00000000-0005-0000-0000-000064000000}"/>
    <cellStyle name="Normal 2 3 3" xfId="102" xr:uid="{00000000-0005-0000-0000-000065000000}"/>
    <cellStyle name="Normal 2 4" xfId="103" xr:uid="{00000000-0005-0000-0000-000066000000}"/>
    <cellStyle name="Normal 3" xfId="104" xr:uid="{00000000-0005-0000-0000-000067000000}"/>
    <cellStyle name="Normal 3 2" xfId="105" xr:uid="{00000000-0005-0000-0000-000068000000}"/>
    <cellStyle name="Normal 3 2 2" xfId="106" xr:uid="{00000000-0005-0000-0000-000069000000}"/>
    <cellStyle name="Normal 3 2 3" xfId="107" xr:uid="{00000000-0005-0000-0000-00006A000000}"/>
    <cellStyle name="Normal 3 3" xfId="108" xr:uid="{00000000-0005-0000-0000-00006B000000}"/>
    <cellStyle name="Normal 3 3 2" xfId="109" xr:uid="{00000000-0005-0000-0000-00006C000000}"/>
    <cellStyle name="Normal 3 4" xfId="110" xr:uid="{00000000-0005-0000-0000-00006D000000}"/>
    <cellStyle name="Normal 3 5" xfId="111" xr:uid="{00000000-0005-0000-0000-00006E000000}"/>
    <cellStyle name="Normal 4" xfId="112" xr:uid="{00000000-0005-0000-0000-00006F000000}"/>
    <cellStyle name="Normal 4 2" xfId="113" xr:uid="{00000000-0005-0000-0000-000070000000}"/>
    <cellStyle name="Normal 4 2 2" xfId="114" xr:uid="{00000000-0005-0000-0000-000071000000}"/>
    <cellStyle name="Normal 4 2 3" xfId="115" xr:uid="{00000000-0005-0000-0000-000072000000}"/>
    <cellStyle name="Normal 4 3" xfId="116" xr:uid="{00000000-0005-0000-0000-000073000000}"/>
    <cellStyle name="Normal 4 4" xfId="117" xr:uid="{00000000-0005-0000-0000-000074000000}"/>
    <cellStyle name="Normal 5" xfId="118" xr:uid="{00000000-0005-0000-0000-000075000000}"/>
    <cellStyle name="Normal 5 2" xfId="119" xr:uid="{00000000-0005-0000-0000-000076000000}"/>
    <cellStyle name="Normal 5 2 2" xfId="120" xr:uid="{00000000-0005-0000-0000-000077000000}"/>
    <cellStyle name="Normal 5 2 2 2" xfId="121" xr:uid="{00000000-0005-0000-0000-000078000000}"/>
    <cellStyle name="Normal 5 2 3" xfId="122" xr:uid="{00000000-0005-0000-0000-000079000000}"/>
    <cellStyle name="Normal 5 3" xfId="123" xr:uid="{00000000-0005-0000-0000-00007A000000}"/>
    <cellStyle name="Normal 6" xfId="124" xr:uid="{00000000-0005-0000-0000-00007B000000}"/>
    <cellStyle name="Normal 6 2" xfId="125" xr:uid="{00000000-0005-0000-0000-00007C000000}"/>
    <cellStyle name="Normal 6 2 2" xfId="126" xr:uid="{00000000-0005-0000-0000-00007D000000}"/>
    <cellStyle name="Normal 6 2 2 2" xfId="127" xr:uid="{00000000-0005-0000-0000-00007E000000}"/>
    <cellStyle name="Normal 6 2 2 3" xfId="128" xr:uid="{00000000-0005-0000-0000-00007F000000}"/>
    <cellStyle name="Normal 6 2 3" xfId="129" xr:uid="{00000000-0005-0000-0000-000080000000}"/>
    <cellStyle name="Normal 6 2 3 2" xfId="130" xr:uid="{00000000-0005-0000-0000-000081000000}"/>
    <cellStyle name="Normal 6 2 4" xfId="131" xr:uid="{00000000-0005-0000-0000-000082000000}"/>
    <cellStyle name="Normal 6 2 5" xfId="132" xr:uid="{00000000-0005-0000-0000-000083000000}"/>
    <cellStyle name="Normal 6 3" xfId="133" xr:uid="{00000000-0005-0000-0000-000084000000}"/>
    <cellStyle name="Normal 6 3 2" xfId="134" xr:uid="{00000000-0005-0000-0000-000085000000}"/>
    <cellStyle name="Normal 6 3 2 2" xfId="135" xr:uid="{00000000-0005-0000-0000-000086000000}"/>
    <cellStyle name="Normal 6 3 2 3" xfId="136" xr:uid="{00000000-0005-0000-0000-000087000000}"/>
    <cellStyle name="Normal 6 3 3" xfId="137" xr:uid="{00000000-0005-0000-0000-000088000000}"/>
    <cellStyle name="Normal 6 3 3 2" xfId="138" xr:uid="{00000000-0005-0000-0000-000089000000}"/>
    <cellStyle name="Normal 6 3 4" xfId="139" xr:uid="{00000000-0005-0000-0000-00008A000000}"/>
    <cellStyle name="Normal 6 3 5" xfId="140" xr:uid="{00000000-0005-0000-0000-00008B000000}"/>
    <cellStyle name="Normal 6 4" xfId="141" xr:uid="{00000000-0005-0000-0000-00008C000000}"/>
    <cellStyle name="Normal 6 4 2" xfId="142" xr:uid="{00000000-0005-0000-0000-00008D000000}"/>
    <cellStyle name="Normal 6 4 3" xfId="143" xr:uid="{00000000-0005-0000-0000-00008E000000}"/>
    <cellStyle name="Normal 6 5" xfId="144" xr:uid="{00000000-0005-0000-0000-00008F000000}"/>
    <cellStyle name="Normal 6 5 2" xfId="145" xr:uid="{00000000-0005-0000-0000-000090000000}"/>
    <cellStyle name="Normal 6 6" xfId="146" xr:uid="{00000000-0005-0000-0000-000091000000}"/>
    <cellStyle name="Normal 6 7" xfId="147" xr:uid="{00000000-0005-0000-0000-000092000000}"/>
    <cellStyle name="Normal 7" xfId="148" xr:uid="{00000000-0005-0000-0000-000093000000}"/>
    <cellStyle name="Normal 8" xfId="149" xr:uid="{00000000-0005-0000-0000-000094000000}"/>
    <cellStyle name="Normal 8 2" xfId="150" xr:uid="{00000000-0005-0000-0000-000095000000}"/>
    <cellStyle name="Normal 8 2 2" xfId="151" xr:uid="{00000000-0005-0000-0000-000096000000}"/>
    <cellStyle name="Normal 8 3" xfId="152" xr:uid="{00000000-0005-0000-0000-000097000000}"/>
    <cellStyle name="Normal 9" xfId="153" xr:uid="{00000000-0005-0000-0000-000098000000}"/>
    <cellStyle name="Note 2" xfId="154" xr:uid="{00000000-0005-0000-0000-000099000000}"/>
    <cellStyle name="Note 2 2" xfId="155" xr:uid="{00000000-0005-0000-0000-00009A000000}"/>
    <cellStyle name="Output 2" xfId="156" xr:uid="{00000000-0005-0000-0000-00009B000000}"/>
    <cellStyle name="Output 2 2" xfId="157" xr:uid="{00000000-0005-0000-0000-00009C000000}"/>
    <cellStyle name="Per cent" xfId="197" builtinId="5"/>
    <cellStyle name="Percent 2" xfId="158" xr:uid="{00000000-0005-0000-0000-00009E000000}"/>
    <cellStyle name="Percent 2 2" xfId="159" xr:uid="{00000000-0005-0000-0000-00009F000000}"/>
    <cellStyle name="Percent 2 2 2" xfId="160" xr:uid="{00000000-0005-0000-0000-0000A0000000}"/>
    <cellStyle name="Percent 2 2 3" xfId="161" xr:uid="{00000000-0005-0000-0000-0000A1000000}"/>
    <cellStyle name="Percent 3" xfId="162" xr:uid="{00000000-0005-0000-0000-0000A2000000}"/>
    <cellStyle name="Percent 3 2" xfId="163" xr:uid="{00000000-0005-0000-0000-0000A3000000}"/>
    <cellStyle name="Percent 3 2 2" xfId="164" xr:uid="{00000000-0005-0000-0000-0000A4000000}"/>
    <cellStyle name="Percent 3 2 2 2" xfId="165" xr:uid="{00000000-0005-0000-0000-0000A5000000}"/>
    <cellStyle name="Percent 3 2 2 3" xfId="166" xr:uid="{00000000-0005-0000-0000-0000A6000000}"/>
    <cellStyle name="Percent 3 2 3" xfId="167" xr:uid="{00000000-0005-0000-0000-0000A7000000}"/>
    <cellStyle name="Percent 3 2 3 2" xfId="168" xr:uid="{00000000-0005-0000-0000-0000A8000000}"/>
    <cellStyle name="Percent 3 2 4" xfId="169" xr:uid="{00000000-0005-0000-0000-0000A9000000}"/>
    <cellStyle name="Percent 3 2 5" xfId="170" xr:uid="{00000000-0005-0000-0000-0000AA000000}"/>
    <cellStyle name="Percent 3 3" xfId="171" xr:uid="{00000000-0005-0000-0000-0000AB000000}"/>
    <cellStyle name="Percent 3 3 2" xfId="172" xr:uid="{00000000-0005-0000-0000-0000AC000000}"/>
    <cellStyle name="Percent 3 3 2 2" xfId="173" xr:uid="{00000000-0005-0000-0000-0000AD000000}"/>
    <cellStyle name="Percent 3 3 2 3" xfId="174" xr:uid="{00000000-0005-0000-0000-0000AE000000}"/>
    <cellStyle name="Percent 3 3 3" xfId="175" xr:uid="{00000000-0005-0000-0000-0000AF000000}"/>
    <cellStyle name="Percent 3 3 3 2" xfId="176" xr:uid="{00000000-0005-0000-0000-0000B0000000}"/>
    <cellStyle name="Percent 3 3 4" xfId="177" xr:uid="{00000000-0005-0000-0000-0000B1000000}"/>
    <cellStyle name="Percent 3 3 5" xfId="178" xr:uid="{00000000-0005-0000-0000-0000B2000000}"/>
    <cellStyle name="Percent 3 4" xfId="179" xr:uid="{00000000-0005-0000-0000-0000B3000000}"/>
    <cellStyle name="Percent 3 4 2" xfId="180" xr:uid="{00000000-0005-0000-0000-0000B4000000}"/>
    <cellStyle name="Percent 3 4 2 2" xfId="181" xr:uid="{00000000-0005-0000-0000-0000B5000000}"/>
    <cellStyle name="Percent 3 4 3" xfId="182" xr:uid="{00000000-0005-0000-0000-0000B6000000}"/>
    <cellStyle name="Percent 3 4 4" xfId="183" xr:uid="{00000000-0005-0000-0000-0000B7000000}"/>
    <cellStyle name="Percent 3 5" xfId="184" xr:uid="{00000000-0005-0000-0000-0000B8000000}"/>
    <cellStyle name="Percent 3 5 2" xfId="185" xr:uid="{00000000-0005-0000-0000-0000B9000000}"/>
    <cellStyle name="Percent 3 5 3" xfId="186" xr:uid="{00000000-0005-0000-0000-0000BA000000}"/>
    <cellStyle name="Percent 3 6" xfId="187" xr:uid="{00000000-0005-0000-0000-0000BB000000}"/>
    <cellStyle name="Percent 3 7" xfId="188" xr:uid="{00000000-0005-0000-0000-0000BC000000}"/>
    <cellStyle name="Percent 4" xfId="5" xr:uid="{00000000-0005-0000-0000-0000BD000000}"/>
    <cellStyle name="Percent 5" xfId="189" xr:uid="{00000000-0005-0000-0000-0000BE000000}"/>
    <cellStyle name="Percent 5 2" xfId="190" xr:uid="{00000000-0005-0000-0000-0000BF000000}"/>
    <cellStyle name="Percent 5 3" xfId="191" xr:uid="{00000000-0005-0000-0000-0000C0000000}"/>
    <cellStyle name="Percent 6" xfId="192" xr:uid="{00000000-0005-0000-0000-0000C1000000}"/>
    <cellStyle name="Title 2" xfId="193" xr:uid="{00000000-0005-0000-0000-0000C2000000}"/>
    <cellStyle name="Total 2" xfId="194" xr:uid="{00000000-0005-0000-0000-0000C3000000}"/>
    <cellStyle name="Total 2 2" xfId="195" xr:uid="{00000000-0005-0000-0000-0000C4000000}"/>
    <cellStyle name="Warning Text 2" xfId="196" xr:uid="{00000000-0005-0000-0000-0000C5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139700</xdr:colOff>
          <xdr:row>33</xdr:row>
          <xdr:rowOff>0</xdr:rowOff>
        </xdr:from>
        <xdr:to>
          <xdr:col>4</xdr:col>
          <xdr:colOff>2578100</xdr:colOff>
          <xdr:row>33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749300</xdr:colOff>
          <xdr:row>33</xdr:row>
          <xdr:rowOff>0</xdr:rowOff>
        </xdr:from>
        <xdr:to>
          <xdr:col>4</xdr:col>
          <xdr:colOff>1003300</xdr:colOff>
          <xdr:row>33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749300</xdr:colOff>
          <xdr:row>33</xdr:row>
          <xdr:rowOff>0</xdr:rowOff>
        </xdr:from>
        <xdr:to>
          <xdr:col>7</xdr:col>
          <xdr:colOff>139700</xdr:colOff>
          <xdr:row>33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139700</xdr:colOff>
          <xdr:row>33</xdr:row>
          <xdr:rowOff>0</xdr:rowOff>
        </xdr:from>
        <xdr:to>
          <xdr:col>4</xdr:col>
          <xdr:colOff>2755900</xdr:colOff>
          <xdr:row>33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25400</xdr:colOff>
          <xdr:row>58</xdr:row>
          <xdr:rowOff>101600</xdr:rowOff>
        </xdr:from>
        <xdr:to>
          <xdr:col>4</xdr:col>
          <xdr:colOff>292100</xdr:colOff>
          <xdr:row>61</xdr:row>
          <xdr:rowOff>101600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63</xdr:row>
          <xdr:rowOff>0</xdr:rowOff>
        </xdr:from>
        <xdr:to>
          <xdr:col>4</xdr:col>
          <xdr:colOff>1041400</xdr:colOff>
          <xdr:row>64</xdr:row>
          <xdr:rowOff>101600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585107</xdr:colOff>
      <xdr:row>54</xdr:row>
      <xdr:rowOff>108857</xdr:rowOff>
    </xdr:from>
    <xdr:to>
      <xdr:col>4</xdr:col>
      <xdr:colOff>2925454</xdr:colOff>
      <xdr:row>58</xdr:row>
      <xdr:rowOff>136070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7892143"/>
          <a:ext cx="4830454" cy="7892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/Documents%20and%20Settings/Matt%20Evans/My%20Documents/My%20Dropbox/All%20Projects/Paradigm%20Kenya/Modeling/Updated%20Project%20P%20and%20L.fixe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aniel/AppData/Local/Microsoft/Windows/Temporary%20Internet%20Files/Content.Outlook/J4FVH3C6/ER%20Calculations/Darfur%20130722%20GS%202430%20ER%20Calculations_IC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aniel%20Wulbern/AppData/Roaming/Microsoft/Excel/Myanmar%20Stoves%20Project%202.3%2003051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irheads-togvda/ceihd/Projects/Project%20Templates/Carbon%20Documentation/China%20Program/Carbon%20Program/Offset%20projections/Aggregate%20China%20Projectio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Louise/Dropbox/Tools%20and%20Templates/Origination/Modeling/Gold%20Standard%20VER/CAREI%20-%20ImpactC%20China%20CDM%20AMS%20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Summary"/>
      <sheetName val="Project Summary (2)"/>
      <sheetName val="Analyses"/>
      <sheetName val="PricingAssumptions"/>
      <sheetName val="Household Carbon"/>
      <sheetName val="Institutional Carbon"/>
      <sheetName val="HH Carbon Calculator"/>
      <sheetName val="Parameters"/>
      <sheetName val="Sales Record"/>
      <sheetName val="IPCC EFs"/>
      <sheetName val="Aggr Daily EFs "/>
      <sheetName val="yr1"/>
      <sheetName val="yr2"/>
      <sheetName val="yr3"/>
      <sheetName val="yr4"/>
      <sheetName val="yr5"/>
      <sheetName val="yr6"/>
      <sheetName val="yr7"/>
      <sheetName val="yr8"/>
      <sheetName val="yr9"/>
      <sheetName val="yr10"/>
    </sheetNames>
    <sheetDataSet>
      <sheetData sheetId="0"/>
      <sheetData sheetId="1" refreshError="1"/>
      <sheetData sheetId="2" refreshError="1"/>
      <sheetData sheetId="3">
        <row r="9">
          <cell r="D9">
            <v>8</v>
          </cell>
        </row>
      </sheetData>
      <sheetData sheetId="4">
        <row r="13">
          <cell r="C13">
            <v>6032.940527249998</v>
          </cell>
        </row>
      </sheetData>
      <sheetData sheetId="5" refreshError="1"/>
      <sheetData sheetId="6">
        <row r="14">
          <cell r="D14">
            <v>0.75</v>
          </cell>
          <cell r="E14">
            <v>1.7472000000000001</v>
          </cell>
          <cell r="F14">
            <v>0.40098239999999996</v>
          </cell>
          <cell r="G14">
            <v>5.4405000000000002E-2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E17">
            <v>2.5154999999999998</v>
          </cell>
          <cell r="F17">
            <v>0.16254000000000002</v>
          </cell>
          <cell r="G17">
            <v>1.1997000000000002E-2</v>
          </cell>
        </row>
        <row r="18">
          <cell r="E18">
            <v>0</v>
          </cell>
          <cell r="F18">
            <v>0</v>
          </cell>
          <cell r="G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4">
          <cell r="D24">
            <v>0.8</v>
          </cell>
          <cell r="E24">
            <v>0.8</v>
          </cell>
          <cell r="F24">
            <v>0.8</v>
          </cell>
          <cell r="G24">
            <v>0.8</v>
          </cell>
          <cell r="H24">
            <v>0.8</v>
          </cell>
          <cell r="I24">
            <v>0.8</v>
          </cell>
          <cell r="J24">
            <v>0.8</v>
          </cell>
          <cell r="K24">
            <v>0.8</v>
          </cell>
          <cell r="L24">
            <v>0.8</v>
          </cell>
          <cell r="M24">
            <v>0.8</v>
          </cell>
        </row>
        <row r="64">
          <cell r="W64">
            <v>1</v>
          </cell>
        </row>
      </sheetData>
      <sheetData sheetId="7">
        <row r="8">
          <cell r="D8">
            <v>0.75</v>
          </cell>
          <cell r="J8">
            <v>0.75</v>
          </cell>
          <cell r="P8">
            <v>0.9</v>
          </cell>
          <cell r="V8">
            <v>0</v>
          </cell>
        </row>
        <row r="9">
          <cell r="D9">
            <v>0.75</v>
          </cell>
          <cell r="J9">
            <v>0.75</v>
          </cell>
          <cell r="P9">
            <v>0.8</v>
          </cell>
          <cell r="V9">
            <v>0</v>
          </cell>
        </row>
        <row r="10">
          <cell r="D10">
            <v>0.75</v>
          </cell>
          <cell r="J10">
            <v>0.75</v>
          </cell>
          <cell r="P10">
            <v>0.8</v>
          </cell>
          <cell r="V10">
            <v>0</v>
          </cell>
        </row>
        <row r="11">
          <cell r="D11">
            <v>0.75</v>
          </cell>
          <cell r="J11">
            <v>0.75</v>
          </cell>
          <cell r="P11">
            <v>0.8</v>
          </cell>
          <cell r="V11">
            <v>0</v>
          </cell>
        </row>
        <row r="12">
          <cell r="D12">
            <v>0.75</v>
          </cell>
          <cell r="J12">
            <v>0.75</v>
          </cell>
          <cell r="P12">
            <v>0.8</v>
          </cell>
          <cell r="V12">
            <v>0</v>
          </cell>
        </row>
        <row r="13">
          <cell r="D13">
            <v>0.75</v>
          </cell>
          <cell r="J13">
            <v>0.75</v>
          </cell>
          <cell r="P13">
            <v>0.8</v>
          </cell>
          <cell r="V13">
            <v>0</v>
          </cell>
        </row>
        <row r="14">
          <cell r="D14">
            <v>0.75</v>
          </cell>
          <cell r="J14">
            <v>0.75</v>
          </cell>
          <cell r="P14">
            <v>0.8</v>
          </cell>
          <cell r="V14">
            <v>0</v>
          </cell>
        </row>
        <row r="15">
          <cell r="D15">
            <v>0.75</v>
          </cell>
          <cell r="J15">
            <v>0.75</v>
          </cell>
          <cell r="P15">
            <v>0.8</v>
          </cell>
          <cell r="V15">
            <v>0</v>
          </cell>
        </row>
        <row r="16">
          <cell r="D16">
            <v>0.75</v>
          </cell>
          <cell r="J16">
            <v>0.75</v>
          </cell>
          <cell r="P16">
            <v>0.8</v>
          </cell>
          <cell r="V16">
            <v>0</v>
          </cell>
        </row>
        <row r="17">
          <cell r="D17">
            <v>0.75</v>
          </cell>
          <cell r="J17">
            <v>0.75</v>
          </cell>
          <cell r="P17">
            <v>0.8</v>
          </cell>
          <cell r="V17">
            <v>0</v>
          </cell>
        </row>
        <row r="24">
          <cell r="D24">
            <v>1.7472000000000001</v>
          </cell>
        </row>
        <row r="25">
          <cell r="D25">
            <v>0.40098239999999996</v>
          </cell>
          <cell r="J25">
            <v>0.40098239999999996</v>
          </cell>
        </row>
        <row r="26">
          <cell r="D26">
            <v>5.4405000000000002E-2</v>
          </cell>
          <cell r="J26">
            <v>5.4405000000000002E-2</v>
          </cell>
        </row>
        <row r="27">
          <cell r="D27">
            <v>1.7472000000000001</v>
          </cell>
          <cell r="J27">
            <v>1.7472000000000001</v>
          </cell>
        </row>
        <row r="31">
          <cell r="D31">
            <v>6</v>
          </cell>
          <cell r="J31">
            <v>3.9000000000000004</v>
          </cell>
        </row>
        <row r="32">
          <cell r="D32">
            <v>6</v>
          </cell>
          <cell r="J32">
            <v>3.9000000000000004</v>
          </cell>
        </row>
        <row r="33">
          <cell r="D33">
            <v>6</v>
          </cell>
          <cell r="J33">
            <v>3.9000000000000004</v>
          </cell>
        </row>
        <row r="34">
          <cell r="D34">
            <v>6</v>
          </cell>
          <cell r="J34">
            <v>3.9000000000000004</v>
          </cell>
        </row>
        <row r="35">
          <cell r="D35">
            <v>6</v>
          </cell>
          <cell r="J35">
            <v>3.9000000000000004</v>
          </cell>
        </row>
        <row r="36">
          <cell r="D36">
            <v>6</v>
          </cell>
          <cell r="J36">
            <v>3.9000000000000004</v>
          </cell>
        </row>
        <row r="37">
          <cell r="D37">
            <v>6</v>
          </cell>
          <cell r="J37">
            <v>3.9000000000000004</v>
          </cell>
        </row>
        <row r="38">
          <cell r="D38">
            <v>6</v>
          </cell>
          <cell r="J38">
            <v>3.9000000000000004</v>
          </cell>
        </row>
        <row r="39">
          <cell r="D39">
            <v>6</v>
          </cell>
          <cell r="J39">
            <v>3.9000000000000004</v>
          </cell>
        </row>
        <row r="40">
          <cell r="D40">
            <v>6</v>
          </cell>
          <cell r="J40">
            <v>3.9000000000000004</v>
          </cell>
        </row>
        <row r="45">
          <cell r="D45">
            <v>0</v>
          </cell>
          <cell r="J45">
            <v>0</v>
          </cell>
        </row>
        <row r="46">
          <cell r="D46">
            <v>0</v>
          </cell>
          <cell r="J46">
            <v>0</v>
          </cell>
        </row>
        <row r="47">
          <cell r="D47">
            <v>0</v>
          </cell>
          <cell r="J47">
            <v>0</v>
          </cell>
        </row>
        <row r="48">
          <cell r="D48">
            <v>0</v>
          </cell>
          <cell r="J48">
            <v>0</v>
          </cell>
        </row>
        <row r="49">
          <cell r="D49">
            <v>0</v>
          </cell>
          <cell r="J49">
            <v>0</v>
          </cell>
        </row>
        <row r="50">
          <cell r="D50">
            <v>0</v>
          </cell>
          <cell r="J50">
            <v>0</v>
          </cell>
        </row>
        <row r="51">
          <cell r="D51">
            <v>0</v>
          </cell>
          <cell r="J51">
            <v>0</v>
          </cell>
        </row>
        <row r="52">
          <cell r="D52">
            <v>0</v>
          </cell>
          <cell r="J52">
            <v>0</v>
          </cell>
        </row>
        <row r="53">
          <cell r="D53">
            <v>0</v>
          </cell>
          <cell r="J53">
            <v>0</v>
          </cell>
        </row>
        <row r="54">
          <cell r="D54">
            <v>0</v>
          </cell>
          <cell r="J54">
            <v>0</v>
          </cell>
        </row>
        <row r="62">
          <cell r="D62">
            <v>0</v>
          </cell>
          <cell r="J62">
            <v>0</v>
          </cell>
        </row>
        <row r="63">
          <cell r="D63">
            <v>0</v>
          </cell>
          <cell r="J63">
            <v>0</v>
          </cell>
        </row>
        <row r="64">
          <cell r="D64">
            <v>0</v>
          </cell>
          <cell r="J64">
            <v>0</v>
          </cell>
        </row>
        <row r="68">
          <cell r="D68">
            <v>0</v>
          </cell>
          <cell r="J68">
            <v>0</v>
          </cell>
        </row>
        <row r="69">
          <cell r="D69">
            <v>0</v>
          </cell>
          <cell r="J69">
            <v>0</v>
          </cell>
        </row>
        <row r="70">
          <cell r="D70">
            <v>0</v>
          </cell>
          <cell r="J70">
            <v>0</v>
          </cell>
        </row>
        <row r="71">
          <cell r="D71">
            <v>0</v>
          </cell>
          <cell r="J71">
            <v>0</v>
          </cell>
        </row>
        <row r="72">
          <cell r="D72">
            <v>0</v>
          </cell>
          <cell r="J72">
            <v>0</v>
          </cell>
        </row>
        <row r="73">
          <cell r="D73">
            <v>0</v>
          </cell>
          <cell r="J73">
            <v>0</v>
          </cell>
        </row>
        <row r="74">
          <cell r="D74">
            <v>0</v>
          </cell>
          <cell r="J74">
            <v>0</v>
          </cell>
        </row>
        <row r="75">
          <cell r="D75">
            <v>0</v>
          </cell>
          <cell r="J75">
            <v>0</v>
          </cell>
        </row>
        <row r="76">
          <cell r="D76">
            <v>0</v>
          </cell>
          <cell r="J76">
            <v>0</v>
          </cell>
        </row>
        <row r="77">
          <cell r="D77">
            <v>0</v>
          </cell>
          <cell r="J77">
            <v>0</v>
          </cell>
        </row>
        <row r="94">
          <cell r="D94">
            <v>0</v>
          </cell>
          <cell r="J94">
            <v>0</v>
          </cell>
        </row>
        <row r="95">
          <cell r="D95">
            <v>0</v>
          </cell>
          <cell r="J95">
            <v>0</v>
          </cell>
        </row>
        <row r="96">
          <cell r="D96">
            <v>0</v>
          </cell>
          <cell r="J96">
            <v>0</v>
          </cell>
        </row>
        <row r="97">
          <cell r="D97">
            <v>0</v>
          </cell>
          <cell r="J97">
            <v>0</v>
          </cell>
        </row>
        <row r="98">
          <cell r="D98">
            <v>0</v>
          </cell>
          <cell r="J98">
            <v>0</v>
          </cell>
        </row>
        <row r="99">
          <cell r="D99">
            <v>0</v>
          </cell>
          <cell r="J99">
            <v>0</v>
          </cell>
        </row>
        <row r="100">
          <cell r="D100">
            <v>0</v>
          </cell>
          <cell r="J100">
            <v>0</v>
          </cell>
        </row>
        <row r="101">
          <cell r="D101">
            <v>0</v>
          </cell>
          <cell r="J101">
            <v>0</v>
          </cell>
        </row>
        <row r="102">
          <cell r="D102">
            <v>0</v>
          </cell>
          <cell r="J102">
            <v>0</v>
          </cell>
        </row>
        <row r="103">
          <cell r="D103">
            <v>0</v>
          </cell>
          <cell r="J103">
            <v>0</v>
          </cell>
        </row>
        <row r="110">
          <cell r="D110">
            <v>0</v>
          </cell>
        </row>
        <row r="111">
          <cell r="D111">
            <v>0</v>
          </cell>
          <cell r="J111">
            <v>0</v>
          </cell>
        </row>
        <row r="112">
          <cell r="D112">
            <v>0</v>
          </cell>
          <cell r="J112">
            <v>0</v>
          </cell>
        </row>
        <row r="113">
          <cell r="D113">
            <v>0</v>
          </cell>
          <cell r="J113">
            <v>0</v>
          </cell>
        </row>
        <row r="117">
          <cell r="D117">
            <v>0</v>
          </cell>
          <cell r="J117">
            <v>0</v>
          </cell>
        </row>
        <row r="118">
          <cell r="D118">
            <v>0</v>
          </cell>
          <cell r="J118">
            <v>0</v>
          </cell>
        </row>
        <row r="119">
          <cell r="D119">
            <v>0</v>
          </cell>
          <cell r="J119">
            <v>0</v>
          </cell>
        </row>
        <row r="120">
          <cell r="D120">
            <v>0</v>
          </cell>
          <cell r="J120">
            <v>0</v>
          </cell>
        </row>
        <row r="121">
          <cell r="D121">
            <v>0</v>
          </cell>
          <cell r="J121">
            <v>0</v>
          </cell>
        </row>
        <row r="122">
          <cell r="D122">
            <v>0</v>
          </cell>
          <cell r="J122">
            <v>0</v>
          </cell>
        </row>
        <row r="123">
          <cell r="D123">
            <v>0</v>
          </cell>
          <cell r="J123">
            <v>0</v>
          </cell>
        </row>
        <row r="124">
          <cell r="D124">
            <v>0</v>
          </cell>
          <cell r="J124">
            <v>0</v>
          </cell>
        </row>
        <row r="125">
          <cell r="D125">
            <v>0</v>
          </cell>
          <cell r="J125">
            <v>0</v>
          </cell>
        </row>
        <row r="126">
          <cell r="D126">
            <v>0</v>
          </cell>
          <cell r="J126">
            <v>0</v>
          </cell>
        </row>
        <row r="147">
          <cell r="D147">
            <v>2.5154999999999998</v>
          </cell>
        </row>
        <row r="148">
          <cell r="D148">
            <v>0.16254000000000002</v>
          </cell>
        </row>
        <row r="149">
          <cell r="D149">
            <v>1.1997000000000002E-2</v>
          </cell>
        </row>
        <row r="150">
          <cell r="D150">
            <v>2.5154999999999998</v>
          </cell>
        </row>
        <row r="154">
          <cell r="D154">
            <v>0</v>
          </cell>
          <cell r="J154">
            <v>0</v>
          </cell>
        </row>
        <row r="155">
          <cell r="D155">
            <v>0</v>
          </cell>
          <cell r="J155">
            <v>0</v>
          </cell>
        </row>
        <row r="156">
          <cell r="D156">
            <v>0</v>
          </cell>
          <cell r="J156">
            <v>0</v>
          </cell>
        </row>
        <row r="157">
          <cell r="D157">
            <v>0</v>
          </cell>
          <cell r="J157">
            <v>0</v>
          </cell>
        </row>
        <row r="158">
          <cell r="D158">
            <v>0</v>
          </cell>
          <cell r="J158">
            <v>0</v>
          </cell>
        </row>
        <row r="159">
          <cell r="D159">
            <v>0</v>
          </cell>
          <cell r="J159">
            <v>0</v>
          </cell>
        </row>
        <row r="160">
          <cell r="D160">
            <v>0</v>
          </cell>
          <cell r="J160">
            <v>0</v>
          </cell>
        </row>
        <row r="161">
          <cell r="D161">
            <v>0</v>
          </cell>
          <cell r="J161">
            <v>0</v>
          </cell>
        </row>
        <row r="162">
          <cell r="D162">
            <v>0</v>
          </cell>
          <cell r="J162">
            <v>0</v>
          </cell>
        </row>
        <row r="163">
          <cell r="D163">
            <v>0</v>
          </cell>
          <cell r="J163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91">
          <cell r="D191">
            <v>0</v>
          </cell>
          <cell r="J191">
            <v>0</v>
          </cell>
        </row>
        <row r="192">
          <cell r="D192">
            <v>0</v>
          </cell>
          <cell r="J192">
            <v>0</v>
          </cell>
        </row>
        <row r="193">
          <cell r="D193">
            <v>0</v>
          </cell>
          <cell r="J193">
            <v>0</v>
          </cell>
        </row>
        <row r="194">
          <cell r="D194">
            <v>0</v>
          </cell>
          <cell r="J194">
            <v>0</v>
          </cell>
        </row>
        <row r="195">
          <cell r="D195">
            <v>0</v>
          </cell>
          <cell r="J195">
            <v>0</v>
          </cell>
        </row>
        <row r="196">
          <cell r="D196">
            <v>0</v>
          </cell>
          <cell r="J196">
            <v>0</v>
          </cell>
        </row>
        <row r="197">
          <cell r="D197">
            <v>0</v>
          </cell>
          <cell r="J197">
            <v>0</v>
          </cell>
        </row>
        <row r="198">
          <cell r="D198">
            <v>0</v>
          </cell>
          <cell r="J198">
            <v>0</v>
          </cell>
        </row>
        <row r="199">
          <cell r="D199">
            <v>0</v>
          </cell>
          <cell r="J199">
            <v>0</v>
          </cell>
        </row>
        <row r="200">
          <cell r="D200">
            <v>0</v>
          </cell>
          <cell r="J20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8">
          <cell r="D228">
            <v>0</v>
          </cell>
          <cell r="J228">
            <v>0</v>
          </cell>
        </row>
        <row r="229">
          <cell r="D229">
            <v>0</v>
          </cell>
          <cell r="J229">
            <v>0</v>
          </cell>
        </row>
        <row r="230">
          <cell r="D230">
            <v>0</v>
          </cell>
          <cell r="J230">
            <v>0</v>
          </cell>
        </row>
        <row r="231">
          <cell r="D231">
            <v>0</v>
          </cell>
          <cell r="J231">
            <v>0</v>
          </cell>
        </row>
        <row r="232">
          <cell r="D232">
            <v>0</v>
          </cell>
          <cell r="J232">
            <v>0</v>
          </cell>
        </row>
        <row r="233">
          <cell r="D233">
            <v>0</v>
          </cell>
          <cell r="J233">
            <v>0</v>
          </cell>
        </row>
        <row r="234">
          <cell r="D234">
            <v>0</v>
          </cell>
          <cell r="J234">
            <v>0</v>
          </cell>
        </row>
        <row r="235">
          <cell r="D235">
            <v>0</v>
          </cell>
          <cell r="J235">
            <v>0</v>
          </cell>
        </row>
        <row r="236">
          <cell r="D236">
            <v>0</v>
          </cell>
          <cell r="J236">
            <v>0</v>
          </cell>
        </row>
        <row r="237">
          <cell r="D237">
            <v>0</v>
          </cell>
          <cell r="J237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ales Projections"/>
      <sheetName val="Emission Reductions Inputs"/>
      <sheetName val="ICS ER Calcs"/>
      <sheetName val="Filter Assumptions"/>
      <sheetName val="Filter Carbon Calculator"/>
      <sheetName val="Filter Financial Inputs"/>
      <sheetName val="ICS Carbon Calculator"/>
      <sheetName val="Assumption Borehole"/>
      <sheetName val="Borehole Carbon Calculator"/>
      <sheetName val="Chem Treatment Assumptions"/>
      <sheetName val="Chem Carbon Calculator"/>
      <sheetName val="Investor-Facing Analysis"/>
      <sheetName val="Partner-Facing Analysis"/>
      <sheetName val="Tables for Prelim Feasibility"/>
      <sheetName val="Reference"/>
      <sheetName val="NCV Values"/>
      <sheetName val="EF Values"/>
      <sheetName val="GWP Values"/>
      <sheetName val="Tables for PIN"/>
      <sheetName val="Guidance"/>
      <sheetName val="KC"/>
      <sheetName val="Summary KC"/>
    </sheetNames>
    <sheetDataSet>
      <sheetData sheetId="0"/>
      <sheetData sheetId="1"/>
      <sheetData sheetId="2"/>
      <sheetData sheetId="3">
        <row r="30">
          <cell r="C30" t="str">
            <v>Age 0 - 1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OW LIFE Trust"/>
      <sheetName val="Costs"/>
      <sheetName val="Microfinance"/>
      <sheetName val="Baseline"/>
      <sheetName val="Loan Schedule"/>
      <sheetName val="Stoves"/>
    </sheetNames>
    <sheetDataSet>
      <sheetData sheetId="0" refreshError="1">
        <row r="17">
          <cell r="O17">
            <v>0.1</v>
          </cell>
        </row>
        <row r="21">
          <cell r="O21">
            <v>0.1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ngchang Stove"/>
      <sheetName val="Shengchang Boiler"/>
    </sheetNames>
    <sheetDataSet>
      <sheetData sheetId="0" refreshError="1"/>
      <sheetData sheetId="1" refreshError="1">
        <row r="14">
          <cell r="H14">
            <v>0</v>
          </cell>
          <cell r="I14">
            <v>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Reference"/>
      <sheetName val="PricingAssumptions"/>
      <sheetName val="Project Summary"/>
    </sheetNames>
    <sheetDataSet>
      <sheetData sheetId="0">
        <row r="15">
          <cell r="D15">
            <v>2009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pcc.ch/publications_and_data/ar4/wg1/en/ch2s2-10-2.html" TargetMode="External"/><Relationship Id="rId2" Type="http://schemas.openxmlformats.org/officeDocument/2006/relationships/hyperlink" Target="http://www.ipcc-nggip.iges.or.jp/public/2006gl/pdf/2_Volume2/V2_1_Ch1_Introduction.pdf" TargetMode="External"/><Relationship Id="rId1" Type="http://schemas.openxmlformats.org/officeDocument/2006/relationships/hyperlink" Target="http://www.ipcc-nggip.iges.or.jp/public/2006gl/pdf/2_Volume2/V2_1_Ch1_Introduction.pdf" TargetMode="External"/><Relationship Id="rId6" Type="http://schemas.openxmlformats.org/officeDocument/2006/relationships/hyperlink" Target="http://www.ipcc.ch/publications_and_data/ar4/wg1/en/ch2s2-10-2.html" TargetMode="External"/><Relationship Id="rId5" Type="http://schemas.openxmlformats.org/officeDocument/2006/relationships/hyperlink" Target="http://www.ipcc.ch/publications_and_data/ar4/wg1/en/ch2s2-10-2.html" TargetMode="External"/><Relationship Id="rId4" Type="http://schemas.openxmlformats.org/officeDocument/2006/relationships/hyperlink" Target="http://www.ipcc.ch/publications_and_data/ar4/wg1/en/ch2s2-10-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N66"/>
  <sheetViews>
    <sheetView showGridLines="0" zoomScale="115" zoomScaleNormal="115" workbookViewId="0">
      <selection activeCell="F23" sqref="F23"/>
    </sheetView>
  </sheetViews>
  <sheetFormatPr baseColWidth="10" defaultColWidth="9.1640625" defaultRowHeight="15" outlineLevelRow="1" x14ac:dyDescent="0.2"/>
  <cols>
    <col min="1" max="1" width="4.1640625" customWidth="1"/>
    <col min="3" max="3" width="17.1640625" customWidth="1"/>
    <col min="4" max="4" width="11" customWidth="1"/>
    <col min="5" max="5" width="56.5" customWidth="1"/>
    <col min="6" max="6" width="10" customWidth="1"/>
    <col min="7" max="10" width="9.1640625" hidden="1" customWidth="1"/>
    <col min="11" max="11" width="9.1640625" style="39"/>
  </cols>
  <sheetData>
    <row r="2" spans="2:14" ht="20" thickBot="1" x14ac:dyDescent="0.3">
      <c r="B2" s="1" t="s">
        <v>129</v>
      </c>
    </row>
    <row r="3" spans="2:14" x14ac:dyDescent="0.2">
      <c r="B3" s="108"/>
      <c r="C3" s="109"/>
      <c r="D3" s="110"/>
      <c r="E3" s="110"/>
      <c r="F3" s="111"/>
      <c r="G3" s="2"/>
      <c r="H3" s="2"/>
      <c r="I3" s="2"/>
      <c r="J3" s="2"/>
      <c r="N3" s="3"/>
    </row>
    <row r="4" spans="2:14" ht="16" x14ac:dyDescent="0.2">
      <c r="B4" s="112"/>
      <c r="C4" s="45" t="s">
        <v>0</v>
      </c>
      <c r="D4" s="25" t="s">
        <v>1</v>
      </c>
      <c r="E4" s="37" t="s">
        <v>2</v>
      </c>
      <c r="F4" s="113"/>
      <c r="G4" s="38"/>
      <c r="H4" s="38"/>
      <c r="I4" s="38"/>
      <c r="J4" s="2"/>
      <c r="N4" s="4"/>
    </row>
    <row r="5" spans="2:14" ht="16" outlineLevel="1" thickBot="1" x14ac:dyDescent="0.25">
      <c r="B5" s="112"/>
      <c r="C5" s="47"/>
      <c r="D5" s="31"/>
      <c r="E5" s="48"/>
      <c r="F5" s="114">
        <v>2022</v>
      </c>
      <c r="G5" s="5">
        <f t="shared" ref="G5:I5" si="0">+F5+1</f>
        <v>2023</v>
      </c>
      <c r="H5" s="5">
        <f t="shared" si="0"/>
        <v>2024</v>
      </c>
      <c r="I5" s="5">
        <f t="shared" si="0"/>
        <v>2025</v>
      </c>
      <c r="J5" s="2"/>
      <c r="K5" s="41" t="s">
        <v>54</v>
      </c>
      <c r="M5" s="6"/>
    </row>
    <row r="6" spans="2:14" ht="16" x14ac:dyDescent="0.25">
      <c r="B6" s="112"/>
      <c r="C6" s="49" t="s">
        <v>41</v>
      </c>
      <c r="D6" s="9" t="s">
        <v>3</v>
      </c>
      <c r="E6" s="50" t="s">
        <v>29</v>
      </c>
      <c r="F6" s="115">
        <v>1786</v>
      </c>
      <c r="G6" s="68">
        <v>1802</v>
      </c>
      <c r="H6" s="68">
        <v>1802</v>
      </c>
      <c r="I6" s="68">
        <v>1802</v>
      </c>
      <c r="J6" s="2"/>
      <c r="K6" s="39" t="s">
        <v>56</v>
      </c>
      <c r="M6" s="6"/>
    </row>
    <row r="7" spans="2:14" ht="31" x14ac:dyDescent="0.25">
      <c r="B7" s="112"/>
      <c r="C7" s="49" t="s">
        <v>30</v>
      </c>
      <c r="D7" s="11" t="s">
        <v>4</v>
      </c>
      <c r="E7" s="50" t="s">
        <v>35</v>
      </c>
      <c r="F7" s="116">
        <v>95.45</v>
      </c>
      <c r="G7" s="69">
        <v>100</v>
      </c>
      <c r="H7" s="69">
        <v>100</v>
      </c>
      <c r="I7" s="69">
        <v>100</v>
      </c>
      <c r="J7" s="2"/>
      <c r="K7" s="39" t="s">
        <v>106</v>
      </c>
    </row>
    <row r="8" spans="2:14" ht="16" x14ac:dyDescent="0.25">
      <c r="B8" s="112"/>
      <c r="C8" s="51" t="s">
        <v>40</v>
      </c>
      <c r="D8" s="8" t="s">
        <v>26</v>
      </c>
      <c r="E8" s="52" t="s">
        <v>27</v>
      </c>
      <c r="F8" s="117">
        <v>4.22</v>
      </c>
      <c r="G8" s="8">
        <f t="shared" ref="G8:I8" si="1">+F8</f>
        <v>4.22</v>
      </c>
      <c r="H8" s="8">
        <f t="shared" si="1"/>
        <v>4.22</v>
      </c>
      <c r="I8" s="8">
        <f t="shared" si="1"/>
        <v>4.22</v>
      </c>
      <c r="J8" s="2"/>
      <c r="K8" s="39" t="s">
        <v>61</v>
      </c>
    </row>
    <row r="9" spans="2:14" ht="16" x14ac:dyDescent="0.25">
      <c r="B9" s="112"/>
      <c r="C9" s="49" t="s">
        <v>42</v>
      </c>
      <c r="D9" s="32" t="s">
        <v>4</v>
      </c>
      <c r="E9" s="53" t="s">
        <v>5</v>
      </c>
      <c r="F9" s="118">
        <v>10</v>
      </c>
      <c r="G9" s="7">
        <f t="shared" ref="G9:I9" si="2">+F9</f>
        <v>10</v>
      </c>
      <c r="H9" s="7">
        <f t="shared" si="2"/>
        <v>10</v>
      </c>
      <c r="I9" s="7">
        <f t="shared" si="2"/>
        <v>10</v>
      </c>
      <c r="J9" s="2"/>
      <c r="K9" s="39" t="s">
        <v>63</v>
      </c>
      <c r="M9" s="12"/>
      <c r="N9" s="12"/>
    </row>
    <row r="10" spans="2:14" x14ac:dyDescent="0.2">
      <c r="B10" s="112"/>
      <c r="C10" s="49"/>
      <c r="D10" s="32"/>
      <c r="E10" s="53"/>
      <c r="F10" s="119"/>
      <c r="G10" s="70" t="e">
        <f t="shared" ref="G10:I10" si="3">+G12*G14</f>
        <v>#REF!</v>
      </c>
      <c r="H10" s="70" t="e">
        <f t="shared" si="3"/>
        <v>#REF!</v>
      </c>
      <c r="I10" s="70" t="e">
        <f t="shared" si="3"/>
        <v>#REF!</v>
      </c>
      <c r="J10" s="2"/>
      <c r="L10" s="13"/>
      <c r="M10" s="12"/>
    </row>
    <row r="11" spans="2:14" s="36" customFormat="1" ht="16" x14ac:dyDescent="0.25">
      <c r="B11" s="120"/>
      <c r="C11" s="45" t="s">
        <v>49</v>
      </c>
      <c r="D11" s="34" t="s">
        <v>26</v>
      </c>
      <c r="E11" s="54" t="s">
        <v>28</v>
      </c>
      <c r="F11" s="121">
        <f>F8*(1-(F9/100)/(F14/100))</f>
        <v>2.7084304033240199</v>
      </c>
      <c r="G11" s="63" t="e">
        <f t="shared" ref="G11:I11" si="4">G8*(1-(G9/100)/(G10/100))</f>
        <v>#REF!</v>
      </c>
      <c r="H11" s="63" t="e">
        <f t="shared" si="4"/>
        <v>#REF!</v>
      </c>
      <c r="I11" s="63" t="e">
        <f t="shared" si="4"/>
        <v>#REF!</v>
      </c>
      <c r="J11" s="35"/>
      <c r="K11" s="96"/>
    </row>
    <row r="12" spans="2:14" ht="31" x14ac:dyDescent="0.25">
      <c r="B12" s="112"/>
      <c r="C12" s="49" t="s">
        <v>44</v>
      </c>
      <c r="D12" s="27" t="s">
        <v>4</v>
      </c>
      <c r="E12" s="53" t="s">
        <v>25</v>
      </c>
      <c r="F12" s="118">
        <v>29.7</v>
      </c>
      <c r="G12" s="7">
        <f t="shared" ref="G12:I12" si="5">+F12</f>
        <v>29.7</v>
      </c>
      <c r="H12" s="7">
        <f t="shared" si="5"/>
        <v>29.7</v>
      </c>
      <c r="I12" s="7">
        <f t="shared" si="5"/>
        <v>29.7</v>
      </c>
      <c r="J12" s="2"/>
      <c r="K12" s="39" t="s">
        <v>62</v>
      </c>
      <c r="M12" s="12"/>
      <c r="N12" s="12"/>
    </row>
    <row r="13" spans="2:14" ht="31" x14ac:dyDescent="0.25">
      <c r="B13" s="112"/>
      <c r="C13" s="49" t="s">
        <v>45</v>
      </c>
      <c r="D13" s="32" t="s">
        <v>3</v>
      </c>
      <c r="E13" s="53" t="s">
        <v>24</v>
      </c>
      <c r="F13" s="118">
        <v>0.99</v>
      </c>
      <c r="G13" s="7"/>
      <c r="H13" s="7"/>
      <c r="I13" s="7"/>
      <c r="J13" s="2"/>
      <c r="M13" s="12"/>
      <c r="N13" s="12"/>
    </row>
    <row r="14" spans="2:14" ht="16" x14ac:dyDescent="0.25">
      <c r="B14" s="112"/>
      <c r="C14" s="142" t="s">
        <v>43</v>
      </c>
      <c r="D14" s="143" t="s">
        <v>4</v>
      </c>
      <c r="E14" s="144" t="s">
        <v>6</v>
      </c>
      <c r="F14" s="145">
        <f>F12*F13^(F5-$F$5)*0.94</f>
        <v>27.917999999999999</v>
      </c>
      <c r="G14" s="26" t="e">
        <f>0.99^(G5-#REF!)*0.94</f>
        <v>#REF!</v>
      </c>
      <c r="H14" s="26" t="e">
        <f>0.99^(H5-#REF!)*0.94</f>
        <v>#REF!</v>
      </c>
      <c r="I14" s="26" t="e">
        <f>0.99^(I5-#REF!)*0.94</f>
        <v>#REF!</v>
      </c>
      <c r="J14" s="2"/>
      <c r="L14" s="13"/>
      <c r="M14" s="12"/>
    </row>
    <row r="15" spans="2:14" ht="31" x14ac:dyDescent="0.25">
      <c r="B15" s="112"/>
      <c r="C15" s="49" t="s">
        <v>46</v>
      </c>
      <c r="D15" s="32" t="s">
        <v>3</v>
      </c>
      <c r="E15" s="53" t="s">
        <v>7</v>
      </c>
      <c r="F15" s="122">
        <v>0.88</v>
      </c>
      <c r="G15" s="14">
        <f t="shared" ref="G15:I17" si="6">+F15</f>
        <v>0.88</v>
      </c>
      <c r="H15" s="14">
        <f t="shared" si="6"/>
        <v>0.88</v>
      </c>
      <c r="I15" s="14">
        <f t="shared" si="6"/>
        <v>0.88</v>
      </c>
      <c r="J15" s="2"/>
      <c r="K15" s="97"/>
    </row>
    <row r="16" spans="2:14" ht="16" x14ac:dyDescent="0.25">
      <c r="B16" s="112"/>
      <c r="C16" s="49" t="s">
        <v>47</v>
      </c>
      <c r="D16" s="7" t="s">
        <v>32</v>
      </c>
      <c r="E16" s="53" t="s">
        <v>33</v>
      </c>
      <c r="F16" s="122">
        <v>1.7470000000000001</v>
      </c>
      <c r="G16" s="14">
        <f t="shared" si="6"/>
        <v>1.7470000000000001</v>
      </c>
      <c r="H16" s="14">
        <f t="shared" si="6"/>
        <v>1.7470000000000001</v>
      </c>
      <c r="I16" s="14">
        <f t="shared" si="6"/>
        <v>1.7470000000000001</v>
      </c>
      <c r="J16" s="2"/>
      <c r="K16" s="39" t="s">
        <v>63</v>
      </c>
    </row>
    <row r="17" spans="2:14" ht="16" x14ac:dyDescent="0.25">
      <c r="B17" s="112"/>
      <c r="C17" s="49" t="s">
        <v>48</v>
      </c>
      <c r="D17" s="7" t="s">
        <v>31</v>
      </c>
      <c r="E17" s="53" t="s">
        <v>34</v>
      </c>
      <c r="F17" s="122">
        <v>0.57999999999999996</v>
      </c>
      <c r="G17" s="14">
        <f t="shared" si="6"/>
        <v>0.57999999999999996</v>
      </c>
      <c r="H17" s="14">
        <f t="shared" si="6"/>
        <v>0.57999999999999996</v>
      </c>
      <c r="I17" s="14">
        <f t="shared" si="6"/>
        <v>0.57999999999999996</v>
      </c>
      <c r="J17" s="2"/>
      <c r="K17" s="39" t="s">
        <v>63</v>
      </c>
    </row>
    <row r="18" spans="2:14" s="28" customFormat="1" ht="16" x14ac:dyDescent="0.25">
      <c r="B18" s="123"/>
      <c r="C18" s="57" t="s">
        <v>36</v>
      </c>
      <c r="D18" s="29" t="s">
        <v>4</v>
      </c>
      <c r="E18" s="58" t="s">
        <v>37</v>
      </c>
      <c r="F18" s="124">
        <v>9.66</v>
      </c>
      <c r="G18" s="72">
        <f t="shared" ref="G18:I18" si="7">G19*G20</f>
        <v>2.25</v>
      </c>
      <c r="H18" s="72">
        <f t="shared" si="7"/>
        <v>2.25</v>
      </c>
      <c r="I18" s="72">
        <f t="shared" si="7"/>
        <v>2.25</v>
      </c>
      <c r="J18" s="27"/>
      <c r="K18" s="39" t="s">
        <v>106</v>
      </c>
    </row>
    <row r="19" spans="2:14" outlineLevel="1" x14ac:dyDescent="0.2">
      <c r="B19" s="112"/>
      <c r="C19" s="49"/>
      <c r="D19" s="27" t="s">
        <v>4</v>
      </c>
      <c r="E19" s="53" t="s">
        <v>38</v>
      </c>
      <c r="F19" s="125">
        <v>20.95</v>
      </c>
      <c r="G19" s="64">
        <v>2.5</v>
      </c>
      <c r="H19" s="64">
        <v>2.5</v>
      </c>
      <c r="I19" s="64">
        <v>2.5</v>
      </c>
      <c r="J19" s="2"/>
      <c r="K19" s="39" t="s">
        <v>106</v>
      </c>
      <c r="M19" s="12"/>
      <c r="N19" s="12"/>
    </row>
    <row r="20" spans="2:14" outlineLevel="1" x14ac:dyDescent="0.2">
      <c r="B20" s="112"/>
      <c r="C20" s="55"/>
      <c r="D20" s="33" t="s">
        <v>4</v>
      </c>
      <c r="E20" s="56" t="s">
        <v>39</v>
      </c>
      <c r="F20" s="126">
        <f>F18</f>
        <v>9.66</v>
      </c>
      <c r="G20" s="71">
        <v>0.9</v>
      </c>
      <c r="H20" s="71">
        <v>0.9</v>
      </c>
      <c r="I20" s="71">
        <v>0.9</v>
      </c>
      <c r="J20" s="2"/>
      <c r="K20" s="39" t="s">
        <v>106</v>
      </c>
      <c r="L20" s="13"/>
      <c r="M20" s="12"/>
    </row>
    <row r="21" spans="2:14" outlineLevel="1" collapsed="1" x14ac:dyDescent="0.2">
      <c r="B21" s="112"/>
      <c r="C21" s="49" t="s">
        <v>23</v>
      </c>
      <c r="D21" s="32" t="s">
        <v>3</v>
      </c>
      <c r="E21" s="53" t="s">
        <v>51</v>
      </c>
      <c r="F21" s="127"/>
      <c r="G21" s="10"/>
      <c r="H21" s="10"/>
      <c r="I21" s="10"/>
      <c r="J21" s="2"/>
      <c r="L21" s="13"/>
      <c r="M21" s="12"/>
    </row>
    <row r="22" spans="2:14" outlineLevel="1" x14ac:dyDescent="0.2">
      <c r="B22" s="112"/>
      <c r="C22" s="49" t="s">
        <v>50</v>
      </c>
      <c r="D22" s="32" t="s">
        <v>3</v>
      </c>
      <c r="E22" s="53" t="s">
        <v>52</v>
      </c>
      <c r="F22" s="128"/>
      <c r="G22" s="16"/>
      <c r="H22" s="16"/>
      <c r="I22" s="16"/>
      <c r="J22" s="2"/>
    </row>
    <row r="23" spans="2:14" s="28" customFormat="1" ht="16" x14ac:dyDescent="0.25">
      <c r="B23" s="123"/>
      <c r="C23" s="45"/>
      <c r="D23" s="18" t="s">
        <v>9</v>
      </c>
      <c r="E23" s="46" t="s">
        <v>60</v>
      </c>
      <c r="F23" s="129">
        <f>F6*(F7/100)*F11*(F15*F16+F17)*(1-(F18/10000))</f>
        <v>9766.7493144342734</v>
      </c>
      <c r="G23" s="66" t="e">
        <f t="shared" ref="G23:I23" si="8">G6*(G7/100)*G11*(G15*G16+G17)*(1-(G18/10000))</f>
        <v>#REF!</v>
      </c>
      <c r="H23" s="66" t="e">
        <f t="shared" si="8"/>
        <v>#REF!</v>
      </c>
      <c r="I23" s="66" t="e">
        <f t="shared" si="8"/>
        <v>#REF!</v>
      </c>
      <c r="J23" s="27"/>
      <c r="K23" s="40"/>
      <c r="L23" s="44"/>
      <c r="M23" s="44"/>
      <c r="N23" s="3"/>
    </row>
    <row r="24" spans="2:14" s="28" customFormat="1" ht="16" thickBot="1" x14ac:dyDescent="0.25">
      <c r="B24" s="123"/>
      <c r="C24" s="73"/>
      <c r="D24" s="75" t="s">
        <v>3</v>
      </c>
      <c r="E24" s="74" t="s">
        <v>57</v>
      </c>
      <c r="F24" s="130">
        <v>0.95</v>
      </c>
      <c r="G24" s="76">
        <v>0.95</v>
      </c>
      <c r="H24" s="76">
        <v>0.95</v>
      </c>
      <c r="I24" s="76">
        <v>0.95</v>
      </c>
      <c r="J24" s="27"/>
      <c r="K24" s="40"/>
      <c r="L24" s="44"/>
      <c r="M24" s="44"/>
      <c r="N24" s="3"/>
    </row>
    <row r="25" spans="2:14" s="28" customFormat="1" ht="35" thickBot="1" x14ac:dyDescent="0.25">
      <c r="B25" s="123"/>
      <c r="C25" s="77" t="s">
        <v>58</v>
      </c>
      <c r="D25" s="78" t="s">
        <v>59</v>
      </c>
      <c r="E25" s="79" t="s">
        <v>53</v>
      </c>
      <c r="F25" s="140">
        <f>F23*F24</f>
        <v>9278.4118487125597</v>
      </c>
      <c r="G25" s="107" t="e">
        <f>G23*G24</f>
        <v>#REF!</v>
      </c>
      <c r="H25" s="80" t="e">
        <f>H23*H24</f>
        <v>#REF!</v>
      </c>
      <c r="I25" s="80" t="e">
        <f>I23*I24</f>
        <v>#REF!</v>
      </c>
      <c r="J25" s="27"/>
      <c r="K25" s="40"/>
      <c r="L25" s="44"/>
      <c r="M25" s="44"/>
      <c r="N25" s="3"/>
    </row>
    <row r="26" spans="2:14" ht="17" outlineLevel="1" thickBot="1" x14ac:dyDescent="0.3">
      <c r="B26" s="112"/>
      <c r="C26" s="49" t="s">
        <v>8</v>
      </c>
      <c r="D26" s="7" t="s">
        <v>9</v>
      </c>
      <c r="E26" s="59" t="s">
        <v>10</v>
      </c>
      <c r="F26" s="141"/>
      <c r="G26" s="65" t="e">
        <f>G25+F26</f>
        <v>#REF!</v>
      </c>
      <c r="H26" s="65" t="e">
        <f>H25+G26</f>
        <v>#REF!</v>
      </c>
      <c r="I26" s="65" t="e">
        <f>I25+H26</f>
        <v>#REF!</v>
      </c>
      <c r="J26" s="2"/>
      <c r="L26" s="42"/>
      <c r="M26" s="42"/>
    </row>
    <row r="27" spans="2:14" ht="16" outlineLevel="1" x14ac:dyDescent="0.25">
      <c r="B27" s="112"/>
      <c r="C27" s="55" t="s">
        <v>11</v>
      </c>
      <c r="D27" s="15" t="s">
        <v>12</v>
      </c>
      <c r="E27" s="60" t="s">
        <v>13</v>
      </c>
      <c r="F27" s="128"/>
      <c r="G27" s="16"/>
      <c r="H27" s="16"/>
      <c r="I27" s="16"/>
      <c r="J27" s="2"/>
      <c r="L27" s="43"/>
      <c r="M27" s="43"/>
    </row>
    <row r="28" spans="2:14" s="3" customFormat="1" x14ac:dyDescent="0.2">
      <c r="B28" s="131"/>
      <c r="C28" s="61"/>
      <c r="D28" s="25" t="s">
        <v>14</v>
      </c>
      <c r="E28" s="62" t="s">
        <v>55</v>
      </c>
      <c r="F28" s="132">
        <f>F23/F6</f>
        <v>5.4685046553383394</v>
      </c>
      <c r="G28" s="67" t="e">
        <f>G23/G6</f>
        <v>#REF!</v>
      </c>
      <c r="H28" s="67" t="e">
        <f>H23/H6</f>
        <v>#REF!</v>
      </c>
      <c r="I28" s="67" t="e">
        <f>I23/I6</f>
        <v>#REF!</v>
      </c>
      <c r="J28" s="24"/>
      <c r="K28" s="41"/>
      <c r="L28" s="43"/>
      <c r="M28" s="43"/>
      <c r="N28"/>
    </row>
    <row r="29" spans="2:14" outlineLevel="1" x14ac:dyDescent="0.2">
      <c r="B29" s="112"/>
      <c r="C29" s="17"/>
      <c r="D29" s="18" t="s">
        <v>15</v>
      </c>
      <c r="E29" s="18" t="s">
        <v>16</v>
      </c>
      <c r="F29" s="133">
        <f>(F11*1000)/F31</f>
        <v>13.853863955621586</v>
      </c>
      <c r="G29" s="19" t="e">
        <f>(G11*1000)/G31</f>
        <v>#REF!</v>
      </c>
      <c r="H29" s="19" t="e">
        <f>(H11*1000)/H31</f>
        <v>#REF!</v>
      </c>
      <c r="I29" s="19" t="e">
        <f>(I11*1000)/I31</f>
        <v>#REF!</v>
      </c>
      <c r="J29" s="2"/>
    </row>
    <row r="30" spans="2:14" outlineLevel="1" x14ac:dyDescent="0.2">
      <c r="B30" s="112"/>
      <c r="C30" s="17"/>
      <c r="D30" s="18" t="s">
        <v>15</v>
      </c>
      <c r="E30" s="18" t="s">
        <v>17</v>
      </c>
      <c r="F30" s="134">
        <f>+F29*$F$6</f>
        <v>24743.001024740151</v>
      </c>
      <c r="G30" s="20" t="e">
        <f>+G29*#REF!</f>
        <v>#REF!</v>
      </c>
      <c r="H30" s="20" t="e">
        <f>+H29*#REF!</f>
        <v>#REF!</v>
      </c>
      <c r="I30" s="20" t="e">
        <f>+I29*#REF!</f>
        <v>#REF!</v>
      </c>
      <c r="J30" s="2"/>
    </row>
    <row r="31" spans="2:14" outlineLevel="1" x14ac:dyDescent="0.2">
      <c r="B31" s="112"/>
      <c r="C31" s="17"/>
      <c r="D31" s="18" t="s">
        <v>18</v>
      </c>
      <c r="E31" s="18" t="s">
        <v>19</v>
      </c>
      <c r="F31" s="135">
        <v>195.5</v>
      </c>
      <c r="G31" s="30">
        <v>195.5</v>
      </c>
      <c r="H31" s="30">
        <v>195.5</v>
      </c>
      <c r="I31" s="30">
        <v>195.5</v>
      </c>
      <c r="J31" s="2"/>
    </row>
    <row r="32" spans="2:14" ht="16" thickBot="1" x14ac:dyDescent="0.25">
      <c r="B32" s="136"/>
      <c r="C32" s="137"/>
      <c r="D32" s="138"/>
      <c r="E32" s="138"/>
      <c r="F32" s="139"/>
      <c r="G32" s="2"/>
      <c r="H32" s="2"/>
      <c r="I32" s="2"/>
      <c r="J32" s="2"/>
    </row>
    <row r="34" spans="2:13" hidden="1" outlineLevel="1" x14ac:dyDescent="0.2">
      <c r="B34" s="21"/>
      <c r="C34" s="21"/>
      <c r="D34" s="21"/>
      <c r="E34" s="21"/>
      <c r="F34" s="21"/>
      <c r="G34" s="21"/>
      <c r="H34" s="21"/>
      <c r="I34" s="21"/>
      <c r="J34" s="21"/>
      <c r="L34">
        <v>0.85</v>
      </c>
      <c r="M34">
        <v>4.5999999999999996</v>
      </c>
    </row>
    <row r="35" spans="2:13" ht="16" hidden="1" outlineLevel="1" x14ac:dyDescent="0.2">
      <c r="B35" s="21"/>
      <c r="C35" s="22" t="s">
        <v>22</v>
      </c>
      <c r="D35" s="21"/>
      <c r="E35" s="21"/>
      <c r="F35" s="21"/>
      <c r="G35" s="21"/>
      <c r="H35" s="21"/>
      <c r="I35" s="22"/>
      <c r="J35" s="21"/>
      <c r="L35" t="e">
        <f>+L34/L33</f>
        <v>#DIV/0!</v>
      </c>
      <c r="M35" t="e">
        <f>+M34/M33</f>
        <v>#DIV/0!</v>
      </c>
    </row>
    <row r="36" spans="2:13" hidden="1" outlineLevel="1" x14ac:dyDescent="0.2">
      <c r="B36" s="21"/>
      <c r="C36" s="21"/>
      <c r="D36" s="21"/>
      <c r="E36" s="21"/>
      <c r="F36" s="21"/>
      <c r="G36" s="21"/>
      <c r="H36" s="21"/>
      <c r="I36" s="21"/>
      <c r="J36" s="21"/>
    </row>
    <row r="37" spans="2:13" hidden="1" outlineLevel="1" x14ac:dyDescent="0.2">
      <c r="B37" s="21"/>
      <c r="C37" s="21"/>
      <c r="D37" s="21"/>
      <c r="E37" s="21"/>
      <c r="F37" s="21"/>
      <c r="G37" s="21"/>
      <c r="H37" s="21"/>
      <c r="I37" s="21"/>
      <c r="J37" s="21"/>
    </row>
    <row r="38" spans="2:13" hidden="1" outlineLevel="1" x14ac:dyDescent="0.2">
      <c r="B38" s="21"/>
      <c r="C38" s="21"/>
      <c r="D38" s="21"/>
      <c r="E38" s="21"/>
      <c r="F38" s="21"/>
      <c r="G38" s="21"/>
      <c r="H38" s="21"/>
      <c r="I38" s="21"/>
      <c r="J38" s="21"/>
    </row>
    <row r="39" spans="2:13" hidden="1" outlineLevel="1" x14ac:dyDescent="0.2">
      <c r="B39" s="21"/>
      <c r="C39" s="23"/>
      <c r="D39" s="21"/>
      <c r="E39" s="21"/>
      <c r="F39" s="21"/>
      <c r="G39" s="21"/>
      <c r="H39" s="21"/>
      <c r="I39" s="21"/>
      <c r="J39" s="21"/>
    </row>
    <row r="40" spans="2:13" hidden="1" outlineLevel="1" x14ac:dyDescent="0.2">
      <c r="B40" s="21"/>
      <c r="C40" s="21"/>
      <c r="D40" s="21"/>
      <c r="E40" s="21"/>
      <c r="F40" s="21"/>
      <c r="G40" s="21"/>
      <c r="H40" s="21"/>
      <c r="I40" s="21"/>
      <c r="J40" s="21"/>
    </row>
    <row r="41" spans="2:13" hidden="1" outlineLevel="1" x14ac:dyDescent="0.2">
      <c r="B41" s="21"/>
      <c r="C41" s="21"/>
      <c r="D41" s="21"/>
      <c r="E41" s="21"/>
      <c r="F41" s="21"/>
      <c r="G41" s="21"/>
      <c r="H41" s="21"/>
      <c r="I41" s="21"/>
      <c r="J41" s="21"/>
    </row>
    <row r="42" spans="2:13" hidden="1" outlineLevel="1" x14ac:dyDescent="0.2">
      <c r="B42" s="21"/>
      <c r="C42" s="21"/>
      <c r="D42" s="21"/>
      <c r="E42" s="21"/>
      <c r="F42" s="21"/>
      <c r="G42" s="21"/>
      <c r="H42" s="21"/>
      <c r="I42" s="21"/>
      <c r="J42" s="21"/>
    </row>
    <row r="43" spans="2:13" hidden="1" outlineLevel="1" x14ac:dyDescent="0.2">
      <c r="B43" s="21"/>
      <c r="C43" s="21"/>
      <c r="D43" s="21"/>
      <c r="E43" s="21"/>
      <c r="F43" s="21"/>
      <c r="G43" s="21"/>
      <c r="H43" s="21"/>
      <c r="I43" s="21"/>
      <c r="J43" s="21"/>
    </row>
    <row r="44" spans="2:13" hidden="1" outlineLevel="1" x14ac:dyDescent="0.2">
      <c r="B44" s="21"/>
      <c r="C44" s="21"/>
      <c r="D44" s="21"/>
      <c r="E44" s="21"/>
      <c r="F44" s="21"/>
      <c r="G44" s="21"/>
      <c r="H44" s="21"/>
      <c r="I44" s="21"/>
      <c r="J44" s="21"/>
    </row>
    <row r="45" spans="2:13" hidden="1" outlineLevel="1" x14ac:dyDescent="0.2">
      <c r="B45" s="21"/>
      <c r="C45" s="21"/>
      <c r="D45" s="21"/>
      <c r="E45" s="21"/>
      <c r="F45" s="21"/>
      <c r="G45" s="21"/>
      <c r="H45" s="21"/>
      <c r="I45" s="21"/>
      <c r="J45" s="21"/>
    </row>
    <row r="46" spans="2:13" hidden="1" outlineLevel="1" x14ac:dyDescent="0.2">
      <c r="B46" s="21"/>
      <c r="C46" s="21"/>
      <c r="D46" s="21"/>
      <c r="E46" s="21"/>
      <c r="F46" s="21"/>
      <c r="G46" s="21"/>
      <c r="H46" s="21"/>
      <c r="I46" s="21"/>
      <c r="J46" s="21"/>
    </row>
    <row r="47" spans="2:13" hidden="1" outlineLevel="1" x14ac:dyDescent="0.2">
      <c r="B47" s="21"/>
      <c r="C47" s="21"/>
      <c r="D47" s="21"/>
      <c r="E47" s="21"/>
      <c r="F47" s="21"/>
      <c r="G47" s="21"/>
      <c r="H47" s="21"/>
      <c r="I47" s="21"/>
      <c r="J47" s="21"/>
    </row>
    <row r="48" spans="2:13" hidden="1" outlineLevel="1" x14ac:dyDescent="0.2">
      <c r="B48" s="21"/>
      <c r="C48" s="21"/>
      <c r="D48" s="21"/>
      <c r="E48" s="21"/>
      <c r="F48" s="21"/>
      <c r="G48" s="21"/>
      <c r="H48" s="21"/>
      <c r="I48" s="21"/>
      <c r="J48" s="21"/>
    </row>
    <row r="49" spans="2:10" hidden="1" outlineLevel="1" x14ac:dyDescent="0.2">
      <c r="B49" s="21"/>
      <c r="C49" s="21"/>
      <c r="D49" s="21"/>
      <c r="E49" s="21"/>
      <c r="F49" s="21"/>
      <c r="G49" s="21"/>
      <c r="H49" s="21"/>
      <c r="I49" s="21"/>
      <c r="J49" s="21"/>
    </row>
    <row r="50" spans="2:10" hidden="1" outlineLevel="1" x14ac:dyDescent="0.2">
      <c r="B50" s="21"/>
      <c r="C50" s="21"/>
      <c r="D50" s="21"/>
      <c r="E50" s="21"/>
      <c r="F50" s="21"/>
      <c r="G50" s="21"/>
      <c r="H50" s="21"/>
      <c r="I50" s="21"/>
      <c r="J50" s="21"/>
    </row>
    <row r="51" spans="2:10" collapsed="1" x14ac:dyDescent="0.2"/>
    <row r="52" spans="2:10" x14ac:dyDescent="0.2">
      <c r="B52" s="3" t="s">
        <v>21</v>
      </c>
      <c r="F52" s="43"/>
    </row>
    <row r="53" spans="2:10" x14ac:dyDescent="0.2">
      <c r="B53" s="21"/>
      <c r="C53" s="21"/>
      <c r="D53" s="21"/>
      <c r="E53" s="21"/>
      <c r="F53" s="21"/>
      <c r="G53" s="21"/>
      <c r="H53" s="21"/>
      <c r="I53" s="21"/>
      <c r="J53" s="21"/>
    </row>
    <row r="54" spans="2:10" ht="16" x14ac:dyDescent="0.2">
      <c r="B54" s="21"/>
      <c r="C54" s="22" t="s">
        <v>20</v>
      </c>
      <c r="D54" s="21"/>
      <c r="E54" s="21"/>
      <c r="F54" s="21"/>
      <c r="G54" s="21"/>
      <c r="H54" s="21"/>
      <c r="I54" s="22"/>
      <c r="J54" s="21"/>
    </row>
    <row r="55" spans="2:10" x14ac:dyDescent="0.2">
      <c r="B55" s="21"/>
      <c r="C55" s="21"/>
      <c r="D55" s="21"/>
      <c r="E55" s="21"/>
      <c r="F55" s="21"/>
      <c r="G55" s="21"/>
      <c r="H55" s="21"/>
      <c r="I55" s="21"/>
      <c r="J55" s="21"/>
    </row>
    <row r="56" spans="2:10" x14ac:dyDescent="0.2">
      <c r="B56" s="21"/>
      <c r="C56" s="21"/>
      <c r="D56" s="21"/>
      <c r="E56" s="21"/>
      <c r="F56" s="21"/>
      <c r="G56" s="21"/>
      <c r="H56" s="21"/>
      <c r="I56" s="21"/>
      <c r="J56" s="21"/>
    </row>
    <row r="57" spans="2:10" x14ac:dyDescent="0.2">
      <c r="B57" s="21"/>
      <c r="C57" s="21"/>
      <c r="D57" s="21"/>
      <c r="E57" s="21"/>
      <c r="F57" s="21"/>
      <c r="G57" s="21"/>
      <c r="H57" s="21"/>
      <c r="I57" s="21"/>
      <c r="J57" s="21"/>
    </row>
    <row r="58" spans="2:10" x14ac:dyDescent="0.2">
      <c r="B58" s="21"/>
      <c r="C58" s="23"/>
      <c r="D58" s="21"/>
      <c r="E58" s="21"/>
      <c r="F58" s="21"/>
      <c r="G58" s="21"/>
      <c r="H58" s="21"/>
      <c r="I58" s="21"/>
      <c r="J58" s="21"/>
    </row>
    <row r="59" spans="2:10" x14ac:dyDescent="0.2">
      <c r="B59" s="21"/>
      <c r="C59" s="21"/>
      <c r="D59" s="21"/>
      <c r="E59" s="21"/>
      <c r="F59" s="21"/>
      <c r="G59" s="21"/>
      <c r="H59" s="21"/>
      <c r="I59" s="21"/>
      <c r="J59" s="21"/>
    </row>
    <row r="60" spans="2:10" x14ac:dyDescent="0.2">
      <c r="B60" s="21"/>
      <c r="C60" s="21"/>
      <c r="D60" s="21"/>
      <c r="E60" s="21"/>
      <c r="F60" s="21"/>
      <c r="G60" s="21"/>
      <c r="H60" s="21"/>
      <c r="I60" s="21"/>
      <c r="J60" s="21"/>
    </row>
    <row r="61" spans="2:10" x14ac:dyDescent="0.2">
      <c r="B61" s="21"/>
      <c r="C61" s="21"/>
      <c r="D61" s="21"/>
      <c r="E61" s="21"/>
      <c r="F61" s="21"/>
      <c r="G61" s="21"/>
      <c r="H61" s="21"/>
      <c r="I61" s="21"/>
      <c r="J61" s="21"/>
    </row>
    <row r="62" spans="2:10" x14ac:dyDescent="0.2">
      <c r="B62" s="21"/>
      <c r="C62" s="21"/>
      <c r="D62" s="21"/>
      <c r="E62" s="21"/>
      <c r="F62" s="21"/>
      <c r="G62" s="21"/>
      <c r="H62" s="21"/>
      <c r="I62" s="21"/>
      <c r="J62" s="21"/>
    </row>
    <row r="63" spans="2:10" x14ac:dyDescent="0.2">
      <c r="B63" s="21"/>
      <c r="C63" s="21"/>
      <c r="D63" s="21"/>
      <c r="E63" s="21"/>
      <c r="F63" s="21"/>
      <c r="G63" s="21"/>
      <c r="H63" s="21"/>
      <c r="I63" s="21"/>
      <c r="J63" s="21"/>
    </row>
    <row r="64" spans="2:10" x14ac:dyDescent="0.2">
      <c r="B64" s="21"/>
      <c r="C64" s="21"/>
      <c r="D64" s="21"/>
      <c r="E64" s="21"/>
      <c r="F64" s="21"/>
      <c r="G64" s="21"/>
      <c r="H64" s="21"/>
      <c r="I64" s="21"/>
      <c r="J64" s="21"/>
    </row>
    <row r="65" spans="2:10" x14ac:dyDescent="0.2">
      <c r="B65" s="21"/>
      <c r="C65" s="21"/>
      <c r="D65" s="21"/>
      <c r="E65" s="21"/>
      <c r="F65" s="21"/>
      <c r="G65" s="21"/>
      <c r="H65" s="21"/>
      <c r="I65" s="21"/>
      <c r="J65" s="21"/>
    </row>
    <row r="66" spans="2:10" x14ac:dyDescent="0.2">
      <c r="B66" s="21"/>
      <c r="C66" s="21"/>
      <c r="D66" s="21"/>
      <c r="E66" s="21"/>
      <c r="F66" s="21"/>
      <c r="G66" s="21"/>
      <c r="H66" s="21"/>
      <c r="I66" s="21"/>
      <c r="J66" s="21"/>
    </row>
  </sheetData>
  <phoneticPr fontId="64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2</xdr:col>
                <xdr:colOff>139700</xdr:colOff>
                <xdr:row>33</xdr:row>
                <xdr:rowOff>0</xdr:rowOff>
              </from>
              <to>
                <xdr:col>4</xdr:col>
                <xdr:colOff>2578100</xdr:colOff>
                <xdr:row>33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2</xdr:col>
                <xdr:colOff>749300</xdr:colOff>
                <xdr:row>33</xdr:row>
                <xdr:rowOff>0</xdr:rowOff>
              </from>
              <to>
                <xdr:col>4</xdr:col>
                <xdr:colOff>1003300</xdr:colOff>
                <xdr:row>33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2</xdr:col>
                <xdr:colOff>749300</xdr:colOff>
                <xdr:row>33</xdr:row>
                <xdr:rowOff>0</xdr:rowOff>
              </from>
              <to>
                <xdr:col>7</xdr:col>
                <xdr:colOff>139700</xdr:colOff>
                <xdr:row>33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2</xdr:col>
                <xdr:colOff>139700</xdr:colOff>
                <xdr:row>33</xdr:row>
                <xdr:rowOff>0</xdr:rowOff>
              </from>
              <to>
                <xdr:col>4</xdr:col>
                <xdr:colOff>2755900</xdr:colOff>
                <xdr:row>33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37" r:id="rId12">
          <objectPr defaultSize="0" autoPict="0" r:id="rId13">
            <anchor moveWithCells="1" sizeWithCells="1">
              <from>
                <xdr:col>2</xdr:col>
                <xdr:colOff>25400</xdr:colOff>
                <xdr:row>58</xdr:row>
                <xdr:rowOff>101600</xdr:rowOff>
              </from>
              <to>
                <xdr:col>4</xdr:col>
                <xdr:colOff>292100</xdr:colOff>
                <xdr:row>61</xdr:row>
                <xdr:rowOff>101600</xdr:rowOff>
              </to>
            </anchor>
          </objectPr>
        </oleObject>
      </mc:Choice>
      <mc:Fallback>
        <oleObject progId="Equation.3" shapeId="1037" r:id="rId12"/>
      </mc:Fallback>
    </mc:AlternateContent>
    <mc:AlternateContent xmlns:mc="http://schemas.openxmlformats.org/markup-compatibility/2006">
      <mc:Choice Requires="x14">
        <oleObject progId="Equation.3" shapeId="1038" r:id="rId14">
          <objectPr defaultSize="0" autoPict="0" r:id="rId15">
            <anchor moveWithCells="1" sizeWithCells="1">
              <from>
                <xdr:col>2</xdr:col>
                <xdr:colOff>12700</xdr:colOff>
                <xdr:row>63</xdr:row>
                <xdr:rowOff>0</xdr:rowOff>
              </from>
              <to>
                <xdr:col>4</xdr:col>
                <xdr:colOff>1041400</xdr:colOff>
                <xdr:row>64</xdr:row>
                <xdr:rowOff>101600</xdr:rowOff>
              </to>
            </anchor>
          </objectPr>
        </oleObject>
      </mc:Choice>
      <mc:Fallback>
        <oleObject progId="Equation.3" shapeId="1038" r:id="rId1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E624-BA7E-4229-9343-DA2973A99395}">
  <dimension ref="A1:D8"/>
  <sheetViews>
    <sheetView tabSelected="1" zoomScale="153" zoomScaleNormal="153" workbookViewId="0">
      <selection activeCell="E14" sqref="E14"/>
    </sheetView>
  </sheetViews>
  <sheetFormatPr baseColWidth="10" defaultColWidth="8.83203125" defaultRowHeight="15" x14ac:dyDescent="0.2"/>
  <cols>
    <col min="1" max="1" width="15.5" customWidth="1"/>
    <col min="2" max="2" width="18.5" customWidth="1"/>
    <col min="3" max="3" width="21.1640625" customWidth="1"/>
    <col min="4" max="4" width="17.5" bestFit="1" customWidth="1"/>
  </cols>
  <sheetData>
    <row r="1" spans="1:4" s="98" customFormat="1" ht="20" thickBot="1" x14ac:dyDescent="0.3">
      <c r="A1" s="168" t="s">
        <v>105</v>
      </c>
      <c r="B1" s="169"/>
      <c r="C1" s="169"/>
      <c r="D1" s="170"/>
    </row>
    <row r="2" spans="1:4" ht="16" thickBot="1" x14ac:dyDescent="0.25">
      <c r="A2" s="104"/>
      <c r="D2" s="101"/>
    </row>
    <row r="3" spans="1:4" ht="16" thickBot="1" x14ac:dyDescent="0.25">
      <c r="A3" s="162" t="s">
        <v>67</v>
      </c>
      <c r="B3" s="163"/>
      <c r="C3" s="163"/>
      <c r="D3" s="164"/>
    </row>
    <row r="4" spans="1:4" x14ac:dyDescent="0.2">
      <c r="A4" s="99" t="s">
        <v>64</v>
      </c>
      <c r="B4" s="100" t="s">
        <v>65</v>
      </c>
      <c r="C4" s="100" t="s">
        <v>128</v>
      </c>
      <c r="D4" s="105" t="s">
        <v>68</v>
      </c>
    </row>
    <row r="5" spans="1:4" x14ac:dyDescent="0.2">
      <c r="A5" s="99">
        <v>44499</v>
      </c>
      <c r="B5" s="102">
        <v>44561</v>
      </c>
      <c r="C5" s="103">
        <v>63</v>
      </c>
      <c r="D5" s="146">
        <f>'Ex-Post ER'!F25/365*C5</f>
        <v>1601.4793053942226</v>
      </c>
    </row>
    <row r="6" spans="1:4" x14ac:dyDescent="0.2">
      <c r="A6" s="99">
        <v>44562</v>
      </c>
      <c r="B6" s="102">
        <v>44863</v>
      </c>
      <c r="C6" s="103">
        <v>302</v>
      </c>
      <c r="D6" s="146">
        <f>'Ex-Post ER'!F25/365*C6</f>
        <v>7676.9325433183367</v>
      </c>
    </row>
    <row r="7" spans="1:4" ht="16" thickBot="1" x14ac:dyDescent="0.25">
      <c r="A7" s="165" t="s">
        <v>66</v>
      </c>
      <c r="B7" s="166"/>
      <c r="C7" s="167"/>
      <c r="D7" s="159">
        <f>SUM(D5:D6)</f>
        <v>9278.4118487125597</v>
      </c>
    </row>
    <row r="8" spans="1:4" x14ac:dyDescent="0.2">
      <c r="C8" s="161" t="s">
        <v>123</v>
      </c>
      <c r="D8" s="160">
        <f>ROUNDDOWN(D7,0)</f>
        <v>9278</v>
      </c>
    </row>
  </sheetData>
  <mergeCells count="3">
    <mergeCell ref="A3:D3"/>
    <mergeCell ref="A7:C7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7549-BE9C-41D7-8226-50BBF143F90A}">
  <dimension ref="A1:D27"/>
  <sheetViews>
    <sheetView zoomScale="130" zoomScaleNormal="130" workbookViewId="0">
      <selection activeCell="D28" sqref="D28"/>
    </sheetView>
  </sheetViews>
  <sheetFormatPr baseColWidth="10" defaultColWidth="9.1640625" defaultRowHeight="13" x14ac:dyDescent="0.15"/>
  <cols>
    <col min="1" max="1" width="95.5" style="86" bestFit="1" customWidth="1"/>
    <col min="2" max="2" width="9.83203125" style="86" customWidth="1"/>
    <col min="3" max="3" width="19.5" style="86" bestFit="1" customWidth="1"/>
    <col min="4" max="4" width="106.5" style="86" bestFit="1" customWidth="1"/>
    <col min="5" max="16384" width="9.1640625" style="86"/>
  </cols>
  <sheetData>
    <row r="1" spans="1:4" ht="14" thickBot="1" x14ac:dyDescent="0.2"/>
    <row r="2" spans="1:4" ht="15" thickBot="1" x14ac:dyDescent="0.2">
      <c r="A2" s="171" t="s">
        <v>86</v>
      </c>
      <c r="B2" s="172"/>
      <c r="C2" s="172"/>
      <c r="D2" s="173"/>
    </row>
    <row r="3" spans="1:4" ht="14" x14ac:dyDescent="0.15">
      <c r="A3" s="87" t="s">
        <v>87</v>
      </c>
      <c r="B3" s="88" t="s">
        <v>88</v>
      </c>
      <c r="C3" s="89" t="s">
        <v>89</v>
      </c>
      <c r="D3" s="87" t="s">
        <v>90</v>
      </c>
    </row>
    <row r="4" spans="1:4" x14ac:dyDescent="0.15">
      <c r="A4" s="90" t="s">
        <v>91</v>
      </c>
    </row>
    <row r="5" spans="1:4" x14ac:dyDescent="0.15">
      <c r="A5" s="86" t="s">
        <v>92</v>
      </c>
      <c r="B5" s="86">
        <v>1786</v>
      </c>
      <c r="C5" s="86" t="s">
        <v>93</v>
      </c>
      <c r="D5" s="86" t="s">
        <v>124</v>
      </c>
    </row>
    <row r="6" spans="1:4" x14ac:dyDescent="0.15">
      <c r="A6" s="86" t="s">
        <v>94</v>
      </c>
      <c r="B6" s="106">
        <v>0.95450000000000002</v>
      </c>
      <c r="C6" s="91" t="s">
        <v>95</v>
      </c>
      <c r="D6" s="86" t="s">
        <v>125</v>
      </c>
    </row>
    <row r="7" spans="1:4" x14ac:dyDescent="0.15">
      <c r="A7" s="86" t="s">
        <v>96</v>
      </c>
      <c r="B7" s="86">
        <v>4.83</v>
      </c>
      <c r="C7" s="86" t="s">
        <v>97</v>
      </c>
      <c r="D7" s="86" t="s">
        <v>126</v>
      </c>
    </row>
    <row r="8" spans="1:4" x14ac:dyDescent="0.15">
      <c r="A8" s="92" t="s">
        <v>98</v>
      </c>
      <c r="B8" s="93">
        <f>B5*B6*B7</f>
        <v>8233.8797100000011</v>
      </c>
      <c r="C8" s="92" t="s">
        <v>99</v>
      </c>
    </row>
    <row r="10" spans="1:4" ht="14" thickBot="1" x14ac:dyDescent="0.2"/>
    <row r="11" spans="1:4" ht="15" thickBot="1" x14ac:dyDescent="0.2">
      <c r="A11" s="171" t="s">
        <v>100</v>
      </c>
      <c r="B11" s="172"/>
      <c r="C11" s="172"/>
      <c r="D11" s="173"/>
    </row>
    <row r="12" spans="1:4" ht="14" x14ac:dyDescent="0.15">
      <c r="A12" s="87" t="s">
        <v>87</v>
      </c>
      <c r="B12" s="88" t="s">
        <v>88</v>
      </c>
      <c r="C12" s="89" t="s">
        <v>89</v>
      </c>
      <c r="D12" s="87" t="s">
        <v>90</v>
      </c>
    </row>
    <row r="13" spans="1:4" x14ac:dyDescent="0.15">
      <c r="A13" s="86" t="s">
        <v>92</v>
      </c>
      <c r="B13" s="86">
        <v>1786</v>
      </c>
      <c r="C13" s="86" t="s">
        <v>93</v>
      </c>
      <c r="D13" s="86" t="s">
        <v>124</v>
      </c>
    </row>
    <row r="14" spans="1:4" x14ac:dyDescent="0.15">
      <c r="A14" s="86" t="s">
        <v>94</v>
      </c>
      <c r="B14" s="106">
        <f>B6</f>
        <v>0.95450000000000002</v>
      </c>
      <c r="C14" s="91" t="s">
        <v>95</v>
      </c>
      <c r="D14" s="86" t="s">
        <v>125</v>
      </c>
    </row>
    <row r="15" spans="1:4" x14ac:dyDescent="0.15">
      <c r="A15" s="92" t="s">
        <v>101</v>
      </c>
      <c r="B15" s="93">
        <f>B13*B14</f>
        <v>1704.7370000000001</v>
      </c>
      <c r="C15" s="92" t="s">
        <v>93</v>
      </c>
    </row>
    <row r="17" spans="1:4" ht="14" thickBot="1" x14ac:dyDescent="0.2"/>
    <row r="18" spans="1:4" ht="15" thickBot="1" x14ac:dyDescent="0.2">
      <c r="A18" s="171" t="s">
        <v>102</v>
      </c>
      <c r="B18" s="172"/>
      <c r="C18" s="172"/>
      <c r="D18" s="173"/>
    </row>
    <row r="19" spans="1:4" ht="14" x14ac:dyDescent="0.15">
      <c r="A19" s="87" t="s">
        <v>87</v>
      </c>
      <c r="B19" s="88" t="s">
        <v>88</v>
      </c>
      <c r="C19" s="89" t="s">
        <v>89</v>
      </c>
      <c r="D19" s="87" t="s">
        <v>90</v>
      </c>
    </row>
    <row r="20" spans="1:4" x14ac:dyDescent="0.15">
      <c r="A20" s="92" t="s">
        <v>103</v>
      </c>
      <c r="B20" s="93">
        <v>10</v>
      </c>
      <c r="C20" s="92" t="s">
        <v>104</v>
      </c>
      <c r="D20" s="86" t="s">
        <v>127</v>
      </c>
    </row>
    <row r="22" spans="1:4" ht="14" thickBot="1" x14ac:dyDescent="0.2"/>
    <row r="23" spans="1:4" ht="15" thickBot="1" x14ac:dyDescent="0.2">
      <c r="A23" s="171"/>
      <c r="B23" s="172"/>
      <c r="C23" s="172"/>
      <c r="D23" s="173"/>
    </row>
    <row r="24" spans="1:4" ht="14" x14ac:dyDescent="0.15">
      <c r="A24" s="87"/>
      <c r="B24" s="88"/>
      <c r="C24" s="89"/>
      <c r="D24" s="87"/>
    </row>
    <row r="25" spans="1:4" ht="15" x14ac:dyDescent="0.2">
      <c r="A25" s="92"/>
      <c r="B25" s="94"/>
      <c r="C25" s="95"/>
    </row>
    <row r="26" spans="1:4" x14ac:dyDescent="0.15">
      <c r="A26" s="92"/>
      <c r="B26" s="92"/>
      <c r="C26" s="92"/>
    </row>
    <row r="27" spans="1:4" x14ac:dyDescent="0.15">
      <c r="A27" s="92"/>
      <c r="B27" s="93"/>
      <c r="C27" s="92"/>
    </row>
  </sheetData>
  <mergeCells count="4">
    <mergeCell ref="A2:D2"/>
    <mergeCell ref="A11:D11"/>
    <mergeCell ref="A18:D18"/>
    <mergeCell ref="A23:D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65C1-B7B8-4DD0-8936-8A146C7495DA}">
  <dimension ref="A3:D9"/>
  <sheetViews>
    <sheetView zoomScaleNormal="100" workbookViewId="0">
      <selection activeCell="B25" sqref="B25"/>
    </sheetView>
  </sheetViews>
  <sheetFormatPr baseColWidth="10" defaultColWidth="8.83203125" defaultRowHeight="15" x14ac:dyDescent="0.2"/>
  <cols>
    <col min="2" max="2" width="101.5" bestFit="1" customWidth="1"/>
    <col min="3" max="3" width="10.1640625" customWidth="1"/>
    <col min="4" max="4" width="30.5" bestFit="1" customWidth="1"/>
  </cols>
  <sheetData>
    <row r="3" spans="1:4" x14ac:dyDescent="0.2">
      <c r="A3" t="s">
        <v>69</v>
      </c>
      <c r="B3" t="s">
        <v>70</v>
      </c>
      <c r="C3" s="81">
        <v>2.7</v>
      </c>
      <c r="D3" t="s">
        <v>71</v>
      </c>
    </row>
    <row r="4" spans="1:4" x14ac:dyDescent="0.2">
      <c r="A4" t="s">
        <v>72</v>
      </c>
      <c r="B4" t="s">
        <v>73</v>
      </c>
      <c r="C4" s="83">
        <f>'Vintage Break'!D8</f>
        <v>9278</v>
      </c>
      <c r="D4" t="s">
        <v>74</v>
      </c>
    </row>
    <row r="5" spans="1:4" x14ac:dyDescent="0.2">
      <c r="A5" t="s">
        <v>75</v>
      </c>
      <c r="B5" t="s">
        <v>76</v>
      </c>
      <c r="C5" s="84">
        <f>C4/C3</f>
        <v>3436.2962962962961</v>
      </c>
      <c r="D5" t="s">
        <v>77</v>
      </c>
    </row>
    <row r="6" spans="1:4" x14ac:dyDescent="0.2">
      <c r="A6" t="s">
        <v>78</v>
      </c>
      <c r="B6" t="s">
        <v>79</v>
      </c>
      <c r="C6" s="81">
        <f>'Ex-Post ER'!F8</f>
        <v>4.22</v>
      </c>
      <c r="D6" t="s">
        <v>71</v>
      </c>
    </row>
    <row r="7" spans="1:4" x14ac:dyDescent="0.2">
      <c r="A7" t="s">
        <v>80</v>
      </c>
      <c r="B7" t="s">
        <v>81</v>
      </c>
      <c r="C7" s="82">
        <f>C6-C3</f>
        <v>1.5199999999999996</v>
      </c>
      <c r="D7" t="s">
        <v>71</v>
      </c>
    </row>
    <row r="8" spans="1:4" x14ac:dyDescent="0.2">
      <c r="A8" t="s">
        <v>82</v>
      </c>
      <c r="B8" t="s">
        <v>83</v>
      </c>
      <c r="C8" s="85">
        <f>C7*C5</f>
        <v>5223.1703703703688</v>
      </c>
      <c r="D8" t="s">
        <v>74</v>
      </c>
    </row>
    <row r="9" spans="1:4" x14ac:dyDescent="0.2">
      <c r="A9" t="s">
        <v>84</v>
      </c>
      <c r="B9" t="s">
        <v>85</v>
      </c>
      <c r="C9" s="85">
        <f>C4+C8</f>
        <v>14501.170370370368</v>
      </c>
      <c r="D9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79D93-6E6F-B544-8DAE-0548C657C296}">
  <dimension ref="B4:I16"/>
  <sheetViews>
    <sheetView workbookViewId="0">
      <selection activeCell="G36" sqref="G36"/>
    </sheetView>
  </sheetViews>
  <sheetFormatPr baseColWidth="10" defaultRowHeight="15" x14ac:dyDescent="0.2"/>
  <sheetData>
    <row r="4" spans="2:9" x14ac:dyDescent="0.2">
      <c r="B4" s="147"/>
      <c r="C4" s="147"/>
      <c r="D4" s="147"/>
    </row>
    <row r="5" spans="2:9" x14ac:dyDescent="0.2">
      <c r="B5" s="148" t="s">
        <v>107</v>
      </c>
      <c r="C5" s="149">
        <f>C9*C10</f>
        <v>1.7471999999999999</v>
      </c>
      <c r="D5" s="148" t="s">
        <v>108</v>
      </c>
      <c r="E5" s="150"/>
      <c r="F5" s="150"/>
      <c r="G5" s="150"/>
      <c r="H5" s="150"/>
      <c r="I5" s="151"/>
    </row>
    <row r="6" spans="2:9" x14ac:dyDescent="0.2">
      <c r="B6" s="148"/>
      <c r="C6" s="149"/>
      <c r="D6" s="148"/>
      <c r="E6" s="150"/>
      <c r="F6" s="150"/>
      <c r="G6" s="150"/>
      <c r="H6" s="150"/>
      <c r="I6" s="150"/>
    </row>
    <row r="7" spans="2:9" x14ac:dyDescent="0.2">
      <c r="B7" s="152" t="s">
        <v>109</v>
      </c>
      <c r="C7" s="153">
        <f>(C12*C13*C9/1000)+(C15*C16*C9/1000)</f>
        <v>0.58115070000000002</v>
      </c>
      <c r="D7" s="152" t="s">
        <v>108</v>
      </c>
      <c r="E7" s="154">
        <v>2021</v>
      </c>
      <c r="F7" s="154"/>
      <c r="G7" s="154"/>
      <c r="H7" s="154"/>
      <c r="I7" s="154"/>
    </row>
    <row r="8" spans="2:9" x14ac:dyDescent="0.2">
      <c r="B8" s="148"/>
      <c r="C8" s="155"/>
      <c r="D8" s="148"/>
      <c r="E8" s="150"/>
      <c r="F8" s="150"/>
      <c r="G8" s="150"/>
      <c r="H8" s="150"/>
      <c r="I8" s="150"/>
    </row>
    <row r="9" spans="2:9" x14ac:dyDescent="0.2">
      <c r="B9" s="155" t="s">
        <v>110</v>
      </c>
      <c r="C9" s="155">
        <v>1.5599999999999999E-2</v>
      </c>
      <c r="D9" s="155" t="s">
        <v>111</v>
      </c>
      <c r="E9" s="156" t="s">
        <v>112</v>
      </c>
      <c r="F9" s="150"/>
      <c r="G9" s="150"/>
      <c r="H9" s="150"/>
      <c r="I9" s="150"/>
    </row>
    <row r="10" spans="2:9" x14ac:dyDescent="0.2">
      <c r="B10" s="148" t="s">
        <v>113</v>
      </c>
      <c r="C10" s="155">
        <v>112</v>
      </c>
      <c r="D10" s="155" t="s">
        <v>114</v>
      </c>
      <c r="E10" s="156" t="s">
        <v>112</v>
      </c>
      <c r="F10" s="150"/>
      <c r="G10" s="150"/>
      <c r="H10" s="150"/>
      <c r="I10" s="150"/>
    </row>
    <row r="11" spans="2:9" x14ac:dyDescent="0.2">
      <c r="B11" s="148" t="s">
        <v>115</v>
      </c>
      <c r="C11" s="155">
        <v>21</v>
      </c>
      <c r="D11" s="148"/>
      <c r="E11" s="157" t="s">
        <v>116</v>
      </c>
      <c r="F11" s="150"/>
      <c r="G11" s="150"/>
      <c r="H11" s="150"/>
      <c r="I11" s="150"/>
    </row>
    <row r="12" spans="2:9" x14ac:dyDescent="0.2">
      <c r="B12" s="148" t="s">
        <v>117</v>
      </c>
      <c r="C12" s="155">
        <v>28</v>
      </c>
      <c r="D12" s="148"/>
      <c r="E12" s="157" t="s">
        <v>116</v>
      </c>
      <c r="F12" s="150"/>
      <c r="G12" s="150"/>
      <c r="H12" s="150"/>
      <c r="I12" s="150"/>
    </row>
    <row r="13" spans="2:9" x14ac:dyDescent="0.2">
      <c r="B13" s="148" t="s">
        <v>118</v>
      </c>
      <c r="C13" s="155">
        <v>1224</v>
      </c>
      <c r="D13" s="158"/>
      <c r="E13" s="150" t="s">
        <v>119</v>
      </c>
      <c r="F13" s="150"/>
      <c r="G13" s="150"/>
      <c r="H13" s="150"/>
      <c r="I13" s="150"/>
    </row>
    <row r="14" spans="2:9" x14ac:dyDescent="0.2">
      <c r="B14" s="148" t="s">
        <v>120</v>
      </c>
      <c r="C14" s="155">
        <v>310</v>
      </c>
      <c r="D14" s="148"/>
      <c r="E14" s="157" t="s">
        <v>116</v>
      </c>
      <c r="F14" s="150"/>
      <c r="G14" s="150"/>
      <c r="H14" s="150"/>
      <c r="I14" s="150"/>
    </row>
    <row r="15" spans="2:9" x14ac:dyDescent="0.2">
      <c r="B15" s="148" t="s">
        <v>121</v>
      </c>
      <c r="C15" s="155">
        <v>265</v>
      </c>
      <c r="D15" s="148"/>
      <c r="E15" s="157" t="s">
        <v>116</v>
      </c>
      <c r="F15" s="150"/>
      <c r="G15" s="150"/>
      <c r="H15" s="150"/>
      <c r="I15" s="150"/>
    </row>
    <row r="16" spans="2:9" x14ac:dyDescent="0.2">
      <c r="B16" s="148" t="s">
        <v>122</v>
      </c>
      <c r="C16" s="155">
        <v>11.25</v>
      </c>
      <c r="D16" s="158"/>
      <c r="E16" s="150" t="s">
        <v>119</v>
      </c>
      <c r="F16" s="150"/>
      <c r="G16" s="150"/>
      <c r="H16" s="150"/>
      <c r="I16" s="150"/>
    </row>
  </sheetData>
  <hyperlinks>
    <hyperlink ref="E9" r:id="rId1" xr:uid="{5584B086-BDAE-304F-9820-61CE34CC66B7}"/>
    <hyperlink ref="E10" r:id="rId2" xr:uid="{A38E4442-6D55-5540-B101-8EB87E61768D}"/>
    <hyperlink ref="E11" r:id="rId3" location="table-2-14" xr:uid="{778C6EF2-72CF-ED42-9539-885F4DE7C00D}"/>
    <hyperlink ref="E12" r:id="rId4" location="table-2-14" xr:uid="{6D92B739-DF13-E040-BEDF-14307C8F6720}"/>
    <hyperlink ref="E14" r:id="rId5" location="table-2-14" xr:uid="{94240D31-F70D-E841-8AFB-8228924DEF75}"/>
    <hyperlink ref="E15" r:id="rId6" location="table-2-14" xr:uid="{3A7E063D-81B1-4846-B83D-E2057FE0E77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9F1D23CAE7E448825BE0C8EF9F1EB0" ma:contentTypeVersion="16" ma:contentTypeDescription="Create a new document." ma:contentTypeScope="" ma:versionID="c627e2025c9b1fcaeee005f57ad5ee4a">
  <xsd:schema xmlns:xsd="http://www.w3.org/2001/XMLSchema" xmlns:xs="http://www.w3.org/2001/XMLSchema" xmlns:p="http://schemas.microsoft.com/office/2006/metadata/properties" xmlns:ns2="e7d0aa5e-88b2-43f7-a54b-ec3e3535b67a" xmlns:ns3="d7343a7c-9e42-4a88-945f-1a57865d2ee3" xmlns:ns4="229cd273-e6a8-441a-be96-ca165f2ef484" targetNamespace="http://schemas.microsoft.com/office/2006/metadata/properties" ma:root="true" ma:fieldsID="46d8088df4b22778197af08e0442433d" ns2:_="" ns3:_="" ns4:_="">
    <xsd:import namespace="e7d0aa5e-88b2-43f7-a54b-ec3e3535b67a"/>
    <xsd:import namespace="d7343a7c-9e42-4a88-945f-1a57865d2ee3"/>
    <xsd:import namespace="229cd273-e6a8-441a-be96-ca165f2ef4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Location" minOccurs="0"/>
                <xsd:element ref="ns2: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0aa5e-88b2-43f7-a54b-ec3e3535b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7130a6f-f85e-4512-91b8-fbeda0f83b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43a7c-9e42-4a88-945f-1a57865d2e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cd273-e6a8-441a-be96-ca165f2ef48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b1e51f1-af49-4a8c-9b61-1a661ff7577f}" ma:internalName="TaxCatchAll" ma:showField="CatchAllData" ma:web="229cd273-e6a8-441a-be96-ca165f2ef4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0aa5e-88b2-43f7-a54b-ec3e3535b67a">
      <Terms xmlns="http://schemas.microsoft.com/office/infopath/2007/PartnerControls"/>
    </lcf76f155ced4ddcb4097134ff3c332f>
    <Date xmlns="e7d0aa5e-88b2-43f7-a54b-ec3e3535b67a" xsi:nil="true"/>
    <TaxCatchAll xmlns="229cd273-e6a8-441a-be96-ca165f2ef484" xsi:nil="true"/>
  </documentManagement>
</p:properties>
</file>

<file path=customXml/itemProps1.xml><?xml version="1.0" encoding="utf-8"?>
<ds:datastoreItem xmlns:ds="http://schemas.openxmlformats.org/officeDocument/2006/customXml" ds:itemID="{7D7CB8C4-63AB-420C-9259-73781DF82084}"/>
</file>

<file path=customXml/itemProps2.xml><?xml version="1.0" encoding="utf-8"?>
<ds:datastoreItem xmlns:ds="http://schemas.openxmlformats.org/officeDocument/2006/customXml" ds:itemID="{14F69533-14FC-409B-A96D-DB47E04F99F9}"/>
</file>

<file path=customXml/itemProps3.xml><?xml version="1.0" encoding="utf-8"?>
<ds:datastoreItem xmlns:ds="http://schemas.openxmlformats.org/officeDocument/2006/customXml" ds:itemID="{87D3F6AC-435C-450B-AE10-BCB4C85CEA7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Ex-Post ER</vt:lpstr>
      <vt:lpstr>Vintage Break</vt:lpstr>
      <vt:lpstr>All SDG Calculations</vt:lpstr>
      <vt:lpstr>Baseline, Proj, ER Calcs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Wulbern</dc:creator>
  <cp:lastModifiedBy>Microsoft Office User</cp:lastModifiedBy>
  <cp:lastPrinted>2016-02-16T07:42:14Z</cp:lastPrinted>
  <dcterms:created xsi:type="dcterms:W3CDTF">2013-06-12T08:35:58Z</dcterms:created>
  <dcterms:modified xsi:type="dcterms:W3CDTF">2023-11-29T10:40:30Z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0x010100D79F1D23CAE7E448825BE0C8EF9F1EB0</vt:lpwstr>
  </property>
</Properties>
</file>