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X:\02_Klimaschutzprojekte\01_Aktuell\Kenia_Biogas\02_CDM u. Gold Standard\06_Verification u. Issuance\05_5 Verification\Dokumente für Gold Standard\"/>
    </mc:Choice>
  </mc:AlternateContent>
  <xr:revisionPtr revIDLastSave="0" documentId="13_ncr:1_{73DDD05D-F4EA-4023-AA02-774A211CB283}" xr6:coauthVersionLast="47" xr6:coauthVersionMax="47" xr10:uidLastSave="{00000000-0000-0000-0000-000000000000}"/>
  <bookViews>
    <workbookView xWindow="28680" yWindow="-120" windowWidth="29040" windowHeight="15720" tabRatio="825" xr2:uid="{00000000-000D-0000-FFFF-FFFF00000000}"/>
  </bookViews>
  <sheets>
    <sheet name="Project Information" sheetId="1" r:id="rId1"/>
    <sheet name="Sample size+precision MP5" sheetId="12" r:id="rId2"/>
    <sheet name="DOy MP5" sheetId="13" r:id="rId3"/>
    <sheet name="Monitoring Results" sheetId="14" r:id="rId4"/>
    <sheet name="initial CER Calculation" sheetId="20" r:id="rId5"/>
    <sheet name="CER Calculation" sheetId="2" r:id="rId6"/>
    <sheet name="Ny MP5" sheetId="10" r:id="rId7"/>
    <sheet name="Database MP5" sheetId="11" r:id="rId8"/>
    <sheet name="Database" sheetId="15" r:id="rId9"/>
    <sheet name="Thermal capacity calculations" sheetId="7" r:id="rId10"/>
    <sheet name="vintages 2020" sheetId="17" r:id="rId11"/>
    <sheet name="vintages 2021" sheetId="18" r:id="rId12"/>
    <sheet name="vintages 2022" sheetId="19" r:id="rId13"/>
  </sheets>
  <definedNames>
    <definedName name="_xlnm._FilterDatabase" localSheetId="8" hidden="1">Database!$A$2:$M$978</definedName>
    <definedName name="_xlnm._FilterDatabase" localSheetId="7" hidden="1">'Database MP5'!$A$1:$M$181</definedName>
    <definedName name="_xlnm._FilterDatabase" localSheetId="2" hidden="1">'DOy MP5'!$A$2:$G$2</definedName>
    <definedName name="_xlnm._FilterDatabase" localSheetId="3" hidden="1">'Monitoring Results'!$A$1:$N$61</definedName>
    <definedName name="Complete_Database" localSheetId="10">#REF!</definedName>
    <definedName name="Complete_Database" localSheetId="11">#REF!</definedName>
    <definedName name="Complete_Database" localSheetId="12">#REF!</definedName>
    <definedName name="Complete_Database">#REF!</definedName>
    <definedName name="_xlnm.Print_Area" localSheetId="2">'DOy MP5'!$A$2:$G$55</definedName>
    <definedName name="_xlnm.Print_Area" localSheetId="4">'initial CER Calculation'!$A$1:$R$16</definedName>
    <definedName name="_xlnm.Print_Area" localSheetId="3">'Monitoring Results'!$A$1:$N$54</definedName>
    <definedName name="RandomSample" localSheetId="8">#REF!</definedName>
    <definedName name="RandomSample" localSheetId="10">#REF!</definedName>
    <definedName name="RandomSample" localSheetId="11">#REF!</definedName>
    <definedName name="RandomSample" localSheetId="12">#REF!</definedName>
    <definedName name="RandomSamp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3" l="1"/>
  <c r="F63" i="13"/>
  <c r="G64" i="13"/>
  <c r="M7" i="19"/>
  <c r="M7" i="18"/>
  <c r="M7" i="17"/>
  <c r="M7" i="10"/>
  <c r="E9" i="7" s="1"/>
  <c r="P8" i="20"/>
  <c r="P14" i="20" s="1"/>
  <c r="E14" i="20" l="1"/>
  <c r="E21" i="20" s="1"/>
  <c r="O8" i="20"/>
  <c r="O14" i="20" s="1"/>
  <c r="E31" i="20" s="1"/>
  <c r="N8" i="20"/>
  <c r="N14" i="20" s="1"/>
  <c r="S14" i="20" s="1"/>
  <c r="M8" i="20"/>
  <c r="M14" i="20" s="1"/>
  <c r="E29" i="20" s="1"/>
  <c r="L8" i="20"/>
  <c r="L14" i="20" s="1"/>
  <c r="K8" i="20"/>
  <c r="K14" i="20" s="1"/>
  <c r="E27" i="20" s="1"/>
  <c r="J8" i="20"/>
  <c r="J14" i="20" s="1"/>
  <c r="E26" i="20" s="1"/>
  <c r="I8" i="20"/>
  <c r="I14" i="20" s="1"/>
  <c r="E25" i="20" s="1"/>
  <c r="H8" i="20"/>
  <c r="H14" i="20" s="1"/>
  <c r="E24" i="20" s="1"/>
  <c r="G8" i="20"/>
  <c r="G14" i="20" s="1"/>
  <c r="E23" i="20" s="1"/>
  <c r="F8" i="20"/>
  <c r="F14" i="20" s="1"/>
  <c r="E22" i="20" s="1"/>
  <c r="E8" i="20"/>
  <c r="R14" i="20" l="1"/>
  <c r="E28" i="20"/>
  <c r="E30" i="20"/>
  <c r="E32" i="20"/>
  <c r="E33" i="20" s="1"/>
  <c r="E15" i="20"/>
  <c r="F15" i="20" s="1"/>
  <c r="G15" i="20" s="1"/>
  <c r="H15" i="20" s="1"/>
  <c r="I15" i="20" s="1"/>
  <c r="J15" i="20" s="1"/>
  <c r="K15" i="20" s="1"/>
  <c r="L15" i="20" s="1"/>
  <c r="M15" i="20" s="1"/>
  <c r="N15" i="20" s="1"/>
  <c r="O15" i="20" l="1"/>
  <c r="P15" i="20"/>
  <c r="K4" i="19" l="1"/>
  <c r="E8" i="7"/>
  <c r="K4" i="10"/>
  <c r="D6" i="2"/>
  <c r="K59" i="14"/>
  <c r="H59" i="14"/>
  <c r="G59" i="14"/>
  <c r="I59" i="14" l="1"/>
  <c r="J59" i="14"/>
  <c r="F45" i="13"/>
  <c r="A22" i="13" l="1"/>
  <c r="G44" i="13" l="1"/>
  <c r="G27" i="13"/>
  <c r="G31" i="13"/>
  <c r="G59" i="13"/>
  <c r="G32" i="13"/>
  <c r="G4" i="13"/>
  <c r="G45" i="13"/>
  <c r="G37" i="13"/>
  <c r="G55" i="13"/>
  <c r="G13" i="13"/>
  <c r="G25" i="13"/>
  <c r="G41" i="13"/>
  <c r="G14" i="13"/>
  <c r="G10" i="13"/>
  <c r="G54" i="13"/>
  <c r="G11" i="13"/>
  <c r="G8" i="13"/>
  <c r="G52" i="13"/>
  <c r="G43" i="13"/>
  <c r="G34" i="13"/>
  <c r="G57" i="13"/>
  <c r="G35" i="13"/>
  <c r="G36" i="13"/>
  <c r="G24" i="13"/>
  <c r="G20" i="13"/>
  <c r="G9" i="13"/>
  <c r="G47" i="13"/>
  <c r="G58" i="13"/>
  <c r="G18" i="13"/>
  <c r="G39" i="13"/>
  <c r="G16" i="13"/>
  <c r="G26" i="13"/>
  <c r="G7" i="13"/>
  <c r="G21" i="13"/>
  <c r="G12" i="13"/>
  <c r="G38" i="13"/>
  <c r="G6" i="13"/>
  <c r="G40" i="13"/>
  <c r="G53" i="13"/>
  <c r="G28" i="13"/>
  <c r="G3" i="13"/>
  <c r="G30" i="13"/>
  <c r="G5" i="13"/>
  <c r="G17" i="13"/>
  <c r="G23" i="13"/>
  <c r="G46" i="13"/>
  <c r="G33" i="13"/>
  <c r="G19" i="13"/>
  <c r="G49" i="13"/>
  <c r="G22" i="13"/>
  <c r="G29" i="13"/>
  <c r="G50" i="13"/>
  <c r="G48" i="13"/>
  <c r="G2" i="13"/>
  <c r="F44" i="13"/>
  <c r="F27" i="13"/>
  <c r="F31" i="13"/>
  <c r="F59" i="13"/>
  <c r="F32" i="13"/>
  <c r="F4" i="13"/>
  <c r="F62" i="13" s="1"/>
  <c r="F37" i="13"/>
  <c r="F55" i="13"/>
  <c r="F13" i="13"/>
  <c r="F25" i="13"/>
  <c r="F41" i="13"/>
  <c r="F14" i="13"/>
  <c r="F10" i="13"/>
  <c r="F54" i="13"/>
  <c r="F11" i="13"/>
  <c r="F8" i="13"/>
  <c r="F52" i="13"/>
  <c r="F43" i="13"/>
  <c r="F34" i="13"/>
  <c r="F57" i="13"/>
  <c r="F35" i="13"/>
  <c r="F36" i="13"/>
  <c r="F24" i="13"/>
  <c r="F20" i="13"/>
  <c r="F9" i="13"/>
  <c r="F47" i="13"/>
  <c r="F58" i="13"/>
  <c r="F18" i="13"/>
  <c r="F39" i="13"/>
  <c r="F16" i="13"/>
  <c r="F26" i="13"/>
  <c r="F7" i="13"/>
  <c r="F21" i="13"/>
  <c r="F12" i="13"/>
  <c r="F38" i="13"/>
  <c r="F6" i="13"/>
  <c r="F40" i="13"/>
  <c r="F53" i="13"/>
  <c r="F28" i="13"/>
  <c r="F3" i="13"/>
  <c r="F30" i="13"/>
  <c r="F5" i="13"/>
  <c r="F17" i="13"/>
  <c r="F23" i="13"/>
  <c r="F46" i="13"/>
  <c r="F33" i="13"/>
  <c r="F19" i="13"/>
  <c r="F49" i="13"/>
  <c r="F22" i="13"/>
  <c r="F29" i="13"/>
  <c r="F50" i="13"/>
  <c r="F48" i="13"/>
  <c r="F2" i="13"/>
  <c r="C2" i="13"/>
  <c r="D2" i="13"/>
  <c r="E2" i="13"/>
  <c r="B27" i="13"/>
  <c r="B31" i="13"/>
  <c r="B59" i="13"/>
  <c r="B32" i="13"/>
  <c r="B4" i="13"/>
  <c r="B45" i="13"/>
  <c r="B37" i="13"/>
  <c r="B55" i="13"/>
  <c r="B13" i="13"/>
  <c r="B25" i="13"/>
  <c r="B41" i="13"/>
  <c r="B14" i="13"/>
  <c r="B10" i="13"/>
  <c r="B54" i="13"/>
  <c r="B11" i="13"/>
  <c r="B8" i="13"/>
  <c r="B52" i="13"/>
  <c r="B43" i="13"/>
  <c r="B34" i="13"/>
  <c r="B57" i="13"/>
  <c r="B35" i="13"/>
  <c r="B36" i="13"/>
  <c r="B24" i="13"/>
  <c r="B20" i="13"/>
  <c r="B9" i="13"/>
  <c r="B47" i="13"/>
  <c r="B58" i="13"/>
  <c r="B18" i="13"/>
  <c r="B39" i="13"/>
  <c r="B16" i="13"/>
  <c r="B26" i="13"/>
  <c r="B7" i="13"/>
  <c r="B21" i="13"/>
  <c r="B12" i="13"/>
  <c r="B38" i="13"/>
  <c r="B6" i="13"/>
  <c r="B40" i="13"/>
  <c r="B53" i="13"/>
  <c r="B28" i="13"/>
  <c r="B3" i="13"/>
  <c r="B30" i="13"/>
  <c r="B5" i="13"/>
  <c r="B17" i="13"/>
  <c r="B23" i="13"/>
  <c r="B46" i="13"/>
  <c r="B33" i="13"/>
  <c r="B19" i="13"/>
  <c r="B49" i="13"/>
  <c r="B22" i="13"/>
  <c r="B29" i="13"/>
  <c r="B50" i="13"/>
  <c r="B48" i="13"/>
  <c r="B44" i="13"/>
  <c r="B2" i="13"/>
  <c r="A48" i="13"/>
  <c r="A50" i="13"/>
  <c r="A27" i="13"/>
  <c r="A15" i="13"/>
  <c r="A31" i="13"/>
  <c r="A59" i="13"/>
  <c r="A32" i="13"/>
  <c r="A4" i="13"/>
  <c r="A45" i="13"/>
  <c r="A37" i="13"/>
  <c r="A51" i="13"/>
  <c r="A55" i="13"/>
  <c r="A13" i="13"/>
  <c r="A25" i="13"/>
  <c r="A41" i="13"/>
  <c r="A14" i="13"/>
  <c r="A10" i="13"/>
  <c r="A54" i="13"/>
  <c r="A11" i="13"/>
  <c r="A8" i="13"/>
  <c r="A52" i="13"/>
  <c r="A43" i="13"/>
  <c r="A56" i="13"/>
  <c r="A34" i="13"/>
  <c r="A57" i="13"/>
  <c r="A35" i="13"/>
  <c r="A36" i="13"/>
  <c r="A24" i="13"/>
  <c r="A20" i="13"/>
  <c r="A9" i="13"/>
  <c r="A47" i="13"/>
  <c r="A58" i="13"/>
  <c r="A18" i="13"/>
  <c r="A39" i="13"/>
  <c r="A16" i="13"/>
  <c r="A26" i="13"/>
  <c r="A7" i="13"/>
  <c r="A21" i="13"/>
  <c r="A12" i="13"/>
  <c r="A38" i="13"/>
  <c r="A6" i="13"/>
  <c r="A40" i="13"/>
  <c r="A53" i="13"/>
  <c r="A28" i="13"/>
  <c r="A3" i="13"/>
  <c r="A30" i="13"/>
  <c r="A5" i="13"/>
  <c r="A17" i="13"/>
  <c r="A23" i="13"/>
  <c r="A42" i="13"/>
  <c r="A46" i="13"/>
  <c r="A33" i="13"/>
  <c r="A19" i="13"/>
  <c r="A49" i="13"/>
  <c r="A29" i="13"/>
  <c r="A44" i="13"/>
  <c r="A2" i="13"/>
  <c r="F61" i="13" l="1"/>
  <c r="F60" i="13"/>
  <c r="G61" i="13"/>
  <c r="G60" i="13"/>
  <c r="D9" i="19" l="1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8" i="19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8" i="18"/>
  <c r="D8" i="17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8" i="10"/>
  <c r="M4" i="17" l="1"/>
  <c r="K4" i="18" l="1"/>
  <c r="G7" i="18" l="1"/>
  <c r="P4" i="19"/>
  <c r="O4" i="19"/>
  <c r="N4" i="19"/>
  <c r="M4" i="19"/>
  <c r="P4" i="18"/>
  <c r="O4" i="18"/>
  <c r="N4" i="18"/>
  <c r="M4" i="18"/>
  <c r="P4" i="17"/>
  <c r="O4" i="17"/>
  <c r="N4" i="17"/>
  <c r="K4" i="17"/>
  <c r="E8" i="17" s="1"/>
  <c r="H7" i="18" l="1"/>
  <c r="J7" i="18" s="1"/>
  <c r="F7" i="18"/>
  <c r="G8" i="17"/>
  <c r="H8" i="17" s="1"/>
  <c r="F8" i="17"/>
  <c r="E7" i="17"/>
  <c r="G7" i="17" s="1"/>
  <c r="H7" i="17" s="1"/>
  <c r="J7" i="17" s="1"/>
  <c r="G7" i="19"/>
  <c r="D7" i="19"/>
  <c r="F7" i="19" s="1"/>
  <c r="H7" i="19" l="1"/>
  <c r="J7" i="19" s="1"/>
  <c r="J8" i="17"/>
  <c r="F7" i="17"/>
  <c r="N7" i="17" s="1"/>
  <c r="G8" i="18"/>
  <c r="H8" i="18" s="1"/>
  <c r="F8" i="18"/>
  <c r="E9" i="18"/>
  <c r="A978" i="15"/>
  <c r="A977" i="15"/>
  <c r="A976" i="15"/>
  <c r="J8" i="18" l="1"/>
  <c r="O7" i="17"/>
  <c r="G9" i="18"/>
  <c r="H9" i="18" s="1"/>
  <c r="F9" i="18"/>
  <c r="E10" i="18"/>
  <c r="J9" i="18" l="1"/>
  <c r="G10" i="18"/>
  <c r="H10" i="18" s="1"/>
  <c r="F10" i="18"/>
  <c r="E11" i="18"/>
  <c r="E8" i="10"/>
  <c r="E9" i="10" l="1"/>
  <c r="E10" i="10" s="1"/>
  <c r="E11" i="10" s="1"/>
  <c r="E12" i="10" s="1"/>
  <c r="E13" i="10" s="1"/>
  <c r="E14" i="10" s="1"/>
  <c r="G8" i="10"/>
  <c r="J10" i="18"/>
  <c r="G11" i="18"/>
  <c r="H11" i="18" s="1"/>
  <c r="F11" i="18"/>
  <c r="E12" i="18"/>
  <c r="E15" i="10" l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E362" i="10" s="1"/>
  <c r="E363" i="10" s="1"/>
  <c r="E364" i="10" s="1"/>
  <c r="E365" i="10" s="1"/>
  <c r="E366" i="10" s="1"/>
  <c r="E367" i="10" s="1"/>
  <c r="E368" i="10" s="1"/>
  <c r="E369" i="10" s="1"/>
  <c r="E370" i="10" s="1"/>
  <c r="E371" i="10" s="1"/>
  <c r="E372" i="10" s="1"/>
  <c r="E373" i="10" s="1"/>
  <c r="E374" i="10" s="1"/>
  <c r="E375" i="10" s="1"/>
  <c r="E376" i="10" s="1"/>
  <c r="E377" i="10" s="1"/>
  <c r="E378" i="10" s="1"/>
  <c r="E379" i="10" s="1"/>
  <c r="E380" i="10" s="1"/>
  <c r="E381" i="10" s="1"/>
  <c r="E382" i="10" s="1"/>
  <c r="E383" i="10" s="1"/>
  <c r="E384" i="10" s="1"/>
  <c r="E385" i="10" s="1"/>
  <c r="E386" i="10" s="1"/>
  <c r="E387" i="10" s="1"/>
  <c r="E388" i="10" s="1"/>
  <c r="E389" i="10" s="1"/>
  <c r="E390" i="10" s="1"/>
  <c r="E391" i="10" s="1"/>
  <c r="E392" i="10" s="1"/>
  <c r="E393" i="10" s="1"/>
  <c r="E394" i="10" s="1"/>
  <c r="E395" i="10" s="1"/>
  <c r="E396" i="10" s="1"/>
  <c r="E397" i="10" s="1"/>
  <c r="E398" i="10" s="1"/>
  <c r="E399" i="10" s="1"/>
  <c r="E400" i="10" s="1"/>
  <c r="E401" i="10" s="1"/>
  <c r="E402" i="10" s="1"/>
  <c r="E403" i="10" s="1"/>
  <c r="E404" i="10" s="1"/>
  <c r="E405" i="10" s="1"/>
  <c r="E406" i="10" s="1"/>
  <c r="E407" i="10" s="1"/>
  <c r="E408" i="10" s="1"/>
  <c r="E409" i="10" s="1"/>
  <c r="E410" i="10" s="1"/>
  <c r="E411" i="10" s="1"/>
  <c r="E412" i="10" s="1"/>
  <c r="E413" i="10" s="1"/>
  <c r="E414" i="10" s="1"/>
  <c r="E415" i="10" s="1"/>
  <c r="E416" i="10" s="1"/>
  <c r="E417" i="10" s="1"/>
  <c r="E418" i="10" s="1"/>
  <c r="E419" i="10" s="1"/>
  <c r="E420" i="10" s="1"/>
  <c r="E421" i="10" s="1"/>
  <c r="E422" i="10" s="1"/>
  <c r="E423" i="10" s="1"/>
  <c r="E424" i="10" s="1"/>
  <c r="E425" i="10" s="1"/>
  <c r="E426" i="10" s="1"/>
  <c r="E427" i="10" s="1"/>
  <c r="E428" i="10" s="1"/>
  <c r="E429" i="10" s="1"/>
  <c r="E430" i="10" s="1"/>
  <c r="E431" i="10" s="1"/>
  <c r="E432" i="10" s="1"/>
  <c r="E433" i="10" s="1"/>
  <c r="E434" i="10" s="1"/>
  <c r="E435" i="10" s="1"/>
  <c r="E436" i="10" s="1"/>
  <c r="E437" i="10" s="1"/>
  <c r="E438" i="10" s="1"/>
  <c r="E439" i="10" s="1"/>
  <c r="E440" i="10" s="1"/>
  <c r="E441" i="10" s="1"/>
  <c r="E442" i="10" s="1"/>
  <c r="E443" i="10" s="1"/>
  <c r="E444" i="10" s="1"/>
  <c r="E445" i="10" s="1"/>
  <c r="E446" i="10" s="1"/>
  <c r="E447" i="10" s="1"/>
  <c r="E448" i="10" s="1"/>
  <c r="E449" i="10" s="1"/>
  <c r="E450" i="10" s="1"/>
  <c r="E451" i="10" s="1"/>
  <c r="E452" i="10" s="1"/>
  <c r="E453" i="10" s="1"/>
  <c r="E454" i="10" s="1"/>
  <c r="E455" i="10" s="1"/>
  <c r="E456" i="10" s="1"/>
  <c r="E457" i="10" s="1"/>
  <c r="E458" i="10" s="1"/>
  <c r="E459" i="10" s="1"/>
  <c r="E460" i="10" s="1"/>
  <c r="E461" i="10" s="1"/>
  <c r="E462" i="10" s="1"/>
  <c r="E463" i="10" s="1"/>
  <c r="E464" i="10" s="1"/>
  <c r="E465" i="10" s="1"/>
  <c r="E466" i="10" s="1"/>
  <c r="E467" i="10" s="1"/>
  <c r="E468" i="10" s="1"/>
  <c r="E469" i="10" s="1"/>
  <c r="E470" i="10" s="1"/>
  <c r="E471" i="10" s="1"/>
  <c r="E472" i="10" s="1"/>
  <c r="E473" i="10" s="1"/>
  <c r="E474" i="10" s="1"/>
  <c r="E475" i="10" s="1"/>
  <c r="E476" i="10" s="1"/>
  <c r="E477" i="10" s="1"/>
  <c r="E478" i="10" s="1"/>
  <c r="E479" i="10" s="1"/>
  <c r="E480" i="10" s="1"/>
  <c r="E481" i="10" s="1"/>
  <c r="E482" i="10" s="1"/>
  <c r="E483" i="10" s="1"/>
  <c r="E484" i="10" s="1"/>
  <c r="E485" i="10" s="1"/>
  <c r="E486" i="10" s="1"/>
  <c r="E487" i="10" s="1"/>
  <c r="E488" i="10" s="1"/>
  <c r="E489" i="10" s="1"/>
  <c r="E490" i="10" s="1"/>
  <c r="E491" i="10" s="1"/>
  <c r="E492" i="10" s="1"/>
  <c r="E493" i="10" s="1"/>
  <c r="E494" i="10" s="1"/>
  <c r="E495" i="10" s="1"/>
  <c r="E496" i="10" s="1"/>
  <c r="E497" i="10" s="1"/>
  <c r="E498" i="10" s="1"/>
  <c r="E499" i="10" s="1"/>
  <c r="E500" i="10" s="1"/>
  <c r="E501" i="10" s="1"/>
  <c r="E502" i="10" s="1"/>
  <c r="E503" i="10" s="1"/>
  <c r="E504" i="10" s="1"/>
  <c r="E505" i="10" s="1"/>
  <c r="E506" i="10" s="1"/>
  <c r="E507" i="10" s="1"/>
  <c r="E508" i="10" s="1"/>
  <c r="E509" i="10" s="1"/>
  <c r="E510" i="10" s="1"/>
  <c r="E511" i="10" s="1"/>
  <c r="E512" i="10" s="1"/>
  <c r="E513" i="10" s="1"/>
  <c r="E514" i="10" s="1"/>
  <c r="E515" i="10" s="1"/>
  <c r="E516" i="10" s="1"/>
  <c r="E517" i="10" s="1"/>
  <c r="E518" i="10" s="1"/>
  <c r="E519" i="10" s="1"/>
  <c r="E520" i="10" s="1"/>
  <c r="E521" i="10" s="1"/>
  <c r="E522" i="10" s="1"/>
  <c r="E523" i="10" s="1"/>
  <c r="E524" i="10" s="1"/>
  <c r="E525" i="10" s="1"/>
  <c r="E526" i="10" s="1"/>
  <c r="E527" i="10" s="1"/>
  <c r="E528" i="10" s="1"/>
  <c r="E529" i="10" s="1"/>
  <c r="E530" i="10" s="1"/>
  <c r="E531" i="10" s="1"/>
  <c r="E532" i="10" s="1"/>
  <c r="E533" i="10" s="1"/>
  <c r="E534" i="10" s="1"/>
  <c r="E535" i="10" s="1"/>
  <c r="E536" i="10" s="1"/>
  <c r="E537" i="10" s="1"/>
  <c r="E538" i="10" s="1"/>
  <c r="E539" i="10" s="1"/>
  <c r="E540" i="10" s="1"/>
  <c r="E541" i="10" s="1"/>
  <c r="E542" i="10" s="1"/>
  <c r="E543" i="10" s="1"/>
  <c r="E544" i="10" s="1"/>
  <c r="E545" i="10" s="1"/>
  <c r="E546" i="10" s="1"/>
  <c r="E547" i="10" s="1"/>
  <c r="E548" i="10" s="1"/>
  <c r="E549" i="10" s="1"/>
  <c r="E550" i="10" s="1"/>
  <c r="E551" i="10" s="1"/>
  <c r="E552" i="10" s="1"/>
  <c r="E553" i="10" s="1"/>
  <c r="E554" i="10" s="1"/>
  <c r="E555" i="10" s="1"/>
  <c r="E556" i="10" s="1"/>
  <c r="E557" i="10" s="1"/>
  <c r="E558" i="10" s="1"/>
  <c r="E559" i="10" s="1"/>
  <c r="E560" i="10" s="1"/>
  <c r="E561" i="10" s="1"/>
  <c r="E562" i="10" s="1"/>
  <c r="E563" i="10" s="1"/>
  <c r="E564" i="10" s="1"/>
  <c r="E565" i="10" s="1"/>
  <c r="E566" i="10" s="1"/>
  <c r="E567" i="10" s="1"/>
  <c r="E568" i="10" s="1"/>
  <c r="E569" i="10" s="1"/>
  <c r="E570" i="10" s="1"/>
  <c r="E571" i="10" s="1"/>
  <c r="E572" i="10" s="1"/>
  <c r="E573" i="10" s="1"/>
  <c r="E574" i="10" s="1"/>
  <c r="E575" i="10" s="1"/>
  <c r="E576" i="10" s="1"/>
  <c r="E577" i="10" s="1"/>
  <c r="E578" i="10" s="1"/>
  <c r="E579" i="10" s="1"/>
  <c r="E580" i="10" s="1"/>
  <c r="E581" i="10" s="1"/>
  <c r="E582" i="10" s="1"/>
  <c r="E583" i="10" s="1"/>
  <c r="E584" i="10" s="1"/>
  <c r="E585" i="10" s="1"/>
  <c r="E586" i="10" s="1"/>
  <c r="E587" i="10" s="1"/>
  <c r="E588" i="10" s="1"/>
  <c r="E589" i="10" s="1"/>
  <c r="E590" i="10" s="1"/>
  <c r="E591" i="10" s="1"/>
  <c r="E592" i="10" s="1"/>
  <c r="E593" i="10" s="1"/>
  <c r="E594" i="10" s="1"/>
  <c r="E595" i="10" s="1"/>
  <c r="E596" i="10" s="1"/>
  <c r="E597" i="10" s="1"/>
  <c r="E598" i="10" s="1"/>
  <c r="E599" i="10" s="1"/>
  <c r="E600" i="10" s="1"/>
  <c r="E601" i="10" s="1"/>
  <c r="E602" i="10" s="1"/>
  <c r="E603" i="10" s="1"/>
  <c r="E604" i="10" s="1"/>
  <c r="E605" i="10" s="1"/>
  <c r="E606" i="10" s="1"/>
  <c r="E607" i="10" s="1"/>
  <c r="E608" i="10" s="1"/>
  <c r="E609" i="10" s="1"/>
  <c r="E610" i="10" s="1"/>
  <c r="E611" i="10" s="1"/>
  <c r="E612" i="10" s="1"/>
  <c r="E613" i="10" s="1"/>
  <c r="E614" i="10" s="1"/>
  <c r="E615" i="10" s="1"/>
  <c r="E616" i="10" s="1"/>
  <c r="E617" i="10" s="1"/>
  <c r="E618" i="10" s="1"/>
  <c r="E619" i="10" s="1"/>
  <c r="E620" i="10" s="1"/>
  <c r="E621" i="10" s="1"/>
  <c r="E622" i="10" s="1"/>
  <c r="E623" i="10" s="1"/>
  <c r="E624" i="10" s="1"/>
  <c r="E625" i="10" s="1"/>
  <c r="E626" i="10" s="1"/>
  <c r="E627" i="10" s="1"/>
  <c r="E628" i="10" s="1"/>
  <c r="E629" i="10" s="1"/>
  <c r="E630" i="10" s="1"/>
  <c r="E631" i="10" s="1"/>
  <c r="E632" i="10" s="1"/>
  <c r="E633" i="10" s="1"/>
  <c r="E634" i="10" s="1"/>
  <c r="E635" i="10" s="1"/>
  <c r="E636" i="10" s="1"/>
  <c r="E637" i="10" s="1"/>
  <c r="E638" i="10" s="1"/>
  <c r="E639" i="10" s="1"/>
  <c r="E640" i="10" s="1"/>
  <c r="E641" i="10" s="1"/>
  <c r="E642" i="10" s="1"/>
  <c r="E643" i="10" s="1"/>
  <c r="E644" i="10" s="1"/>
  <c r="E645" i="10" s="1"/>
  <c r="E646" i="10" s="1"/>
  <c r="E647" i="10" s="1"/>
  <c r="E648" i="10" s="1"/>
  <c r="E649" i="10" s="1"/>
  <c r="E650" i="10" s="1"/>
  <c r="E651" i="10" s="1"/>
  <c r="E652" i="10" s="1"/>
  <c r="E653" i="10" s="1"/>
  <c r="E654" i="10" s="1"/>
  <c r="E655" i="10" s="1"/>
  <c r="E656" i="10" s="1"/>
  <c r="E657" i="10" s="1"/>
  <c r="E658" i="10" s="1"/>
  <c r="E659" i="10" s="1"/>
  <c r="E660" i="10" s="1"/>
  <c r="E661" i="10" s="1"/>
  <c r="E662" i="10" s="1"/>
  <c r="E663" i="10" s="1"/>
  <c r="E664" i="10" s="1"/>
  <c r="E665" i="10" s="1"/>
  <c r="E666" i="10" s="1"/>
  <c r="E667" i="10" s="1"/>
  <c r="E668" i="10" s="1"/>
  <c r="E669" i="10" s="1"/>
  <c r="E670" i="10" s="1"/>
  <c r="E671" i="10" s="1"/>
  <c r="E672" i="10" s="1"/>
  <c r="E673" i="10" s="1"/>
  <c r="E674" i="10" s="1"/>
  <c r="E675" i="10" s="1"/>
  <c r="E676" i="10" s="1"/>
  <c r="E677" i="10" s="1"/>
  <c r="E678" i="10" s="1"/>
  <c r="E679" i="10" s="1"/>
  <c r="E680" i="10" s="1"/>
  <c r="E681" i="10" s="1"/>
  <c r="E682" i="10" s="1"/>
  <c r="E683" i="10" s="1"/>
  <c r="E684" i="10" s="1"/>
  <c r="E685" i="10" s="1"/>
  <c r="E686" i="10" s="1"/>
  <c r="E687" i="10" s="1"/>
  <c r="E688" i="10" s="1"/>
  <c r="E689" i="10" s="1"/>
  <c r="E690" i="10" s="1"/>
  <c r="E691" i="10" s="1"/>
  <c r="E692" i="10" s="1"/>
  <c r="E693" i="10" s="1"/>
  <c r="E694" i="10" s="1"/>
  <c r="E695" i="10" s="1"/>
  <c r="E696" i="10" s="1"/>
  <c r="E697" i="10" s="1"/>
  <c r="E698" i="10" s="1"/>
  <c r="E699" i="10" s="1"/>
  <c r="E700" i="10" s="1"/>
  <c r="E701" i="10" s="1"/>
  <c r="E702" i="10" s="1"/>
  <c r="E703" i="10" s="1"/>
  <c r="E704" i="10" s="1"/>
  <c r="E705" i="10" s="1"/>
  <c r="E706" i="10" s="1"/>
  <c r="E707" i="10" s="1"/>
  <c r="E708" i="10" s="1"/>
  <c r="E709" i="10" s="1"/>
  <c r="E710" i="10" s="1"/>
  <c r="E711" i="10" s="1"/>
  <c r="E712" i="10" s="1"/>
  <c r="E713" i="10" s="1"/>
  <c r="E714" i="10" s="1"/>
  <c r="E715" i="10" s="1"/>
  <c r="E716" i="10" s="1"/>
  <c r="E717" i="10" s="1"/>
  <c r="E718" i="10" s="1"/>
  <c r="E719" i="10" s="1"/>
  <c r="E720" i="10" s="1"/>
  <c r="E721" i="10" s="1"/>
  <c r="E722" i="10" s="1"/>
  <c r="E723" i="10" s="1"/>
  <c r="E724" i="10" s="1"/>
  <c r="E725" i="10" s="1"/>
  <c r="E726" i="10" s="1"/>
  <c r="E727" i="10" s="1"/>
  <c r="E728" i="10" s="1"/>
  <c r="E729" i="10" s="1"/>
  <c r="E730" i="10" s="1"/>
  <c r="E731" i="10" s="1"/>
  <c r="E732" i="10" s="1"/>
  <c r="E733" i="10" s="1"/>
  <c r="E734" i="10" s="1"/>
  <c r="E735" i="10" s="1"/>
  <c r="E736" i="10" s="1"/>
  <c r="E737" i="10" s="1"/>
  <c r="G14" i="10"/>
  <c r="H14" i="10" s="1"/>
  <c r="J11" i="18"/>
  <c r="E13" i="18"/>
  <c r="G12" i="18"/>
  <c r="H12" i="18" s="1"/>
  <c r="F12" i="18"/>
  <c r="J12" i="18" l="1"/>
  <c r="E14" i="18"/>
  <c r="G13" i="18"/>
  <c r="H13" i="18" s="1"/>
  <c r="F13" i="18"/>
  <c r="J13" i="18" l="1"/>
  <c r="F14" i="18"/>
  <c r="E15" i="18"/>
  <c r="G14" i="18"/>
  <c r="H14" i="18" s="1"/>
  <c r="J14" i="18" l="1"/>
  <c r="G15" i="18"/>
  <c r="H15" i="18" s="1"/>
  <c r="F15" i="18"/>
  <c r="E16" i="18"/>
  <c r="G62" i="13"/>
  <c r="Q4" i="10" l="1"/>
  <c r="D8" i="2" s="1"/>
  <c r="Q4" i="17"/>
  <c r="Q4" i="19"/>
  <c r="Q4" i="18"/>
  <c r="J15" i="18"/>
  <c r="G16" i="18"/>
  <c r="H16" i="18" s="1"/>
  <c r="F16" i="18"/>
  <c r="E17" i="18"/>
  <c r="H61" i="14"/>
  <c r="J61" i="14"/>
  <c r="C122" i="12" s="1"/>
  <c r="C123" i="12" s="1"/>
  <c r="C125" i="12" s="1"/>
  <c r="C126" i="12" s="1"/>
  <c r="K61" i="14"/>
  <c r="C87" i="12" s="1"/>
  <c r="G61" i="14"/>
  <c r="I61" i="14"/>
  <c r="D10" i="2" l="1"/>
  <c r="K14" i="18"/>
  <c r="K7" i="19"/>
  <c r="K7" i="17"/>
  <c r="P7" i="17"/>
  <c r="K7" i="18"/>
  <c r="K8" i="18"/>
  <c r="K9" i="18"/>
  <c r="K10" i="18"/>
  <c r="K11" i="18"/>
  <c r="K12" i="18"/>
  <c r="K13" i="18"/>
  <c r="K15" i="18"/>
  <c r="K8" i="17"/>
  <c r="C88" i="12"/>
  <c r="C95" i="12" s="1"/>
  <c r="J16" i="18"/>
  <c r="K16" i="18" s="1"/>
  <c r="G17" i="18"/>
  <c r="H17" i="18" s="1"/>
  <c r="F17" i="18"/>
  <c r="E18" i="18"/>
  <c r="C23" i="12"/>
  <c r="C90" i="12" l="1"/>
  <c r="C91" i="12" s="1"/>
  <c r="J17" i="18"/>
  <c r="K17" i="18" s="1"/>
  <c r="G18" i="18"/>
  <c r="H18" i="18" s="1"/>
  <c r="F18" i="18"/>
  <c r="E19" i="18"/>
  <c r="J18" i="18" l="1"/>
  <c r="K18" i="18" s="1"/>
  <c r="G19" i="18"/>
  <c r="H19" i="18" s="1"/>
  <c r="F19" i="18"/>
  <c r="E20" i="18"/>
  <c r="C57" i="12"/>
  <c r="J19" i="18" l="1"/>
  <c r="K19" i="18" s="1"/>
  <c r="E21" i="18"/>
  <c r="G20" i="18"/>
  <c r="H20" i="18" s="1"/>
  <c r="F20" i="18"/>
  <c r="C26" i="12"/>
  <c r="C31" i="12" s="1"/>
  <c r="J20" i="18" l="1"/>
  <c r="K20" i="18" s="1"/>
  <c r="E22" i="18"/>
  <c r="G21" i="18"/>
  <c r="H21" i="18" s="1"/>
  <c r="F21" i="18"/>
  <c r="J21" i="18" l="1"/>
  <c r="K21" i="18" s="1"/>
  <c r="F22" i="18"/>
  <c r="E23" i="18"/>
  <c r="G22" i="18"/>
  <c r="H22" i="18" s="1"/>
  <c r="D9" i="2"/>
  <c r="J22" i="18" l="1"/>
  <c r="K22" i="18" s="1"/>
  <c r="G23" i="18"/>
  <c r="H23" i="18" s="1"/>
  <c r="F23" i="18"/>
  <c r="E24" i="18"/>
  <c r="C58" i="12"/>
  <c r="J23" i="18" l="1"/>
  <c r="K23" i="18" s="1"/>
  <c r="G24" i="18"/>
  <c r="H24" i="18" s="1"/>
  <c r="F24" i="18"/>
  <c r="E25" i="18"/>
  <c r="C59" i="12"/>
  <c r="C60" i="12" s="1"/>
  <c r="J24" i="18" l="1"/>
  <c r="K24" i="18" s="1"/>
  <c r="G25" i="18"/>
  <c r="H25" i="18" s="1"/>
  <c r="F25" i="18"/>
  <c r="E26" i="18"/>
  <c r="J25" i="18" l="1"/>
  <c r="K25" i="18" s="1"/>
  <c r="G26" i="18"/>
  <c r="H26" i="18" s="1"/>
  <c r="F26" i="18"/>
  <c r="E27" i="18"/>
  <c r="E7" i="10"/>
  <c r="F7" i="10" s="1"/>
  <c r="N7" i="10" s="1"/>
  <c r="J26" i="18" l="1"/>
  <c r="K26" i="18" s="1"/>
  <c r="G27" i="18"/>
  <c r="H27" i="18" s="1"/>
  <c r="F27" i="18"/>
  <c r="E28" i="18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H437" i="10" s="1"/>
  <c r="G438" i="10"/>
  <c r="G439" i="10"/>
  <c r="G440" i="10"/>
  <c r="G441" i="10"/>
  <c r="H441" i="10" s="1"/>
  <c r="G442" i="10"/>
  <c r="G443" i="10"/>
  <c r="G444" i="10"/>
  <c r="G445" i="10"/>
  <c r="H445" i="10" s="1"/>
  <c r="G446" i="10"/>
  <c r="G447" i="10"/>
  <c r="G448" i="10"/>
  <c r="G449" i="10"/>
  <c r="H449" i="10" s="1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H463" i="10" s="1"/>
  <c r="G464" i="10"/>
  <c r="G465" i="10"/>
  <c r="G466" i="10"/>
  <c r="G467" i="10"/>
  <c r="G468" i="10"/>
  <c r="G469" i="10"/>
  <c r="G470" i="10"/>
  <c r="G471" i="10"/>
  <c r="G472" i="10"/>
  <c r="G473" i="10"/>
  <c r="G474" i="10"/>
  <c r="H474" i="10" s="1"/>
  <c r="G475" i="10"/>
  <c r="G476" i="10"/>
  <c r="G477" i="10"/>
  <c r="G478" i="10"/>
  <c r="G479" i="10"/>
  <c r="G480" i="10"/>
  <c r="G481" i="10"/>
  <c r="G482" i="10"/>
  <c r="H482" i="10" s="1"/>
  <c r="G483" i="10"/>
  <c r="G484" i="10"/>
  <c r="G485" i="10"/>
  <c r="G486" i="10"/>
  <c r="G487" i="10"/>
  <c r="G488" i="10"/>
  <c r="G489" i="10"/>
  <c r="G490" i="10"/>
  <c r="H490" i="10" s="1"/>
  <c r="G491" i="10"/>
  <c r="G492" i="10"/>
  <c r="G493" i="10"/>
  <c r="G494" i="10"/>
  <c r="G495" i="10"/>
  <c r="G496" i="10"/>
  <c r="G497" i="10"/>
  <c r="G498" i="10"/>
  <c r="H498" i="10" s="1"/>
  <c r="G499" i="10"/>
  <c r="G500" i="10"/>
  <c r="G501" i="10"/>
  <c r="G502" i="10"/>
  <c r="G503" i="10"/>
  <c r="G504" i="10"/>
  <c r="G505" i="10"/>
  <c r="H505" i="10" s="1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H526" i="10" s="1"/>
  <c r="G527" i="10"/>
  <c r="G528" i="10"/>
  <c r="G529" i="10"/>
  <c r="G530" i="10"/>
  <c r="G531" i="10"/>
  <c r="H531" i="10" s="1"/>
  <c r="G532" i="10"/>
  <c r="G533" i="10"/>
  <c r="G534" i="10"/>
  <c r="G535" i="10"/>
  <c r="G536" i="10"/>
  <c r="G537" i="10"/>
  <c r="G538" i="10"/>
  <c r="G539" i="10"/>
  <c r="H539" i="10" s="1"/>
  <c r="G540" i="10"/>
  <c r="G541" i="10"/>
  <c r="G542" i="10"/>
  <c r="G543" i="10"/>
  <c r="G544" i="10"/>
  <c r="G545" i="10"/>
  <c r="G546" i="10"/>
  <c r="G547" i="10"/>
  <c r="G548" i="10"/>
  <c r="G549" i="10"/>
  <c r="G550" i="10"/>
  <c r="H550" i="10" s="1"/>
  <c r="G551" i="10"/>
  <c r="G552" i="10"/>
  <c r="G553" i="10"/>
  <c r="G554" i="10"/>
  <c r="G555" i="10"/>
  <c r="G556" i="10"/>
  <c r="G557" i="10"/>
  <c r="G558" i="10"/>
  <c r="H558" i="10" s="1"/>
  <c r="G559" i="10"/>
  <c r="G560" i="10"/>
  <c r="G561" i="10"/>
  <c r="G562" i="10"/>
  <c r="G563" i="10"/>
  <c r="G564" i="10"/>
  <c r="G565" i="10"/>
  <c r="G566" i="10"/>
  <c r="G567" i="10"/>
  <c r="G568" i="10"/>
  <c r="G569" i="10"/>
  <c r="H569" i="10" s="1"/>
  <c r="G570" i="10"/>
  <c r="G571" i="10"/>
  <c r="H571" i="10" s="1"/>
  <c r="G572" i="10"/>
  <c r="G573" i="10"/>
  <c r="G574" i="10"/>
  <c r="G575" i="10"/>
  <c r="G576" i="10"/>
  <c r="G577" i="10"/>
  <c r="G578" i="10"/>
  <c r="G579" i="10"/>
  <c r="H579" i="10" s="1"/>
  <c r="G580" i="10"/>
  <c r="G581" i="10"/>
  <c r="H581" i="10" s="1"/>
  <c r="G582" i="10"/>
  <c r="G583" i="10"/>
  <c r="G584" i="10"/>
  <c r="G585" i="10"/>
  <c r="G586" i="10"/>
  <c r="G587" i="10"/>
  <c r="G588" i="10"/>
  <c r="G589" i="10"/>
  <c r="H589" i="10" s="1"/>
  <c r="G590" i="10"/>
  <c r="G591" i="10"/>
  <c r="G592" i="10"/>
  <c r="G593" i="10"/>
  <c r="H593" i="10" s="1"/>
  <c r="G594" i="10"/>
  <c r="G595" i="10"/>
  <c r="G596" i="10"/>
  <c r="G597" i="10"/>
  <c r="G598" i="10"/>
  <c r="G599" i="10"/>
  <c r="H599" i="10" s="1"/>
  <c r="G600" i="10"/>
  <c r="G601" i="10"/>
  <c r="H601" i="10" s="1"/>
  <c r="G602" i="10"/>
  <c r="G603" i="10"/>
  <c r="G604" i="10"/>
  <c r="G605" i="10"/>
  <c r="G606" i="10"/>
  <c r="G607" i="10"/>
  <c r="G608" i="10"/>
  <c r="G609" i="10"/>
  <c r="G610" i="10"/>
  <c r="G611" i="10"/>
  <c r="G612" i="10"/>
  <c r="G613" i="10"/>
  <c r="H613" i="10" s="1"/>
  <c r="G614" i="10"/>
  <c r="G615" i="10"/>
  <c r="H615" i="10" s="1"/>
  <c r="G616" i="10"/>
  <c r="G617" i="10"/>
  <c r="G618" i="10"/>
  <c r="H618" i="10" s="1"/>
  <c r="G619" i="10"/>
  <c r="G620" i="10"/>
  <c r="G621" i="10"/>
  <c r="H621" i="10" s="1"/>
  <c r="G622" i="10"/>
  <c r="G623" i="10"/>
  <c r="G624" i="10"/>
  <c r="G625" i="10"/>
  <c r="G626" i="10"/>
  <c r="H626" i="10" s="1"/>
  <c r="G627" i="10"/>
  <c r="G628" i="10"/>
  <c r="G629" i="10"/>
  <c r="H629" i="10" s="1"/>
  <c r="G630" i="10"/>
  <c r="G631" i="10"/>
  <c r="G632" i="10"/>
  <c r="G633" i="10"/>
  <c r="G634" i="10"/>
  <c r="H634" i="10" s="1"/>
  <c r="G635" i="10"/>
  <c r="G636" i="10"/>
  <c r="G637" i="10"/>
  <c r="H637" i="10" s="1"/>
  <c r="G638" i="10"/>
  <c r="G639" i="10"/>
  <c r="G640" i="10"/>
  <c r="G641" i="10"/>
  <c r="G642" i="10"/>
  <c r="H642" i="10" s="1"/>
  <c r="G643" i="10"/>
  <c r="G644" i="10"/>
  <c r="G645" i="10"/>
  <c r="H645" i="10" s="1"/>
  <c r="G646" i="10"/>
  <c r="G647" i="10"/>
  <c r="G648" i="10"/>
  <c r="G649" i="10"/>
  <c r="G650" i="10"/>
  <c r="H650" i="10" s="1"/>
  <c r="G651" i="10"/>
  <c r="G652" i="10"/>
  <c r="G653" i="10"/>
  <c r="H653" i="10" s="1"/>
  <c r="G654" i="10"/>
  <c r="G655" i="10"/>
  <c r="G656" i="10"/>
  <c r="G657" i="10"/>
  <c r="G658" i="10"/>
  <c r="G659" i="10"/>
  <c r="G660" i="10"/>
  <c r="G661" i="10"/>
  <c r="H661" i="10" s="1"/>
  <c r="G662" i="10"/>
  <c r="G663" i="10"/>
  <c r="G664" i="10"/>
  <c r="G665" i="10"/>
  <c r="H665" i="10" s="1"/>
  <c r="G666" i="10"/>
  <c r="H666" i="10" s="1"/>
  <c r="G667" i="10"/>
  <c r="G668" i="10"/>
  <c r="G669" i="10"/>
  <c r="H669" i="10" s="1"/>
  <c r="G670" i="10"/>
  <c r="G671" i="10"/>
  <c r="G672" i="10"/>
  <c r="G673" i="10"/>
  <c r="G674" i="10"/>
  <c r="G675" i="10"/>
  <c r="H675" i="10" s="1"/>
  <c r="G676" i="10"/>
  <c r="G677" i="10"/>
  <c r="G678" i="10"/>
  <c r="H678" i="10" s="1"/>
  <c r="G679" i="10"/>
  <c r="G680" i="10"/>
  <c r="G681" i="10"/>
  <c r="H681" i="10" s="1"/>
  <c r="G682" i="10"/>
  <c r="G683" i="10"/>
  <c r="G684" i="10"/>
  <c r="G685" i="10"/>
  <c r="G686" i="10"/>
  <c r="G687" i="10"/>
  <c r="H687" i="10" s="1"/>
  <c r="G688" i="10"/>
  <c r="G689" i="10"/>
  <c r="H689" i="10" s="1"/>
  <c r="G690" i="10"/>
  <c r="G691" i="10"/>
  <c r="G692" i="10"/>
  <c r="G693" i="10"/>
  <c r="G694" i="10"/>
  <c r="G695" i="10"/>
  <c r="H695" i="10" s="1"/>
  <c r="G696" i="10"/>
  <c r="G697" i="10"/>
  <c r="G698" i="10"/>
  <c r="H698" i="10" s="1"/>
  <c r="G699" i="10"/>
  <c r="H699" i="10" s="1"/>
  <c r="G700" i="10"/>
  <c r="G701" i="10"/>
  <c r="H701" i="10" s="1"/>
  <c r="G702" i="10"/>
  <c r="G703" i="10"/>
  <c r="G704" i="10"/>
  <c r="G705" i="10"/>
  <c r="G706" i="10"/>
  <c r="G707" i="10"/>
  <c r="H707" i="10" s="1"/>
  <c r="G708" i="10"/>
  <c r="G709" i="10"/>
  <c r="H709" i="10" s="1"/>
  <c r="G710" i="10"/>
  <c r="G711" i="10"/>
  <c r="G712" i="10"/>
  <c r="G713" i="10"/>
  <c r="G714" i="10"/>
  <c r="G715" i="10"/>
  <c r="H715" i="10" s="1"/>
  <c r="G716" i="10"/>
  <c r="G717" i="10"/>
  <c r="G718" i="10"/>
  <c r="H718" i="10" s="1"/>
  <c r="G719" i="10"/>
  <c r="H719" i="10" s="1"/>
  <c r="G720" i="10"/>
  <c r="G721" i="10"/>
  <c r="H721" i="10" s="1"/>
  <c r="G722" i="10"/>
  <c r="H722" i="10" s="1"/>
  <c r="G723" i="10"/>
  <c r="G724" i="10"/>
  <c r="G725" i="10"/>
  <c r="H725" i="10" s="1"/>
  <c r="G726" i="10"/>
  <c r="G727" i="10"/>
  <c r="G728" i="10"/>
  <c r="G729" i="10"/>
  <c r="G730" i="10"/>
  <c r="G731" i="10"/>
  <c r="H731" i="10" s="1"/>
  <c r="G732" i="10"/>
  <c r="G733" i="10"/>
  <c r="G734" i="10"/>
  <c r="H734" i="10" s="1"/>
  <c r="G735" i="10"/>
  <c r="H735" i="10" s="1"/>
  <c r="G736" i="10"/>
  <c r="G737" i="10"/>
  <c r="H737" i="10" s="1"/>
  <c r="G9" i="10"/>
  <c r="F9" i="10"/>
  <c r="F10" i="10"/>
  <c r="F28" i="10"/>
  <c r="F36" i="10"/>
  <c r="F40" i="10"/>
  <c r="F45" i="10"/>
  <c r="F49" i="10"/>
  <c r="F53" i="10"/>
  <c r="F57" i="10"/>
  <c r="F60" i="10"/>
  <c r="F61" i="10"/>
  <c r="F68" i="10"/>
  <c r="F72" i="10"/>
  <c r="F76" i="10"/>
  <c r="F85" i="10"/>
  <c r="F88" i="10"/>
  <c r="F93" i="10"/>
  <c r="F96" i="10"/>
  <c r="F97" i="10"/>
  <c r="F101" i="10"/>
  <c r="F105" i="10"/>
  <c r="F113" i="10"/>
  <c r="F121" i="10"/>
  <c r="F129" i="10"/>
  <c r="F137" i="10"/>
  <c r="F140" i="10"/>
  <c r="F145" i="10"/>
  <c r="F148" i="10"/>
  <c r="F152" i="10"/>
  <c r="F153" i="10"/>
  <c r="F156" i="10"/>
  <c r="F157" i="10"/>
  <c r="F160" i="10"/>
  <c r="F161" i="10"/>
  <c r="F165" i="10"/>
  <c r="F168" i="10"/>
  <c r="F169" i="10"/>
  <c r="F172" i="10"/>
  <c r="F173" i="10"/>
  <c r="F176" i="10"/>
  <c r="F180" i="10"/>
  <c r="F181" i="10"/>
  <c r="F184" i="10"/>
  <c r="F185" i="10"/>
  <c r="F193" i="10"/>
  <c r="F197" i="10"/>
  <c r="F201" i="10"/>
  <c r="F209" i="10"/>
  <c r="F213" i="10"/>
  <c r="F217" i="10"/>
  <c r="F224" i="10"/>
  <c r="F225" i="10"/>
  <c r="F228" i="10"/>
  <c r="F232" i="10"/>
  <c r="F233" i="10"/>
  <c r="F237" i="10"/>
  <c r="F240" i="10"/>
  <c r="F241" i="10"/>
  <c r="F244" i="10"/>
  <c r="F245" i="10"/>
  <c r="F248" i="10"/>
  <c r="F249" i="10"/>
  <c r="F253" i="10"/>
  <c r="F256" i="10"/>
  <c r="F260" i="10"/>
  <c r="F261" i="10"/>
  <c r="F264" i="10"/>
  <c r="F268" i="10"/>
  <c r="F276" i="10"/>
  <c r="F280" i="10"/>
  <c r="F284" i="10"/>
  <c r="F289" i="10"/>
  <c r="F296" i="10"/>
  <c r="F297" i="10"/>
  <c r="F300" i="10"/>
  <c r="F305" i="10"/>
  <c r="F308" i="10"/>
  <c r="F309" i="10"/>
  <c r="F312" i="10"/>
  <c r="F313" i="10"/>
  <c r="F316" i="10"/>
  <c r="F320" i="10"/>
  <c r="F321" i="10"/>
  <c r="F325" i="10"/>
  <c r="F329" i="10"/>
  <c r="F332" i="10"/>
  <c r="F333" i="10"/>
  <c r="F336" i="10"/>
  <c r="F337" i="10"/>
  <c r="F340" i="10"/>
  <c r="F344" i="10"/>
  <c r="F345" i="10"/>
  <c r="F349" i="10"/>
  <c r="F352" i="10"/>
  <c r="F353" i="10"/>
  <c r="F356" i="10"/>
  <c r="F357" i="10"/>
  <c r="F360" i="10"/>
  <c r="F364" i="10"/>
  <c r="F365" i="10"/>
  <c r="F369" i="10"/>
  <c r="F372" i="10"/>
  <c r="F373" i="10"/>
  <c r="F376" i="10"/>
  <c r="F379" i="10"/>
  <c r="F380" i="10"/>
  <c r="F381" i="10"/>
  <c r="F384" i="10"/>
  <c r="F388" i="10"/>
  <c r="F390" i="10"/>
  <c r="F392" i="10"/>
  <c r="F396" i="10"/>
  <c r="F400" i="10"/>
  <c r="F402" i="10"/>
  <c r="F404" i="10"/>
  <c r="F406" i="10"/>
  <c r="F408" i="10"/>
  <c r="F410" i="10"/>
  <c r="F412" i="10"/>
  <c r="F414" i="10"/>
  <c r="F416" i="10"/>
  <c r="F420" i="10"/>
  <c r="F422" i="10"/>
  <c r="F424" i="10"/>
  <c r="F426" i="10"/>
  <c r="F427" i="10"/>
  <c r="F428" i="10"/>
  <c r="F430" i="10"/>
  <c r="F432" i="10"/>
  <c r="F434" i="10"/>
  <c r="F435" i="10"/>
  <c r="F436" i="10"/>
  <c r="F439" i="10"/>
  <c r="F440" i="10"/>
  <c r="F443" i="10"/>
  <c r="F444" i="10"/>
  <c r="F447" i="10"/>
  <c r="F448" i="10"/>
  <c r="F450" i="10"/>
  <c r="F452" i="10"/>
  <c r="F454" i="10"/>
  <c r="F455" i="10"/>
  <c r="F456" i="10"/>
  <c r="F458" i="10"/>
  <c r="F459" i="10"/>
  <c r="F460" i="10"/>
  <c r="F462" i="10"/>
  <c r="F464" i="10"/>
  <c r="F466" i="10"/>
  <c r="F467" i="10"/>
  <c r="F468" i="10"/>
  <c r="F470" i="10"/>
  <c r="F471" i="10"/>
  <c r="F472" i="10"/>
  <c r="F475" i="10"/>
  <c r="F476" i="10"/>
  <c r="F478" i="10"/>
  <c r="F479" i="10"/>
  <c r="F480" i="10"/>
  <c r="F483" i="10"/>
  <c r="F484" i="10"/>
  <c r="F486" i="10"/>
  <c r="F487" i="10"/>
  <c r="F488" i="10"/>
  <c r="F491" i="10"/>
  <c r="F492" i="10"/>
  <c r="F494" i="10"/>
  <c r="F495" i="10"/>
  <c r="F496" i="10"/>
  <c r="F499" i="10"/>
  <c r="F500" i="10"/>
  <c r="F502" i="10"/>
  <c r="F503" i="10"/>
  <c r="F504" i="10"/>
  <c r="F507" i="10"/>
  <c r="F508" i="10"/>
  <c r="F509" i="10"/>
  <c r="F510" i="10"/>
  <c r="F511" i="10"/>
  <c r="F512" i="10"/>
  <c r="F514" i="10"/>
  <c r="F515" i="10"/>
  <c r="F516" i="10"/>
  <c r="F518" i="10"/>
  <c r="F519" i="10"/>
  <c r="F520" i="10"/>
  <c r="F522" i="10"/>
  <c r="F523" i="10"/>
  <c r="F524" i="10"/>
  <c r="F527" i="10"/>
  <c r="F528" i="10"/>
  <c r="F530" i="10"/>
  <c r="F532" i="10"/>
  <c r="F534" i="10"/>
  <c r="F535" i="10"/>
  <c r="F536" i="10"/>
  <c r="F538" i="10"/>
  <c r="F540" i="10"/>
  <c r="F542" i="10"/>
  <c r="F543" i="10"/>
  <c r="F544" i="10"/>
  <c r="F546" i="10"/>
  <c r="F547" i="10"/>
  <c r="F548" i="10"/>
  <c r="F551" i="10"/>
  <c r="F552" i="10"/>
  <c r="F554" i="10"/>
  <c r="F555" i="10"/>
  <c r="F556" i="10"/>
  <c r="F559" i="10"/>
  <c r="F560" i="10"/>
  <c r="F562" i="10"/>
  <c r="F563" i="10"/>
  <c r="F564" i="10"/>
  <c r="F565" i="10"/>
  <c r="F566" i="10"/>
  <c r="F567" i="10"/>
  <c r="F568" i="10"/>
  <c r="F570" i="10"/>
  <c r="F572" i="10"/>
  <c r="F573" i="10"/>
  <c r="F574" i="10"/>
  <c r="F575" i="10"/>
  <c r="F576" i="10"/>
  <c r="F577" i="10"/>
  <c r="F578" i="10"/>
  <c r="F580" i="10"/>
  <c r="F582" i="10"/>
  <c r="F583" i="10"/>
  <c r="F584" i="10"/>
  <c r="F585" i="10"/>
  <c r="F586" i="10"/>
  <c r="F587" i="10"/>
  <c r="F588" i="10"/>
  <c r="F590" i="10"/>
  <c r="F591" i="10"/>
  <c r="F592" i="10"/>
  <c r="F594" i="10"/>
  <c r="F595" i="10"/>
  <c r="F596" i="10"/>
  <c r="F597" i="10"/>
  <c r="F598" i="10"/>
  <c r="F600" i="10"/>
  <c r="F602" i="10"/>
  <c r="F603" i="10"/>
  <c r="F604" i="10"/>
  <c r="F605" i="10"/>
  <c r="F606" i="10"/>
  <c r="F607" i="10"/>
  <c r="F608" i="10"/>
  <c r="F609" i="10"/>
  <c r="F610" i="10"/>
  <c r="F611" i="10"/>
  <c r="F612" i="10"/>
  <c r="F614" i="10"/>
  <c r="F616" i="10"/>
  <c r="F617" i="10"/>
  <c r="F619" i="10"/>
  <c r="F620" i="10"/>
  <c r="F622" i="10"/>
  <c r="F623" i="10"/>
  <c r="F624" i="10"/>
  <c r="F625" i="10"/>
  <c r="F627" i="10"/>
  <c r="F628" i="10"/>
  <c r="F630" i="10"/>
  <c r="F631" i="10"/>
  <c r="F632" i="10"/>
  <c r="F633" i="10"/>
  <c r="F635" i="10"/>
  <c r="F636" i="10"/>
  <c r="F638" i="10"/>
  <c r="F639" i="10"/>
  <c r="F640" i="10"/>
  <c r="F641" i="10"/>
  <c r="F643" i="10"/>
  <c r="F644" i="10"/>
  <c r="F646" i="10"/>
  <c r="F647" i="10"/>
  <c r="F648" i="10"/>
  <c r="F649" i="10"/>
  <c r="F651" i="10"/>
  <c r="F652" i="10"/>
  <c r="F654" i="10"/>
  <c r="F655" i="10"/>
  <c r="F656" i="10"/>
  <c r="F657" i="10"/>
  <c r="F658" i="10"/>
  <c r="F659" i="10"/>
  <c r="F660" i="10"/>
  <c r="F662" i="10"/>
  <c r="F663" i="10"/>
  <c r="F664" i="10"/>
  <c r="F667" i="10"/>
  <c r="F668" i="10"/>
  <c r="F670" i="10"/>
  <c r="F671" i="10"/>
  <c r="F672" i="10"/>
  <c r="F673" i="10"/>
  <c r="F674" i="10"/>
  <c r="F676" i="10"/>
  <c r="F677" i="10"/>
  <c r="F679" i="10"/>
  <c r="F680" i="10"/>
  <c r="F682" i="10"/>
  <c r="F683" i="10"/>
  <c r="F684" i="10"/>
  <c r="F685" i="10"/>
  <c r="F686" i="10"/>
  <c r="F688" i="10"/>
  <c r="F690" i="10"/>
  <c r="F691" i="10"/>
  <c r="F692" i="10"/>
  <c r="F693" i="10"/>
  <c r="F694" i="10"/>
  <c r="F696" i="10"/>
  <c r="F697" i="10"/>
  <c r="F700" i="10"/>
  <c r="F702" i="10"/>
  <c r="F703" i="10"/>
  <c r="F704" i="10"/>
  <c r="F705" i="10"/>
  <c r="F706" i="10"/>
  <c r="F708" i="10"/>
  <c r="F710" i="10"/>
  <c r="F711" i="10"/>
  <c r="F712" i="10"/>
  <c r="F713" i="10"/>
  <c r="F714" i="10"/>
  <c r="F716" i="10"/>
  <c r="F717" i="10"/>
  <c r="F720" i="10"/>
  <c r="F723" i="10"/>
  <c r="F724" i="10"/>
  <c r="F726" i="10"/>
  <c r="F727" i="10"/>
  <c r="F728" i="10"/>
  <c r="F729" i="10"/>
  <c r="F730" i="10"/>
  <c r="F732" i="10"/>
  <c r="F733" i="10"/>
  <c r="F736" i="10"/>
  <c r="F12" i="10"/>
  <c r="F19" i="10"/>
  <c r="F20" i="10"/>
  <c r="F24" i="10"/>
  <c r="F25" i="10"/>
  <c r="F8" i="10"/>
  <c r="F164" i="10"/>
  <c r="F166" i="10"/>
  <c r="F16" i="10"/>
  <c r="F32" i="10"/>
  <c r="F44" i="10"/>
  <c r="F64" i="10"/>
  <c r="F80" i="10"/>
  <c r="G7" i="10"/>
  <c r="F371" i="10"/>
  <c r="F368" i="10"/>
  <c r="F367" i="10"/>
  <c r="F363" i="10"/>
  <c r="F361" i="10"/>
  <c r="F359" i="10"/>
  <c r="F355" i="10"/>
  <c r="F354" i="10"/>
  <c r="F350" i="10"/>
  <c r="F348" i="10"/>
  <c r="F346" i="10"/>
  <c r="F343" i="10"/>
  <c r="F341" i="10"/>
  <c r="F339" i="10"/>
  <c r="F338" i="10"/>
  <c r="F334" i="10"/>
  <c r="F331" i="10"/>
  <c r="F328" i="10"/>
  <c r="F327" i="10"/>
  <c r="F326" i="10"/>
  <c r="F324" i="10"/>
  <c r="F319" i="10"/>
  <c r="F318" i="10"/>
  <c r="F317" i="10"/>
  <c r="F315" i="10"/>
  <c r="F314" i="10"/>
  <c r="F311" i="10"/>
  <c r="F310" i="10"/>
  <c r="F307" i="10"/>
  <c r="F306" i="10"/>
  <c r="F303" i="10"/>
  <c r="F302" i="10"/>
  <c r="F301" i="10"/>
  <c r="F299" i="10"/>
  <c r="F298" i="10"/>
  <c r="F295" i="10"/>
  <c r="F294" i="10"/>
  <c r="F292" i="10"/>
  <c r="F291" i="10"/>
  <c r="F290" i="10"/>
  <c r="F288" i="10"/>
  <c r="F287" i="10"/>
  <c r="F286" i="10"/>
  <c r="F283" i="10"/>
  <c r="F282" i="10"/>
  <c r="F279" i="10"/>
  <c r="F278" i="10"/>
  <c r="F275" i="10"/>
  <c r="F274" i="10"/>
  <c r="F272" i="10"/>
  <c r="F271" i="10"/>
  <c r="F270" i="10"/>
  <c r="F267" i="10"/>
  <c r="F266" i="10"/>
  <c r="F263" i="10"/>
  <c r="F262" i="10"/>
  <c r="F259" i="10"/>
  <c r="F257" i="10"/>
  <c r="F254" i="10"/>
  <c r="F252" i="10"/>
  <c r="F250" i="10"/>
  <c r="F246" i="10"/>
  <c r="F242" i="10"/>
  <c r="F238" i="10"/>
  <c r="F236" i="10"/>
  <c r="F234" i="10"/>
  <c r="F230" i="10"/>
  <c r="F229" i="10"/>
  <c r="F226" i="10"/>
  <c r="F222" i="10"/>
  <c r="F221" i="10"/>
  <c r="F220" i="10"/>
  <c r="F218" i="10"/>
  <c r="F215" i="10"/>
  <c r="F214" i="10"/>
  <c r="F211" i="10"/>
  <c r="F210" i="10"/>
  <c r="F207" i="10"/>
  <c r="F206" i="10"/>
  <c r="F205" i="10"/>
  <c r="F203" i="10"/>
  <c r="F202" i="10"/>
  <c r="F199" i="10"/>
  <c r="F198" i="10"/>
  <c r="F195" i="10"/>
  <c r="F194" i="10"/>
  <c r="F191" i="10"/>
  <c r="F190" i="10"/>
  <c r="F189" i="10"/>
  <c r="F187" i="10"/>
  <c r="F186" i="10"/>
  <c r="F183" i="10"/>
  <c r="F182" i="10"/>
  <c r="F178" i="10"/>
  <c r="F177" i="10"/>
  <c r="F175" i="10"/>
  <c r="F174" i="10"/>
  <c r="F170" i="10"/>
  <c r="F167" i="10"/>
  <c r="F162" i="10"/>
  <c r="F149" i="10"/>
  <c r="F144" i="10"/>
  <c r="F143" i="10"/>
  <c r="F141" i="10"/>
  <c r="F139" i="10"/>
  <c r="F135" i="10"/>
  <c r="F133" i="10"/>
  <c r="F131" i="10"/>
  <c r="F127" i="10"/>
  <c r="F125" i="10"/>
  <c r="F123" i="10"/>
  <c r="F119" i="10"/>
  <c r="F117" i="10"/>
  <c r="F115" i="10"/>
  <c r="F111" i="10"/>
  <c r="F109" i="10"/>
  <c r="F107" i="10"/>
  <c r="F103" i="10"/>
  <c r="F102" i="10"/>
  <c r="F98" i="10"/>
  <c r="F95" i="10"/>
  <c r="F94" i="10"/>
  <c r="F90" i="10"/>
  <c r="F89" i="10"/>
  <c r="F87" i="10"/>
  <c r="F86" i="10"/>
  <c r="F82" i="10"/>
  <c r="F79" i="10"/>
  <c r="F78" i="10"/>
  <c r="F75" i="10"/>
  <c r="F74" i="10"/>
  <c r="F71" i="10"/>
  <c r="G70" i="10"/>
  <c r="F70" i="10"/>
  <c r="F69" i="10"/>
  <c r="F67" i="10"/>
  <c r="G66" i="10"/>
  <c r="F66" i="10"/>
  <c r="F65" i="10"/>
  <c r="F63" i="10"/>
  <c r="G62" i="10"/>
  <c r="F59" i="10"/>
  <c r="G58" i="10"/>
  <c r="H58" i="10" s="1"/>
  <c r="G55" i="10"/>
  <c r="F55" i="10"/>
  <c r="G54" i="10"/>
  <c r="G51" i="10"/>
  <c r="H51" i="10" s="1"/>
  <c r="F51" i="10"/>
  <c r="G50" i="10"/>
  <c r="F50" i="10"/>
  <c r="G47" i="10"/>
  <c r="F47" i="10"/>
  <c r="G46" i="10"/>
  <c r="G43" i="10"/>
  <c r="F43" i="10"/>
  <c r="G42" i="10"/>
  <c r="F42" i="10"/>
  <c r="G39" i="10"/>
  <c r="F39" i="10"/>
  <c r="G38" i="10"/>
  <c r="F38" i="10"/>
  <c r="G35" i="10"/>
  <c r="F35" i="10"/>
  <c r="G34" i="10"/>
  <c r="F34" i="10"/>
  <c r="G31" i="10"/>
  <c r="F31" i="10"/>
  <c r="G30" i="10"/>
  <c r="F30" i="10"/>
  <c r="G27" i="10"/>
  <c r="H27" i="10" s="1"/>
  <c r="F27" i="10"/>
  <c r="G26" i="10"/>
  <c r="F26" i="10"/>
  <c r="G23" i="10"/>
  <c r="H23" i="10" s="1"/>
  <c r="G22" i="10"/>
  <c r="F22" i="10"/>
  <c r="G19" i="10"/>
  <c r="G18" i="10"/>
  <c r="F18" i="10"/>
  <c r="F17" i="10"/>
  <c r="G15" i="10"/>
  <c r="F15" i="10"/>
  <c r="G12" i="10"/>
  <c r="G11" i="10"/>
  <c r="H11" i="10" s="1"/>
  <c r="F11" i="10"/>
  <c r="G10" i="10"/>
  <c r="P4" i="10"/>
  <c r="O4" i="10"/>
  <c r="N4" i="10"/>
  <c r="G138" i="10"/>
  <c r="M4" i="10"/>
  <c r="J27" i="18" l="1"/>
  <c r="K27" i="18" s="1"/>
  <c r="E29" i="18"/>
  <c r="G28" i="18"/>
  <c r="H28" i="18" s="1"/>
  <c r="J28" i="18" s="1"/>
  <c r="K28" i="18" s="1"/>
  <c r="F28" i="18"/>
  <c r="H7" i="10"/>
  <c r="J7" i="10" s="1"/>
  <c r="K7" i="10" s="1"/>
  <c r="F731" i="10"/>
  <c r="F715" i="10"/>
  <c r="F709" i="10"/>
  <c r="H705" i="10"/>
  <c r="H679" i="10"/>
  <c r="F601" i="10"/>
  <c r="H597" i="10"/>
  <c r="H594" i="10"/>
  <c r="F737" i="10"/>
  <c r="H723" i="10"/>
  <c r="F721" i="10"/>
  <c r="F695" i="10"/>
  <c r="F689" i="10"/>
  <c r="H685" i="10"/>
  <c r="F675" i="10"/>
  <c r="H659" i="10"/>
  <c r="F642" i="10"/>
  <c r="H638" i="10"/>
  <c r="H635" i="10"/>
  <c r="F626" i="10"/>
  <c r="H622" i="10"/>
  <c r="H619" i="10"/>
  <c r="H609" i="10"/>
  <c r="H587" i="10"/>
  <c r="F581" i="10"/>
  <c r="H577" i="10"/>
  <c r="F482" i="10"/>
  <c r="H478" i="10"/>
  <c r="H475" i="10"/>
  <c r="H427" i="10"/>
  <c r="H729" i="10"/>
  <c r="H713" i="10"/>
  <c r="F701" i="10"/>
  <c r="H667" i="10"/>
  <c r="F665" i="10"/>
  <c r="H651" i="10"/>
  <c r="H602" i="10"/>
  <c r="F593" i="10"/>
  <c r="F571" i="10"/>
  <c r="H567" i="10"/>
  <c r="H509" i="10"/>
  <c r="H693" i="10"/>
  <c r="H673" i="10"/>
  <c r="H657" i="10"/>
  <c r="H646" i="10"/>
  <c r="H643" i="10"/>
  <c r="F634" i="10"/>
  <c r="H630" i="10"/>
  <c r="H627" i="10"/>
  <c r="F618" i="10"/>
  <c r="F615" i="10"/>
  <c r="H611" i="10"/>
  <c r="H585" i="10"/>
  <c r="H582" i="10"/>
  <c r="F498" i="10"/>
  <c r="H494" i="10"/>
  <c r="H491" i="10"/>
  <c r="H454" i="10"/>
  <c r="F734" i="10"/>
  <c r="H732" i="10"/>
  <c r="H726" i="10"/>
  <c r="F718" i="10"/>
  <c r="H716" i="10"/>
  <c r="H710" i="10"/>
  <c r="H702" i="10"/>
  <c r="F698" i="10"/>
  <c r="H696" i="10"/>
  <c r="H690" i="10"/>
  <c r="H682" i="10"/>
  <c r="F678" i="10"/>
  <c r="H676" i="10"/>
  <c r="H670" i="10"/>
  <c r="H654" i="10"/>
  <c r="F650" i="10"/>
  <c r="H648" i="10"/>
  <c r="H640" i="10"/>
  <c r="H632" i="10"/>
  <c r="H624" i="10"/>
  <c r="H616" i="10"/>
  <c r="H604" i="10"/>
  <c r="H572" i="10"/>
  <c r="H540" i="10"/>
  <c r="H516" i="10"/>
  <c r="H488" i="10"/>
  <c r="H472" i="10"/>
  <c r="H384" i="10"/>
  <c r="F451" i="10"/>
  <c r="H451" i="10"/>
  <c r="F431" i="10"/>
  <c r="H431" i="10"/>
  <c r="H423" i="10"/>
  <c r="F423" i="10"/>
  <c r="F419" i="10"/>
  <c r="H419" i="10"/>
  <c r="H415" i="10"/>
  <c r="F415" i="10"/>
  <c r="F411" i="10"/>
  <c r="H411" i="10"/>
  <c r="H407" i="10"/>
  <c r="F407" i="10"/>
  <c r="F403" i="10"/>
  <c r="H403" i="10"/>
  <c r="H399" i="10"/>
  <c r="F399" i="10"/>
  <c r="H395" i="10"/>
  <c r="F395" i="10"/>
  <c r="F391" i="10"/>
  <c r="H391" i="10"/>
  <c r="H387" i="10"/>
  <c r="F387" i="10"/>
  <c r="H383" i="10"/>
  <c r="F383" i="10"/>
  <c r="H375" i="10"/>
  <c r="F375" i="10"/>
  <c r="H736" i="10"/>
  <c r="F735" i="10"/>
  <c r="H733" i="10"/>
  <c r="H730" i="10"/>
  <c r="H727" i="10"/>
  <c r="F725" i="10"/>
  <c r="F722" i="10"/>
  <c r="H720" i="10"/>
  <c r="F719" i="10"/>
  <c r="H717" i="10"/>
  <c r="H714" i="10"/>
  <c r="H711" i="10"/>
  <c r="H708" i="10"/>
  <c r="F707" i="10"/>
  <c r="H703" i="10"/>
  <c r="H700" i="10"/>
  <c r="F699" i="10"/>
  <c r="H697" i="10"/>
  <c r="H694" i="10"/>
  <c r="H691" i="10"/>
  <c r="H688" i="10"/>
  <c r="F687" i="10"/>
  <c r="H683" i="10"/>
  <c r="F681" i="10"/>
  <c r="H677" i="10"/>
  <c r="H674" i="10"/>
  <c r="H671" i="10"/>
  <c r="F669" i="10"/>
  <c r="F666" i="10"/>
  <c r="H664" i="10"/>
  <c r="H662" i="10"/>
  <c r="F661" i="10"/>
  <c r="H655" i="10"/>
  <c r="F653" i="10"/>
  <c r="H649" i="10"/>
  <c r="F645" i="10"/>
  <c r="H641" i="10"/>
  <c r="F637" i="10"/>
  <c r="H633" i="10"/>
  <c r="F629" i="10"/>
  <c r="H625" i="10"/>
  <c r="F621" i="10"/>
  <c r="H617" i="10"/>
  <c r="H614" i="10"/>
  <c r="F613" i="10"/>
  <c r="H607" i="10"/>
  <c r="H605" i="10"/>
  <c r="H600" i="10"/>
  <c r="F599" i="10"/>
  <c r="H595" i="10"/>
  <c r="H592" i="10"/>
  <c r="H590" i="10"/>
  <c r="F589" i="10"/>
  <c r="H583" i="10"/>
  <c r="H580" i="10"/>
  <c r="F579" i="10"/>
  <c r="H575" i="10"/>
  <c r="H573" i="10"/>
  <c r="H570" i="10"/>
  <c r="F569" i="10"/>
  <c r="H565" i="10"/>
  <c r="H563" i="10"/>
  <c r="F558" i="10"/>
  <c r="H554" i="10"/>
  <c r="H551" i="10"/>
  <c r="H548" i="10"/>
  <c r="F531" i="10"/>
  <c r="H527" i="10"/>
  <c r="H524" i="10"/>
  <c r="F463" i="10"/>
  <c r="H459" i="10"/>
  <c r="F445" i="10"/>
  <c r="F437" i="10"/>
  <c r="H506" i="10"/>
  <c r="F506" i="10"/>
  <c r="F446" i="10"/>
  <c r="H446" i="10"/>
  <c r="H442" i="10"/>
  <c r="F442" i="10"/>
  <c r="F438" i="10"/>
  <c r="H438" i="10"/>
  <c r="H418" i="10"/>
  <c r="F418" i="10"/>
  <c r="H398" i="10"/>
  <c r="F398" i="10"/>
  <c r="F394" i="10"/>
  <c r="H394" i="10"/>
  <c r="H386" i="10"/>
  <c r="F386" i="10"/>
  <c r="F382" i="10"/>
  <c r="H382" i="10"/>
  <c r="H378" i="10"/>
  <c r="F378" i="10"/>
  <c r="H374" i="10"/>
  <c r="F374" i="10"/>
  <c r="H724" i="10"/>
  <c r="H706" i="10"/>
  <c r="H686" i="10"/>
  <c r="H680" i="10"/>
  <c r="H668" i="10"/>
  <c r="H660" i="10"/>
  <c r="H658" i="10"/>
  <c r="H652" i="10"/>
  <c r="H647" i="10"/>
  <c r="H644" i="10"/>
  <c r="H639" i="10"/>
  <c r="H636" i="10"/>
  <c r="H631" i="10"/>
  <c r="H628" i="10"/>
  <c r="H623" i="10"/>
  <c r="H620" i="10"/>
  <c r="H612" i="10"/>
  <c r="H610" i="10"/>
  <c r="H603" i="10"/>
  <c r="H598" i="10"/>
  <c r="H588" i="10"/>
  <c r="H586" i="10"/>
  <c r="H578" i="10"/>
  <c r="H568" i="10"/>
  <c r="F539" i="10"/>
  <c r="H535" i="10"/>
  <c r="H514" i="10"/>
  <c r="H511" i="10"/>
  <c r="H499" i="10"/>
  <c r="H496" i="10"/>
  <c r="F490" i="10"/>
  <c r="H486" i="10"/>
  <c r="H483" i="10"/>
  <c r="H480" i="10"/>
  <c r="F474" i="10"/>
  <c r="H470" i="10"/>
  <c r="H467" i="10"/>
  <c r="H456" i="10"/>
  <c r="H410" i="10"/>
  <c r="H390" i="10"/>
  <c r="H561" i="10"/>
  <c r="F561" i="10"/>
  <c r="F557" i="10"/>
  <c r="H557" i="10"/>
  <c r="H553" i="10"/>
  <c r="F553" i="10"/>
  <c r="F549" i="10"/>
  <c r="H549" i="10"/>
  <c r="H545" i="10"/>
  <c r="F545" i="10"/>
  <c r="F541" i="10"/>
  <c r="H541" i="10"/>
  <c r="H537" i="10"/>
  <c r="F537" i="10"/>
  <c r="F533" i="10"/>
  <c r="H533" i="10"/>
  <c r="H529" i="10"/>
  <c r="F529" i="10"/>
  <c r="F525" i="10"/>
  <c r="H525" i="10"/>
  <c r="H521" i="10"/>
  <c r="F521" i="10"/>
  <c r="F517" i="10"/>
  <c r="H517" i="10"/>
  <c r="H513" i="10"/>
  <c r="F513" i="10"/>
  <c r="H501" i="10"/>
  <c r="F501" i="10"/>
  <c r="F497" i="10"/>
  <c r="H497" i="10"/>
  <c r="H493" i="10"/>
  <c r="F493" i="10"/>
  <c r="F489" i="10"/>
  <c r="H489" i="10"/>
  <c r="H485" i="10"/>
  <c r="F485" i="10"/>
  <c r="F481" i="10"/>
  <c r="H481" i="10"/>
  <c r="H477" i="10"/>
  <c r="F477" i="10"/>
  <c r="F473" i="10"/>
  <c r="H473" i="10"/>
  <c r="H469" i="10"/>
  <c r="F469" i="10"/>
  <c r="F465" i="10"/>
  <c r="H465" i="10"/>
  <c r="H461" i="10"/>
  <c r="F461" i="10"/>
  <c r="F457" i="10"/>
  <c r="H457" i="10"/>
  <c r="H453" i="10"/>
  <c r="F453" i="10"/>
  <c r="F433" i="10"/>
  <c r="H433" i="10"/>
  <c r="H429" i="10"/>
  <c r="F429" i="10"/>
  <c r="F425" i="10"/>
  <c r="H425" i="10"/>
  <c r="H421" i="10"/>
  <c r="F421" i="10"/>
  <c r="H417" i="10"/>
  <c r="F417" i="10"/>
  <c r="F413" i="10"/>
  <c r="H413" i="10"/>
  <c r="H409" i="10"/>
  <c r="F409" i="10"/>
  <c r="F405" i="10"/>
  <c r="H405" i="10"/>
  <c r="H401" i="10"/>
  <c r="F401" i="10"/>
  <c r="F397" i="10"/>
  <c r="H397" i="10"/>
  <c r="F393" i="10"/>
  <c r="H393" i="10"/>
  <c r="H389" i="10"/>
  <c r="F389" i="10"/>
  <c r="F385" i="10"/>
  <c r="H385" i="10"/>
  <c r="H377" i="10"/>
  <c r="F377" i="10"/>
  <c r="H728" i="10"/>
  <c r="H712" i="10"/>
  <c r="H704" i="10"/>
  <c r="H692" i="10"/>
  <c r="H684" i="10"/>
  <c r="H672" i="10"/>
  <c r="H663" i="10"/>
  <c r="H656" i="10"/>
  <c r="H608" i="10"/>
  <c r="H606" i="10"/>
  <c r="H596" i="10"/>
  <c r="H591" i="10"/>
  <c r="H584" i="10"/>
  <c r="H576" i="10"/>
  <c r="H574" i="10"/>
  <c r="H566" i="10"/>
  <c r="H564" i="10"/>
  <c r="H559" i="10"/>
  <c r="H556" i="10"/>
  <c r="F550" i="10"/>
  <c r="H546" i="10"/>
  <c r="H543" i="10"/>
  <c r="H532" i="10"/>
  <c r="F526" i="10"/>
  <c r="H522" i="10"/>
  <c r="H519" i="10"/>
  <c r="F505" i="10"/>
  <c r="H464" i="10"/>
  <c r="F449" i="10"/>
  <c r="F441" i="10"/>
  <c r="H432" i="10"/>
  <c r="H381" i="10"/>
  <c r="H562" i="10"/>
  <c r="H538" i="10"/>
  <c r="H530" i="10"/>
  <c r="H507" i="10"/>
  <c r="H504" i="10"/>
  <c r="H502" i="10"/>
  <c r="H462" i="10"/>
  <c r="H450" i="10"/>
  <c r="H424" i="10"/>
  <c r="H560" i="10"/>
  <c r="H555" i="10"/>
  <c r="H552" i="10"/>
  <c r="H547" i="10"/>
  <c r="H544" i="10"/>
  <c r="H536" i="10"/>
  <c r="H528" i="10"/>
  <c r="H523" i="10"/>
  <c r="H520" i="10"/>
  <c r="H515" i="10"/>
  <c r="H512" i="10"/>
  <c r="H510" i="10"/>
  <c r="H500" i="10"/>
  <c r="H495" i="10"/>
  <c r="H492" i="10"/>
  <c r="H487" i="10"/>
  <c r="H484" i="10"/>
  <c r="H479" i="10"/>
  <c r="H476" i="10"/>
  <c r="H471" i="10"/>
  <c r="H468" i="10"/>
  <c r="H460" i="10"/>
  <c r="H455" i="10"/>
  <c r="H452" i="10"/>
  <c r="H542" i="10"/>
  <c r="H534" i="10"/>
  <c r="H518" i="10"/>
  <c r="H508" i="10"/>
  <c r="H503" i="10"/>
  <c r="H466" i="10"/>
  <c r="H458" i="10"/>
  <c r="H428" i="10"/>
  <c r="H402" i="10"/>
  <c r="H396" i="10"/>
  <c r="H448" i="10"/>
  <c r="H443" i="10"/>
  <c r="H440" i="10"/>
  <c r="H435" i="10"/>
  <c r="H430" i="10"/>
  <c r="H422" i="10"/>
  <c r="H416" i="10"/>
  <c r="H408" i="10"/>
  <c r="H400" i="10"/>
  <c r="H388" i="10"/>
  <c r="H379" i="10"/>
  <c r="H376" i="10"/>
  <c r="H420" i="10"/>
  <c r="H414" i="10"/>
  <c r="H406" i="10"/>
  <c r="H447" i="10"/>
  <c r="H444" i="10"/>
  <c r="H439" i="10"/>
  <c r="H436" i="10"/>
  <c r="H434" i="10"/>
  <c r="H426" i="10"/>
  <c r="H412" i="10"/>
  <c r="H404" i="10"/>
  <c r="H392" i="10"/>
  <c r="H380" i="10"/>
  <c r="H47" i="10"/>
  <c r="H43" i="10"/>
  <c r="H46" i="10"/>
  <c r="H54" i="10"/>
  <c r="H62" i="10"/>
  <c r="H39" i="10"/>
  <c r="F46" i="10"/>
  <c r="F54" i="10"/>
  <c r="H55" i="10"/>
  <c r="F62" i="10"/>
  <c r="H70" i="10"/>
  <c r="F23" i="10"/>
  <c r="F14" i="10"/>
  <c r="H15" i="10"/>
  <c r="H19" i="10"/>
  <c r="H35" i="10"/>
  <c r="H31" i="10"/>
  <c r="F58" i="10"/>
  <c r="H18" i="10"/>
  <c r="H50" i="10"/>
  <c r="H8" i="10"/>
  <c r="H66" i="10"/>
  <c r="F48" i="10"/>
  <c r="H10" i="10"/>
  <c r="H12" i="10"/>
  <c r="H22" i="10"/>
  <c r="F52" i="10"/>
  <c r="F56" i="10"/>
  <c r="F21" i="10"/>
  <c r="H26" i="10"/>
  <c r="H30" i="10"/>
  <c r="H34" i="10"/>
  <c r="H38" i="10"/>
  <c r="H42" i="10"/>
  <c r="F13" i="10"/>
  <c r="F29" i="10"/>
  <c r="F33" i="10"/>
  <c r="F37" i="10"/>
  <c r="F41" i="10"/>
  <c r="G59" i="10"/>
  <c r="H59" i="10" s="1"/>
  <c r="G63" i="10"/>
  <c r="H63" i="10" s="1"/>
  <c r="G67" i="10"/>
  <c r="H67" i="10" s="1"/>
  <c r="G71" i="10"/>
  <c r="H71" i="10" s="1"/>
  <c r="G75" i="10"/>
  <c r="H75" i="10" s="1"/>
  <c r="G79" i="10"/>
  <c r="H79" i="10" s="1"/>
  <c r="G82" i="10"/>
  <c r="H82" i="10" s="1"/>
  <c r="G90" i="10"/>
  <c r="H90" i="10" s="1"/>
  <c r="G98" i="10"/>
  <c r="H98" i="10" s="1"/>
  <c r="F116" i="10"/>
  <c r="G126" i="10"/>
  <c r="H126" i="10" s="1"/>
  <c r="F132" i="10"/>
  <c r="H138" i="10"/>
  <c r="F73" i="10"/>
  <c r="G74" i="10"/>
  <c r="H74" i="10" s="1"/>
  <c r="F77" i="10"/>
  <c r="G78" i="10"/>
  <c r="H78" i="10" s="1"/>
  <c r="F81" i="10"/>
  <c r="F83" i="10"/>
  <c r="G85" i="10"/>
  <c r="H85" i="10" s="1"/>
  <c r="G88" i="10"/>
  <c r="H88" i="10" s="1"/>
  <c r="F91" i="10"/>
  <c r="G93" i="10"/>
  <c r="H93" i="10" s="1"/>
  <c r="G96" i="10"/>
  <c r="H96" i="10" s="1"/>
  <c r="F99" i="10"/>
  <c r="G101" i="10"/>
  <c r="H101" i="10" s="1"/>
  <c r="G122" i="10"/>
  <c r="H122" i="10" s="1"/>
  <c r="F128" i="10"/>
  <c r="G373" i="10"/>
  <c r="H373" i="10" s="1"/>
  <c r="G369" i="10"/>
  <c r="H369" i="10" s="1"/>
  <c r="G365" i="10"/>
  <c r="H365" i="10" s="1"/>
  <c r="G361" i="10"/>
  <c r="H361" i="10" s="1"/>
  <c r="G357" i="10"/>
  <c r="H357" i="10" s="1"/>
  <c r="G370" i="10"/>
  <c r="H370" i="10" s="1"/>
  <c r="G366" i="10"/>
  <c r="H366" i="10" s="1"/>
  <c r="G362" i="10"/>
  <c r="H362" i="10" s="1"/>
  <c r="G358" i="10"/>
  <c r="H358" i="10" s="1"/>
  <c r="G354" i="10"/>
  <c r="H354" i="10" s="1"/>
  <c r="G350" i="10"/>
  <c r="H350" i="10" s="1"/>
  <c r="G346" i="10"/>
  <c r="H346" i="10" s="1"/>
  <c r="G342" i="10"/>
  <c r="H342" i="10" s="1"/>
  <c r="G338" i="10"/>
  <c r="H338" i="10" s="1"/>
  <c r="G334" i="10"/>
  <c r="H334" i="10" s="1"/>
  <c r="G330" i="10"/>
  <c r="H330" i="10" s="1"/>
  <c r="G326" i="10"/>
  <c r="H326" i="10" s="1"/>
  <c r="G371" i="10"/>
  <c r="H371" i="10" s="1"/>
  <c r="G367" i="10"/>
  <c r="H367" i="10" s="1"/>
  <c r="G363" i="10"/>
  <c r="H363" i="10" s="1"/>
  <c r="G359" i="10"/>
  <c r="H359" i="10" s="1"/>
  <c r="G355" i="10"/>
  <c r="H355" i="10" s="1"/>
  <c r="G351" i="10"/>
  <c r="H351" i="10" s="1"/>
  <c r="G347" i="10"/>
  <c r="H347" i="10" s="1"/>
  <c r="G343" i="10"/>
  <c r="H343" i="10" s="1"/>
  <c r="G339" i="10"/>
  <c r="H339" i="10" s="1"/>
  <c r="G335" i="10"/>
  <c r="H335" i="10" s="1"/>
  <c r="G331" i="10"/>
  <c r="H331" i="10" s="1"/>
  <c r="G327" i="10"/>
  <c r="H327" i="10" s="1"/>
  <c r="G323" i="10"/>
  <c r="H323" i="10" s="1"/>
  <c r="G319" i="10"/>
  <c r="H319" i="10" s="1"/>
  <c r="G372" i="10"/>
  <c r="H372" i="10" s="1"/>
  <c r="G356" i="10"/>
  <c r="H356" i="10" s="1"/>
  <c r="G352" i="10"/>
  <c r="H352" i="10" s="1"/>
  <c r="G349" i="10"/>
  <c r="H349" i="10" s="1"/>
  <c r="G336" i="10"/>
  <c r="H336" i="10" s="1"/>
  <c r="G333" i="10"/>
  <c r="H333" i="10" s="1"/>
  <c r="G318" i="10"/>
  <c r="H318" i="10" s="1"/>
  <c r="G315" i="10"/>
  <c r="H315" i="10" s="1"/>
  <c r="G311" i="10"/>
  <c r="H311" i="10" s="1"/>
  <c r="G307" i="10"/>
  <c r="H307" i="10" s="1"/>
  <c r="G303" i="10"/>
  <c r="H303" i="10" s="1"/>
  <c r="G360" i="10"/>
  <c r="H360" i="10" s="1"/>
  <c r="G348" i="10"/>
  <c r="H348" i="10" s="1"/>
  <c r="G345" i="10"/>
  <c r="H345" i="10" s="1"/>
  <c r="G332" i="10"/>
  <c r="H332" i="10" s="1"/>
  <c r="G329" i="10"/>
  <c r="H329" i="10" s="1"/>
  <c r="G320" i="10"/>
  <c r="H320" i="10" s="1"/>
  <c r="G316" i="10"/>
  <c r="H316" i="10" s="1"/>
  <c r="G312" i="10"/>
  <c r="H312" i="10" s="1"/>
  <c r="G308" i="10"/>
  <c r="H308" i="10" s="1"/>
  <c r="G304" i="10"/>
  <c r="H304" i="10" s="1"/>
  <c r="G300" i="10"/>
  <c r="H300" i="10" s="1"/>
  <c r="G296" i="10"/>
  <c r="H296" i="10" s="1"/>
  <c r="G292" i="10"/>
  <c r="H292" i="10" s="1"/>
  <c r="G288" i="10"/>
  <c r="H288" i="10" s="1"/>
  <c r="G364" i="10"/>
  <c r="H364" i="10" s="1"/>
  <c r="G344" i="10"/>
  <c r="H344" i="10" s="1"/>
  <c r="G341" i="10"/>
  <c r="H341" i="10" s="1"/>
  <c r="G322" i="10"/>
  <c r="H322" i="10" s="1"/>
  <c r="G309" i="10"/>
  <c r="H309" i="10" s="1"/>
  <c r="G306" i="10"/>
  <c r="H306" i="10" s="1"/>
  <c r="G297" i="10"/>
  <c r="H297" i="10" s="1"/>
  <c r="G368" i="10"/>
  <c r="H368" i="10" s="1"/>
  <c r="G328" i="10"/>
  <c r="H328" i="10" s="1"/>
  <c r="G325" i="10"/>
  <c r="H325" i="10" s="1"/>
  <c r="G324" i="10"/>
  <c r="H324" i="10" s="1"/>
  <c r="G305" i="10"/>
  <c r="H305" i="10" s="1"/>
  <c r="G302" i="10"/>
  <c r="H302" i="10" s="1"/>
  <c r="G299" i="10"/>
  <c r="H299" i="10" s="1"/>
  <c r="G291" i="10"/>
  <c r="H291" i="10" s="1"/>
  <c r="G284" i="10"/>
  <c r="H284" i="10" s="1"/>
  <c r="G280" i="10"/>
  <c r="H280" i="10" s="1"/>
  <c r="G276" i="10"/>
  <c r="H276" i="10" s="1"/>
  <c r="G272" i="10"/>
  <c r="H272" i="10" s="1"/>
  <c r="G268" i="10"/>
  <c r="H268" i="10" s="1"/>
  <c r="G264" i="10"/>
  <c r="H264" i="10" s="1"/>
  <c r="G353" i="10"/>
  <c r="H353" i="10" s="1"/>
  <c r="G340" i="10"/>
  <c r="H340" i="10" s="1"/>
  <c r="G337" i="10"/>
  <c r="H337" i="10" s="1"/>
  <c r="G317" i="10"/>
  <c r="H317" i="10" s="1"/>
  <c r="G314" i="10"/>
  <c r="H314" i="10" s="1"/>
  <c r="G301" i="10"/>
  <c r="H301" i="10" s="1"/>
  <c r="G298" i="10"/>
  <c r="H298" i="10" s="1"/>
  <c r="G293" i="10"/>
  <c r="H293" i="10" s="1"/>
  <c r="G290" i="10"/>
  <c r="H290" i="10" s="1"/>
  <c r="G285" i="10"/>
  <c r="H285" i="10" s="1"/>
  <c r="G281" i="10"/>
  <c r="H281" i="10" s="1"/>
  <c r="G277" i="10"/>
  <c r="H277" i="10" s="1"/>
  <c r="G273" i="10"/>
  <c r="H273" i="10" s="1"/>
  <c r="G269" i="10"/>
  <c r="H269" i="10" s="1"/>
  <c r="G265" i="10"/>
  <c r="H265" i="10" s="1"/>
  <c r="G261" i="10"/>
  <c r="H261" i="10" s="1"/>
  <c r="G321" i="10"/>
  <c r="H321" i="10" s="1"/>
  <c r="G313" i="10"/>
  <c r="H313" i="10" s="1"/>
  <c r="G310" i="10"/>
  <c r="H310" i="10" s="1"/>
  <c r="G295" i="10"/>
  <c r="H295" i="10" s="1"/>
  <c r="G286" i="10"/>
  <c r="H286" i="10" s="1"/>
  <c r="G282" i="10"/>
  <c r="H282" i="10" s="1"/>
  <c r="G278" i="10"/>
  <c r="H278" i="10" s="1"/>
  <c r="G274" i="10"/>
  <c r="H274" i="10" s="1"/>
  <c r="G270" i="10"/>
  <c r="H270" i="10" s="1"/>
  <c r="G266" i="10"/>
  <c r="H266" i="10" s="1"/>
  <c r="G262" i="10"/>
  <c r="H262" i="10" s="1"/>
  <c r="G258" i="10"/>
  <c r="H258" i="10" s="1"/>
  <c r="G283" i="10"/>
  <c r="H283" i="10" s="1"/>
  <c r="G254" i="10"/>
  <c r="H254" i="10" s="1"/>
  <c r="G250" i="10"/>
  <c r="H250" i="10" s="1"/>
  <c r="G246" i="10"/>
  <c r="H246" i="10" s="1"/>
  <c r="G242" i="10"/>
  <c r="H242" i="10" s="1"/>
  <c r="G238" i="10"/>
  <c r="H238" i="10" s="1"/>
  <c r="G234" i="10"/>
  <c r="H234" i="10" s="1"/>
  <c r="G230" i="10"/>
  <c r="H230" i="10" s="1"/>
  <c r="G226" i="10"/>
  <c r="H226" i="10" s="1"/>
  <c r="G222" i="10"/>
  <c r="H222" i="10" s="1"/>
  <c r="G218" i="10"/>
  <c r="H218" i="10" s="1"/>
  <c r="G214" i="10"/>
  <c r="H214" i="10" s="1"/>
  <c r="G210" i="10"/>
  <c r="H210" i="10" s="1"/>
  <c r="G287" i="10"/>
  <c r="H287" i="10" s="1"/>
  <c r="G255" i="10"/>
  <c r="H255" i="10" s="1"/>
  <c r="G251" i="10"/>
  <c r="H251" i="10" s="1"/>
  <c r="G247" i="10"/>
  <c r="H247" i="10" s="1"/>
  <c r="G243" i="10"/>
  <c r="H243" i="10" s="1"/>
  <c r="G239" i="10"/>
  <c r="H239" i="10" s="1"/>
  <c r="G235" i="10"/>
  <c r="H235" i="10" s="1"/>
  <c r="G231" i="10"/>
  <c r="H231" i="10" s="1"/>
  <c r="G227" i="10"/>
  <c r="H227" i="10" s="1"/>
  <c r="G223" i="10"/>
  <c r="H223" i="10" s="1"/>
  <c r="G219" i="10"/>
  <c r="H219" i="10" s="1"/>
  <c r="G215" i="10"/>
  <c r="H215" i="10" s="1"/>
  <c r="G211" i="10"/>
  <c r="H211" i="10" s="1"/>
  <c r="G207" i="10"/>
  <c r="H207" i="10" s="1"/>
  <c r="G203" i="10"/>
  <c r="H203" i="10" s="1"/>
  <c r="G199" i="10"/>
  <c r="H199" i="10" s="1"/>
  <c r="G195" i="10"/>
  <c r="H195" i="10" s="1"/>
  <c r="G191" i="10"/>
  <c r="H191" i="10" s="1"/>
  <c r="G187" i="10"/>
  <c r="H187" i="10" s="1"/>
  <c r="G183" i="10"/>
  <c r="H183" i="10" s="1"/>
  <c r="G179" i="10"/>
  <c r="H179" i="10" s="1"/>
  <c r="G175" i="10"/>
  <c r="H175" i="10" s="1"/>
  <c r="G171" i="10"/>
  <c r="H171" i="10" s="1"/>
  <c r="G167" i="10"/>
  <c r="H167" i="10" s="1"/>
  <c r="G163" i="10"/>
  <c r="H163" i="10" s="1"/>
  <c r="G294" i="10"/>
  <c r="H294" i="10" s="1"/>
  <c r="G289" i="10"/>
  <c r="H289" i="10" s="1"/>
  <c r="G260" i="10"/>
  <c r="H260" i="10" s="1"/>
  <c r="G257" i="10"/>
  <c r="H257" i="10" s="1"/>
  <c r="G252" i="10"/>
  <c r="H252" i="10" s="1"/>
  <c r="G248" i="10"/>
  <c r="H248" i="10" s="1"/>
  <c r="G244" i="10"/>
  <c r="H244" i="10" s="1"/>
  <c r="G240" i="10"/>
  <c r="H240" i="10" s="1"/>
  <c r="G236" i="10"/>
  <c r="H236" i="10" s="1"/>
  <c r="G232" i="10"/>
  <c r="H232" i="10" s="1"/>
  <c r="G228" i="10"/>
  <c r="H228" i="10" s="1"/>
  <c r="G224" i="10"/>
  <c r="H224" i="10" s="1"/>
  <c r="G220" i="10"/>
  <c r="H220" i="10" s="1"/>
  <c r="G216" i="10"/>
  <c r="H216" i="10" s="1"/>
  <c r="G212" i="10"/>
  <c r="H212" i="10" s="1"/>
  <c r="G208" i="10"/>
  <c r="H208" i="10" s="1"/>
  <c r="G204" i="10"/>
  <c r="H204" i="10" s="1"/>
  <c r="G200" i="10"/>
  <c r="H200" i="10" s="1"/>
  <c r="G196" i="10"/>
  <c r="H196" i="10" s="1"/>
  <c r="G192" i="10"/>
  <c r="H192" i="10" s="1"/>
  <c r="G188" i="10"/>
  <c r="H188" i="10" s="1"/>
  <c r="G279" i="10"/>
  <c r="H279" i="10" s="1"/>
  <c r="G275" i="10"/>
  <c r="H275" i="10" s="1"/>
  <c r="G271" i="10"/>
  <c r="H271" i="10" s="1"/>
  <c r="G267" i="10"/>
  <c r="H267" i="10" s="1"/>
  <c r="G263" i="10"/>
  <c r="H263" i="10" s="1"/>
  <c r="G259" i="10"/>
  <c r="H259" i="10" s="1"/>
  <c r="G256" i="10"/>
  <c r="H256" i="10" s="1"/>
  <c r="G253" i="10"/>
  <c r="H253" i="10" s="1"/>
  <c r="G249" i="10"/>
  <c r="H249" i="10" s="1"/>
  <c r="G245" i="10"/>
  <c r="H245" i="10" s="1"/>
  <c r="G241" i="10"/>
  <c r="H241" i="10" s="1"/>
  <c r="G237" i="10"/>
  <c r="H237" i="10" s="1"/>
  <c r="G233" i="10"/>
  <c r="H233" i="10" s="1"/>
  <c r="G229" i="10"/>
  <c r="H229" i="10" s="1"/>
  <c r="G225" i="10"/>
  <c r="H225" i="10" s="1"/>
  <c r="G221" i="10"/>
  <c r="H221" i="10" s="1"/>
  <c r="G217" i="10"/>
  <c r="H217" i="10" s="1"/>
  <c r="G213" i="10"/>
  <c r="H213" i="10" s="1"/>
  <c r="G209" i="10"/>
  <c r="H209" i="10" s="1"/>
  <c r="G206" i="10"/>
  <c r="H206" i="10" s="1"/>
  <c r="G185" i="10"/>
  <c r="H185" i="10" s="1"/>
  <c r="G180" i="10"/>
  <c r="H180" i="10" s="1"/>
  <c r="G177" i="10"/>
  <c r="H177" i="10" s="1"/>
  <c r="G172" i="10"/>
  <c r="H172" i="10" s="1"/>
  <c r="G169" i="10"/>
  <c r="H169" i="10" s="1"/>
  <c r="G164" i="10"/>
  <c r="H164" i="10" s="1"/>
  <c r="G161" i="10"/>
  <c r="H161" i="10" s="1"/>
  <c r="G157" i="10"/>
  <c r="H157" i="10" s="1"/>
  <c r="G153" i="10"/>
  <c r="H153" i="10" s="1"/>
  <c r="G149" i="10"/>
  <c r="H149" i="10" s="1"/>
  <c r="G145" i="10"/>
  <c r="H145" i="10" s="1"/>
  <c r="G141" i="10"/>
  <c r="H141" i="10" s="1"/>
  <c r="G137" i="10"/>
  <c r="H137" i="10" s="1"/>
  <c r="G133" i="10"/>
  <c r="H133" i="10" s="1"/>
  <c r="G129" i="10"/>
  <c r="H129" i="10" s="1"/>
  <c r="G125" i="10"/>
  <c r="H125" i="10" s="1"/>
  <c r="G121" i="10"/>
  <c r="H121" i="10" s="1"/>
  <c r="G117" i="10"/>
  <c r="H117" i="10" s="1"/>
  <c r="G113" i="10"/>
  <c r="H113" i="10" s="1"/>
  <c r="G109" i="10"/>
  <c r="H109" i="10" s="1"/>
  <c r="G105" i="10"/>
  <c r="H105" i="10" s="1"/>
  <c r="G182" i="10"/>
  <c r="H182" i="10" s="1"/>
  <c r="G174" i="10"/>
  <c r="H174" i="10" s="1"/>
  <c r="G166" i="10"/>
  <c r="H166" i="10" s="1"/>
  <c r="G158" i="10"/>
  <c r="H158" i="10" s="1"/>
  <c r="G154" i="10"/>
  <c r="H154" i="10" s="1"/>
  <c r="G150" i="10"/>
  <c r="H150" i="10" s="1"/>
  <c r="G146" i="10"/>
  <c r="H146" i="10" s="1"/>
  <c r="G142" i="10"/>
  <c r="H142" i="10" s="1"/>
  <c r="G184" i="10"/>
  <c r="H184" i="10" s="1"/>
  <c r="G181" i="10"/>
  <c r="H181" i="10" s="1"/>
  <c r="G176" i="10"/>
  <c r="H176" i="10" s="1"/>
  <c r="G173" i="10"/>
  <c r="H173" i="10" s="1"/>
  <c r="G168" i="10"/>
  <c r="H168" i="10" s="1"/>
  <c r="G165" i="10"/>
  <c r="H165" i="10" s="1"/>
  <c r="G159" i="10"/>
  <c r="H159" i="10" s="1"/>
  <c r="G155" i="10"/>
  <c r="H155" i="10" s="1"/>
  <c r="G151" i="10"/>
  <c r="H151" i="10" s="1"/>
  <c r="G147" i="10"/>
  <c r="H147" i="10" s="1"/>
  <c r="G143" i="10"/>
  <c r="H143" i="10" s="1"/>
  <c r="G139" i="10"/>
  <c r="H139" i="10" s="1"/>
  <c r="G135" i="10"/>
  <c r="H135" i="10" s="1"/>
  <c r="G131" i="10"/>
  <c r="H131" i="10" s="1"/>
  <c r="G127" i="10"/>
  <c r="H127" i="10" s="1"/>
  <c r="G123" i="10"/>
  <c r="H123" i="10" s="1"/>
  <c r="G119" i="10"/>
  <c r="H119" i="10" s="1"/>
  <c r="G115" i="10"/>
  <c r="H115" i="10" s="1"/>
  <c r="G111" i="10"/>
  <c r="H111" i="10" s="1"/>
  <c r="G107" i="10"/>
  <c r="H107" i="10" s="1"/>
  <c r="G103" i="10"/>
  <c r="H103" i="10" s="1"/>
  <c r="G99" i="10"/>
  <c r="H99" i="10" s="1"/>
  <c r="G95" i="10"/>
  <c r="H95" i="10" s="1"/>
  <c r="G91" i="10"/>
  <c r="H91" i="10" s="1"/>
  <c r="G87" i="10"/>
  <c r="H87" i="10" s="1"/>
  <c r="G83" i="10"/>
  <c r="H83" i="10" s="1"/>
  <c r="G205" i="10"/>
  <c r="H205" i="10" s="1"/>
  <c r="G202" i="10"/>
  <c r="H202" i="10" s="1"/>
  <c r="G201" i="10"/>
  <c r="H201" i="10" s="1"/>
  <c r="G198" i="10"/>
  <c r="H198" i="10" s="1"/>
  <c r="G197" i="10"/>
  <c r="H197" i="10" s="1"/>
  <c r="G194" i="10"/>
  <c r="H194" i="10" s="1"/>
  <c r="G193" i="10"/>
  <c r="H193" i="10" s="1"/>
  <c r="G190" i="10"/>
  <c r="H190" i="10" s="1"/>
  <c r="G189" i="10"/>
  <c r="H189" i="10" s="1"/>
  <c r="G186" i="10"/>
  <c r="H186" i="10" s="1"/>
  <c r="G178" i="10"/>
  <c r="H178" i="10" s="1"/>
  <c r="G170" i="10"/>
  <c r="H170" i="10" s="1"/>
  <c r="G162" i="10"/>
  <c r="H162" i="10" s="1"/>
  <c r="G160" i="10"/>
  <c r="H160" i="10" s="1"/>
  <c r="G156" i="10"/>
  <c r="H156" i="10" s="1"/>
  <c r="G152" i="10"/>
  <c r="H152" i="10" s="1"/>
  <c r="G148" i="10"/>
  <c r="H148" i="10" s="1"/>
  <c r="G144" i="10"/>
  <c r="H144" i="10" s="1"/>
  <c r="G140" i="10"/>
  <c r="H140" i="10" s="1"/>
  <c r="G136" i="10"/>
  <c r="H136" i="10" s="1"/>
  <c r="G132" i="10"/>
  <c r="H132" i="10" s="1"/>
  <c r="G128" i="10"/>
  <c r="H128" i="10" s="1"/>
  <c r="G124" i="10"/>
  <c r="H124" i="10" s="1"/>
  <c r="G120" i="10"/>
  <c r="H120" i="10" s="1"/>
  <c r="G116" i="10"/>
  <c r="H116" i="10" s="1"/>
  <c r="H9" i="10"/>
  <c r="G13" i="10"/>
  <c r="H13" i="10" s="1"/>
  <c r="G17" i="10"/>
  <c r="H17" i="10" s="1"/>
  <c r="G21" i="10"/>
  <c r="H21" i="10" s="1"/>
  <c r="G25" i="10"/>
  <c r="H25" i="10" s="1"/>
  <c r="G29" i="10"/>
  <c r="H29" i="10" s="1"/>
  <c r="G33" i="10"/>
  <c r="H33" i="10" s="1"/>
  <c r="G37" i="10"/>
  <c r="H37" i="10" s="1"/>
  <c r="G41" i="10"/>
  <c r="H41" i="10" s="1"/>
  <c r="G45" i="10"/>
  <c r="H45" i="10" s="1"/>
  <c r="G49" i="10"/>
  <c r="H49" i="10" s="1"/>
  <c r="G53" i="10"/>
  <c r="H53" i="10" s="1"/>
  <c r="G57" i="10"/>
  <c r="H57" i="10" s="1"/>
  <c r="G61" i="10"/>
  <c r="H61" i="10" s="1"/>
  <c r="G65" i="10"/>
  <c r="H65" i="10" s="1"/>
  <c r="G69" i="10"/>
  <c r="H69" i="10" s="1"/>
  <c r="G73" i="10"/>
  <c r="H73" i="10" s="1"/>
  <c r="G77" i="10"/>
  <c r="H77" i="10" s="1"/>
  <c r="G81" i="10"/>
  <c r="H81" i="10" s="1"/>
  <c r="F84" i="10"/>
  <c r="G86" i="10"/>
  <c r="H86" i="10" s="1"/>
  <c r="F92" i="10"/>
  <c r="G94" i="10"/>
  <c r="H94" i="10" s="1"/>
  <c r="F100" i="10"/>
  <c r="G102" i="10"/>
  <c r="H102" i="10" s="1"/>
  <c r="F104" i="10"/>
  <c r="F106" i="10"/>
  <c r="F108" i="10"/>
  <c r="F110" i="10"/>
  <c r="F112" i="10"/>
  <c r="G118" i="10"/>
  <c r="H118" i="10" s="1"/>
  <c r="F124" i="10"/>
  <c r="G134" i="10"/>
  <c r="H134" i="10" s="1"/>
  <c r="G16" i="10"/>
  <c r="H16" i="10" s="1"/>
  <c r="G20" i="10"/>
  <c r="H20" i="10" s="1"/>
  <c r="G24" i="10"/>
  <c r="H24" i="10" s="1"/>
  <c r="G28" i="10"/>
  <c r="H28" i="10" s="1"/>
  <c r="G32" i="10"/>
  <c r="H32" i="10" s="1"/>
  <c r="G36" i="10"/>
  <c r="H36" i="10" s="1"/>
  <c r="G40" i="10"/>
  <c r="H40" i="10" s="1"/>
  <c r="G44" i="10"/>
  <c r="H44" i="10" s="1"/>
  <c r="G48" i="10"/>
  <c r="H48" i="10" s="1"/>
  <c r="G52" i="10"/>
  <c r="H52" i="10" s="1"/>
  <c r="G56" i="10"/>
  <c r="H56" i="10" s="1"/>
  <c r="G60" i="10"/>
  <c r="H60" i="10" s="1"/>
  <c r="G64" i="10"/>
  <c r="H64" i="10" s="1"/>
  <c r="G68" i="10"/>
  <c r="H68" i="10" s="1"/>
  <c r="G72" i="10"/>
  <c r="H72" i="10" s="1"/>
  <c r="G76" i="10"/>
  <c r="H76" i="10" s="1"/>
  <c r="G80" i="10"/>
  <c r="H80" i="10" s="1"/>
  <c r="G84" i="10"/>
  <c r="H84" i="10" s="1"/>
  <c r="G89" i="10"/>
  <c r="H89" i="10" s="1"/>
  <c r="G92" i="10"/>
  <c r="H92" i="10" s="1"/>
  <c r="G97" i="10"/>
  <c r="H97" i="10" s="1"/>
  <c r="G100" i="10"/>
  <c r="H100" i="10" s="1"/>
  <c r="G104" i="10"/>
  <c r="H104" i="10" s="1"/>
  <c r="G106" i="10"/>
  <c r="H106" i="10" s="1"/>
  <c r="G108" i="10"/>
  <c r="H108" i="10" s="1"/>
  <c r="G110" i="10"/>
  <c r="H110" i="10" s="1"/>
  <c r="G112" i="10"/>
  <c r="H112" i="10" s="1"/>
  <c r="G114" i="10"/>
  <c r="H114" i="10" s="1"/>
  <c r="F120" i="10"/>
  <c r="G130" i="10"/>
  <c r="H130" i="10" s="1"/>
  <c r="F136" i="10"/>
  <c r="F147" i="10"/>
  <c r="F151" i="10"/>
  <c r="F155" i="10"/>
  <c r="F159" i="10"/>
  <c r="F114" i="10"/>
  <c r="F118" i="10"/>
  <c r="F122" i="10"/>
  <c r="F126" i="10"/>
  <c r="F130" i="10"/>
  <c r="F134" i="10"/>
  <c r="F138" i="10"/>
  <c r="F142" i="10"/>
  <c r="F146" i="10"/>
  <c r="F150" i="10"/>
  <c r="F154" i="10"/>
  <c r="F158" i="10"/>
  <c r="F163" i="10"/>
  <c r="F171" i="10"/>
  <c r="F179" i="10"/>
  <c r="F188" i="10"/>
  <c r="F192" i="10"/>
  <c r="F196" i="10"/>
  <c r="F200" i="10"/>
  <c r="F204" i="10"/>
  <c r="F208" i="10"/>
  <c r="F212" i="10"/>
  <c r="F216" i="10"/>
  <c r="F285" i="10"/>
  <c r="F219" i="10"/>
  <c r="F223" i="10"/>
  <c r="F227" i="10"/>
  <c r="F231" i="10"/>
  <c r="F235" i="10"/>
  <c r="F239" i="10"/>
  <c r="F243" i="10"/>
  <c r="F247" i="10"/>
  <c r="F251" i="10"/>
  <c r="F255" i="10"/>
  <c r="F265" i="10"/>
  <c r="F269" i="10"/>
  <c r="F273" i="10"/>
  <c r="F277" i="10"/>
  <c r="F281" i="10"/>
  <c r="F293" i="10"/>
  <c r="F258" i="10"/>
  <c r="F342" i="10"/>
  <c r="F370" i="10"/>
  <c r="F304" i="10"/>
  <c r="F323" i="10"/>
  <c r="F347" i="10"/>
  <c r="F322" i="10"/>
  <c r="F330" i="10"/>
  <c r="F366" i="10"/>
  <c r="F335" i="10"/>
  <c r="F351" i="10"/>
  <c r="F362" i="10"/>
  <c r="F358" i="10"/>
  <c r="J8" i="10" l="1"/>
  <c r="K8" i="10" s="1"/>
  <c r="E30" i="18"/>
  <c r="G29" i="18"/>
  <c r="H29" i="18" s="1"/>
  <c r="J29" i="18" s="1"/>
  <c r="K29" i="18" s="1"/>
  <c r="F29" i="18"/>
  <c r="F30" i="18" l="1"/>
  <c r="E31" i="18"/>
  <c r="G30" i="18"/>
  <c r="H30" i="18" s="1"/>
  <c r="J30" i="18" s="1"/>
  <c r="K30" i="18" s="1"/>
  <c r="J9" i="10"/>
  <c r="K9" i="10" s="1"/>
  <c r="G31" i="18" l="1"/>
  <c r="H31" i="18" s="1"/>
  <c r="J31" i="18" s="1"/>
  <c r="K31" i="18" s="1"/>
  <c r="F31" i="18"/>
  <c r="E32" i="18"/>
  <c r="J10" i="10"/>
  <c r="K10" i="10" s="1"/>
  <c r="G32" i="18" l="1"/>
  <c r="H32" i="18" s="1"/>
  <c r="J32" i="18" s="1"/>
  <c r="K32" i="18" s="1"/>
  <c r="F32" i="18"/>
  <c r="E33" i="18"/>
  <c r="J11" i="10"/>
  <c r="K11" i="10" s="1"/>
  <c r="G33" i="18" l="1"/>
  <c r="H33" i="18" s="1"/>
  <c r="J33" i="18" s="1"/>
  <c r="K33" i="18" s="1"/>
  <c r="F33" i="18"/>
  <c r="E34" i="18"/>
  <c r="J12" i="10"/>
  <c r="K12" i="10" s="1"/>
  <c r="G34" i="18" l="1"/>
  <c r="H34" i="18" s="1"/>
  <c r="J34" i="18" s="1"/>
  <c r="K34" i="18" s="1"/>
  <c r="F34" i="18"/>
  <c r="E35" i="18"/>
  <c r="J13" i="10"/>
  <c r="K13" i="10" s="1"/>
  <c r="G35" i="18" l="1"/>
  <c r="H35" i="18" s="1"/>
  <c r="J35" i="18" s="1"/>
  <c r="K35" i="18" s="1"/>
  <c r="F35" i="18"/>
  <c r="E36" i="18"/>
  <c r="J14" i="10"/>
  <c r="K14" i="10" l="1"/>
  <c r="J15" i="10"/>
  <c r="E37" i="18"/>
  <c r="G36" i="18"/>
  <c r="H36" i="18" s="1"/>
  <c r="J36" i="18" s="1"/>
  <c r="K36" i="18" s="1"/>
  <c r="F36" i="18"/>
  <c r="K15" i="10"/>
  <c r="E38" i="18" l="1"/>
  <c r="G37" i="18"/>
  <c r="H37" i="18" s="1"/>
  <c r="J37" i="18" s="1"/>
  <c r="K37" i="18" s="1"/>
  <c r="F37" i="18"/>
  <c r="J16" i="10"/>
  <c r="K16" i="10" s="1"/>
  <c r="F38" i="18" l="1"/>
  <c r="E39" i="18"/>
  <c r="G38" i="18"/>
  <c r="H38" i="18" s="1"/>
  <c r="J38" i="18" s="1"/>
  <c r="K38" i="18" s="1"/>
  <c r="J17" i="10"/>
  <c r="K17" i="10" s="1"/>
  <c r="G39" i="18" l="1"/>
  <c r="H39" i="18" s="1"/>
  <c r="J39" i="18" s="1"/>
  <c r="K39" i="18" s="1"/>
  <c r="F39" i="18"/>
  <c r="E40" i="18"/>
  <c r="J18" i="10"/>
  <c r="K18" i="10" s="1"/>
  <c r="G40" i="18" l="1"/>
  <c r="H40" i="18" s="1"/>
  <c r="J40" i="18" s="1"/>
  <c r="K40" i="18" s="1"/>
  <c r="F40" i="18"/>
  <c r="E41" i="18"/>
  <c r="J19" i="10"/>
  <c r="K19" i="10" s="1"/>
  <c r="G41" i="18" l="1"/>
  <c r="H41" i="18" s="1"/>
  <c r="J41" i="18" s="1"/>
  <c r="K41" i="18" s="1"/>
  <c r="F41" i="18"/>
  <c r="E42" i="18"/>
  <c r="J20" i="10"/>
  <c r="K20" i="10" s="1"/>
  <c r="G42" i="18" l="1"/>
  <c r="H42" i="18" s="1"/>
  <c r="J42" i="18" s="1"/>
  <c r="K42" i="18" s="1"/>
  <c r="F42" i="18"/>
  <c r="E43" i="18"/>
  <c r="J21" i="10"/>
  <c r="K21" i="10" s="1"/>
  <c r="G43" i="18" l="1"/>
  <c r="H43" i="18" s="1"/>
  <c r="J43" i="18" s="1"/>
  <c r="K43" i="18" s="1"/>
  <c r="F43" i="18"/>
  <c r="E44" i="18"/>
  <c r="J22" i="10"/>
  <c r="K22" i="10" s="1"/>
  <c r="E45" i="18" l="1"/>
  <c r="G44" i="18"/>
  <c r="H44" i="18" s="1"/>
  <c r="J44" i="18" s="1"/>
  <c r="K44" i="18" s="1"/>
  <c r="F44" i="18"/>
  <c r="J23" i="10"/>
  <c r="K23" i="10" s="1"/>
  <c r="E46" i="18" l="1"/>
  <c r="G45" i="18"/>
  <c r="H45" i="18" s="1"/>
  <c r="J45" i="18" s="1"/>
  <c r="K45" i="18" s="1"/>
  <c r="F45" i="18"/>
  <c r="J24" i="10"/>
  <c r="K24" i="10" s="1"/>
  <c r="F46" i="18" l="1"/>
  <c r="E47" i="18"/>
  <c r="G46" i="18"/>
  <c r="H46" i="18" s="1"/>
  <c r="J46" i="18" s="1"/>
  <c r="K46" i="18" s="1"/>
  <c r="J25" i="10"/>
  <c r="K25" i="10" s="1"/>
  <c r="G47" i="18" l="1"/>
  <c r="H47" i="18" s="1"/>
  <c r="J47" i="18" s="1"/>
  <c r="K47" i="18" s="1"/>
  <c r="F47" i="18"/>
  <c r="E48" i="18"/>
  <c r="J26" i="10"/>
  <c r="K26" i="10" s="1"/>
  <c r="G48" i="18" l="1"/>
  <c r="H48" i="18" s="1"/>
  <c r="J48" i="18" s="1"/>
  <c r="K48" i="18" s="1"/>
  <c r="F48" i="18"/>
  <c r="E49" i="18"/>
  <c r="J27" i="10"/>
  <c r="K27" i="10" s="1"/>
  <c r="G49" i="18" l="1"/>
  <c r="H49" i="18" s="1"/>
  <c r="J49" i="18" s="1"/>
  <c r="K49" i="18" s="1"/>
  <c r="F49" i="18"/>
  <c r="E50" i="18"/>
  <c r="J28" i="10"/>
  <c r="K28" i="10" s="1"/>
  <c r="G50" i="18" l="1"/>
  <c r="H50" i="18" s="1"/>
  <c r="J50" i="18" s="1"/>
  <c r="K50" i="18" s="1"/>
  <c r="F50" i="18"/>
  <c r="E51" i="18"/>
  <c r="J29" i="10"/>
  <c r="K29" i="10" s="1"/>
  <c r="G51" i="18" l="1"/>
  <c r="H51" i="18" s="1"/>
  <c r="J51" i="18" s="1"/>
  <c r="K51" i="18" s="1"/>
  <c r="F51" i="18"/>
  <c r="E52" i="18"/>
  <c r="J30" i="10"/>
  <c r="K30" i="10" s="1"/>
  <c r="E53" i="18" l="1"/>
  <c r="G52" i="18"/>
  <c r="H52" i="18" s="1"/>
  <c r="J52" i="18" s="1"/>
  <c r="K52" i="18" s="1"/>
  <c r="F52" i="18"/>
  <c r="J31" i="10"/>
  <c r="K31" i="10" s="1"/>
  <c r="E54" i="18" l="1"/>
  <c r="G53" i="18"/>
  <c r="H53" i="18" s="1"/>
  <c r="J53" i="18" s="1"/>
  <c r="K53" i="18" s="1"/>
  <c r="F53" i="18"/>
  <c r="J32" i="10"/>
  <c r="K32" i="10" s="1"/>
  <c r="F54" i="18" l="1"/>
  <c r="E55" i="18"/>
  <c r="G54" i="18"/>
  <c r="H54" i="18" s="1"/>
  <c r="J54" i="18" s="1"/>
  <c r="K54" i="18" s="1"/>
  <c r="J33" i="10"/>
  <c r="K33" i="10" s="1"/>
  <c r="G55" i="18" l="1"/>
  <c r="H55" i="18" s="1"/>
  <c r="J55" i="18" s="1"/>
  <c r="K55" i="18" s="1"/>
  <c r="F55" i="18"/>
  <c r="E56" i="18"/>
  <c r="J34" i="10"/>
  <c r="K34" i="10" s="1"/>
  <c r="G56" i="18" l="1"/>
  <c r="H56" i="18" s="1"/>
  <c r="J56" i="18" s="1"/>
  <c r="K56" i="18" s="1"/>
  <c r="F56" i="18"/>
  <c r="E57" i="18"/>
  <c r="J35" i="10"/>
  <c r="K35" i="10" s="1"/>
  <c r="G57" i="18" l="1"/>
  <c r="H57" i="18" s="1"/>
  <c r="J57" i="18" s="1"/>
  <c r="K57" i="18" s="1"/>
  <c r="F57" i="18"/>
  <c r="E58" i="18"/>
  <c r="J36" i="10"/>
  <c r="K36" i="10" s="1"/>
  <c r="G58" i="18" l="1"/>
  <c r="H58" i="18" s="1"/>
  <c r="J58" i="18" s="1"/>
  <c r="K58" i="18" s="1"/>
  <c r="F58" i="18"/>
  <c r="E59" i="18"/>
  <c r="J37" i="10"/>
  <c r="K37" i="10" s="1"/>
  <c r="G59" i="18" l="1"/>
  <c r="H59" i="18" s="1"/>
  <c r="J59" i="18" s="1"/>
  <c r="K59" i="18" s="1"/>
  <c r="F59" i="18"/>
  <c r="E60" i="18"/>
  <c r="J38" i="10"/>
  <c r="K38" i="10" s="1"/>
  <c r="E61" i="18" l="1"/>
  <c r="G60" i="18"/>
  <c r="H60" i="18" s="1"/>
  <c r="J60" i="18" s="1"/>
  <c r="K60" i="18" s="1"/>
  <c r="F60" i="18"/>
  <c r="J39" i="10"/>
  <c r="K39" i="10" s="1"/>
  <c r="E62" i="18" l="1"/>
  <c r="G61" i="18"/>
  <c r="H61" i="18" s="1"/>
  <c r="J61" i="18" s="1"/>
  <c r="K61" i="18" s="1"/>
  <c r="F61" i="18"/>
  <c r="J40" i="10"/>
  <c r="K40" i="10" s="1"/>
  <c r="F62" i="18" l="1"/>
  <c r="E63" i="18"/>
  <c r="G62" i="18"/>
  <c r="H62" i="18" s="1"/>
  <c r="J62" i="18" s="1"/>
  <c r="K62" i="18" s="1"/>
  <c r="J41" i="10"/>
  <c r="K41" i="10" s="1"/>
  <c r="G63" i="18" l="1"/>
  <c r="H63" i="18" s="1"/>
  <c r="J63" i="18" s="1"/>
  <c r="K63" i="18" s="1"/>
  <c r="F63" i="18"/>
  <c r="E64" i="18"/>
  <c r="J42" i="10"/>
  <c r="K42" i="10" s="1"/>
  <c r="G64" i="18" l="1"/>
  <c r="H64" i="18" s="1"/>
  <c r="J64" i="18" s="1"/>
  <c r="K64" i="18" s="1"/>
  <c r="F64" i="18"/>
  <c r="E65" i="18"/>
  <c r="J43" i="10"/>
  <c r="K43" i="10" s="1"/>
  <c r="G65" i="18" l="1"/>
  <c r="H65" i="18" s="1"/>
  <c r="J65" i="18" s="1"/>
  <c r="K65" i="18" s="1"/>
  <c r="F65" i="18"/>
  <c r="E66" i="18"/>
  <c r="J44" i="10"/>
  <c r="K44" i="10" s="1"/>
  <c r="G66" i="18" l="1"/>
  <c r="H66" i="18" s="1"/>
  <c r="J66" i="18" s="1"/>
  <c r="K66" i="18" s="1"/>
  <c r="F66" i="18"/>
  <c r="E67" i="18"/>
  <c r="J45" i="10"/>
  <c r="K45" i="10" s="1"/>
  <c r="G67" i="18" l="1"/>
  <c r="H67" i="18" s="1"/>
  <c r="J67" i="18" s="1"/>
  <c r="K67" i="18" s="1"/>
  <c r="F67" i="18"/>
  <c r="E68" i="18"/>
  <c r="J46" i="10"/>
  <c r="K46" i="10" s="1"/>
  <c r="E69" i="18" l="1"/>
  <c r="G68" i="18"/>
  <c r="H68" i="18" s="1"/>
  <c r="J68" i="18" s="1"/>
  <c r="K68" i="18" s="1"/>
  <c r="F68" i="18"/>
  <c r="J47" i="10"/>
  <c r="K47" i="10" s="1"/>
  <c r="E70" i="18" l="1"/>
  <c r="G69" i="18"/>
  <c r="H69" i="18" s="1"/>
  <c r="J69" i="18" s="1"/>
  <c r="K69" i="18" s="1"/>
  <c r="F69" i="18"/>
  <c r="J48" i="10"/>
  <c r="K48" i="10" s="1"/>
  <c r="F70" i="18" l="1"/>
  <c r="E71" i="18"/>
  <c r="G70" i="18"/>
  <c r="H70" i="18" s="1"/>
  <c r="J70" i="18" s="1"/>
  <c r="K70" i="18" s="1"/>
  <c r="J49" i="10"/>
  <c r="K49" i="10" s="1"/>
  <c r="G71" i="18" l="1"/>
  <c r="H71" i="18" s="1"/>
  <c r="J71" i="18" s="1"/>
  <c r="K71" i="18" s="1"/>
  <c r="F71" i="18"/>
  <c r="E72" i="18"/>
  <c r="J50" i="10"/>
  <c r="K50" i="10" s="1"/>
  <c r="G72" i="18" l="1"/>
  <c r="H72" i="18" s="1"/>
  <c r="J72" i="18" s="1"/>
  <c r="K72" i="18" s="1"/>
  <c r="F72" i="18"/>
  <c r="E73" i="18"/>
  <c r="J51" i="10"/>
  <c r="K51" i="10" s="1"/>
  <c r="G73" i="18" l="1"/>
  <c r="H73" i="18" s="1"/>
  <c r="J73" i="18" s="1"/>
  <c r="K73" i="18" s="1"/>
  <c r="F73" i="18"/>
  <c r="E74" i="18"/>
  <c r="J52" i="10"/>
  <c r="K52" i="10" s="1"/>
  <c r="G74" i="18" l="1"/>
  <c r="H74" i="18" s="1"/>
  <c r="J74" i="18" s="1"/>
  <c r="K74" i="18" s="1"/>
  <c r="F74" i="18"/>
  <c r="E75" i="18"/>
  <c r="J53" i="10"/>
  <c r="K53" i="10" s="1"/>
  <c r="G75" i="18" l="1"/>
  <c r="H75" i="18" s="1"/>
  <c r="J75" i="18" s="1"/>
  <c r="K75" i="18" s="1"/>
  <c r="F75" i="18"/>
  <c r="E76" i="18"/>
  <c r="J54" i="10"/>
  <c r="K54" i="10" s="1"/>
  <c r="E77" i="18" l="1"/>
  <c r="G76" i="18"/>
  <c r="H76" i="18" s="1"/>
  <c r="J76" i="18" s="1"/>
  <c r="K76" i="18" s="1"/>
  <c r="F76" i="18"/>
  <c r="J55" i="10"/>
  <c r="K55" i="10" s="1"/>
  <c r="E78" i="18" l="1"/>
  <c r="G77" i="18"/>
  <c r="H77" i="18" s="1"/>
  <c r="J77" i="18" s="1"/>
  <c r="K77" i="18" s="1"/>
  <c r="F77" i="18"/>
  <c r="J56" i="10"/>
  <c r="K56" i="10" s="1"/>
  <c r="F78" i="18" l="1"/>
  <c r="E79" i="18"/>
  <c r="G78" i="18"/>
  <c r="H78" i="18" s="1"/>
  <c r="J78" i="18" s="1"/>
  <c r="K78" i="18" s="1"/>
  <c r="J57" i="10"/>
  <c r="K57" i="10" s="1"/>
  <c r="G79" i="18" l="1"/>
  <c r="H79" i="18" s="1"/>
  <c r="J79" i="18" s="1"/>
  <c r="K79" i="18" s="1"/>
  <c r="F79" i="18"/>
  <c r="E80" i="18"/>
  <c r="J58" i="10"/>
  <c r="K58" i="10" s="1"/>
  <c r="G80" i="18" l="1"/>
  <c r="H80" i="18" s="1"/>
  <c r="J80" i="18" s="1"/>
  <c r="K80" i="18" s="1"/>
  <c r="F80" i="18"/>
  <c r="E81" i="18"/>
  <c r="J59" i="10"/>
  <c r="K59" i="10" s="1"/>
  <c r="G81" i="18" l="1"/>
  <c r="H81" i="18" s="1"/>
  <c r="J81" i="18" s="1"/>
  <c r="K81" i="18" s="1"/>
  <c r="F81" i="18"/>
  <c r="E82" i="18"/>
  <c r="J60" i="10"/>
  <c r="K60" i="10" s="1"/>
  <c r="G82" i="18" l="1"/>
  <c r="H82" i="18" s="1"/>
  <c r="J82" i="18" s="1"/>
  <c r="K82" i="18" s="1"/>
  <c r="F82" i="18"/>
  <c r="E83" i="18"/>
  <c r="J61" i="10"/>
  <c r="K61" i="10" s="1"/>
  <c r="G83" i="18" l="1"/>
  <c r="H83" i="18" s="1"/>
  <c r="J83" i="18" s="1"/>
  <c r="K83" i="18" s="1"/>
  <c r="F83" i="18"/>
  <c r="E84" i="18"/>
  <c r="J62" i="10"/>
  <c r="K62" i="10" s="1"/>
  <c r="E85" i="18" l="1"/>
  <c r="G84" i="18"/>
  <c r="H84" i="18" s="1"/>
  <c r="J84" i="18" s="1"/>
  <c r="K84" i="18" s="1"/>
  <c r="F84" i="18"/>
  <c r="J63" i="10"/>
  <c r="K63" i="10" s="1"/>
  <c r="E86" i="18" l="1"/>
  <c r="G85" i="18"/>
  <c r="H85" i="18" s="1"/>
  <c r="J85" i="18" s="1"/>
  <c r="K85" i="18" s="1"/>
  <c r="F85" i="18"/>
  <c r="J64" i="10"/>
  <c r="K64" i="10" s="1"/>
  <c r="F86" i="18" l="1"/>
  <c r="E87" i="18"/>
  <c r="G86" i="18"/>
  <c r="H86" i="18" s="1"/>
  <c r="J86" i="18" s="1"/>
  <c r="K86" i="18" s="1"/>
  <c r="J65" i="10"/>
  <c r="K65" i="10" s="1"/>
  <c r="G87" i="18" l="1"/>
  <c r="H87" i="18" s="1"/>
  <c r="J87" i="18" s="1"/>
  <c r="K87" i="18" s="1"/>
  <c r="F87" i="18"/>
  <c r="E88" i="18"/>
  <c r="J66" i="10"/>
  <c r="K66" i="10" s="1"/>
  <c r="G88" i="18" l="1"/>
  <c r="H88" i="18" s="1"/>
  <c r="J88" i="18" s="1"/>
  <c r="K88" i="18" s="1"/>
  <c r="F88" i="18"/>
  <c r="E89" i="18"/>
  <c r="J67" i="10"/>
  <c r="K67" i="10" s="1"/>
  <c r="G89" i="18" l="1"/>
  <c r="H89" i="18" s="1"/>
  <c r="J89" i="18" s="1"/>
  <c r="K89" i="18" s="1"/>
  <c r="F89" i="18"/>
  <c r="E90" i="18"/>
  <c r="J68" i="10"/>
  <c r="K68" i="10" s="1"/>
  <c r="G90" i="18" l="1"/>
  <c r="H90" i="18" s="1"/>
  <c r="J90" i="18" s="1"/>
  <c r="K90" i="18" s="1"/>
  <c r="F90" i="18"/>
  <c r="E91" i="18"/>
  <c r="J69" i="10"/>
  <c r="K69" i="10" s="1"/>
  <c r="G91" i="18" l="1"/>
  <c r="H91" i="18" s="1"/>
  <c r="J91" i="18" s="1"/>
  <c r="K91" i="18" s="1"/>
  <c r="F91" i="18"/>
  <c r="E92" i="18"/>
  <c r="J70" i="10"/>
  <c r="K70" i="10" s="1"/>
  <c r="E93" i="18" l="1"/>
  <c r="G92" i="18"/>
  <c r="H92" i="18" s="1"/>
  <c r="J92" i="18" s="1"/>
  <c r="K92" i="18" s="1"/>
  <c r="F92" i="18"/>
  <c r="J71" i="10"/>
  <c r="K71" i="10" s="1"/>
  <c r="E94" i="18" l="1"/>
  <c r="G93" i="18"/>
  <c r="H93" i="18" s="1"/>
  <c r="J93" i="18" s="1"/>
  <c r="K93" i="18" s="1"/>
  <c r="F93" i="18"/>
  <c r="J72" i="10"/>
  <c r="K72" i="10" s="1"/>
  <c r="F94" i="18" l="1"/>
  <c r="E95" i="18"/>
  <c r="G94" i="18"/>
  <c r="H94" i="18" s="1"/>
  <c r="J94" i="18" s="1"/>
  <c r="K94" i="18" s="1"/>
  <c r="J73" i="10"/>
  <c r="K73" i="10" s="1"/>
  <c r="G95" i="18" l="1"/>
  <c r="H95" i="18" s="1"/>
  <c r="J95" i="18" s="1"/>
  <c r="K95" i="18" s="1"/>
  <c r="F95" i="18"/>
  <c r="E96" i="18"/>
  <c r="J74" i="10"/>
  <c r="K74" i="10" s="1"/>
  <c r="G96" i="18" l="1"/>
  <c r="H96" i="18" s="1"/>
  <c r="J96" i="18" s="1"/>
  <c r="K96" i="18" s="1"/>
  <c r="F96" i="18"/>
  <c r="E97" i="18"/>
  <c r="J75" i="10"/>
  <c r="K75" i="10" s="1"/>
  <c r="G97" i="18" l="1"/>
  <c r="H97" i="18" s="1"/>
  <c r="J97" i="18" s="1"/>
  <c r="K97" i="18" s="1"/>
  <c r="F97" i="18"/>
  <c r="E98" i="18"/>
  <c r="J76" i="10"/>
  <c r="K76" i="10" s="1"/>
  <c r="G98" i="18" l="1"/>
  <c r="H98" i="18" s="1"/>
  <c r="J98" i="18" s="1"/>
  <c r="K98" i="18" s="1"/>
  <c r="F98" i="18"/>
  <c r="E99" i="18"/>
  <c r="J77" i="10"/>
  <c r="K77" i="10" s="1"/>
  <c r="G99" i="18" l="1"/>
  <c r="H99" i="18" s="1"/>
  <c r="J99" i="18" s="1"/>
  <c r="K99" i="18" s="1"/>
  <c r="F99" i="18"/>
  <c r="E100" i="18"/>
  <c r="J78" i="10"/>
  <c r="K78" i="10" s="1"/>
  <c r="E101" i="18" l="1"/>
  <c r="G100" i="18"/>
  <c r="H100" i="18" s="1"/>
  <c r="J100" i="18" s="1"/>
  <c r="K100" i="18" s="1"/>
  <c r="F100" i="18"/>
  <c r="J79" i="10"/>
  <c r="K79" i="10" s="1"/>
  <c r="E102" i="18" l="1"/>
  <c r="G101" i="18"/>
  <c r="H101" i="18" s="1"/>
  <c r="J101" i="18" s="1"/>
  <c r="K101" i="18" s="1"/>
  <c r="F101" i="18"/>
  <c r="J80" i="10"/>
  <c r="K80" i="10" s="1"/>
  <c r="F102" i="18" l="1"/>
  <c r="E103" i="18"/>
  <c r="G102" i="18"/>
  <c r="H102" i="18" s="1"/>
  <c r="J102" i="18" s="1"/>
  <c r="K102" i="18" s="1"/>
  <c r="J81" i="10"/>
  <c r="K81" i="10" s="1"/>
  <c r="G103" i="18" l="1"/>
  <c r="H103" i="18" s="1"/>
  <c r="J103" i="18" s="1"/>
  <c r="K103" i="18" s="1"/>
  <c r="F103" i="18"/>
  <c r="E104" i="18"/>
  <c r="J82" i="10"/>
  <c r="K82" i="10" s="1"/>
  <c r="G104" i="18" l="1"/>
  <c r="H104" i="18" s="1"/>
  <c r="J104" i="18" s="1"/>
  <c r="K104" i="18" s="1"/>
  <c r="F104" i="18"/>
  <c r="E105" i="18"/>
  <c r="J83" i="10"/>
  <c r="K83" i="10" s="1"/>
  <c r="G105" i="18" l="1"/>
  <c r="H105" i="18" s="1"/>
  <c r="J105" i="18" s="1"/>
  <c r="K105" i="18" s="1"/>
  <c r="F105" i="18"/>
  <c r="E106" i="18"/>
  <c r="J84" i="10"/>
  <c r="K84" i="10" s="1"/>
  <c r="G106" i="18" l="1"/>
  <c r="H106" i="18" s="1"/>
  <c r="J106" i="18" s="1"/>
  <c r="K106" i="18" s="1"/>
  <c r="F106" i="18"/>
  <c r="E107" i="18"/>
  <c r="J85" i="10"/>
  <c r="K85" i="10" s="1"/>
  <c r="G107" i="18" l="1"/>
  <c r="H107" i="18" s="1"/>
  <c r="J107" i="18" s="1"/>
  <c r="K107" i="18" s="1"/>
  <c r="F107" i="18"/>
  <c r="E108" i="18"/>
  <c r="J86" i="10"/>
  <c r="K86" i="10" s="1"/>
  <c r="E109" i="18" l="1"/>
  <c r="G108" i="18"/>
  <c r="H108" i="18" s="1"/>
  <c r="J108" i="18" s="1"/>
  <c r="K108" i="18" s="1"/>
  <c r="F108" i="18"/>
  <c r="J87" i="10"/>
  <c r="K87" i="10" s="1"/>
  <c r="E110" i="18" l="1"/>
  <c r="G109" i="18"/>
  <c r="H109" i="18" s="1"/>
  <c r="J109" i="18" s="1"/>
  <c r="K109" i="18" s="1"/>
  <c r="F109" i="18"/>
  <c r="J88" i="10"/>
  <c r="K88" i="10" s="1"/>
  <c r="F110" i="18" l="1"/>
  <c r="E111" i="18"/>
  <c r="G110" i="18"/>
  <c r="H110" i="18" s="1"/>
  <c r="J110" i="18" s="1"/>
  <c r="K110" i="18" s="1"/>
  <c r="J89" i="10"/>
  <c r="K89" i="10" s="1"/>
  <c r="G111" i="18" l="1"/>
  <c r="H111" i="18" s="1"/>
  <c r="J111" i="18" s="1"/>
  <c r="K111" i="18" s="1"/>
  <c r="F111" i="18"/>
  <c r="E112" i="18"/>
  <c r="J90" i="10"/>
  <c r="K90" i="10" s="1"/>
  <c r="G112" i="18" l="1"/>
  <c r="H112" i="18" s="1"/>
  <c r="J112" i="18" s="1"/>
  <c r="K112" i="18" s="1"/>
  <c r="F112" i="18"/>
  <c r="E113" i="18"/>
  <c r="J91" i="10"/>
  <c r="K91" i="10" s="1"/>
  <c r="G113" i="18" l="1"/>
  <c r="H113" i="18" s="1"/>
  <c r="J113" i="18" s="1"/>
  <c r="K113" i="18" s="1"/>
  <c r="F113" i="18"/>
  <c r="E114" i="18"/>
  <c r="J92" i="10"/>
  <c r="K92" i="10" s="1"/>
  <c r="G114" i="18" l="1"/>
  <c r="H114" i="18" s="1"/>
  <c r="J114" i="18" s="1"/>
  <c r="K114" i="18" s="1"/>
  <c r="F114" i="18"/>
  <c r="E115" i="18"/>
  <c r="J93" i="10"/>
  <c r="K93" i="10" s="1"/>
  <c r="G115" i="18" l="1"/>
  <c r="H115" i="18" s="1"/>
  <c r="J115" i="18" s="1"/>
  <c r="K115" i="18" s="1"/>
  <c r="F115" i="18"/>
  <c r="E116" i="18"/>
  <c r="J94" i="10"/>
  <c r="K94" i="10" s="1"/>
  <c r="E117" i="18" l="1"/>
  <c r="G116" i="18"/>
  <c r="H116" i="18" s="1"/>
  <c r="J116" i="18" s="1"/>
  <c r="K116" i="18" s="1"/>
  <c r="F116" i="18"/>
  <c r="J95" i="10"/>
  <c r="K95" i="10" s="1"/>
  <c r="E118" i="18" l="1"/>
  <c r="G117" i="18"/>
  <c r="H117" i="18" s="1"/>
  <c r="J117" i="18" s="1"/>
  <c r="K117" i="18" s="1"/>
  <c r="F117" i="18"/>
  <c r="J96" i="10"/>
  <c r="K96" i="10" s="1"/>
  <c r="F118" i="18" l="1"/>
  <c r="E119" i="18"/>
  <c r="G118" i="18"/>
  <c r="H118" i="18" s="1"/>
  <c r="J118" i="18" s="1"/>
  <c r="K118" i="18" s="1"/>
  <c r="J97" i="10"/>
  <c r="K97" i="10" s="1"/>
  <c r="G119" i="18" l="1"/>
  <c r="H119" i="18" s="1"/>
  <c r="J119" i="18" s="1"/>
  <c r="K119" i="18" s="1"/>
  <c r="F119" i="18"/>
  <c r="E120" i="18"/>
  <c r="J98" i="10"/>
  <c r="K98" i="10" s="1"/>
  <c r="G120" i="18" l="1"/>
  <c r="H120" i="18" s="1"/>
  <c r="J120" i="18" s="1"/>
  <c r="K120" i="18" s="1"/>
  <c r="F120" i="18"/>
  <c r="E121" i="18"/>
  <c r="J99" i="10"/>
  <c r="K99" i="10" s="1"/>
  <c r="G121" i="18" l="1"/>
  <c r="H121" i="18" s="1"/>
  <c r="J121" i="18" s="1"/>
  <c r="K121" i="18" s="1"/>
  <c r="F121" i="18"/>
  <c r="E122" i="18"/>
  <c r="J100" i="10"/>
  <c r="K100" i="10" s="1"/>
  <c r="G122" i="18" l="1"/>
  <c r="H122" i="18" s="1"/>
  <c r="J122" i="18" s="1"/>
  <c r="K122" i="18" s="1"/>
  <c r="F122" i="18"/>
  <c r="E123" i="18"/>
  <c r="J101" i="10"/>
  <c r="K101" i="10" s="1"/>
  <c r="G123" i="18" l="1"/>
  <c r="H123" i="18" s="1"/>
  <c r="J123" i="18" s="1"/>
  <c r="K123" i="18" s="1"/>
  <c r="F123" i="18"/>
  <c r="E124" i="18"/>
  <c r="J102" i="10"/>
  <c r="K102" i="10" s="1"/>
  <c r="E125" i="18" l="1"/>
  <c r="G124" i="18"/>
  <c r="H124" i="18" s="1"/>
  <c r="J124" i="18" s="1"/>
  <c r="K124" i="18" s="1"/>
  <c r="F124" i="18"/>
  <c r="J103" i="10"/>
  <c r="K103" i="10" s="1"/>
  <c r="E126" i="18" l="1"/>
  <c r="G125" i="18"/>
  <c r="H125" i="18" s="1"/>
  <c r="J125" i="18" s="1"/>
  <c r="K125" i="18" s="1"/>
  <c r="F125" i="18"/>
  <c r="J104" i="10"/>
  <c r="K104" i="10" s="1"/>
  <c r="F126" i="18" l="1"/>
  <c r="E127" i="18"/>
  <c r="G126" i="18"/>
  <c r="H126" i="18" s="1"/>
  <c r="J126" i="18" s="1"/>
  <c r="K126" i="18" s="1"/>
  <c r="J105" i="10"/>
  <c r="K105" i="10" s="1"/>
  <c r="G127" i="18" l="1"/>
  <c r="H127" i="18" s="1"/>
  <c r="J127" i="18" s="1"/>
  <c r="K127" i="18" s="1"/>
  <c r="F127" i="18"/>
  <c r="E128" i="18"/>
  <c r="J106" i="10"/>
  <c r="K106" i="10" s="1"/>
  <c r="G128" i="18" l="1"/>
  <c r="H128" i="18" s="1"/>
  <c r="J128" i="18" s="1"/>
  <c r="K128" i="18" s="1"/>
  <c r="F128" i="18"/>
  <c r="E129" i="18"/>
  <c r="J107" i="10"/>
  <c r="K107" i="10" s="1"/>
  <c r="G129" i="18" l="1"/>
  <c r="H129" i="18" s="1"/>
  <c r="J129" i="18" s="1"/>
  <c r="K129" i="18" s="1"/>
  <c r="F129" i="18"/>
  <c r="E130" i="18"/>
  <c r="J108" i="10"/>
  <c r="K108" i="10" s="1"/>
  <c r="G130" i="18" l="1"/>
  <c r="H130" i="18" s="1"/>
  <c r="J130" i="18" s="1"/>
  <c r="K130" i="18" s="1"/>
  <c r="F130" i="18"/>
  <c r="E131" i="18"/>
  <c r="J109" i="10"/>
  <c r="K109" i="10" s="1"/>
  <c r="G131" i="18" l="1"/>
  <c r="H131" i="18" s="1"/>
  <c r="J131" i="18" s="1"/>
  <c r="K131" i="18" s="1"/>
  <c r="F131" i="18"/>
  <c r="E132" i="18"/>
  <c r="J110" i="10"/>
  <c r="K110" i="10" s="1"/>
  <c r="E133" i="18" l="1"/>
  <c r="G132" i="18"/>
  <c r="H132" i="18" s="1"/>
  <c r="J132" i="18" s="1"/>
  <c r="K132" i="18" s="1"/>
  <c r="F132" i="18"/>
  <c r="J111" i="10"/>
  <c r="K111" i="10" s="1"/>
  <c r="E134" i="18" l="1"/>
  <c r="G133" i="18"/>
  <c r="H133" i="18" s="1"/>
  <c r="J133" i="18" s="1"/>
  <c r="K133" i="18" s="1"/>
  <c r="F133" i="18"/>
  <c r="J112" i="10"/>
  <c r="K112" i="10" s="1"/>
  <c r="F134" i="18" l="1"/>
  <c r="E135" i="18"/>
  <c r="G134" i="18"/>
  <c r="H134" i="18" s="1"/>
  <c r="J134" i="18" s="1"/>
  <c r="K134" i="18" s="1"/>
  <c r="J113" i="10"/>
  <c r="K113" i="10" s="1"/>
  <c r="G135" i="18" l="1"/>
  <c r="H135" i="18" s="1"/>
  <c r="J135" i="18" s="1"/>
  <c r="K135" i="18" s="1"/>
  <c r="F135" i="18"/>
  <c r="E136" i="18"/>
  <c r="J114" i="10"/>
  <c r="K114" i="10" s="1"/>
  <c r="G136" i="18" l="1"/>
  <c r="H136" i="18" s="1"/>
  <c r="J136" i="18" s="1"/>
  <c r="K136" i="18" s="1"/>
  <c r="F136" i="18"/>
  <c r="E137" i="18"/>
  <c r="J115" i="10"/>
  <c r="K115" i="10" s="1"/>
  <c r="G137" i="18" l="1"/>
  <c r="H137" i="18" s="1"/>
  <c r="J137" i="18" s="1"/>
  <c r="K137" i="18" s="1"/>
  <c r="F137" i="18"/>
  <c r="E138" i="18"/>
  <c r="J116" i="10"/>
  <c r="K116" i="10" s="1"/>
  <c r="G138" i="18" l="1"/>
  <c r="H138" i="18" s="1"/>
  <c r="J138" i="18" s="1"/>
  <c r="K138" i="18" s="1"/>
  <c r="F138" i="18"/>
  <c r="E139" i="18"/>
  <c r="J117" i="10"/>
  <c r="K117" i="10" s="1"/>
  <c r="G139" i="18" l="1"/>
  <c r="H139" i="18" s="1"/>
  <c r="J139" i="18" s="1"/>
  <c r="K139" i="18" s="1"/>
  <c r="F139" i="18"/>
  <c r="E140" i="18"/>
  <c r="J118" i="10"/>
  <c r="K118" i="10" s="1"/>
  <c r="E141" i="18" l="1"/>
  <c r="G140" i="18"/>
  <c r="H140" i="18" s="1"/>
  <c r="J140" i="18" s="1"/>
  <c r="K140" i="18" s="1"/>
  <c r="F140" i="18"/>
  <c r="J119" i="10"/>
  <c r="K119" i="10" s="1"/>
  <c r="E142" i="18" l="1"/>
  <c r="G141" i="18"/>
  <c r="H141" i="18" s="1"/>
  <c r="J141" i="18" s="1"/>
  <c r="K141" i="18" s="1"/>
  <c r="F141" i="18"/>
  <c r="J120" i="10"/>
  <c r="K120" i="10" s="1"/>
  <c r="F142" i="18" l="1"/>
  <c r="E143" i="18"/>
  <c r="G142" i="18"/>
  <c r="H142" i="18" s="1"/>
  <c r="J142" i="18" s="1"/>
  <c r="K142" i="18" s="1"/>
  <c r="J121" i="10"/>
  <c r="K121" i="10" s="1"/>
  <c r="G143" i="18" l="1"/>
  <c r="H143" i="18" s="1"/>
  <c r="J143" i="18" s="1"/>
  <c r="K143" i="18" s="1"/>
  <c r="F143" i="18"/>
  <c r="E144" i="18"/>
  <c r="J122" i="10"/>
  <c r="K122" i="10" s="1"/>
  <c r="G144" i="18" l="1"/>
  <c r="H144" i="18" s="1"/>
  <c r="J144" i="18" s="1"/>
  <c r="K144" i="18" s="1"/>
  <c r="F144" i="18"/>
  <c r="E145" i="18"/>
  <c r="J123" i="10"/>
  <c r="K123" i="10" s="1"/>
  <c r="G145" i="18" l="1"/>
  <c r="H145" i="18" s="1"/>
  <c r="J145" i="18" s="1"/>
  <c r="K145" i="18" s="1"/>
  <c r="F145" i="18"/>
  <c r="E146" i="18"/>
  <c r="J124" i="10"/>
  <c r="K124" i="10" s="1"/>
  <c r="G146" i="18" l="1"/>
  <c r="H146" i="18" s="1"/>
  <c r="J146" i="18" s="1"/>
  <c r="K146" i="18" s="1"/>
  <c r="F146" i="18"/>
  <c r="E147" i="18"/>
  <c r="J125" i="10"/>
  <c r="K125" i="10" s="1"/>
  <c r="G147" i="18" l="1"/>
  <c r="H147" i="18" s="1"/>
  <c r="J147" i="18" s="1"/>
  <c r="K147" i="18" s="1"/>
  <c r="F147" i="18"/>
  <c r="E148" i="18"/>
  <c r="J126" i="10"/>
  <c r="K126" i="10" s="1"/>
  <c r="E149" i="18" l="1"/>
  <c r="G148" i="18"/>
  <c r="H148" i="18" s="1"/>
  <c r="J148" i="18" s="1"/>
  <c r="K148" i="18" s="1"/>
  <c r="F148" i="18"/>
  <c r="J127" i="10"/>
  <c r="K127" i="10" s="1"/>
  <c r="E150" i="18" l="1"/>
  <c r="G149" i="18"/>
  <c r="H149" i="18" s="1"/>
  <c r="J149" i="18" s="1"/>
  <c r="K149" i="18" s="1"/>
  <c r="F149" i="18"/>
  <c r="J128" i="10"/>
  <c r="K128" i="10" s="1"/>
  <c r="F150" i="18" l="1"/>
  <c r="E151" i="18"/>
  <c r="G150" i="18"/>
  <c r="H150" i="18" s="1"/>
  <c r="J150" i="18" s="1"/>
  <c r="K150" i="18" s="1"/>
  <c r="J129" i="10"/>
  <c r="K129" i="10" s="1"/>
  <c r="G151" i="18" l="1"/>
  <c r="H151" i="18" s="1"/>
  <c r="J151" i="18" s="1"/>
  <c r="K151" i="18" s="1"/>
  <c r="F151" i="18"/>
  <c r="E152" i="18"/>
  <c r="J130" i="10"/>
  <c r="K130" i="10" s="1"/>
  <c r="G152" i="18" l="1"/>
  <c r="H152" i="18" s="1"/>
  <c r="J152" i="18" s="1"/>
  <c r="K152" i="18" s="1"/>
  <c r="F152" i="18"/>
  <c r="E153" i="18"/>
  <c r="J131" i="10"/>
  <c r="K131" i="10" s="1"/>
  <c r="G153" i="18" l="1"/>
  <c r="H153" i="18" s="1"/>
  <c r="J153" i="18" s="1"/>
  <c r="K153" i="18" s="1"/>
  <c r="F153" i="18"/>
  <c r="E154" i="18"/>
  <c r="J132" i="10"/>
  <c r="K132" i="10" s="1"/>
  <c r="E155" i="18" l="1"/>
  <c r="G154" i="18"/>
  <c r="H154" i="18" s="1"/>
  <c r="J154" i="18" s="1"/>
  <c r="K154" i="18" s="1"/>
  <c r="F154" i="18"/>
  <c r="J133" i="10"/>
  <c r="K133" i="10" s="1"/>
  <c r="E156" i="18" l="1"/>
  <c r="G155" i="18"/>
  <c r="H155" i="18" s="1"/>
  <c r="J155" i="18" s="1"/>
  <c r="K155" i="18" s="1"/>
  <c r="F155" i="18"/>
  <c r="J134" i="10"/>
  <c r="K134" i="10" s="1"/>
  <c r="F156" i="18" l="1"/>
  <c r="G156" i="18"/>
  <c r="H156" i="18" s="1"/>
  <c r="J156" i="18" s="1"/>
  <c r="K156" i="18" s="1"/>
  <c r="E157" i="18"/>
  <c r="J135" i="10"/>
  <c r="K135" i="10" s="1"/>
  <c r="G157" i="18" l="1"/>
  <c r="H157" i="18" s="1"/>
  <c r="J157" i="18" s="1"/>
  <c r="K157" i="18" s="1"/>
  <c r="E158" i="18"/>
  <c r="F157" i="18"/>
  <c r="J136" i="10"/>
  <c r="K136" i="10" s="1"/>
  <c r="E159" i="18" l="1"/>
  <c r="G158" i="18"/>
  <c r="H158" i="18" s="1"/>
  <c r="J158" i="18" s="1"/>
  <c r="K158" i="18" s="1"/>
  <c r="F158" i="18"/>
  <c r="J137" i="10"/>
  <c r="K137" i="10" s="1"/>
  <c r="F159" i="18" l="1"/>
  <c r="E160" i="18"/>
  <c r="G159" i="18"/>
  <c r="H159" i="18" s="1"/>
  <c r="J159" i="18" s="1"/>
  <c r="K159" i="18" s="1"/>
  <c r="J138" i="10"/>
  <c r="K138" i="10" s="1"/>
  <c r="G160" i="18" l="1"/>
  <c r="H160" i="18" s="1"/>
  <c r="J160" i="18" s="1"/>
  <c r="K160" i="18" s="1"/>
  <c r="F160" i="18"/>
  <c r="E161" i="18"/>
  <c r="J139" i="10"/>
  <c r="K139" i="10" s="1"/>
  <c r="G161" i="18" l="1"/>
  <c r="H161" i="18" s="1"/>
  <c r="J161" i="18" s="1"/>
  <c r="K161" i="18" s="1"/>
  <c r="F161" i="18"/>
  <c r="E162" i="18"/>
  <c r="J140" i="10"/>
  <c r="K140" i="10" s="1"/>
  <c r="E163" i="18" l="1"/>
  <c r="G162" i="18"/>
  <c r="H162" i="18" s="1"/>
  <c r="J162" i="18" s="1"/>
  <c r="K162" i="18" s="1"/>
  <c r="F162" i="18"/>
  <c r="J141" i="10"/>
  <c r="K141" i="10" s="1"/>
  <c r="G163" i="18" l="1"/>
  <c r="H163" i="18" s="1"/>
  <c r="J163" i="18" s="1"/>
  <c r="K163" i="18" s="1"/>
  <c r="F163" i="18"/>
  <c r="E164" i="18"/>
  <c r="J142" i="10"/>
  <c r="K142" i="10" s="1"/>
  <c r="F164" i="18" l="1"/>
  <c r="E165" i="18"/>
  <c r="G164" i="18"/>
  <c r="H164" i="18" s="1"/>
  <c r="J164" i="18" s="1"/>
  <c r="K164" i="18" s="1"/>
  <c r="J143" i="10"/>
  <c r="K143" i="10" s="1"/>
  <c r="G165" i="18" l="1"/>
  <c r="H165" i="18" s="1"/>
  <c r="J165" i="18" s="1"/>
  <c r="K165" i="18" s="1"/>
  <c r="E166" i="18"/>
  <c r="F165" i="18"/>
  <c r="J144" i="10"/>
  <c r="K144" i="10" s="1"/>
  <c r="F166" i="18" l="1"/>
  <c r="E167" i="18"/>
  <c r="G166" i="18"/>
  <c r="H166" i="18" s="1"/>
  <c r="J166" i="18" s="1"/>
  <c r="K166" i="18" s="1"/>
  <c r="J145" i="10"/>
  <c r="K145" i="10" s="1"/>
  <c r="G167" i="18" l="1"/>
  <c r="H167" i="18" s="1"/>
  <c r="J167" i="18" s="1"/>
  <c r="K167" i="18" s="1"/>
  <c r="F167" i="18"/>
  <c r="E168" i="18"/>
  <c r="J146" i="10"/>
  <c r="K146" i="10" s="1"/>
  <c r="G168" i="18" l="1"/>
  <c r="H168" i="18" s="1"/>
  <c r="J168" i="18" s="1"/>
  <c r="K168" i="18" s="1"/>
  <c r="F168" i="18"/>
  <c r="E169" i="18"/>
  <c r="J147" i="10"/>
  <c r="K147" i="10" s="1"/>
  <c r="G169" i="18" l="1"/>
  <c r="H169" i="18" s="1"/>
  <c r="J169" i="18" s="1"/>
  <c r="K169" i="18" s="1"/>
  <c r="F169" i="18"/>
  <c r="E170" i="18"/>
  <c r="J148" i="10"/>
  <c r="K148" i="10" s="1"/>
  <c r="E171" i="18" l="1"/>
  <c r="G170" i="18"/>
  <c r="H170" i="18" s="1"/>
  <c r="J170" i="18" s="1"/>
  <c r="K170" i="18" s="1"/>
  <c r="F170" i="18"/>
  <c r="J149" i="10"/>
  <c r="K149" i="10" s="1"/>
  <c r="E172" i="18" l="1"/>
  <c r="G171" i="18"/>
  <c r="H171" i="18" s="1"/>
  <c r="J171" i="18" s="1"/>
  <c r="K171" i="18" s="1"/>
  <c r="F171" i="18"/>
  <c r="J150" i="10"/>
  <c r="K150" i="10" s="1"/>
  <c r="F172" i="18" l="1"/>
  <c r="E173" i="18"/>
  <c r="G172" i="18"/>
  <c r="H172" i="18" s="1"/>
  <c r="J172" i="18" s="1"/>
  <c r="K172" i="18" s="1"/>
  <c r="J151" i="10"/>
  <c r="K151" i="10" s="1"/>
  <c r="G173" i="18" l="1"/>
  <c r="H173" i="18" s="1"/>
  <c r="J173" i="18" s="1"/>
  <c r="K173" i="18" s="1"/>
  <c r="F173" i="18"/>
  <c r="E174" i="18"/>
  <c r="J152" i="10"/>
  <c r="K152" i="10" s="1"/>
  <c r="G174" i="18" l="1"/>
  <c r="H174" i="18" s="1"/>
  <c r="J174" i="18" s="1"/>
  <c r="K174" i="18" s="1"/>
  <c r="F174" i="18"/>
  <c r="E175" i="18"/>
  <c r="J153" i="10"/>
  <c r="K153" i="10" s="1"/>
  <c r="G175" i="18" l="1"/>
  <c r="H175" i="18" s="1"/>
  <c r="J175" i="18" s="1"/>
  <c r="K175" i="18" s="1"/>
  <c r="F175" i="18"/>
  <c r="E176" i="18"/>
  <c r="J154" i="10"/>
  <c r="K154" i="10" s="1"/>
  <c r="G176" i="18" l="1"/>
  <c r="H176" i="18" s="1"/>
  <c r="J176" i="18" s="1"/>
  <c r="K176" i="18" s="1"/>
  <c r="F176" i="18"/>
  <c r="E177" i="18"/>
  <c r="J155" i="10"/>
  <c r="K155" i="10" s="1"/>
  <c r="G177" i="18" l="1"/>
  <c r="H177" i="18" s="1"/>
  <c r="J177" i="18" s="1"/>
  <c r="K177" i="18" s="1"/>
  <c r="F177" i="18"/>
  <c r="E178" i="18"/>
  <c r="J156" i="10"/>
  <c r="K156" i="10" s="1"/>
  <c r="E179" i="18" l="1"/>
  <c r="G178" i="18"/>
  <c r="H178" i="18" s="1"/>
  <c r="J178" i="18" s="1"/>
  <c r="K178" i="18" s="1"/>
  <c r="F178" i="18"/>
  <c r="J157" i="10"/>
  <c r="K157" i="10" s="1"/>
  <c r="E180" i="18" l="1"/>
  <c r="G179" i="18"/>
  <c r="H179" i="18" s="1"/>
  <c r="J179" i="18" s="1"/>
  <c r="K179" i="18" s="1"/>
  <c r="F179" i="18"/>
  <c r="J158" i="10"/>
  <c r="K158" i="10" s="1"/>
  <c r="F180" i="18" l="1"/>
  <c r="E181" i="18"/>
  <c r="G180" i="18"/>
  <c r="H180" i="18" s="1"/>
  <c r="J180" i="18" s="1"/>
  <c r="K180" i="18" s="1"/>
  <c r="J159" i="10"/>
  <c r="K159" i="10" s="1"/>
  <c r="G181" i="18" l="1"/>
  <c r="H181" i="18" s="1"/>
  <c r="J181" i="18" s="1"/>
  <c r="K181" i="18" s="1"/>
  <c r="F181" i="18"/>
  <c r="E182" i="18"/>
  <c r="J160" i="10"/>
  <c r="K160" i="10" s="1"/>
  <c r="G182" i="18" l="1"/>
  <c r="H182" i="18" s="1"/>
  <c r="J182" i="18" s="1"/>
  <c r="K182" i="18" s="1"/>
  <c r="F182" i="18"/>
  <c r="E183" i="18"/>
  <c r="J161" i="10"/>
  <c r="K161" i="10" s="1"/>
  <c r="G183" i="18" l="1"/>
  <c r="H183" i="18" s="1"/>
  <c r="J183" i="18" s="1"/>
  <c r="K183" i="18" s="1"/>
  <c r="F183" i="18"/>
  <c r="E184" i="18"/>
  <c r="J162" i="10"/>
  <c r="K162" i="10" s="1"/>
  <c r="G184" i="18" l="1"/>
  <c r="H184" i="18" s="1"/>
  <c r="J184" i="18" s="1"/>
  <c r="K184" i="18" s="1"/>
  <c r="F184" i="18"/>
  <c r="E185" i="18"/>
  <c r="J163" i="10"/>
  <c r="K163" i="10" s="1"/>
  <c r="E186" i="18" l="1"/>
  <c r="G185" i="18"/>
  <c r="H185" i="18" s="1"/>
  <c r="J185" i="18" s="1"/>
  <c r="K185" i="18" s="1"/>
  <c r="F185" i="18"/>
  <c r="J164" i="10"/>
  <c r="K164" i="10" s="1"/>
  <c r="E187" i="18" l="1"/>
  <c r="G186" i="18"/>
  <c r="H186" i="18" s="1"/>
  <c r="J186" i="18" s="1"/>
  <c r="K186" i="18" s="1"/>
  <c r="F186" i="18"/>
  <c r="J165" i="10"/>
  <c r="K165" i="10" s="1"/>
  <c r="F187" i="18" l="1"/>
  <c r="E188" i="18"/>
  <c r="G187" i="18"/>
  <c r="H187" i="18" s="1"/>
  <c r="J187" i="18" s="1"/>
  <c r="K187" i="18" s="1"/>
  <c r="J166" i="10"/>
  <c r="K166" i="10" s="1"/>
  <c r="G188" i="18" l="1"/>
  <c r="H188" i="18" s="1"/>
  <c r="J188" i="18" s="1"/>
  <c r="K188" i="18" s="1"/>
  <c r="F188" i="18"/>
  <c r="E189" i="18"/>
  <c r="J167" i="10"/>
  <c r="K167" i="10" s="1"/>
  <c r="G189" i="18" l="1"/>
  <c r="H189" i="18" s="1"/>
  <c r="J189" i="18" s="1"/>
  <c r="K189" i="18" s="1"/>
  <c r="F189" i="18"/>
  <c r="E190" i="18"/>
  <c r="J168" i="10"/>
  <c r="K168" i="10" s="1"/>
  <c r="G190" i="18" l="1"/>
  <c r="H190" i="18" s="1"/>
  <c r="J190" i="18" s="1"/>
  <c r="K190" i="18" s="1"/>
  <c r="F190" i="18"/>
  <c r="E191" i="18"/>
  <c r="J169" i="10"/>
  <c r="K169" i="10" s="1"/>
  <c r="G191" i="18" l="1"/>
  <c r="H191" i="18" s="1"/>
  <c r="J191" i="18" s="1"/>
  <c r="K191" i="18" s="1"/>
  <c r="F191" i="18"/>
  <c r="E192" i="18"/>
  <c r="J170" i="10"/>
  <c r="K170" i="10" s="1"/>
  <c r="G192" i="18" l="1"/>
  <c r="H192" i="18" s="1"/>
  <c r="J192" i="18" s="1"/>
  <c r="K192" i="18" s="1"/>
  <c r="F192" i="18"/>
  <c r="E193" i="18"/>
  <c r="J171" i="10"/>
  <c r="K171" i="10" s="1"/>
  <c r="E194" i="18" l="1"/>
  <c r="G193" i="18"/>
  <c r="H193" i="18" s="1"/>
  <c r="J193" i="18" s="1"/>
  <c r="K193" i="18" s="1"/>
  <c r="F193" i="18"/>
  <c r="J172" i="10"/>
  <c r="K172" i="10" s="1"/>
  <c r="E195" i="18" l="1"/>
  <c r="G194" i="18"/>
  <c r="H194" i="18" s="1"/>
  <c r="J194" i="18" s="1"/>
  <c r="K194" i="18" s="1"/>
  <c r="F194" i="18"/>
  <c r="J173" i="10"/>
  <c r="K173" i="10" s="1"/>
  <c r="F195" i="18" l="1"/>
  <c r="E196" i="18"/>
  <c r="G195" i="18"/>
  <c r="H195" i="18" s="1"/>
  <c r="J195" i="18" s="1"/>
  <c r="K195" i="18" s="1"/>
  <c r="J174" i="10"/>
  <c r="K174" i="10" s="1"/>
  <c r="G196" i="18" l="1"/>
  <c r="H196" i="18" s="1"/>
  <c r="J196" i="18" s="1"/>
  <c r="K196" i="18" s="1"/>
  <c r="F196" i="18"/>
  <c r="E197" i="18"/>
  <c r="J175" i="10"/>
  <c r="K175" i="10" s="1"/>
  <c r="G197" i="18" l="1"/>
  <c r="H197" i="18" s="1"/>
  <c r="J197" i="18" s="1"/>
  <c r="K197" i="18" s="1"/>
  <c r="F197" i="18"/>
  <c r="E198" i="18"/>
  <c r="J176" i="10"/>
  <c r="K176" i="10" s="1"/>
  <c r="G198" i="18" l="1"/>
  <c r="H198" i="18" s="1"/>
  <c r="J198" i="18" s="1"/>
  <c r="K198" i="18" s="1"/>
  <c r="F198" i="18"/>
  <c r="E199" i="18"/>
  <c r="J177" i="10"/>
  <c r="K177" i="10" s="1"/>
  <c r="G199" i="18" l="1"/>
  <c r="H199" i="18" s="1"/>
  <c r="J199" i="18" s="1"/>
  <c r="K199" i="18" s="1"/>
  <c r="F199" i="18"/>
  <c r="E200" i="18"/>
  <c r="J178" i="10"/>
  <c r="K178" i="10" s="1"/>
  <c r="G200" i="18" l="1"/>
  <c r="H200" i="18" s="1"/>
  <c r="J200" i="18" s="1"/>
  <c r="K200" i="18" s="1"/>
  <c r="F200" i="18"/>
  <c r="E201" i="18"/>
  <c r="J179" i="10"/>
  <c r="K179" i="10" s="1"/>
  <c r="E202" i="18" l="1"/>
  <c r="G201" i="18"/>
  <c r="H201" i="18" s="1"/>
  <c r="J201" i="18" s="1"/>
  <c r="K201" i="18" s="1"/>
  <c r="F201" i="18"/>
  <c r="J180" i="10"/>
  <c r="K180" i="10" s="1"/>
  <c r="E203" i="18" l="1"/>
  <c r="G202" i="18"/>
  <c r="H202" i="18" s="1"/>
  <c r="J202" i="18" s="1"/>
  <c r="K202" i="18" s="1"/>
  <c r="F202" i="18"/>
  <c r="J181" i="10"/>
  <c r="K181" i="10" s="1"/>
  <c r="F203" i="18" l="1"/>
  <c r="E204" i="18"/>
  <c r="G203" i="18"/>
  <c r="H203" i="18" s="1"/>
  <c r="J203" i="18" s="1"/>
  <c r="K203" i="18" s="1"/>
  <c r="J182" i="10"/>
  <c r="K182" i="10" s="1"/>
  <c r="G204" i="18" l="1"/>
  <c r="H204" i="18" s="1"/>
  <c r="J204" i="18" s="1"/>
  <c r="K204" i="18" s="1"/>
  <c r="F204" i="18"/>
  <c r="E205" i="18"/>
  <c r="J183" i="10"/>
  <c r="K183" i="10" s="1"/>
  <c r="G205" i="18" l="1"/>
  <c r="H205" i="18" s="1"/>
  <c r="J205" i="18" s="1"/>
  <c r="K205" i="18" s="1"/>
  <c r="F205" i="18"/>
  <c r="E206" i="18"/>
  <c r="J184" i="10"/>
  <c r="K184" i="10" s="1"/>
  <c r="G206" i="18" l="1"/>
  <c r="H206" i="18" s="1"/>
  <c r="J206" i="18" s="1"/>
  <c r="K206" i="18" s="1"/>
  <c r="F206" i="18"/>
  <c r="E207" i="18"/>
  <c r="J185" i="10"/>
  <c r="K185" i="10" s="1"/>
  <c r="G207" i="18" l="1"/>
  <c r="H207" i="18" s="1"/>
  <c r="J207" i="18" s="1"/>
  <c r="K207" i="18" s="1"/>
  <c r="F207" i="18"/>
  <c r="E208" i="18"/>
  <c r="J186" i="10"/>
  <c r="K186" i="10" s="1"/>
  <c r="G208" i="18" l="1"/>
  <c r="H208" i="18" s="1"/>
  <c r="J208" i="18" s="1"/>
  <c r="K208" i="18" s="1"/>
  <c r="F208" i="18"/>
  <c r="E209" i="18"/>
  <c r="J187" i="10"/>
  <c r="K187" i="10" s="1"/>
  <c r="E210" i="18" l="1"/>
  <c r="G209" i="18"/>
  <c r="H209" i="18" s="1"/>
  <c r="J209" i="18" s="1"/>
  <c r="K209" i="18" s="1"/>
  <c r="F209" i="18"/>
  <c r="J188" i="10"/>
  <c r="K188" i="10" s="1"/>
  <c r="E211" i="18" l="1"/>
  <c r="G210" i="18"/>
  <c r="H210" i="18" s="1"/>
  <c r="J210" i="18" s="1"/>
  <c r="K210" i="18" s="1"/>
  <c r="F210" i="18"/>
  <c r="J189" i="10"/>
  <c r="K189" i="10" s="1"/>
  <c r="F211" i="18" l="1"/>
  <c r="E212" i="18"/>
  <c r="G211" i="18"/>
  <c r="H211" i="18" s="1"/>
  <c r="J211" i="18" s="1"/>
  <c r="K211" i="18" s="1"/>
  <c r="J190" i="10"/>
  <c r="K190" i="10" s="1"/>
  <c r="G212" i="18" l="1"/>
  <c r="H212" i="18" s="1"/>
  <c r="J212" i="18" s="1"/>
  <c r="K212" i="18" s="1"/>
  <c r="F212" i="18"/>
  <c r="E213" i="18"/>
  <c r="J191" i="10"/>
  <c r="K191" i="10" s="1"/>
  <c r="G213" i="18" l="1"/>
  <c r="H213" i="18" s="1"/>
  <c r="J213" i="18" s="1"/>
  <c r="K213" i="18" s="1"/>
  <c r="F213" i="18"/>
  <c r="E214" i="18"/>
  <c r="J192" i="10"/>
  <c r="K192" i="10" s="1"/>
  <c r="G214" i="18" l="1"/>
  <c r="H214" i="18" s="1"/>
  <c r="J214" i="18" s="1"/>
  <c r="K214" i="18" s="1"/>
  <c r="F214" i="18"/>
  <c r="E215" i="18"/>
  <c r="J193" i="10"/>
  <c r="K193" i="10" s="1"/>
  <c r="G215" i="18" l="1"/>
  <c r="H215" i="18" s="1"/>
  <c r="J215" i="18" s="1"/>
  <c r="K215" i="18" s="1"/>
  <c r="F215" i="18"/>
  <c r="E216" i="18"/>
  <c r="J194" i="10"/>
  <c r="K194" i="10" s="1"/>
  <c r="G216" i="18" l="1"/>
  <c r="H216" i="18" s="1"/>
  <c r="J216" i="18" s="1"/>
  <c r="K216" i="18" s="1"/>
  <c r="F216" i="18"/>
  <c r="E217" i="18"/>
  <c r="J195" i="10"/>
  <c r="K195" i="10" s="1"/>
  <c r="E218" i="18" l="1"/>
  <c r="G217" i="18"/>
  <c r="H217" i="18" s="1"/>
  <c r="J217" i="18" s="1"/>
  <c r="K217" i="18" s="1"/>
  <c r="F217" i="18"/>
  <c r="J196" i="10"/>
  <c r="K196" i="10" s="1"/>
  <c r="E219" i="18" l="1"/>
  <c r="G218" i="18"/>
  <c r="H218" i="18" s="1"/>
  <c r="J218" i="18" s="1"/>
  <c r="K218" i="18" s="1"/>
  <c r="F218" i="18"/>
  <c r="J197" i="10"/>
  <c r="K197" i="10" s="1"/>
  <c r="F219" i="18" l="1"/>
  <c r="E220" i="18"/>
  <c r="G219" i="18"/>
  <c r="H219" i="18" s="1"/>
  <c r="J219" i="18" s="1"/>
  <c r="K219" i="18" s="1"/>
  <c r="J198" i="10"/>
  <c r="K198" i="10" s="1"/>
  <c r="G220" i="18" l="1"/>
  <c r="H220" i="18" s="1"/>
  <c r="J220" i="18" s="1"/>
  <c r="K220" i="18" s="1"/>
  <c r="F220" i="18"/>
  <c r="E221" i="18"/>
  <c r="J199" i="10"/>
  <c r="K199" i="10" s="1"/>
  <c r="G221" i="18" l="1"/>
  <c r="H221" i="18" s="1"/>
  <c r="J221" i="18" s="1"/>
  <c r="K221" i="18" s="1"/>
  <c r="F221" i="18"/>
  <c r="E222" i="18"/>
  <c r="J200" i="10"/>
  <c r="K200" i="10" s="1"/>
  <c r="G222" i="18" l="1"/>
  <c r="H222" i="18" s="1"/>
  <c r="J222" i="18" s="1"/>
  <c r="K222" i="18" s="1"/>
  <c r="F222" i="18"/>
  <c r="E223" i="18"/>
  <c r="J201" i="10"/>
  <c r="K201" i="10" s="1"/>
  <c r="G223" i="18" l="1"/>
  <c r="H223" i="18" s="1"/>
  <c r="J223" i="18" s="1"/>
  <c r="K223" i="18" s="1"/>
  <c r="F223" i="18"/>
  <c r="E224" i="18"/>
  <c r="J202" i="10"/>
  <c r="K202" i="10" s="1"/>
  <c r="G224" i="18" l="1"/>
  <c r="H224" i="18" s="1"/>
  <c r="J224" i="18" s="1"/>
  <c r="K224" i="18" s="1"/>
  <c r="F224" i="18"/>
  <c r="E225" i="18"/>
  <c r="J203" i="10"/>
  <c r="K203" i="10" s="1"/>
  <c r="E226" i="18" l="1"/>
  <c r="G225" i="18"/>
  <c r="H225" i="18" s="1"/>
  <c r="J225" i="18" s="1"/>
  <c r="K225" i="18" s="1"/>
  <c r="F225" i="18"/>
  <c r="J204" i="10"/>
  <c r="K204" i="10" s="1"/>
  <c r="E227" i="18" l="1"/>
  <c r="G226" i="18"/>
  <c r="H226" i="18" s="1"/>
  <c r="J226" i="18" s="1"/>
  <c r="K226" i="18" s="1"/>
  <c r="F226" i="18"/>
  <c r="J205" i="10"/>
  <c r="K205" i="10" s="1"/>
  <c r="F227" i="18" l="1"/>
  <c r="E228" i="18"/>
  <c r="G227" i="18"/>
  <c r="H227" i="18" s="1"/>
  <c r="J227" i="18" s="1"/>
  <c r="K227" i="18" s="1"/>
  <c r="J206" i="10"/>
  <c r="K206" i="10" s="1"/>
  <c r="G228" i="18" l="1"/>
  <c r="H228" i="18" s="1"/>
  <c r="J228" i="18" s="1"/>
  <c r="K228" i="18" s="1"/>
  <c r="F228" i="18"/>
  <c r="E229" i="18"/>
  <c r="J207" i="10"/>
  <c r="K207" i="10" s="1"/>
  <c r="G229" i="18" l="1"/>
  <c r="H229" i="18" s="1"/>
  <c r="J229" i="18" s="1"/>
  <c r="K229" i="18" s="1"/>
  <c r="F229" i="18"/>
  <c r="E230" i="18"/>
  <c r="J208" i="10"/>
  <c r="K208" i="10" s="1"/>
  <c r="G230" i="18" l="1"/>
  <c r="H230" i="18" s="1"/>
  <c r="J230" i="18" s="1"/>
  <c r="K230" i="18" s="1"/>
  <c r="F230" i="18"/>
  <c r="E231" i="18"/>
  <c r="J209" i="10"/>
  <c r="K209" i="10" s="1"/>
  <c r="G231" i="18" l="1"/>
  <c r="H231" i="18" s="1"/>
  <c r="J231" i="18" s="1"/>
  <c r="K231" i="18" s="1"/>
  <c r="F231" i="18"/>
  <c r="E232" i="18"/>
  <c r="J210" i="10"/>
  <c r="K210" i="10" s="1"/>
  <c r="G232" i="18" l="1"/>
  <c r="H232" i="18" s="1"/>
  <c r="J232" i="18" s="1"/>
  <c r="K232" i="18" s="1"/>
  <c r="F232" i="18"/>
  <c r="E233" i="18"/>
  <c r="J211" i="10"/>
  <c r="K211" i="10" s="1"/>
  <c r="E234" i="18" l="1"/>
  <c r="G233" i="18"/>
  <c r="H233" i="18" s="1"/>
  <c r="J233" i="18" s="1"/>
  <c r="K233" i="18" s="1"/>
  <c r="F233" i="18"/>
  <c r="J212" i="10"/>
  <c r="K212" i="10" s="1"/>
  <c r="E235" i="18" l="1"/>
  <c r="G234" i="18"/>
  <c r="H234" i="18" s="1"/>
  <c r="J234" i="18" s="1"/>
  <c r="K234" i="18" s="1"/>
  <c r="F234" i="18"/>
  <c r="J213" i="10"/>
  <c r="K213" i="10" s="1"/>
  <c r="F235" i="18" l="1"/>
  <c r="E236" i="18"/>
  <c r="G235" i="18"/>
  <c r="H235" i="18" s="1"/>
  <c r="J235" i="18" s="1"/>
  <c r="K235" i="18" s="1"/>
  <c r="J214" i="10"/>
  <c r="K214" i="10" s="1"/>
  <c r="G236" i="18" l="1"/>
  <c r="H236" i="18" s="1"/>
  <c r="J236" i="18" s="1"/>
  <c r="K236" i="18" s="1"/>
  <c r="F236" i="18"/>
  <c r="E237" i="18"/>
  <c r="J215" i="10"/>
  <c r="K215" i="10" s="1"/>
  <c r="G237" i="18" l="1"/>
  <c r="H237" i="18" s="1"/>
  <c r="J237" i="18" s="1"/>
  <c r="K237" i="18" s="1"/>
  <c r="F237" i="18"/>
  <c r="E238" i="18"/>
  <c r="J216" i="10"/>
  <c r="K216" i="10" s="1"/>
  <c r="G238" i="18" l="1"/>
  <c r="H238" i="18" s="1"/>
  <c r="J238" i="18" s="1"/>
  <c r="K238" i="18" s="1"/>
  <c r="F238" i="18"/>
  <c r="E239" i="18"/>
  <c r="J217" i="10"/>
  <c r="K217" i="10" s="1"/>
  <c r="G239" i="18" l="1"/>
  <c r="H239" i="18" s="1"/>
  <c r="J239" i="18" s="1"/>
  <c r="K239" i="18" s="1"/>
  <c r="F239" i="18"/>
  <c r="E240" i="18"/>
  <c r="J218" i="10"/>
  <c r="K218" i="10" s="1"/>
  <c r="G240" i="18" l="1"/>
  <c r="H240" i="18" s="1"/>
  <c r="J240" i="18" s="1"/>
  <c r="K240" i="18" s="1"/>
  <c r="F240" i="18"/>
  <c r="E241" i="18"/>
  <c r="J219" i="10"/>
  <c r="K219" i="10" s="1"/>
  <c r="E242" i="18" l="1"/>
  <c r="G241" i="18"/>
  <c r="H241" i="18" s="1"/>
  <c r="J241" i="18" s="1"/>
  <c r="K241" i="18" s="1"/>
  <c r="F241" i="18"/>
  <c r="J220" i="10"/>
  <c r="K220" i="10" s="1"/>
  <c r="E243" i="18" l="1"/>
  <c r="G242" i="18"/>
  <c r="H242" i="18" s="1"/>
  <c r="J242" i="18" s="1"/>
  <c r="K242" i="18" s="1"/>
  <c r="F242" i="18"/>
  <c r="J221" i="10"/>
  <c r="K221" i="10" s="1"/>
  <c r="F243" i="18" l="1"/>
  <c r="E244" i="18"/>
  <c r="G243" i="18"/>
  <c r="H243" i="18" s="1"/>
  <c r="J243" i="18" s="1"/>
  <c r="K243" i="18" s="1"/>
  <c r="J222" i="10"/>
  <c r="K222" i="10" s="1"/>
  <c r="E245" i="18" l="1"/>
  <c r="G244" i="18"/>
  <c r="H244" i="18" s="1"/>
  <c r="J244" i="18" s="1"/>
  <c r="K244" i="18" s="1"/>
  <c r="F244" i="18"/>
  <c r="J223" i="10"/>
  <c r="K223" i="10" s="1"/>
  <c r="G245" i="18" l="1"/>
  <c r="H245" i="18" s="1"/>
  <c r="J245" i="18" s="1"/>
  <c r="K245" i="18" s="1"/>
  <c r="F245" i="18"/>
  <c r="E246" i="18"/>
  <c r="J224" i="10"/>
  <c r="K224" i="10" s="1"/>
  <c r="F246" i="18" l="1"/>
  <c r="G246" i="18"/>
  <c r="H246" i="18" s="1"/>
  <c r="J246" i="18" s="1"/>
  <c r="K246" i="18" s="1"/>
  <c r="E247" i="18"/>
  <c r="J225" i="10"/>
  <c r="K225" i="10" s="1"/>
  <c r="G247" i="18" l="1"/>
  <c r="H247" i="18" s="1"/>
  <c r="J247" i="18" s="1"/>
  <c r="K247" i="18" s="1"/>
  <c r="E248" i="18"/>
  <c r="F247" i="18"/>
  <c r="J226" i="10"/>
  <c r="K226" i="10" s="1"/>
  <c r="F248" i="18" l="1"/>
  <c r="G248" i="18"/>
  <c r="H248" i="18" s="1"/>
  <c r="J248" i="18" s="1"/>
  <c r="K248" i="18" s="1"/>
  <c r="E249" i="18"/>
  <c r="J227" i="10"/>
  <c r="K227" i="10" s="1"/>
  <c r="E250" i="18" l="1"/>
  <c r="G249" i="18"/>
  <c r="H249" i="18" s="1"/>
  <c r="J249" i="18" s="1"/>
  <c r="K249" i="18" s="1"/>
  <c r="F249" i="18"/>
  <c r="J228" i="10"/>
  <c r="K228" i="10" s="1"/>
  <c r="E251" i="18" l="1"/>
  <c r="G250" i="18"/>
  <c r="H250" i="18" s="1"/>
  <c r="J250" i="18" s="1"/>
  <c r="K250" i="18" s="1"/>
  <c r="F250" i="18"/>
  <c r="J229" i="10"/>
  <c r="K229" i="10" s="1"/>
  <c r="F251" i="18" l="1"/>
  <c r="E252" i="18"/>
  <c r="G251" i="18"/>
  <c r="H251" i="18" s="1"/>
  <c r="J251" i="18" s="1"/>
  <c r="K251" i="18" s="1"/>
  <c r="J230" i="10"/>
  <c r="K230" i="10" s="1"/>
  <c r="G252" i="18" l="1"/>
  <c r="H252" i="18" s="1"/>
  <c r="J252" i="18" s="1"/>
  <c r="K252" i="18" s="1"/>
  <c r="E253" i="18"/>
  <c r="F252" i="18"/>
  <c r="J231" i="10"/>
  <c r="K231" i="10" s="1"/>
  <c r="F253" i="18" l="1"/>
  <c r="G253" i="18"/>
  <c r="H253" i="18" s="1"/>
  <c r="J253" i="18" s="1"/>
  <c r="K253" i="18" s="1"/>
  <c r="E254" i="18"/>
  <c r="J232" i="10"/>
  <c r="K232" i="10" s="1"/>
  <c r="G254" i="18" l="1"/>
  <c r="H254" i="18" s="1"/>
  <c r="J254" i="18" s="1"/>
  <c r="K254" i="18" s="1"/>
  <c r="F254" i="18"/>
  <c r="E255" i="18"/>
  <c r="J233" i="10"/>
  <c r="K233" i="10" s="1"/>
  <c r="G255" i="18" l="1"/>
  <c r="H255" i="18" s="1"/>
  <c r="J255" i="18" s="1"/>
  <c r="K255" i="18" s="1"/>
  <c r="F255" i="18"/>
  <c r="E256" i="18"/>
  <c r="J234" i="10"/>
  <c r="K234" i="10" s="1"/>
  <c r="F256" i="18" l="1"/>
  <c r="E257" i="18"/>
  <c r="G256" i="18"/>
  <c r="H256" i="18" s="1"/>
  <c r="J256" i="18" s="1"/>
  <c r="K256" i="18" s="1"/>
  <c r="J235" i="10"/>
  <c r="K235" i="10" s="1"/>
  <c r="E258" i="18" l="1"/>
  <c r="G257" i="18"/>
  <c r="H257" i="18" s="1"/>
  <c r="J257" i="18" s="1"/>
  <c r="K257" i="18" s="1"/>
  <c r="F257" i="18"/>
  <c r="J236" i="10"/>
  <c r="K236" i="10" s="1"/>
  <c r="E259" i="18" l="1"/>
  <c r="G258" i="18"/>
  <c r="H258" i="18" s="1"/>
  <c r="J258" i="18" s="1"/>
  <c r="K258" i="18" s="1"/>
  <c r="F258" i="18"/>
  <c r="J237" i="10"/>
  <c r="K237" i="10" s="1"/>
  <c r="F259" i="18" l="1"/>
  <c r="E260" i="18"/>
  <c r="G259" i="18"/>
  <c r="H259" i="18" s="1"/>
  <c r="J259" i="18" s="1"/>
  <c r="K259" i="18" s="1"/>
  <c r="J238" i="10"/>
  <c r="K238" i="10" s="1"/>
  <c r="G260" i="18" l="1"/>
  <c r="H260" i="18" s="1"/>
  <c r="J260" i="18" s="1"/>
  <c r="K260" i="18" s="1"/>
  <c r="E261" i="18"/>
  <c r="F260" i="18"/>
  <c r="J239" i="10"/>
  <c r="K239" i="10" s="1"/>
  <c r="F261" i="18" l="1"/>
  <c r="E262" i="18"/>
  <c r="G261" i="18"/>
  <c r="H261" i="18" s="1"/>
  <c r="J261" i="18" s="1"/>
  <c r="K261" i="18" s="1"/>
  <c r="J240" i="10"/>
  <c r="K240" i="10" s="1"/>
  <c r="G262" i="18" l="1"/>
  <c r="H262" i="18" s="1"/>
  <c r="J262" i="18" s="1"/>
  <c r="K262" i="18" s="1"/>
  <c r="F262" i="18"/>
  <c r="E263" i="18"/>
  <c r="J241" i="10"/>
  <c r="K241" i="10" s="1"/>
  <c r="G263" i="18" l="1"/>
  <c r="H263" i="18" s="1"/>
  <c r="J263" i="18" s="1"/>
  <c r="K263" i="18" s="1"/>
  <c r="F263" i="18"/>
  <c r="E264" i="18"/>
  <c r="J242" i="10"/>
  <c r="K242" i="10" s="1"/>
  <c r="G264" i="18" l="1"/>
  <c r="H264" i="18" s="1"/>
  <c r="J264" i="18" s="1"/>
  <c r="K264" i="18" s="1"/>
  <c r="F264" i="18"/>
  <c r="E265" i="18"/>
  <c r="J243" i="10"/>
  <c r="K243" i="10" s="1"/>
  <c r="E266" i="18" l="1"/>
  <c r="G265" i="18"/>
  <c r="H265" i="18" s="1"/>
  <c r="J265" i="18" s="1"/>
  <c r="K265" i="18" s="1"/>
  <c r="F265" i="18"/>
  <c r="J244" i="10"/>
  <c r="K244" i="10" s="1"/>
  <c r="G266" i="18" l="1"/>
  <c r="H266" i="18" s="1"/>
  <c r="J266" i="18" s="1"/>
  <c r="K266" i="18" s="1"/>
  <c r="E267" i="18"/>
  <c r="F266" i="18"/>
  <c r="J245" i="10"/>
  <c r="K245" i="10" s="1"/>
  <c r="F267" i="18" l="1"/>
  <c r="E268" i="18"/>
  <c r="G267" i="18"/>
  <c r="H267" i="18" s="1"/>
  <c r="J267" i="18" s="1"/>
  <c r="K267" i="18" s="1"/>
  <c r="J246" i="10"/>
  <c r="K246" i="10" s="1"/>
  <c r="G268" i="18" l="1"/>
  <c r="H268" i="18" s="1"/>
  <c r="J268" i="18" s="1"/>
  <c r="K268" i="18" s="1"/>
  <c r="E269" i="18"/>
  <c r="F268" i="18"/>
  <c r="J247" i="10"/>
  <c r="K247" i="10" s="1"/>
  <c r="F269" i="18" l="1"/>
  <c r="E270" i="18"/>
  <c r="G269" i="18"/>
  <c r="H269" i="18" s="1"/>
  <c r="J269" i="18" s="1"/>
  <c r="K269" i="18" s="1"/>
  <c r="J248" i="10"/>
  <c r="K248" i="10" s="1"/>
  <c r="G270" i="18" l="1"/>
  <c r="H270" i="18" s="1"/>
  <c r="J270" i="18" s="1"/>
  <c r="K270" i="18" s="1"/>
  <c r="F270" i="18"/>
  <c r="E271" i="18"/>
  <c r="J249" i="10"/>
  <c r="K249" i="10" s="1"/>
  <c r="G271" i="18" l="1"/>
  <c r="H271" i="18" s="1"/>
  <c r="J271" i="18" s="1"/>
  <c r="K271" i="18" s="1"/>
  <c r="F271" i="18"/>
  <c r="E272" i="18"/>
  <c r="J250" i="10"/>
  <c r="K250" i="10" s="1"/>
  <c r="G272" i="18" l="1"/>
  <c r="H272" i="18" s="1"/>
  <c r="J272" i="18" s="1"/>
  <c r="K272" i="18" s="1"/>
  <c r="F272" i="18"/>
  <c r="E273" i="18"/>
  <c r="J251" i="10"/>
  <c r="K251" i="10" s="1"/>
  <c r="E274" i="18" l="1"/>
  <c r="G273" i="18"/>
  <c r="H273" i="18" s="1"/>
  <c r="J273" i="18" s="1"/>
  <c r="K273" i="18" s="1"/>
  <c r="F273" i="18"/>
  <c r="J252" i="10"/>
  <c r="K252" i="10" s="1"/>
  <c r="G274" i="18" l="1"/>
  <c r="H274" i="18" s="1"/>
  <c r="J274" i="18" s="1"/>
  <c r="K274" i="18" s="1"/>
  <c r="F274" i="18"/>
  <c r="E275" i="18"/>
  <c r="J253" i="10"/>
  <c r="K253" i="10" s="1"/>
  <c r="F275" i="18" l="1"/>
  <c r="E276" i="18"/>
  <c r="G275" i="18"/>
  <c r="H275" i="18" s="1"/>
  <c r="J275" i="18" s="1"/>
  <c r="K275" i="18" s="1"/>
  <c r="J254" i="10"/>
  <c r="K254" i="10" s="1"/>
  <c r="G276" i="18" l="1"/>
  <c r="H276" i="18" s="1"/>
  <c r="J276" i="18" s="1"/>
  <c r="K276" i="18" s="1"/>
  <c r="E277" i="18"/>
  <c r="F276" i="18"/>
  <c r="J255" i="10"/>
  <c r="K255" i="10" s="1"/>
  <c r="F277" i="18" l="1"/>
  <c r="E278" i="18"/>
  <c r="G277" i="18"/>
  <c r="H277" i="18" s="1"/>
  <c r="J277" i="18" s="1"/>
  <c r="K277" i="18" s="1"/>
  <c r="J256" i="10"/>
  <c r="K256" i="10" s="1"/>
  <c r="G278" i="18" l="1"/>
  <c r="H278" i="18" s="1"/>
  <c r="J278" i="18" s="1"/>
  <c r="K278" i="18" s="1"/>
  <c r="F278" i="18"/>
  <c r="E279" i="18"/>
  <c r="J257" i="10"/>
  <c r="K257" i="10" s="1"/>
  <c r="G279" i="18" l="1"/>
  <c r="H279" i="18" s="1"/>
  <c r="J279" i="18" s="1"/>
  <c r="K279" i="18" s="1"/>
  <c r="F279" i="18"/>
  <c r="E280" i="18"/>
  <c r="J258" i="10"/>
  <c r="K258" i="10" s="1"/>
  <c r="G280" i="18" l="1"/>
  <c r="H280" i="18" s="1"/>
  <c r="J280" i="18" s="1"/>
  <c r="K280" i="18" s="1"/>
  <c r="F280" i="18"/>
  <c r="E281" i="18"/>
  <c r="J259" i="10"/>
  <c r="K259" i="10" s="1"/>
  <c r="E282" i="18" l="1"/>
  <c r="G281" i="18"/>
  <c r="H281" i="18" s="1"/>
  <c r="J281" i="18" s="1"/>
  <c r="K281" i="18" s="1"/>
  <c r="F281" i="18"/>
  <c r="J260" i="10"/>
  <c r="K260" i="10" s="1"/>
  <c r="E283" i="18" l="1"/>
  <c r="G282" i="18"/>
  <c r="H282" i="18" s="1"/>
  <c r="J282" i="18" s="1"/>
  <c r="K282" i="18" s="1"/>
  <c r="F282" i="18"/>
  <c r="J261" i="10"/>
  <c r="K261" i="10" s="1"/>
  <c r="F283" i="18" l="1"/>
  <c r="E284" i="18"/>
  <c r="G283" i="18"/>
  <c r="H283" i="18" s="1"/>
  <c r="J283" i="18" s="1"/>
  <c r="K283" i="18" s="1"/>
  <c r="J262" i="10"/>
  <c r="K262" i="10" s="1"/>
  <c r="G284" i="18" l="1"/>
  <c r="H284" i="18" s="1"/>
  <c r="J284" i="18" s="1"/>
  <c r="K284" i="18" s="1"/>
  <c r="F284" i="18"/>
  <c r="E285" i="18"/>
  <c r="J263" i="10"/>
  <c r="K263" i="10" s="1"/>
  <c r="G285" i="18" l="1"/>
  <c r="H285" i="18" s="1"/>
  <c r="J285" i="18" s="1"/>
  <c r="K285" i="18" s="1"/>
  <c r="F285" i="18"/>
  <c r="E286" i="18"/>
  <c r="J264" i="10"/>
  <c r="K264" i="10" s="1"/>
  <c r="G286" i="18" l="1"/>
  <c r="H286" i="18" s="1"/>
  <c r="J286" i="18" s="1"/>
  <c r="K286" i="18" s="1"/>
  <c r="F286" i="18"/>
  <c r="E287" i="18"/>
  <c r="J265" i="10"/>
  <c r="K265" i="10" s="1"/>
  <c r="G287" i="18" l="1"/>
  <c r="H287" i="18" s="1"/>
  <c r="J287" i="18" s="1"/>
  <c r="K287" i="18" s="1"/>
  <c r="F287" i="18"/>
  <c r="E288" i="18"/>
  <c r="J266" i="10"/>
  <c r="K266" i="10" s="1"/>
  <c r="G288" i="18" l="1"/>
  <c r="H288" i="18" s="1"/>
  <c r="J288" i="18" s="1"/>
  <c r="K288" i="18" s="1"/>
  <c r="F288" i="18"/>
  <c r="E289" i="18"/>
  <c r="J267" i="10"/>
  <c r="K267" i="10" s="1"/>
  <c r="E290" i="18" l="1"/>
  <c r="G289" i="18"/>
  <c r="H289" i="18" s="1"/>
  <c r="J289" i="18" s="1"/>
  <c r="K289" i="18" s="1"/>
  <c r="F289" i="18"/>
  <c r="J268" i="10"/>
  <c r="K268" i="10" s="1"/>
  <c r="E291" i="18" l="1"/>
  <c r="G290" i="18"/>
  <c r="H290" i="18" s="1"/>
  <c r="J290" i="18" s="1"/>
  <c r="K290" i="18" s="1"/>
  <c r="F290" i="18"/>
  <c r="J269" i="10"/>
  <c r="K269" i="10" s="1"/>
  <c r="F291" i="18" l="1"/>
  <c r="E292" i="18"/>
  <c r="G291" i="18"/>
  <c r="H291" i="18" s="1"/>
  <c r="J291" i="18" s="1"/>
  <c r="K291" i="18" s="1"/>
  <c r="J270" i="10"/>
  <c r="K270" i="10" s="1"/>
  <c r="G292" i="18" l="1"/>
  <c r="H292" i="18" s="1"/>
  <c r="J292" i="18" s="1"/>
  <c r="K292" i="18" s="1"/>
  <c r="F292" i="18"/>
  <c r="E293" i="18"/>
  <c r="J271" i="10"/>
  <c r="K271" i="10" s="1"/>
  <c r="G293" i="18" l="1"/>
  <c r="H293" i="18" s="1"/>
  <c r="J293" i="18" s="1"/>
  <c r="K293" i="18" s="1"/>
  <c r="F293" i="18"/>
  <c r="E294" i="18"/>
  <c r="J272" i="10"/>
  <c r="K272" i="10" s="1"/>
  <c r="G294" i="18" l="1"/>
  <c r="H294" i="18" s="1"/>
  <c r="J294" i="18" s="1"/>
  <c r="K294" i="18" s="1"/>
  <c r="F294" i="18"/>
  <c r="E295" i="18"/>
  <c r="J273" i="10"/>
  <c r="K273" i="10" s="1"/>
  <c r="G295" i="18" l="1"/>
  <c r="H295" i="18" s="1"/>
  <c r="J295" i="18" s="1"/>
  <c r="K295" i="18" s="1"/>
  <c r="F295" i="18"/>
  <c r="E296" i="18"/>
  <c r="J274" i="10"/>
  <c r="K274" i="10" s="1"/>
  <c r="G296" i="18" l="1"/>
  <c r="H296" i="18" s="1"/>
  <c r="J296" i="18" s="1"/>
  <c r="K296" i="18" s="1"/>
  <c r="F296" i="18"/>
  <c r="E297" i="18"/>
  <c r="J275" i="10"/>
  <c r="K275" i="10" s="1"/>
  <c r="E298" i="18" l="1"/>
  <c r="G297" i="18"/>
  <c r="H297" i="18" s="1"/>
  <c r="J297" i="18" s="1"/>
  <c r="K297" i="18" s="1"/>
  <c r="F297" i="18"/>
  <c r="J276" i="10"/>
  <c r="K276" i="10" s="1"/>
  <c r="E299" i="18" l="1"/>
  <c r="G298" i="18"/>
  <c r="H298" i="18" s="1"/>
  <c r="J298" i="18" s="1"/>
  <c r="K298" i="18" s="1"/>
  <c r="F298" i="18"/>
  <c r="J277" i="10"/>
  <c r="K277" i="10" s="1"/>
  <c r="F299" i="18" l="1"/>
  <c r="E300" i="18"/>
  <c r="G299" i="18"/>
  <c r="H299" i="18" s="1"/>
  <c r="J299" i="18" s="1"/>
  <c r="K299" i="18" s="1"/>
  <c r="J278" i="10"/>
  <c r="K278" i="10" s="1"/>
  <c r="G300" i="18" l="1"/>
  <c r="H300" i="18" s="1"/>
  <c r="J300" i="18" s="1"/>
  <c r="K300" i="18" s="1"/>
  <c r="F300" i="18"/>
  <c r="E301" i="18"/>
  <c r="J279" i="10"/>
  <c r="K279" i="10" s="1"/>
  <c r="G301" i="18" l="1"/>
  <c r="H301" i="18" s="1"/>
  <c r="J301" i="18" s="1"/>
  <c r="K301" i="18" s="1"/>
  <c r="F301" i="18"/>
  <c r="E302" i="18"/>
  <c r="J280" i="10"/>
  <c r="K280" i="10" s="1"/>
  <c r="G302" i="18" l="1"/>
  <c r="H302" i="18" s="1"/>
  <c r="J302" i="18" s="1"/>
  <c r="K302" i="18" s="1"/>
  <c r="F302" i="18"/>
  <c r="E303" i="18"/>
  <c r="J281" i="10"/>
  <c r="K281" i="10" s="1"/>
  <c r="G303" i="18" l="1"/>
  <c r="H303" i="18" s="1"/>
  <c r="J303" i="18" s="1"/>
  <c r="K303" i="18" s="1"/>
  <c r="F303" i="18"/>
  <c r="E304" i="18"/>
  <c r="J282" i="10"/>
  <c r="K282" i="10" s="1"/>
  <c r="G304" i="18" l="1"/>
  <c r="H304" i="18" s="1"/>
  <c r="J304" i="18" s="1"/>
  <c r="K304" i="18" s="1"/>
  <c r="F304" i="18"/>
  <c r="E305" i="18"/>
  <c r="J283" i="10"/>
  <c r="K283" i="10" s="1"/>
  <c r="E306" i="18" l="1"/>
  <c r="G305" i="18"/>
  <c r="H305" i="18" s="1"/>
  <c r="J305" i="18" s="1"/>
  <c r="K305" i="18" s="1"/>
  <c r="F305" i="18"/>
  <c r="J284" i="10"/>
  <c r="K284" i="10" s="1"/>
  <c r="E307" i="18" l="1"/>
  <c r="G306" i="18"/>
  <c r="H306" i="18" s="1"/>
  <c r="J306" i="18" s="1"/>
  <c r="K306" i="18" s="1"/>
  <c r="F306" i="18"/>
  <c r="J285" i="10"/>
  <c r="K285" i="10" s="1"/>
  <c r="F307" i="18" l="1"/>
  <c r="E308" i="18"/>
  <c r="G307" i="18"/>
  <c r="H307" i="18" s="1"/>
  <c r="J307" i="18" s="1"/>
  <c r="K307" i="18" s="1"/>
  <c r="J286" i="10"/>
  <c r="K286" i="10" s="1"/>
  <c r="G308" i="18" l="1"/>
  <c r="H308" i="18" s="1"/>
  <c r="J308" i="18" s="1"/>
  <c r="K308" i="18" s="1"/>
  <c r="F308" i="18"/>
  <c r="E309" i="18"/>
  <c r="J287" i="10"/>
  <c r="K287" i="10" s="1"/>
  <c r="G309" i="18" l="1"/>
  <c r="H309" i="18" s="1"/>
  <c r="J309" i="18" s="1"/>
  <c r="K309" i="18" s="1"/>
  <c r="F309" i="18"/>
  <c r="E310" i="18"/>
  <c r="J288" i="10"/>
  <c r="K288" i="10" s="1"/>
  <c r="G310" i="18" l="1"/>
  <c r="H310" i="18" s="1"/>
  <c r="J310" i="18" s="1"/>
  <c r="K310" i="18" s="1"/>
  <c r="F310" i="18"/>
  <c r="E311" i="18"/>
  <c r="J289" i="10"/>
  <c r="K289" i="10" s="1"/>
  <c r="G311" i="18" l="1"/>
  <c r="H311" i="18" s="1"/>
  <c r="J311" i="18" s="1"/>
  <c r="K311" i="18" s="1"/>
  <c r="F311" i="18"/>
  <c r="E312" i="18"/>
  <c r="J290" i="10"/>
  <c r="K290" i="10" s="1"/>
  <c r="G312" i="18" l="1"/>
  <c r="H312" i="18" s="1"/>
  <c r="J312" i="18" s="1"/>
  <c r="K312" i="18" s="1"/>
  <c r="F312" i="18"/>
  <c r="E313" i="18"/>
  <c r="J291" i="10"/>
  <c r="K291" i="10" s="1"/>
  <c r="E314" i="18" l="1"/>
  <c r="G313" i="18"/>
  <c r="H313" i="18" s="1"/>
  <c r="J313" i="18" s="1"/>
  <c r="K313" i="18" s="1"/>
  <c r="F313" i="18"/>
  <c r="J292" i="10"/>
  <c r="K292" i="10" s="1"/>
  <c r="E315" i="18" l="1"/>
  <c r="G314" i="18"/>
  <c r="H314" i="18" s="1"/>
  <c r="J314" i="18" s="1"/>
  <c r="K314" i="18" s="1"/>
  <c r="F314" i="18"/>
  <c r="J293" i="10"/>
  <c r="K293" i="10" s="1"/>
  <c r="F315" i="18" l="1"/>
  <c r="E316" i="18"/>
  <c r="G315" i="18"/>
  <c r="H315" i="18" s="1"/>
  <c r="J315" i="18" s="1"/>
  <c r="K315" i="18" s="1"/>
  <c r="J294" i="10"/>
  <c r="K294" i="10" s="1"/>
  <c r="G316" i="18" l="1"/>
  <c r="H316" i="18" s="1"/>
  <c r="J316" i="18" s="1"/>
  <c r="K316" i="18" s="1"/>
  <c r="F316" i="18"/>
  <c r="E317" i="18"/>
  <c r="J295" i="10"/>
  <c r="K295" i="10" s="1"/>
  <c r="G317" i="18" l="1"/>
  <c r="H317" i="18" s="1"/>
  <c r="J317" i="18" s="1"/>
  <c r="K317" i="18" s="1"/>
  <c r="F317" i="18"/>
  <c r="E318" i="18"/>
  <c r="J296" i="10"/>
  <c r="K296" i="10" s="1"/>
  <c r="G318" i="18" l="1"/>
  <c r="H318" i="18" s="1"/>
  <c r="J318" i="18" s="1"/>
  <c r="K318" i="18" s="1"/>
  <c r="F318" i="18"/>
  <c r="E319" i="18"/>
  <c r="J297" i="10"/>
  <c r="K297" i="10" s="1"/>
  <c r="G319" i="18" l="1"/>
  <c r="H319" i="18" s="1"/>
  <c r="J319" i="18" s="1"/>
  <c r="K319" i="18" s="1"/>
  <c r="F319" i="18"/>
  <c r="E320" i="18"/>
  <c r="J298" i="10"/>
  <c r="K298" i="10" s="1"/>
  <c r="G320" i="18" l="1"/>
  <c r="H320" i="18" s="1"/>
  <c r="J320" i="18" s="1"/>
  <c r="K320" i="18" s="1"/>
  <c r="F320" i="18"/>
  <c r="E321" i="18"/>
  <c r="J299" i="10"/>
  <c r="K299" i="10" s="1"/>
  <c r="E322" i="18" l="1"/>
  <c r="G321" i="18"/>
  <c r="H321" i="18" s="1"/>
  <c r="J321" i="18" s="1"/>
  <c r="K321" i="18" s="1"/>
  <c r="F321" i="18"/>
  <c r="J300" i="10"/>
  <c r="K300" i="10" s="1"/>
  <c r="E323" i="18" l="1"/>
  <c r="G322" i="18"/>
  <c r="H322" i="18" s="1"/>
  <c r="J322" i="18" s="1"/>
  <c r="K322" i="18" s="1"/>
  <c r="F322" i="18"/>
  <c r="J301" i="10"/>
  <c r="K301" i="10" s="1"/>
  <c r="F323" i="18" l="1"/>
  <c r="E324" i="18"/>
  <c r="G323" i="18"/>
  <c r="H323" i="18" s="1"/>
  <c r="J323" i="18" s="1"/>
  <c r="K323" i="18" s="1"/>
  <c r="J302" i="10"/>
  <c r="K302" i="10" s="1"/>
  <c r="G324" i="18" l="1"/>
  <c r="H324" i="18" s="1"/>
  <c r="J324" i="18" s="1"/>
  <c r="K324" i="18" s="1"/>
  <c r="F324" i="18"/>
  <c r="E325" i="18"/>
  <c r="J303" i="10"/>
  <c r="K303" i="10" s="1"/>
  <c r="E326" i="18" l="1"/>
  <c r="G325" i="18"/>
  <c r="H325" i="18" s="1"/>
  <c r="J325" i="18" s="1"/>
  <c r="K325" i="18" s="1"/>
  <c r="F325" i="18"/>
  <c r="J304" i="10"/>
  <c r="K304" i="10" s="1"/>
  <c r="E327" i="18" l="1"/>
  <c r="G326" i="18"/>
  <c r="H326" i="18" s="1"/>
  <c r="J326" i="18" s="1"/>
  <c r="K326" i="18" s="1"/>
  <c r="F326" i="18"/>
  <c r="J305" i="10"/>
  <c r="K305" i="10" s="1"/>
  <c r="F327" i="18" l="1"/>
  <c r="E328" i="18"/>
  <c r="G327" i="18"/>
  <c r="H327" i="18" s="1"/>
  <c r="J327" i="18" s="1"/>
  <c r="K327" i="18" s="1"/>
  <c r="J306" i="10"/>
  <c r="K306" i="10" s="1"/>
  <c r="G328" i="18" l="1"/>
  <c r="H328" i="18" s="1"/>
  <c r="J328" i="18" s="1"/>
  <c r="K328" i="18" s="1"/>
  <c r="F328" i="18"/>
  <c r="E329" i="18"/>
  <c r="J307" i="10"/>
  <c r="K307" i="10" s="1"/>
  <c r="G329" i="18" l="1"/>
  <c r="H329" i="18" s="1"/>
  <c r="J329" i="18" s="1"/>
  <c r="K329" i="18" s="1"/>
  <c r="E330" i="18"/>
  <c r="F329" i="18"/>
  <c r="J308" i="10"/>
  <c r="K308" i="10" s="1"/>
  <c r="E331" i="18" l="1"/>
  <c r="G330" i="18"/>
  <c r="H330" i="18" s="1"/>
  <c r="J330" i="18" s="1"/>
  <c r="K330" i="18" s="1"/>
  <c r="F330" i="18"/>
  <c r="J309" i="10"/>
  <c r="K309" i="10" s="1"/>
  <c r="E332" i="18" l="1"/>
  <c r="G331" i="18"/>
  <c r="H331" i="18" s="1"/>
  <c r="J331" i="18" s="1"/>
  <c r="K331" i="18" s="1"/>
  <c r="F331" i="18"/>
  <c r="J310" i="10"/>
  <c r="K310" i="10" s="1"/>
  <c r="E333" i="18" l="1"/>
  <c r="G332" i="18"/>
  <c r="H332" i="18" s="1"/>
  <c r="J332" i="18" s="1"/>
  <c r="K332" i="18" s="1"/>
  <c r="F332" i="18"/>
  <c r="J311" i="10"/>
  <c r="K311" i="10" s="1"/>
  <c r="F333" i="18" l="1"/>
  <c r="E334" i="18"/>
  <c r="G333" i="18"/>
  <c r="H333" i="18" s="1"/>
  <c r="J333" i="18" s="1"/>
  <c r="K333" i="18" s="1"/>
  <c r="J312" i="10"/>
  <c r="K312" i="10" s="1"/>
  <c r="G334" i="18" l="1"/>
  <c r="H334" i="18" s="1"/>
  <c r="J334" i="18" s="1"/>
  <c r="K334" i="18" s="1"/>
  <c r="E335" i="18"/>
  <c r="F334" i="18"/>
  <c r="J313" i="10"/>
  <c r="K313" i="10" s="1"/>
  <c r="F335" i="18" l="1"/>
  <c r="E336" i="18"/>
  <c r="G335" i="18"/>
  <c r="H335" i="18" s="1"/>
  <c r="J335" i="18" s="1"/>
  <c r="K335" i="18" s="1"/>
  <c r="J314" i="10"/>
  <c r="K314" i="10" s="1"/>
  <c r="G336" i="18" l="1"/>
  <c r="H336" i="18" s="1"/>
  <c r="J336" i="18" s="1"/>
  <c r="K336" i="18" s="1"/>
  <c r="F336" i="18"/>
  <c r="E337" i="18"/>
  <c r="J315" i="10"/>
  <c r="K315" i="10" s="1"/>
  <c r="G337" i="18" l="1"/>
  <c r="H337" i="18" s="1"/>
  <c r="J337" i="18" s="1"/>
  <c r="K337" i="18" s="1"/>
  <c r="E338" i="18"/>
  <c r="F337" i="18"/>
  <c r="J316" i="10"/>
  <c r="K316" i="10" s="1"/>
  <c r="G338" i="18" l="1"/>
  <c r="H338" i="18" s="1"/>
  <c r="J338" i="18" s="1"/>
  <c r="K338" i="18" s="1"/>
  <c r="F338" i="18"/>
  <c r="E339" i="18"/>
  <c r="J317" i="10"/>
  <c r="K317" i="10" s="1"/>
  <c r="E340" i="18" l="1"/>
  <c r="G339" i="18"/>
  <c r="H339" i="18" s="1"/>
  <c r="J339" i="18" s="1"/>
  <c r="K339" i="18" s="1"/>
  <c r="F339" i="18"/>
  <c r="J318" i="10"/>
  <c r="K318" i="10" s="1"/>
  <c r="F340" i="18" l="1"/>
  <c r="E341" i="18"/>
  <c r="G340" i="18"/>
  <c r="H340" i="18" s="1"/>
  <c r="J340" i="18" s="1"/>
  <c r="K340" i="18" s="1"/>
  <c r="J319" i="10"/>
  <c r="K319" i="10" s="1"/>
  <c r="F341" i="18" l="1"/>
  <c r="E342" i="18"/>
  <c r="G341" i="18"/>
  <c r="H341" i="18" s="1"/>
  <c r="J341" i="18" s="1"/>
  <c r="K341" i="18" s="1"/>
  <c r="J320" i="10"/>
  <c r="K320" i="10" s="1"/>
  <c r="G342" i="18" l="1"/>
  <c r="H342" i="18" s="1"/>
  <c r="J342" i="18" s="1"/>
  <c r="K342" i="18" s="1"/>
  <c r="E343" i="18"/>
  <c r="F342" i="18"/>
  <c r="J321" i="10"/>
  <c r="K321" i="10" s="1"/>
  <c r="F343" i="18" l="1"/>
  <c r="G343" i="18"/>
  <c r="H343" i="18" s="1"/>
  <c r="J343" i="18" s="1"/>
  <c r="K343" i="18" s="1"/>
  <c r="E344" i="18"/>
  <c r="J322" i="10"/>
  <c r="K322" i="10" s="1"/>
  <c r="G344" i="18" l="1"/>
  <c r="H344" i="18" s="1"/>
  <c r="J344" i="18" s="1"/>
  <c r="K344" i="18" s="1"/>
  <c r="F344" i="18"/>
  <c r="E345" i="18"/>
  <c r="J323" i="10"/>
  <c r="K323" i="10" s="1"/>
  <c r="G345" i="18" l="1"/>
  <c r="H345" i="18" s="1"/>
  <c r="J345" i="18" s="1"/>
  <c r="K345" i="18" s="1"/>
  <c r="E346" i="18"/>
  <c r="F345" i="18"/>
  <c r="J324" i="10"/>
  <c r="K324" i="10" s="1"/>
  <c r="E347" i="18" l="1"/>
  <c r="G346" i="18"/>
  <c r="H346" i="18" s="1"/>
  <c r="J346" i="18" s="1"/>
  <c r="K346" i="18" s="1"/>
  <c r="F346" i="18"/>
  <c r="J325" i="10"/>
  <c r="K325" i="10" s="1"/>
  <c r="E348" i="18" l="1"/>
  <c r="F347" i="18"/>
  <c r="G347" i="18"/>
  <c r="H347" i="18" s="1"/>
  <c r="J347" i="18" s="1"/>
  <c r="K347" i="18" s="1"/>
  <c r="J326" i="10"/>
  <c r="K326" i="10" s="1"/>
  <c r="E349" i="18" l="1"/>
  <c r="G348" i="18"/>
  <c r="H348" i="18" s="1"/>
  <c r="J348" i="18" s="1"/>
  <c r="K348" i="18" s="1"/>
  <c r="F348" i="18"/>
  <c r="J327" i="10"/>
  <c r="K327" i="10" s="1"/>
  <c r="F349" i="18" l="1"/>
  <c r="E350" i="18"/>
  <c r="G349" i="18"/>
  <c r="H349" i="18" s="1"/>
  <c r="J349" i="18" s="1"/>
  <c r="K349" i="18" s="1"/>
  <c r="J328" i="10"/>
  <c r="K328" i="10" s="1"/>
  <c r="G350" i="18" l="1"/>
  <c r="H350" i="18" s="1"/>
  <c r="J350" i="18" s="1"/>
  <c r="K350" i="18" s="1"/>
  <c r="F350" i="18"/>
  <c r="E351" i="18"/>
  <c r="J329" i="10"/>
  <c r="K329" i="10" s="1"/>
  <c r="G351" i="18" l="1"/>
  <c r="H351" i="18" s="1"/>
  <c r="J351" i="18" s="1"/>
  <c r="K351" i="18" s="1"/>
  <c r="F351" i="18"/>
  <c r="E352" i="18"/>
  <c r="J330" i="10"/>
  <c r="K330" i="10" s="1"/>
  <c r="G352" i="18" l="1"/>
  <c r="H352" i="18" s="1"/>
  <c r="J352" i="18" s="1"/>
  <c r="K352" i="18" s="1"/>
  <c r="F352" i="18"/>
  <c r="E353" i="18"/>
  <c r="J331" i="10"/>
  <c r="K331" i="10" s="1"/>
  <c r="G353" i="18" l="1"/>
  <c r="H353" i="18" s="1"/>
  <c r="J353" i="18" s="1"/>
  <c r="K353" i="18" s="1"/>
  <c r="F353" i="18"/>
  <c r="E354" i="18"/>
  <c r="J332" i="10"/>
  <c r="K332" i="10" s="1"/>
  <c r="G354" i="18" l="1"/>
  <c r="H354" i="18" s="1"/>
  <c r="J354" i="18" s="1"/>
  <c r="K354" i="18" s="1"/>
  <c r="E355" i="18"/>
  <c r="F354" i="18"/>
  <c r="J333" i="10"/>
  <c r="K333" i="10" s="1"/>
  <c r="E356" i="18" l="1"/>
  <c r="G355" i="18"/>
  <c r="H355" i="18" s="1"/>
  <c r="J355" i="18" s="1"/>
  <c r="K355" i="18" s="1"/>
  <c r="F355" i="18"/>
  <c r="J334" i="10"/>
  <c r="K334" i="10" s="1"/>
  <c r="E357" i="18" l="1"/>
  <c r="G356" i="18"/>
  <c r="H356" i="18" s="1"/>
  <c r="J356" i="18" s="1"/>
  <c r="K356" i="18" s="1"/>
  <c r="F356" i="18"/>
  <c r="J335" i="10"/>
  <c r="K335" i="10" s="1"/>
  <c r="F357" i="18" l="1"/>
  <c r="E358" i="18"/>
  <c r="G357" i="18"/>
  <c r="H357" i="18" s="1"/>
  <c r="J357" i="18" s="1"/>
  <c r="K357" i="18" s="1"/>
  <c r="J336" i="10"/>
  <c r="K336" i="10" s="1"/>
  <c r="G358" i="18" l="1"/>
  <c r="H358" i="18" s="1"/>
  <c r="J358" i="18" s="1"/>
  <c r="K358" i="18" s="1"/>
  <c r="F358" i="18"/>
  <c r="E359" i="18"/>
  <c r="J337" i="10"/>
  <c r="K337" i="10" s="1"/>
  <c r="G359" i="18" l="1"/>
  <c r="H359" i="18" s="1"/>
  <c r="J359" i="18" s="1"/>
  <c r="K359" i="18" s="1"/>
  <c r="F359" i="18"/>
  <c r="E360" i="18"/>
  <c r="J338" i="10"/>
  <c r="K338" i="10" s="1"/>
  <c r="G360" i="18" l="1"/>
  <c r="H360" i="18" s="1"/>
  <c r="J360" i="18" s="1"/>
  <c r="K360" i="18" s="1"/>
  <c r="F360" i="18"/>
  <c r="E361" i="18"/>
  <c r="J339" i="10"/>
  <c r="K339" i="10" s="1"/>
  <c r="G361" i="18" l="1"/>
  <c r="H361" i="18" s="1"/>
  <c r="J361" i="18" s="1"/>
  <c r="K361" i="18" s="1"/>
  <c r="F361" i="18"/>
  <c r="E362" i="18"/>
  <c r="J340" i="10"/>
  <c r="K340" i="10" s="1"/>
  <c r="G362" i="18" l="1"/>
  <c r="H362" i="18" s="1"/>
  <c r="J362" i="18" s="1"/>
  <c r="K362" i="18" s="1"/>
  <c r="F362" i="18"/>
  <c r="E363" i="18"/>
  <c r="J341" i="10"/>
  <c r="K341" i="10" s="1"/>
  <c r="E364" i="18" l="1"/>
  <c r="G363" i="18"/>
  <c r="H363" i="18" s="1"/>
  <c r="J363" i="18" s="1"/>
  <c r="K363" i="18" s="1"/>
  <c r="F363" i="18"/>
  <c r="J342" i="10"/>
  <c r="K342" i="10" s="1"/>
  <c r="E365" i="18" l="1"/>
  <c r="F364" i="18"/>
  <c r="G364" i="18"/>
  <c r="H364" i="18" s="1"/>
  <c r="J364" i="18" s="1"/>
  <c r="K364" i="18" s="1"/>
  <c r="J343" i="10"/>
  <c r="K343" i="10" s="1"/>
  <c r="F365" i="18" l="1"/>
  <c r="E366" i="18"/>
  <c r="G365" i="18"/>
  <c r="H365" i="18" s="1"/>
  <c r="J365" i="18" s="1"/>
  <c r="K365" i="18" s="1"/>
  <c r="J344" i="10"/>
  <c r="K344" i="10" s="1"/>
  <c r="G366" i="18" l="1"/>
  <c r="H366" i="18" s="1"/>
  <c r="J366" i="18" s="1"/>
  <c r="K366" i="18" s="1"/>
  <c r="F366" i="18"/>
  <c r="E367" i="18"/>
  <c r="J345" i="10"/>
  <c r="K345" i="10" s="1"/>
  <c r="G367" i="18" l="1"/>
  <c r="H367" i="18" s="1"/>
  <c r="J367" i="18" s="1"/>
  <c r="K367" i="18" s="1"/>
  <c r="F367" i="18"/>
  <c r="E368" i="18"/>
  <c r="J346" i="10"/>
  <c r="K346" i="10" s="1"/>
  <c r="G368" i="18" l="1"/>
  <c r="H368" i="18" s="1"/>
  <c r="J368" i="18" s="1"/>
  <c r="K368" i="18" s="1"/>
  <c r="F368" i="18"/>
  <c r="E369" i="18"/>
  <c r="J347" i="10"/>
  <c r="K347" i="10" s="1"/>
  <c r="G369" i="18" l="1"/>
  <c r="H369" i="18" s="1"/>
  <c r="J369" i="18" s="1"/>
  <c r="K369" i="18" s="1"/>
  <c r="F369" i="18"/>
  <c r="E370" i="18"/>
  <c r="J348" i="10"/>
  <c r="K348" i="10" s="1"/>
  <c r="G370" i="18" l="1"/>
  <c r="H370" i="18" s="1"/>
  <c r="J370" i="18" s="1"/>
  <c r="K370" i="18" s="1"/>
  <c r="F370" i="18"/>
  <c r="E371" i="18"/>
  <c r="J349" i="10"/>
  <c r="K349" i="10" s="1"/>
  <c r="E372" i="18" l="1"/>
  <c r="G371" i="18"/>
  <c r="H371" i="18" s="1"/>
  <c r="J371" i="18" s="1"/>
  <c r="K371" i="18" s="1"/>
  <c r="F371" i="18"/>
  <c r="J350" i="10"/>
  <c r="K350" i="10" s="1"/>
  <c r="G372" i="18" l="1"/>
  <c r="H372" i="18" s="1"/>
  <c r="J372" i="18" s="1"/>
  <c r="O7" i="18" s="1"/>
  <c r="P7" i="18" s="1"/>
  <c r="F372" i="18"/>
  <c r="N7" i="18" s="1"/>
  <c r="J351" i="10"/>
  <c r="K351" i="10" s="1"/>
  <c r="K372" i="18" l="1"/>
  <c r="J352" i="10"/>
  <c r="K352" i="10" s="1"/>
  <c r="G8" i="19" l="1"/>
  <c r="H8" i="19" s="1"/>
  <c r="F8" i="19"/>
  <c r="E9" i="19"/>
  <c r="J353" i="10"/>
  <c r="K353" i="10" s="1"/>
  <c r="J8" i="19" l="1"/>
  <c r="K8" i="19" s="1"/>
  <c r="F9" i="19"/>
  <c r="E10" i="19"/>
  <c r="G9" i="19"/>
  <c r="H9" i="19" s="1"/>
  <c r="J354" i="10"/>
  <c r="K354" i="10" s="1"/>
  <c r="J9" i="19" l="1"/>
  <c r="K9" i="19" s="1"/>
  <c r="G10" i="19"/>
  <c r="H10" i="19" s="1"/>
  <c r="E11" i="19"/>
  <c r="F10" i="19"/>
  <c r="J355" i="10"/>
  <c r="K355" i="10" s="1"/>
  <c r="J10" i="19" l="1"/>
  <c r="K10" i="19" s="1"/>
  <c r="F11" i="19"/>
  <c r="G11" i="19"/>
  <c r="H11" i="19" s="1"/>
  <c r="J11" i="19" s="1"/>
  <c r="K11" i="19" s="1"/>
  <c r="E12" i="19"/>
  <c r="J356" i="10"/>
  <c r="K356" i="10" s="1"/>
  <c r="G12" i="19" l="1"/>
  <c r="H12" i="19" s="1"/>
  <c r="J12" i="19" s="1"/>
  <c r="K12" i="19" s="1"/>
  <c r="E13" i="19"/>
  <c r="F12" i="19"/>
  <c r="J357" i="10"/>
  <c r="K357" i="10" s="1"/>
  <c r="E14" i="19" l="1"/>
  <c r="F13" i="19"/>
  <c r="G13" i="19"/>
  <c r="H13" i="19" s="1"/>
  <c r="J13" i="19" s="1"/>
  <c r="K13" i="19" s="1"/>
  <c r="J358" i="10"/>
  <c r="K358" i="10" s="1"/>
  <c r="G14" i="19" l="1"/>
  <c r="H14" i="19" s="1"/>
  <c r="J14" i="19" s="1"/>
  <c r="K14" i="19" s="1"/>
  <c r="F14" i="19"/>
  <c r="E15" i="19"/>
  <c r="J359" i="10"/>
  <c r="K359" i="10" s="1"/>
  <c r="F15" i="19" l="1"/>
  <c r="E16" i="19"/>
  <c r="G15" i="19"/>
  <c r="H15" i="19" s="1"/>
  <c r="J15" i="19" s="1"/>
  <c r="K15" i="19" s="1"/>
  <c r="J360" i="10"/>
  <c r="K360" i="10" s="1"/>
  <c r="G16" i="19" l="1"/>
  <c r="H16" i="19" s="1"/>
  <c r="J16" i="19" s="1"/>
  <c r="K16" i="19" s="1"/>
  <c r="F16" i="19"/>
  <c r="E17" i="19"/>
  <c r="J361" i="10"/>
  <c r="K361" i="10" s="1"/>
  <c r="F17" i="19" l="1"/>
  <c r="E18" i="19"/>
  <c r="G17" i="19"/>
  <c r="H17" i="19" s="1"/>
  <c r="J17" i="19" s="1"/>
  <c r="K17" i="19" s="1"/>
  <c r="J362" i="10"/>
  <c r="K362" i="10" s="1"/>
  <c r="G18" i="19" l="1"/>
  <c r="H18" i="19" s="1"/>
  <c r="J18" i="19" s="1"/>
  <c r="K18" i="19" s="1"/>
  <c r="F18" i="19"/>
  <c r="E19" i="19"/>
  <c r="J363" i="10"/>
  <c r="K363" i="10" s="1"/>
  <c r="F19" i="19" l="1"/>
  <c r="E20" i="19"/>
  <c r="G19" i="19"/>
  <c r="H19" i="19" s="1"/>
  <c r="J19" i="19" s="1"/>
  <c r="K19" i="19" s="1"/>
  <c r="J364" i="10"/>
  <c r="K364" i="10" s="1"/>
  <c r="G20" i="19" l="1"/>
  <c r="H20" i="19" s="1"/>
  <c r="J20" i="19" s="1"/>
  <c r="K20" i="19" s="1"/>
  <c r="E21" i="19"/>
  <c r="F20" i="19"/>
  <c r="J365" i="10"/>
  <c r="K365" i="10" s="1"/>
  <c r="E22" i="19" l="1"/>
  <c r="G21" i="19"/>
  <c r="H21" i="19" s="1"/>
  <c r="J21" i="19" s="1"/>
  <c r="K21" i="19" s="1"/>
  <c r="F21" i="19"/>
  <c r="J366" i="10"/>
  <c r="K366" i="10" s="1"/>
  <c r="E23" i="19" l="1"/>
  <c r="G22" i="19"/>
  <c r="H22" i="19" s="1"/>
  <c r="J22" i="19" s="1"/>
  <c r="K22" i="19" s="1"/>
  <c r="F22" i="19"/>
  <c r="J367" i="10"/>
  <c r="K367" i="10" s="1"/>
  <c r="F23" i="19" l="1"/>
  <c r="E24" i="19"/>
  <c r="G23" i="19"/>
  <c r="H23" i="19" s="1"/>
  <c r="J23" i="19" s="1"/>
  <c r="K23" i="19" s="1"/>
  <c r="J368" i="10"/>
  <c r="K368" i="10" s="1"/>
  <c r="G24" i="19" l="1"/>
  <c r="H24" i="19" s="1"/>
  <c r="J24" i="19" s="1"/>
  <c r="K24" i="19" s="1"/>
  <c r="F24" i="19"/>
  <c r="E25" i="19"/>
  <c r="J369" i="10"/>
  <c r="K369" i="10" s="1"/>
  <c r="F25" i="19" l="1"/>
  <c r="E26" i="19"/>
  <c r="G25" i="19"/>
  <c r="H25" i="19" s="1"/>
  <c r="J25" i="19" s="1"/>
  <c r="K25" i="19" s="1"/>
  <c r="J370" i="10"/>
  <c r="K370" i="10" s="1"/>
  <c r="G26" i="19" l="1"/>
  <c r="H26" i="19" s="1"/>
  <c r="J26" i="19" s="1"/>
  <c r="K26" i="19" s="1"/>
  <c r="F26" i="19"/>
  <c r="E27" i="19"/>
  <c r="J371" i="10"/>
  <c r="K371" i="10" s="1"/>
  <c r="E28" i="19" l="1"/>
  <c r="F27" i="19"/>
  <c r="G27" i="19"/>
  <c r="H27" i="19" s="1"/>
  <c r="J27" i="19" s="1"/>
  <c r="K27" i="19" s="1"/>
  <c r="J372" i="10"/>
  <c r="K372" i="10" s="1"/>
  <c r="G28" i="19" l="1"/>
  <c r="H28" i="19" s="1"/>
  <c r="J28" i="19" s="1"/>
  <c r="K28" i="19" s="1"/>
  <c r="F28" i="19"/>
  <c r="E29" i="19"/>
  <c r="J373" i="10"/>
  <c r="F29" i="19" l="1"/>
  <c r="E30" i="19"/>
  <c r="G29" i="19"/>
  <c r="H29" i="19" s="1"/>
  <c r="J29" i="19" s="1"/>
  <c r="K29" i="19" s="1"/>
  <c r="K373" i="10"/>
  <c r="J374" i="10"/>
  <c r="G30" i="19" l="1"/>
  <c r="H30" i="19" s="1"/>
  <c r="J30" i="19" s="1"/>
  <c r="K30" i="19" s="1"/>
  <c r="F30" i="19"/>
  <c r="E31" i="19"/>
  <c r="J375" i="10"/>
  <c r="K374" i="10"/>
  <c r="F31" i="19" l="1"/>
  <c r="E32" i="19"/>
  <c r="G31" i="19"/>
  <c r="H31" i="19" s="1"/>
  <c r="J31" i="19" s="1"/>
  <c r="K31" i="19" s="1"/>
  <c r="J376" i="10"/>
  <c r="K375" i="10"/>
  <c r="G32" i="19" l="1"/>
  <c r="H32" i="19" s="1"/>
  <c r="J32" i="19" s="1"/>
  <c r="K32" i="19" s="1"/>
  <c r="F32" i="19"/>
  <c r="E33" i="19"/>
  <c r="J377" i="10"/>
  <c r="K376" i="10"/>
  <c r="F33" i="19" l="1"/>
  <c r="E34" i="19"/>
  <c r="G33" i="19"/>
  <c r="H33" i="19" s="1"/>
  <c r="J33" i="19" s="1"/>
  <c r="K33" i="19" s="1"/>
  <c r="J378" i="10"/>
  <c r="K377" i="10"/>
  <c r="G34" i="19" l="1"/>
  <c r="H34" i="19" s="1"/>
  <c r="J34" i="19" s="1"/>
  <c r="K34" i="19" s="1"/>
  <c r="F34" i="19"/>
  <c r="E35" i="19"/>
  <c r="J379" i="10"/>
  <c r="K378" i="10"/>
  <c r="E36" i="19" l="1"/>
  <c r="F35" i="19"/>
  <c r="G35" i="19"/>
  <c r="H35" i="19" s="1"/>
  <c r="J35" i="19" s="1"/>
  <c r="K35" i="19" s="1"/>
  <c r="J380" i="10"/>
  <c r="K379" i="10"/>
  <c r="G36" i="19" l="1"/>
  <c r="H36" i="19" s="1"/>
  <c r="J36" i="19" s="1"/>
  <c r="K36" i="19" s="1"/>
  <c r="F36" i="19"/>
  <c r="E37" i="19"/>
  <c r="K380" i="10"/>
  <c r="J381" i="10"/>
  <c r="F37" i="19" l="1"/>
  <c r="E38" i="19"/>
  <c r="G37" i="19"/>
  <c r="H37" i="19" s="1"/>
  <c r="J37" i="19" s="1"/>
  <c r="K37" i="19" s="1"/>
  <c r="J382" i="10"/>
  <c r="K381" i="10"/>
  <c r="G38" i="19" l="1"/>
  <c r="H38" i="19" s="1"/>
  <c r="J38" i="19" s="1"/>
  <c r="K38" i="19" s="1"/>
  <c r="E39" i="19"/>
  <c r="F38" i="19"/>
  <c r="J383" i="10"/>
  <c r="K382" i="10"/>
  <c r="F39" i="19" l="1"/>
  <c r="E40" i="19"/>
  <c r="G39" i="19"/>
  <c r="H39" i="19" s="1"/>
  <c r="J39" i="19" s="1"/>
  <c r="K39" i="19" s="1"/>
  <c r="J384" i="10"/>
  <c r="K383" i="10"/>
  <c r="G40" i="19" l="1"/>
  <c r="H40" i="19" s="1"/>
  <c r="J40" i="19" s="1"/>
  <c r="K40" i="19" s="1"/>
  <c r="F40" i="19"/>
  <c r="E41" i="19"/>
  <c r="K384" i="10"/>
  <c r="J385" i="10"/>
  <c r="G41" i="19" l="1"/>
  <c r="H41" i="19" s="1"/>
  <c r="J41" i="19" s="1"/>
  <c r="K41" i="19" s="1"/>
  <c r="F41" i="19"/>
  <c r="E42" i="19"/>
  <c r="J386" i="10"/>
  <c r="K385" i="10"/>
  <c r="G42" i="19" l="1"/>
  <c r="H42" i="19" s="1"/>
  <c r="J42" i="19" s="1"/>
  <c r="K42" i="19" s="1"/>
  <c r="F42" i="19"/>
  <c r="E43" i="19"/>
  <c r="J387" i="10"/>
  <c r="K386" i="10"/>
  <c r="E44" i="19" l="1"/>
  <c r="G43" i="19"/>
  <c r="H43" i="19" s="1"/>
  <c r="J43" i="19" s="1"/>
  <c r="K43" i="19" s="1"/>
  <c r="F43" i="19"/>
  <c r="J388" i="10"/>
  <c r="K387" i="10"/>
  <c r="G44" i="19" l="1"/>
  <c r="H44" i="19" s="1"/>
  <c r="J44" i="19" s="1"/>
  <c r="K44" i="19" s="1"/>
  <c r="E45" i="19"/>
  <c r="F44" i="19"/>
  <c r="J389" i="10"/>
  <c r="K388" i="10"/>
  <c r="F45" i="19" l="1"/>
  <c r="E46" i="19"/>
  <c r="G45" i="19"/>
  <c r="H45" i="19" s="1"/>
  <c r="J45" i="19" s="1"/>
  <c r="K45" i="19" s="1"/>
  <c r="J390" i="10"/>
  <c r="K389" i="10"/>
  <c r="G46" i="19" l="1"/>
  <c r="H46" i="19" s="1"/>
  <c r="J46" i="19" s="1"/>
  <c r="K46" i="19" s="1"/>
  <c r="E47" i="19"/>
  <c r="F46" i="19"/>
  <c r="J391" i="10"/>
  <c r="K390" i="10"/>
  <c r="F47" i="19" l="1"/>
  <c r="E48" i="19"/>
  <c r="G47" i="19"/>
  <c r="H47" i="19" s="1"/>
  <c r="J47" i="19" s="1"/>
  <c r="K47" i="19" s="1"/>
  <c r="J392" i="10"/>
  <c r="K391" i="10"/>
  <c r="G48" i="19" l="1"/>
  <c r="H48" i="19" s="1"/>
  <c r="J48" i="19" s="1"/>
  <c r="K48" i="19" s="1"/>
  <c r="F48" i="19"/>
  <c r="E49" i="19"/>
  <c r="J393" i="10"/>
  <c r="K392" i="10"/>
  <c r="G49" i="19" l="1"/>
  <c r="H49" i="19" s="1"/>
  <c r="J49" i="19" s="1"/>
  <c r="K49" i="19" s="1"/>
  <c r="F49" i="19"/>
  <c r="E50" i="19"/>
  <c r="J394" i="10"/>
  <c r="K393" i="10"/>
  <c r="G50" i="19" l="1"/>
  <c r="H50" i="19" s="1"/>
  <c r="J50" i="19" s="1"/>
  <c r="K50" i="19" s="1"/>
  <c r="F50" i="19"/>
  <c r="E51" i="19"/>
  <c r="J395" i="10"/>
  <c r="K394" i="10"/>
  <c r="E52" i="19" l="1"/>
  <c r="G51" i="19"/>
  <c r="H51" i="19" s="1"/>
  <c r="J51" i="19" s="1"/>
  <c r="K51" i="19" s="1"/>
  <c r="F51" i="19"/>
  <c r="J396" i="10"/>
  <c r="K395" i="10"/>
  <c r="G52" i="19" l="1"/>
  <c r="H52" i="19" s="1"/>
  <c r="J52" i="19" s="1"/>
  <c r="K52" i="19" s="1"/>
  <c r="E53" i="19"/>
  <c r="F52" i="19"/>
  <c r="K396" i="10"/>
  <c r="J397" i="10"/>
  <c r="F53" i="19" l="1"/>
  <c r="E54" i="19"/>
  <c r="G53" i="19"/>
  <c r="H53" i="19" s="1"/>
  <c r="J53" i="19" s="1"/>
  <c r="K53" i="19" s="1"/>
  <c r="J398" i="10"/>
  <c r="K397" i="10"/>
  <c r="G54" i="19" l="1"/>
  <c r="H54" i="19" s="1"/>
  <c r="J54" i="19" s="1"/>
  <c r="K54" i="19" s="1"/>
  <c r="E55" i="19"/>
  <c r="F54" i="19"/>
  <c r="J399" i="10"/>
  <c r="K398" i="10"/>
  <c r="F55" i="19" l="1"/>
  <c r="E56" i="19"/>
  <c r="G55" i="19"/>
  <c r="H55" i="19" s="1"/>
  <c r="J55" i="19" s="1"/>
  <c r="K55" i="19" s="1"/>
  <c r="J400" i="10"/>
  <c r="K399" i="10"/>
  <c r="G56" i="19" l="1"/>
  <c r="H56" i="19" s="1"/>
  <c r="J56" i="19" s="1"/>
  <c r="K56" i="19" s="1"/>
  <c r="F56" i="19"/>
  <c r="E57" i="19"/>
  <c r="K400" i="10"/>
  <c r="J401" i="10"/>
  <c r="E58" i="19" l="1"/>
  <c r="G57" i="19"/>
  <c r="H57" i="19" s="1"/>
  <c r="J57" i="19" s="1"/>
  <c r="K57" i="19" s="1"/>
  <c r="F57" i="19"/>
  <c r="J402" i="10"/>
  <c r="K401" i="10"/>
  <c r="E59" i="19" l="1"/>
  <c r="G58" i="19"/>
  <c r="H58" i="19" s="1"/>
  <c r="J58" i="19" s="1"/>
  <c r="K58" i="19" s="1"/>
  <c r="F58" i="19"/>
  <c r="J403" i="10"/>
  <c r="K402" i="10"/>
  <c r="F59" i="19" l="1"/>
  <c r="E60" i="19"/>
  <c r="G59" i="19"/>
  <c r="H59" i="19" s="1"/>
  <c r="J59" i="19" s="1"/>
  <c r="K59" i="19" s="1"/>
  <c r="J404" i="10"/>
  <c r="K403" i="10"/>
  <c r="G60" i="19" l="1"/>
  <c r="H60" i="19" s="1"/>
  <c r="J60" i="19" s="1"/>
  <c r="K60" i="19" s="1"/>
  <c r="E61" i="19"/>
  <c r="F60" i="19"/>
  <c r="J405" i="10"/>
  <c r="K404" i="10"/>
  <c r="G61" i="19" l="1"/>
  <c r="H61" i="19" s="1"/>
  <c r="J61" i="19" s="1"/>
  <c r="K61" i="19" s="1"/>
  <c r="F61" i="19"/>
  <c r="E62" i="19"/>
  <c r="J406" i="10"/>
  <c r="K405" i="10"/>
  <c r="F62" i="19" l="1"/>
  <c r="G62" i="19"/>
  <c r="H62" i="19" s="1"/>
  <c r="J62" i="19" s="1"/>
  <c r="K62" i="19" s="1"/>
  <c r="E63" i="19"/>
  <c r="J407" i="10"/>
  <c r="K406" i="10"/>
  <c r="G63" i="19" l="1"/>
  <c r="H63" i="19" s="1"/>
  <c r="J63" i="19" s="1"/>
  <c r="K63" i="19" s="1"/>
  <c r="F63" i="19"/>
  <c r="E64" i="19"/>
  <c r="J408" i="10"/>
  <c r="K407" i="10"/>
  <c r="G64" i="19" l="1"/>
  <c r="H64" i="19" s="1"/>
  <c r="J64" i="19" s="1"/>
  <c r="K64" i="19" s="1"/>
  <c r="F64" i="19"/>
  <c r="E65" i="19"/>
  <c r="J409" i="10"/>
  <c r="K408" i="10"/>
  <c r="E66" i="19" l="1"/>
  <c r="G65" i="19"/>
  <c r="H65" i="19" s="1"/>
  <c r="J65" i="19" s="1"/>
  <c r="K65" i="19" s="1"/>
  <c r="F65" i="19"/>
  <c r="J410" i="10"/>
  <c r="K409" i="10"/>
  <c r="F66" i="19" l="1"/>
  <c r="E67" i="19"/>
  <c r="G66" i="19"/>
  <c r="H66" i="19" s="1"/>
  <c r="J66" i="19" s="1"/>
  <c r="K66" i="19" s="1"/>
  <c r="J411" i="10"/>
  <c r="K410" i="10"/>
  <c r="F67" i="19" l="1"/>
  <c r="G67" i="19"/>
  <c r="H67" i="19" s="1"/>
  <c r="J67" i="19" s="1"/>
  <c r="K67" i="19" s="1"/>
  <c r="E68" i="19"/>
  <c r="J412" i="10"/>
  <c r="K411" i="10"/>
  <c r="G68" i="19" l="1"/>
  <c r="H68" i="19" s="1"/>
  <c r="J68" i="19" s="1"/>
  <c r="K68" i="19" s="1"/>
  <c r="E69" i="19"/>
  <c r="F68" i="19"/>
  <c r="K412" i="10"/>
  <c r="J413" i="10"/>
  <c r="E70" i="19" l="1"/>
  <c r="G69" i="19"/>
  <c r="H69" i="19" s="1"/>
  <c r="J69" i="19" s="1"/>
  <c r="K69" i="19" s="1"/>
  <c r="F69" i="19"/>
  <c r="J414" i="10"/>
  <c r="K413" i="10"/>
  <c r="F70" i="19" l="1"/>
  <c r="E71" i="19"/>
  <c r="G70" i="19"/>
  <c r="H70" i="19" s="1"/>
  <c r="J70" i="19" s="1"/>
  <c r="K70" i="19" s="1"/>
  <c r="J415" i="10"/>
  <c r="K414" i="10"/>
  <c r="G71" i="19" l="1"/>
  <c r="H71" i="19" s="1"/>
  <c r="J71" i="19" s="1"/>
  <c r="K71" i="19" s="1"/>
  <c r="E72" i="19"/>
  <c r="F71" i="19"/>
  <c r="J416" i="10"/>
  <c r="K415" i="10"/>
  <c r="E73" i="19" l="1"/>
  <c r="G72" i="19"/>
  <c r="H72" i="19" s="1"/>
  <c r="J72" i="19" s="1"/>
  <c r="K72" i="19" s="1"/>
  <c r="F72" i="19"/>
  <c r="K416" i="10"/>
  <c r="J417" i="10"/>
  <c r="E74" i="19" l="1"/>
  <c r="G73" i="19"/>
  <c r="H73" i="19" s="1"/>
  <c r="J73" i="19" s="1"/>
  <c r="K73" i="19" s="1"/>
  <c r="F73" i="19"/>
  <c r="J418" i="10"/>
  <c r="K417" i="10"/>
  <c r="G74" i="19" l="1"/>
  <c r="H74" i="19" s="1"/>
  <c r="J74" i="19" s="1"/>
  <c r="K74" i="19" s="1"/>
  <c r="F74" i="19"/>
  <c r="E75" i="19"/>
  <c r="J419" i="10"/>
  <c r="K418" i="10"/>
  <c r="F75" i="19" l="1"/>
  <c r="G75" i="19"/>
  <c r="H75" i="19" s="1"/>
  <c r="J75" i="19" s="1"/>
  <c r="K75" i="19" s="1"/>
  <c r="E76" i="19"/>
  <c r="J420" i="10"/>
  <c r="K419" i="10"/>
  <c r="G76" i="19" l="1"/>
  <c r="H76" i="19" s="1"/>
  <c r="J76" i="19" s="1"/>
  <c r="K76" i="19" s="1"/>
  <c r="E77" i="19"/>
  <c r="F76" i="19"/>
  <c r="J421" i="10"/>
  <c r="K420" i="10"/>
  <c r="G77" i="19" l="1"/>
  <c r="H77" i="19" s="1"/>
  <c r="J77" i="19" s="1"/>
  <c r="K77" i="19" s="1"/>
  <c r="F77" i="19"/>
  <c r="E78" i="19"/>
  <c r="J422" i="10"/>
  <c r="K421" i="10"/>
  <c r="F78" i="19" l="1"/>
  <c r="G78" i="19"/>
  <c r="H78" i="19" s="1"/>
  <c r="J78" i="19" s="1"/>
  <c r="K78" i="19" s="1"/>
  <c r="E79" i="19"/>
  <c r="J423" i="10"/>
  <c r="K422" i="10"/>
  <c r="E80" i="19" l="1"/>
  <c r="G79" i="19"/>
  <c r="H79" i="19" s="1"/>
  <c r="J79" i="19" s="1"/>
  <c r="K79" i="19" s="1"/>
  <c r="F79" i="19"/>
  <c r="J424" i="10"/>
  <c r="K423" i="10"/>
  <c r="G80" i="19" l="1"/>
  <c r="H80" i="19" s="1"/>
  <c r="J80" i="19" s="1"/>
  <c r="K80" i="19" s="1"/>
  <c r="F80" i="19"/>
  <c r="E81" i="19"/>
  <c r="J425" i="10"/>
  <c r="K424" i="10"/>
  <c r="F81" i="19" l="1"/>
  <c r="E82" i="19"/>
  <c r="G81" i="19"/>
  <c r="H81" i="19" s="1"/>
  <c r="J81" i="19" s="1"/>
  <c r="K81" i="19" s="1"/>
  <c r="J426" i="10"/>
  <c r="K425" i="10"/>
  <c r="G82" i="19" l="1"/>
  <c r="H82" i="19" s="1"/>
  <c r="J82" i="19" s="1"/>
  <c r="K82" i="19" s="1"/>
  <c r="F82" i="19"/>
  <c r="E83" i="19"/>
  <c r="J427" i="10"/>
  <c r="K426" i="10"/>
  <c r="F83" i="19" l="1"/>
  <c r="G83" i="19"/>
  <c r="H83" i="19" s="1"/>
  <c r="J83" i="19" s="1"/>
  <c r="K83" i="19" s="1"/>
  <c r="E84" i="19"/>
  <c r="J428" i="10"/>
  <c r="K427" i="10"/>
  <c r="G84" i="19" l="1"/>
  <c r="H84" i="19" s="1"/>
  <c r="J84" i="19" s="1"/>
  <c r="K84" i="19" s="1"/>
  <c r="E85" i="19"/>
  <c r="F84" i="19"/>
  <c r="K428" i="10"/>
  <c r="J429" i="10"/>
  <c r="E86" i="19" l="1"/>
  <c r="G85" i="19"/>
  <c r="H85" i="19" s="1"/>
  <c r="J85" i="19" s="1"/>
  <c r="K85" i="19" s="1"/>
  <c r="F85" i="19"/>
  <c r="J430" i="10"/>
  <c r="K429" i="10"/>
  <c r="F86" i="19" l="1"/>
  <c r="E87" i="19"/>
  <c r="G86" i="19"/>
  <c r="H86" i="19" s="1"/>
  <c r="J86" i="19" s="1"/>
  <c r="K86" i="19" s="1"/>
  <c r="J431" i="10"/>
  <c r="K430" i="10"/>
  <c r="E88" i="19" l="1"/>
  <c r="G87" i="19"/>
  <c r="H87" i="19" s="1"/>
  <c r="J87" i="19" s="1"/>
  <c r="K87" i="19" s="1"/>
  <c r="F87" i="19"/>
  <c r="J432" i="10"/>
  <c r="K431" i="10"/>
  <c r="G88" i="19" l="1"/>
  <c r="H88" i="19" s="1"/>
  <c r="J88" i="19" s="1"/>
  <c r="K88" i="19" s="1"/>
  <c r="F88" i="19"/>
  <c r="E89" i="19"/>
  <c r="J433" i="10"/>
  <c r="K432" i="10"/>
  <c r="F89" i="19" l="1"/>
  <c r="E90" i="19"/>
  <c r="G89" i="19"/>
  <c r="H89" i="19" s="1"/>
  <c r="J89" i="19" s="1"/>
  <c r="K89" i="19" s="1"/>
  <c r="J434" i="10"/>
  <c r="K433" i="10"/>
  <c r="G90" i="19" l="1"/>
  <c r="H90" i="19" s="1"/>
  <c r="J90" i="19" s="1"/>
  <c r="K90" i="19" s="1"/>
  <c r="E91" i="19"/>
  <c r="F90" i="19"/>
  <c r="J435" i="10"/>
  <c r="K434" i="10"/>
  <c r="F91" i="19" l="1"/>
  <c r="G91" i="19"/>
  <c r="H91" i="19" s="1"/>
  <c r="J91" i="19" s="1"/>
  <c r="K91" i="19" s="1"/>
  <c r="E92" i="19"/>
  <c r="J436" i="10"/>
  <c r="K435" i="10"/>
  <c r="G92" i="19" l="1"/>
  <c r="H92" i="19" s="1"/>
  <c r="J92" i="19" s="1"/>
  <c r="K92" i="19" s="1"/>
  <c r="F92" i="19"/>
  <c r="E93" i="19"/>
  <c r="J437" i="10"/>
  <c r="K436" i="10"/>
  <c r="G93" i="19" l="1"/>
  <c r="H93" i="19" s="1"/>
  <c r="J93" i="19" s="1"/>
  <c r="K93" i="19" s="1"/>
  <c r="F93" i="19"/>
  <c r="E94" i="19"/>
  <c r="J438" i="10"/>
  <c r="K437" i="10"/>
  <c r="F94" i="19" l="1"/>
  <c r="E95" i="19"/>
  <c r="G94" i="19"/>
  <c r="H94" i="19" s="1"/>
  <c r="J94" i="19" s="1"/>
  <c r="K94" i="19" s="1"/>
  <c r="J439" i="10"/>
  <c r="K438" i="10"/>
  <c r="E96" i="19" l="1"/>
  <c r="G95" i="19"/>
  <c r="H95" i="19" s="1"/>
  <c r="J95" i="19" s="1"/>
  <c r="K95" i="19" s="1"/>
  <c r="F95" i="19"/>
  <c r="J440" i="10"/>
  <c r="K439" i="10"/>
  <c r="E97" i="19" l="1"/>
  <c r="G96" i="19"/>
  <c r="H96" i="19" s="1"/>
  <c r="J96" i="19" s="1"/>
  <c r="K96" i="19" s="1"/>
  <c r="F96" i="19"/>
  <c r="J441" i="10"/>
  <c r="K440" i="10"/>
  <c r="F97" i="19" l="1"/>
  <c r="E98" i="19"/>
  <c r="G97" i="19"/>
  <c r="H97" i="19" s="1"/>
  <c r="J97" i="19" s="1"/>
  <c r="K97" i="19" s="1"/>
  <c r="J442" i="10"/>
  <c r="K441" i="10"/>
  <c r="G98" i="19" l="1"/>
  <c r="H98" i="19" s="1"/>
  <c r="J98" i="19" s="1"/>
  <c r="K98" i="19" s="1"/>
  <c r="E99" i="19"/>
  <c r="F98" i="19"/>
  <c r="J443" i="10"/>
  <c r="K442" i="10"/>
  <c r="F99" i="19" l="1"/>
  <c r="G99" i="19"/>
  <c r="H99" i="19" s="1"/>
  <c r="J99" i="19" s="1"/>
  <c r="K99" i="19" s="1"/>
  <c r="E100" i="19"/>
  <c r="J444" i="10"/>
  <c r="K443" i="10"/>
  <c r="G100" i="19" l="1"/>
  <c r="H100" i="19" s="1"/>
  <c r="J100" i="19" s="1"/>
  <c r="K100" i="19" s="1"/>
  <c r="F100" i="19"/>
  <c r="E101" i="19"/>
  <c r="K444" i="10"/>
  <c r="J445" i="10"/>
  <c r="G101" i="19" l="1"/>
  <c r="H101" i="19" s="1"/>
  <c r="J101" i="19" s="1"/>
  <c r="K101" i="19" s="1"/>
  <c r="F101" i="19"/>
  <c r="E102" i="19"/>
  <c r="J446" i="10"/>
  <c r="K445" i="10"/>
  <c r="E103" i="19" l="1"/>
  <c r="F102" i="19"/>
  <c r="G102" i="19"/>
  <c r="H102" i="19" s="1"/>
  <c r="J102" i="19" s="1"/>
  <c r="K102" i="19" s="1"/>
  <c r="J447" i="10"/>
  <c r="K446" i="10"/>
  <c r="E104" i="19" l="1"/>
  <c r="G103" i="19"/>
  <c r="H103" i="19" s="1"/>
  <c r="J103" i="19" s="1"/>
  <c r="K103" i="19" s="1"/>
  <c r="F103" i="19"/>
  <c r="J448" i="10"/>
  <c r="K447" i="10"/>
  <c r="F104" i="19" l="1"/>
  <c r="E105" i="19"/>
  <c r="G104" i="19"/>
  <c r="H104" i="19" s="1"/>
  <c r="J104" i="19" s="1"/>
  <c r="K104" i="19" s="1"/>
  <c r="K448" i="10"/>
  <c r="J449" i="10"/>
  <c r="G105" i="19" l="1"/>
  <c r="H105" i="19" s="1"/>
  <c r="J105" i="19" s="1"/>
  <c r="K105" i="19" s="1"/>
  <c r="F105" i="19"/>
  <c r="E106" i="19"/>
  <c r="J450" i="10"/>
  <c r="K449" i="10"/>
  <c r="G106" i="19" l="1"/>
  <c r="H106" i="19" s="1"/>
  <c r="J106" i="19" s="1"/>
  <c r="K106" i="19" s="1"/>
  <c r="E107" i="19"/>
  <c r="F106" i="19"/>
  <c r="J451" i="10"/>
  <c r="K450" i="10"/>
  <c r="F107" i="19" l="1"/>
  <c r="E108" i="19"/>
  <c r="G107" i="19"/>
  <c r="H107" i="19" s="1"/>
  <c r="J107" i="19" s="1"/>
  <c r="K107" i="19" s="1"/>
  <c r="J452" i="10"/>
  <c r="K451" i="10"/>
  <c r="G108" i="19" l="1"/>
  <c r="H108" i="19" s="1"/>
  <c r="J108" i="19" s="1"/>
  <c r="K108" i="19" s="1"/>
  <c r="F108" i="19"/>
  <c r="E109" i="19"/>
  <c r="J453" i="10"/>
  <c r="K452" i="10"/>
  <c r="G109" i="19" l="1"/>
  <c r="H109" i="19" s="1"/>
  <c r="J109" i="19" s="1"/>
  <c r="K109" i="19" s="1"/>
  <c r="E110" i="19"/>
  <c r="F109" i="19"/>
  <c r="J454" i="10"/>
  <c r="K453" i="10"/>
  <c r="E111" i="19" l="1"/>
  <c r="F110" i="19"/>
  <c r="G110" i="19"/>
  <c r="H110" i="19" s="1"/>
  <c r="J110" i="19" s="1"/>
  <c r="K110" i="19" s="1"/>
  <c r="J455" i="10"/>
  <c r="K454" i="10"/>
  <c r="E112" i="19" l="1"/>
  <c r="G111" i="19"/>
  <c r="H111" i="19" s="1"/>
  <c r="J111" i="19" s="1"/>
  <c r="K111" i="19" s="1"/>
  <c r="F111" i="19"/>
  <c r="J456" i="10"/>
  <c r="K455" i="10"/>
  <c r="F112" i="19" l="1"/>
  <c r="E113" i="19"/>
  <c r="G112" i="19"/>
  <c r="H112" i="19" s="1"/>
  <c r="J112" i="19" s="1"/>
  <c r="K112" i="19" s="1"/>
  <c r="J457" i="10"/>
  <c r="K456" i="10"/>
  <c r="G113" i="19" l="1"/>
  <c r="H113" i="19" s="1"/>
  <c r="J113" i="19" s="1"/>
  <c r="K113" i="19" s="1"/>
  <c r="F113" i="19"/>
  <c r="E114" i="19"/>
  <c r="J458" i="10"/>
  <c r="K457" i="10"/>
  <c r="G114" i="19" l="1"/>
  <c r="H114" i="19" s="1"/>
  <c r="J114" i="19" s="1"/>
  <c r="K114" i="19" s="1"/>
  <c r="F114" i="19"/>
  <c r="E115" i="19"/>
  <c r="J459" i="10"/>
  <c r="K458" i="10"/>
  <c r="G115" i="19" l="1"/>
  <c r="H115" i="19" s="1"/>
  <c r="J115" i="19" s="1"/>
  <c r="K115" i="19" s="1"/>
  <c r="F115" i="19"/>
  <c r="E116" i="19"/>
  <c r="J460" i="10"/>
  <c r="K459" i="10"/>
  <c r="G116" i="19" l="1"/>
  <c r="H116" i="19" s="1"/>
  <c r="J116" i="19" s="1"/>
  <c r="K116" i="19" s="1"/>
  <c r="F116" i="19"/>
  <c r="E117" i="19"/>
  <c r="K460" i="10"/>
  <c r="J461" i="10"/>
  <c r="G117" i="19" l="1"/>
  <c r="H117" i="19" s="1"/>
  <c r="J117" i="19" s="1"/>
  <c r="K117" i="19" s="1"/>
  <c r="F117" i="19"/>
  <c r="E118" i="19"/>
  <c r="J462" i="10"/>
  <c r="K461" i="10"/>
  <c r="E119" i="19" l="1"/>
  <c r="F118" i="19"/>
  <c r="G118" i="19"/>
  <c r="H118" i="19" s="1"/>
  <c r="J118" i="19" s="1"/>
  <c r="K118" i="19" s="1"/>
  <c r="J463" i="10"/>
  <c r="K462" i="10"/>
  <c r="E120" i="19" l="1"/>
  <c r="G119" i="19"/>
  <c r="H119" i="19" s="1"/>
  <c r="J119" i="19" s="1"/>
  <c r="K119" i="19" s="1"/>
  <c r="F119" i="19"/>
  <c r="J464" i="10"/>
  <c r="K463" i="10"/>
  <c r="F120" i="19" l="1"/>
  <c r="E121" i="19"/>
  <c r="G120" i="19"/>
  <c r="H120" i="19" s="1"/>
  <c r="J120" i="19" s="1"/>
  <c r="K120" i="19" s="1"/>
  <c r="K464" i="10"/>
  <c r="J465" i="10"/>
  <c r="G121" i="19" l="1"/>
  <c r="H121" i="19" s="1"/>
  <c r="J121" i="19" s="1"/>
  <c r="K121" i="19" s="1"/>
  <c r="F121" i="19"/>
  <c r="E122" i="19"/>
  <c r="J466" i="10"/>
  <c r="K465" i="10"/>
  <c r="G122" i="19" l="1"/>
  <c r="H122" i="19" s="1"/>
  <c r="J122" i="19" s="1"/>
  <c r="K122" i="19" s="1"/>
  <c r="F122" i="19"/>
  <c r="E123" i="19"/>
  <c r="J467" i="10"/>
  <c r="K466" i="10"/>
  <c r="G123" i="19" l="1"/>
  <c r="H123" i="19" s="1"/>
  <c r="J123" i="19" s="1"/>
  <c r="K123" i="19" s="1"/>
  <c r="F123" i="19"/>
  <c r="E124" i="19"/>
  <c r="J468" i="10"/>
  <c r="K467" i="10"/>
  <c r="E125" i="19" l="1"/>
  <c r="G124" i="19"/>
  <c r="H124" i="19" s="1"/>
  <c r="J124" i="19" s="1"/>
  <c r="K124" i="19" s="1"/>
  <c r="F124" i="19"/>
  <c r="J469" i="10"/>
  <c r="K468" i="10"/>
  <c r="E126" i="19" l="1"/>
  <c r="G125" i="19"/>
  <c r="H125" i="19" s="1"/>
  <c r="J125" i="19" s="1"/>
  <c r="K125" i="19" s="1"/>
  <c r="F125" i="19"/>
  <c r="J470" i="10"/>
  <c r="K469" i="10"/>
  <c r="G126" i="19" l="1"/>
  <c r="H126" i="19" s="1"/>
  <c r="J126" i="19" s="1"/>
  <c r="K126" i="19" s="1"/>
  <c r="F126" i="19"/>
  <c r="E127" i="19"/>
  <c r="J471" i="10"/>
  <c r="K470" i="10"/>
  <c r="F127" i="19" l="1"/>
  <c r="E128" i="19"/>
  <c r="G127" i="19"/>
  <c r="H127" i="19" s="1"/>
  <c r="J127" i="19" s="1"/>
  <c r="K127" i="19" s="1"/>
  <c r="J472" i="10"/>
  <c r="K471" i="10"/>
  <c r="G128" i="19" l="1"/>
  <c r="H128" i="19" s="1"/>
  <c r="J128" i="19" s="1"/>
  <c r="K128" i="19" s="1"/>
  <c r="E129" i="19"/>
  <c r="F128" i="19"/>
  <c r="J473" i="10"/>
  <c r="K472" i="10"/>
  <c r="F129" i="19" l="1"/>
  <c r="G129" i="19"/>
  <c r="H129" i="19" s="1"/>
  <c r="J129" i="19" s="1"/>
  <c r="K129" i="19" s="1"/>
  <c r="E130" i="19"/>
  <c r="K473" i="10"/>
  <c r="J474" i="10"/>
  <c r="G130" i="19" l="1"/>
  <c r="H130" i="19" s="1"/>
  <c r="J130" i="19" s="1"/>
  <c r="K130" i="19" s="1"/>
  <c r="F130" i="19"/>
  <c r="E131" i="19"/>
  <c r="J475" i="10"/>
  <c r="K474" i="10"/>
  <c r="E132" i="19" l="1"/>
  <c r="F131" i="19"/>
  <c r="G131" i="19"/>
  <c r="H131" i="19" s="1"/>
  <c r="J131" i="19" s="1"/>
  <c r="K131" i="19" s="1"/>
  <c r="J476" i="10"/>
  <c r="K475" i="10"/>
  <c r="G132" i="19" l="1"/>
  <c r="H132" i="19" s="1"/>
  <c r="J132" i="19" s="1"/>
  <c r="K132" i="19" s="1"/>
  <c r="F132" i="19"/>
  <c r="E133" i="19"/>
  <c r="K476" i="10"/>
  <c r="J477" i="10"/>
  <c r="E134" i="19" l="1"/>
  <c r="G133" i="19"/>
  <c r="H133" i="19" s="1"/>
  <c r="J133" i="19" s="1"/>
  <c r="K133" i="19" s="1"/>
  <c r="F133" i="19"/>
  <c r="J478" i="10"/>
  <c r="K477" i="10"/>
  <c r="E135" i="19" l="1"/>
  <c r="F134" i="19"/>
  <c r="G134" i="19"/>
  <c r="H134" i="19" s="1"/>
  <c r="J134" i="19" s="1"/>
  <c r="K134" i="19" s="1"/>
  <c r="J479" i="10"/>
  <c r="K478" i="10"/>
  <c r="F135" i="19" l="1"/>
  <c r="E136" i="19"/>
  <c r="G135" i="19"/>
  <c r="H135" i="19" s="1"/>
  <c r="J135" i="19" s="1"/>
  <c r="K135" i="19" s="1"/>
  <c r="J480" i="10"/>
  <c r="K479" i="10"/>
  <c r="G136" i="19" l="1"/>
  <c r="H136" i="19" s="1"/>
  <c r="J136" i="19" s="1"/>
  <c r="K136" i="19" s="1"/>
  <c r="E137" i="19"/>
  <c r="F136" i="19"/>
  <c r="K480" i="10"/>
  <c r="J481" i="10"/>
  <c r="F137" i="19" l="1"/>
  <c r="E138" i="19"/>
  <c r="G137" i="19"/>
  <c r="H137" i="19" s="1"/>
  <c r="J137" i="19" s="1"/>
  <c r="K137" i="19" s="1"/>
  <c r="J482" i="10"/>
  <c r="K481" i="10"/>
  <c r="G138" i="19" l="1"/>
  <c r="H138" i="19" s="1"/>
  <c r="J138" i="19" s="1"/>
  <c r="K138" i="19" s="1"/>
  <c r="F138" i="19"/>
  <c r="E139" i="19"/>
  <c r="J483" i="10"/>
  <c r="K482" i="10"/>
  <c r="G139" i="19" l="1"/>
  <c r="H139" i="19" s="1"/>
  <c r="J139" i="19" s="1"/>
  <c r="K139" i="19" s="1"/>
  <c r="E140" i="19"/>
  <c r="F139" i="19"/>
  <c r="J484" i="10"/>
  <c r="K483" i="10"/>
  <c r="F140" i="19" l="1"/>
  <c r="E141" i="19"/>
  <c r="G140" i="19"/>
  <c r="H140" i="19" s="1"/>
  <c r="J140" i="19" s="1"/>
  <c r="K140" i="19" s="1"/>
  <c r="J485" i="10"/>
  <c r="K484" i="10"/>
  <c r="E142" i="19" l="1"/>
  <c r="G141" i="19"/>
  <c r="H141" i="19" s="1"/>
  <c r="J141" i="19" s="1"/>
  <c r="K141" i="19" s="1"/>
  <c r="F141" i="19"/>
  <c r="J486" i="10"/>
  <c r="K485" i="10"/>
  <c r="E143" i="19" l="1"/>
  <c r="G142" i="19"/>
  <c r="H142" i="19" s="1"/>
  <c r="J142" i="19" s="1"/>
  <c r="K142" i="19" s="1"/>
  <c r="F142" i="19"/>
  <c r="J487" i="10"/>
  <c r="K486" i="10"/>
  <c r="F143" i="19" l="1"/>
  <c r="E144" i="19"/>
  <c r="G143" i="19"/>
  <c r="H143" i="19" s="1"/>
  <c r="J143" i="19" s="1"/>
  <c r="K143" i="19" s="1"/>
  <c r="J488" i="10"/>
  <c r="K487" i="10"/>
  <c r="G144" i="19" l="1"/>
  <c r="H144" i="19" s="1"/>
  <c r="J144" i="19" s="1"/>
  <c r="K144" i="19" s="1"/>
  <c r="E145" i="19"/>
  <c r="F144" i="19"/>
  <c r="J489" i="10"/>
  <c r="K488" i="10"/>
  <c r="F145" i="19" l="1"/>
  <c r="E146" i="19"/>
  <c r="G145" i="19"/>
  <c r="H145" i="19" s="1"/>
  <c r="J145" i="19" s="1"/>
  <c r="K145" i="19" s="1"/>
  <c r="J490" i="10"/>
  <c r="K489" i="10"/>
  <c r="G146" i="19" l="1"/>
  <c r="H146" i="19" s="1"/>
  <c r="J146" i="19" s="1"/>
  <c r="K146" i="19" s="1"/>
  <c r="F146" i="19"/>
  <c r="E147" i="19"/>
  <c r="J491" i="10"/>
  <c r="K490" i="10"/>
  <c r="G147" i="19" l="1"/>
  <c r="H147" i="19" s="1"/>
  <c r="J147" i="19" s="1"/>
  <c r="K147" i="19" s="1"/>
  <c r="E148" i="19"/>
  <c r="F147" i="19"/>
  <c r="J492" i="10"/>
  <c r="K491" i="10"/>
  <c r="G148" i="19" l="1"/>
  <c r="H148" i="19" s="1"/>
  <c r="J148" i="19" s="1"/>
  <c r="K148" i="19" s="1"/>
  <c r="F148" i="19"/>
  <c r="E149" i="19"/>
  <c r="K492" i="10"/>
  <c r="J493" i="10"/>
  <c r="E150" i="19" l="1"/>
  <c r="G149" i="19"/>
  <c r="H149" i="19" s="1"/>
  <c r="J149" i="19" s="1"/>
  <c r="K149" i="19" s="1"/>
  <c r="F149" i="19"/>
  <c r="J494" i="10"/>
  <c r="K493" i="10"/>
  <c r="E151" i="19" l="1"/>
  <c r="G150" i="19"/>
  <c r="H150" i="19" s="1"/>
  <c r="J150" i="19" s="1"/>
  <c r="K150" i="19" s="1"/>
  <c r="F150" i="19"/>
  <c r="J495" i="10"/>
  <c r="K494" i="10"/>
  <c r="F151" i="19" l="1"/>
  <c r="E152" i="19"/>
  <c r="G151" i="19"/>
  <c r="H151" i="19" s="1"/>
  <c r="J151" i="19" s="1"/>
  <c r="K151" i="19" s="1"/>
  <c r="J496" i="10"/>
  <c r="K495" i="10"/>
  <c r="G152" i="19" l="1"/>
  <c r="H152" i="19" s="1"/>
  <c r="J152" i="19" s="1"/>
  <c r="K152" i="19" s="1"/>
  <c r="F152" i="19"/>
  <c r="E153" i="19"/>
  <c r="K496" i="10"/>
  <c r="J497" i="10"/>
  <c r="G153" i="19" l="1"/>
  <c r="H153" i="19" s="1"/>
  <c r="J153" i="19" s="1"/>
  <c r="K153" i="19" s="1"/>
  <c r="F153" i="19"/>
  <c r="E154" i="19"/>
  <c r="J498" i="10"/>
  <c r="K497" i="10"/>
  <c r="G154" i="19" l="1"/>
  <c r="H154" i="19" s="1"/>
  <c r="J154" i="19" s="1"/>
  <c r="K154" i="19" s="1"/>
  <c r="F154" i="19"/>
  <c r="E155" i="19"/>
  <c r="J499" i="10"/>
  <c r="K498" i="10"/>
  <c r="G155" i="19" l="1"/>
  <c r="H155" i="19" s="1"/>
  <c r="J155" i="19" s="1"/>
  <c r="K155" i="19" s="1"/>
  <c r="E156" i="19"/>
  <c r="F155" i="19"/>
  <c r="J500" i="10"/>
  <c r="K499" i="10"/>
  <c r="F156" i="19" l="1"/>
  <c r="E157" i="19"/>
  <c r="G156" i="19"/>
  <c r="H156" i="19" s="1"/>
  <c r="J156" i="19" s="1"/>
  <c r="K156" i="19" s="1"/>
  <c r="J501" i="10"/>
  <c r="K500" i="10"/>
  <c r="E158" i="19" l="1"/>
  <c r="G157" i="19"/>
  <c r="H157" i="19" s="1"/>
  <c r="J157" i="19" s="1"/>
  <c r="K157" i="19" s="1"/>
  <c r="F157" i="19"/>
  <c r="J502" i="10"/>
  <c r="K501" i="10"/>
  <c r="E159" i="19" l="1"/>
  <c r="G158" i="19"/>
  <c r="H158" i="19" s="1"/>
  <c r="J158" i="19" s="1"/>
  <c r="K158" i="19" s="1"/>
  <c r="F158" i="19"/>
  <c r="J503" i="10"/>
  <c r="K502" i="10"/>
  <c r="F159" i="19" l="1"/>
  <c r="E160" i="19"/>
  <c r="G159" i="19"/>
  <c r="H159" i="19" s="1"/>
  <c r="J159" i="19" s="1"/>
  <c r="K159" i="19" s="1"/>
  <c r="J504" i="10"/>
  <c r="K503" i="10"/>
  <c r="G160" i="19" l="1"/>
  <c r="H160" i="19" s="1"/>
  <c r="J160" i="19" s="1"/>
  <c r="K160" i="19" s="1"/>
  <c r="F160" i="19"/>
  <c r="E161" i="19"/>
  <c r="J505" i="10"/>
  <c r="K504" i="10"/>
  <c r="G161" i="19" l="1"/>
  <c r="H161" i="19" s="1"/>
  <c r="J161" i="19" s="1"/>
  <c r="K161" i="19" s="1"/>
  <c r="F161" i="19"/>
  <c r="E162" i="19"/>
  <c r="J506" i="10"/>
  <c r="K505" i="10"/>
  <c r="G162" i="19" l="1"/>
  <c r="H162" i="19" s="1"/>
  <c r="J162" i="19" s="1"/>
  <c r="K162" i="19" s="1"/>
  <c r="F162" i="19"/>
  <c r="E163" i="19"/>
  <c r="J507" i="10"/>
  <c r="K506" i="10"/>
  <c r="G163" i="19" l="1"/>
  <c r="H163" i="19" s="1"/>
  <c r="J163" i="19" s="1"/>
  <c r="K163" i="19" s="1"/>
  <c r="F163" i="19"/>
  <c r="E164" i="19"/>
  <c r="J508" i="10"/>
  <c r="K507" i="10"/>
  <c r="G164" i="19" l="1"/>
  <c r="H164" i="19" s="1"/>
  <c r="J164" i="19" s="1"/>
  <c r="K164" i="19" s="1"/>
  <c r="F164" i="19"/>
  <c r="E165" i="19"/>
  <c r="K508" i="10"/>
  <c r="J509" i="10"/>
  <c r="E166" i="19" l="1"/>
  <c r="G165" i="19"/>
  <c r="H165" i="19" s="1"/>
  <c r="J165" i="19" s="1"/>
  <c r="K165" i="19" s="1"/>
  <c r="F165" i="19"/>
  <c r="J510" i="10"/>
  <c r="K509" i="10"/>
  <c r="E167" i="19" l="1"/>
  <c r="F166" i="19"/>
  <c r="G166" i="19"/>
  <c r="H166" i="19" s="1"/>
  <c r="J166" i="19" s="1"/>
  <c r="K166" i="19" s="1"/>
  <c r="J511" i="10"/>
  <c r="K510" i="10"/>
  <c r="F167" i="19" l="1"/>
  <c r="E168" i="19"/>
  <c r="G167" i="19"/>
  <c r="H167" i="19" s="1"/>
  <c r="J167" i="19" s="1"/>
  <c r="K167" i="19" s="1"/>
  <c r="J512" i="10"/>
  <c r="K511" i="10"/>
  <c r="G168" i="19" l="1"/>
  <c r="H168" i="19" s="1"/>
  <c r="J168" i="19" s="1"/>
  <c r="K168" i="19" s="1"/>
  <c r="F168" i="19"/>
  <c r="E169" i="19"/>
  <c r="K512" i="10"/>
  <c r="J513" i="10"/>
  <c r="G169" i="19" l="1"/>
  <c r="H169" i="19" s="1"/>
  <c r="J169" i="19" s="1"/>
  <c r="K169" i="19" s="1"/>
  <c r="F169" i="19"/>
  <c r="E170" i="19"/>
  <c r="J514" i="10"/>
  <c r="K513" i="10"/>
  <c r="G170" i="19" l="1"/>
  <c r="H170" i="19" s="1"/>
  <c r="J170" i="19" s="1"/>
  <c r="K170" i="19" s="1"/>
  <c r="F170" i="19"/>
  <c r="E171" i="19"/>
  <c r="J515" i="10"/>
  <c r="K514" i="10"/>
  <c r="G171" i="19" l="1"/>
  <c r="H171" i="19" s="1"/>
  <c r="J171" i="19" s="1"/>
  <c r="K171" i="19" s="1"/>
  <c r="F171" i="19"/>
  <c r="E172" i="19"/>
  <c r="J516" i="10"/>
  <c r="K515" i="10"/>
  <c r="G172" i="19" l="1"/>
  <c r="H172" i="19" s="1"/>
  <c r="J172" i="19" s="1"/>
  <c r="K172" i="19" s="1"/>
  <c r="F172" i="19"/>
  <c r="E173" i="19"/>
  <c r="J517" i="10"/>
  <c r="K516" i="10"/>
  <c r="E174" i="19" l="1"/>
  <c r="G173" i="19"/>
  <c r="H173" i="19" s="1"/>
  <c r="J173" i="19" s="1"/>
  <c r="K173" i="19" s="1"/>
  <c r="F173" i="19"/>
  <c r="J518" i="10"/>
  <c r="K517" i="10"/>
  <c r="E175" i="19" l="1"/>
  <c r="G174" i="19"/>
  <c r="H174" i="19" s="1"/>
  <c r="J174" i="19" s="1"/>
  <c r="K174" i="19" s="1"/>
  <c r="F174" i="19"/>
  <c r="J519" i="10"/>
  <c r="K518" i="10"/>
  <c r="F175" i="19" l="1"/>
  <c r="E176" i="19"/>
  <c r="G175" i="19"/>
  <c r="H175" i="19" s="1"/>
  <c r="J175" i="19" s="1"/>
  <c r="K175" i="19" s="1"/>
  <c r="J520" i="10"/>
  <c r="K519" i="10"/>
  <c r="G176" i="19" l="1"/>
  <c r="H176" i="19" s="1"/>
  <c r="J176" i="19" s="1"/>
  <c r="K176" i="19" s="1"/>
  <c r="F176" i="19"/>
  <c r="E177" i="19"/>
  <c r="J521" i="10"/>
  <c r="K520" i="10"/>
  <c r="G177" i="19" l="1"/>
  <c r="H177" i="19" s="1"/>
  <c r="J177" i="19" s="1"/>
  <c r="K177" i="19" s="1"/>
  <c r="F177" i="19"/>
  <c r="E178" i="19"/>
  <c r="J522" i="10"/>
  <c r="K521" i="10"/>
  <c r="G178" i="19" l="1"/>
  <c r="H178" i="19" s="1"/>
  <c r="J178" i="19" s="1"/>
  <c r="K178" i="19" s="1"/>
  <c r="F178" i="19"/>
  <c r="E179" i="19"/>
  <c r="J523" i="10"/>
  <c r="K522" i="10"/>
  <c r="G179" i="19" l="1"/>
  <c r="H179" i="19" s="1"/>
  <c r="J179" i="19" s="1"/>
  <c r="K179" i="19" s="1"/>
  <c r="F179" i="19"/>
  <c r="E180" i="19"/>
  <c r="J524" i="10"/>
  <c r="K523" i="10"/>
  <c r="G180" i="19" l="1"/>
  <c r="H180" i="19" s="1"/>
  <c r="J180" i="19" s="1"/>
  <c r="K180" i="19" s="1"/>
  <c r="F180" i="19"/>
  <c r="E181" i="19"/>
  <c r="K524" i="10"/>
  <c r="J525" i="10"/>
  <c r="E182" i="19" l="1"/>
  <c r="G181" i="19"/>
  <c r="H181" i="19" s="1"/>
  <c r="J181" i="19" s="1"/>
  <c r="K181" i="19" s="1"/>
  <c r="F181" i="19"/>
  <c r="J526" i="10"/>
  <c r="K525" i="10"/>
  <c r="E183" i="19" l="1"/>
  <c r="F182" i="19"/>
  <c r="G182" i="19"/>
  <c r="H182" i="19" s="1"/>
  <c r="J182" i="19" s="1"/>
  <c r="K182" i="19" s="1"/>
  <c r="J527" i="10"/>
  <c r="K526" i="10"/>
  <c r="F183" i="19" l="1"/>
  <c r="E184" i="19"/>
  <c r="G183" i="19"/>
  <c r="H183" i="19" s="1"/>
  <c r="J183" i="19" s="1"/>
  <c r="K183" i="19" s="1"/>
  <c r="J528" i="10"/>
  <c r="K527" i="10"/>
  <c r="G184" i="19" l="1"/>
  <c r="H184" i="19" s="1"/>
  <c r="J184" i="19" s="1"/>
  <c r="K184" i="19" s="1"/>
  <c r="F184" i="19"/>
  <c r="E185" i="19"/>
  <c r="K528" i="10"/>
  <c r="J529" i="10"/>
  <c r="G185" i="19" l="1"/>
  <c r="H185" i="19" s="1"/>
  <c r="J185" i="19" s="1"/>
  <c r="K185" i="19" s="1"/>
  <c r="F185" i="19"/>
  <c r="E186" i="19"/>
  <c r="J530" i="10"/>
  <c r="K529" i="10"/>
  <c r="G186" i="19" l="1"/>
  <c r="H186" i="19" s="1"/>
  <c r="J186" i="19" s="1"/>
  <c r="K186" i="19" s="1"/>
  <c r="F186" i="19"/>
  <c r="E187" i="19"/>
  <c r="J531" i="10"/>
  <c r="K530" i="10"/>
  <c r="G187" i="19" l="1"/>
  <c r="H187" i="19" s="1"/>
  <c r="J187" i="19" s="1"/>
  <c r="K187" i="19" s="1"/>
  <c r="F187" i="19"/>
  <c r="E188" i="19"/>
  <c r="J532" i="10"/>
  <c r="K531" i="10"/>
  <c r="G188" i="19" l="1"/>
  <c r="H188" i="19" s="1"/>
  <c r="J188" i="19" s="1"/>
  <c r="K188" i="19" s="1"/>
  <c r="F188" i="19"/>
  <c r="E189" i="19"/>
  <c r="J533" i="10"/>
  <c r="K532" i="10"/>
  <c r="E190" i="19" l="1"/>
  <c r="G189" i="19"/>
  <c r="H189" i="19" s="1"/>
  <c r="J189" i="19" s="1"/>
  <c r="K189" i="19" s="1"/>
  <c r="F189" i="19"/>
  <c r="J534" i="10"/>
  <c r="K533" i="10"/>
  <c r="E191" i="19" l="1"/>
  <c r="G190" i="19"/>
  <c r="H190" i="19" s="1"/>
  <c r="J190" i="19" s="1"/>
  <c r="K190" i="19" s="1"/>
  <c r="F190" i="19"/>
  <c r="J535" i="10"/>
  <c r="K534" i="10"/>
  <c r="F191" i="19" l="1"/>
  <c r="E192" i="19"/>
  <c r="G191" i="19"/>
  <c r="H191" i="19" s="1"/>
  <c r="J191" i="19" s="1"/>
  <c r="K191" i="19" s="1"/>
  <c r="J536" i="10"/>
  <c r="K535" i="10"/>
  <c r="F192" i="19" l="1"/>
  <c r="G192" i="19"/>
  <c r="H192" i="19" s="1"/>
  <c r="J192" i="19" s="1"/>
  <c r="K192" i="19" s="1"/>
  <c r="E193" i="19"/>
  <c r="J537" i="10"/>
  <c r="K536" i="10"/>
  <c r="G193" i="19" l="1"/>
  <c r="H193" i="19" s="1"/>
  <c r="J193" i="19" s="1"/>
  <c r="K193" i="19" s="1"/>
  <c r="F193" i="19"/>
  <c r="E194" i="19"/>
  <c r="J538" i="10"/>
  <c r="K537" i="10"/>
  <c r="E195" i="19" l="1"/>
  <c r="G194" i="19"/>
  <c r="H194" i="19" s="1"/>
  <c r="J194" i="19" s="1"/>
  <c r="K194" i="19" s="1"/>
  <c r="F194" i="19"/>
  <c r="J539" i="10"/>
  <c r="K538" i="10"/>
  <c r="E196" i="19" l="1"/>
  <c r="F195" i="19"/>
  <c r="G195" i="19"/>
  <c r="H195" i="19" s="1"/>
  <c r="J195" i="19" s="1"/>
  <c r="K195" i="19" s="1"/>
  <c r="J540" i="10"/>
  <c r="K539" i="10"/>
  <c r="G196" i="19" l="1"/>
  <c r="H196" i="19" s="1"/>
  <c r="J196" i="19" s="1"/>
  <c r="K196" i="19" s="1"/>
  <c r="F196" i="19"/>
  <c r="E197" i="19"/>
  <c r="K540" i="10"/>
  <c r="J541" i="10"/>
  <c r="G197" i="19" l="1"/>
  <c r="H197" i="19" s="1"/>
  <c r="J197" i="19" s="1"/>
  <c r="K197" i="19" s="1"/>
  <c r="F197" i="19"/>
  <c r="E198" i="19"/>
  <c r="J542" i="10"/>
  <c r="K541" i="10"/>
  <c r="E199" i="19" l="1"/>
  <c r="G198" i="19"/>
  <c r="H198" i="19" s="1"/>
  <c r="J198" i="19" s="1"/>
  <c r="K198" i="19" s="1"/>
  <c r="F198" i="19"/>
  <c r="J543" i="10"/>
  <c r="K542" i="10"/>
  <c r="E200" i="19" l="1"/>
  <c r="G199" i="19"/>
  <c r="H199" i="19" s="1"/>
  <c r="J199" i="19" s="1"/>
  <c r="K199" i="19" s="1"/>
  <c r="F199" i="19"/>
  <c r="J544" i="10"/>
  <c r="K543" i="10"/>
  <c r="F200" i="19" l="1"/>
  <c r="E201" i="19"/>
  <c r="G200" i="19"/>
  <c r="H200" i="19" s="1"/>
  <c r="J200" i="19" s="1"/>
  <c r="K200" i="19" s="1"/>
  <c r="K544" i="10"/>
  <c r="J545" i="10"/>
  <c r="G201" i="19" l="1"/>
  <c r="H201" i="19" s="1"/>
  <c r="J201" i="19" s="1"/>
  <c r="K201" i="19" s="1"/>
  <c r="E202" i="19"/>
  <c r="F201" i="19"/>
  <c r="J546" i="10"/>
  <c r="K545" i="10"/>
  <c r="E203" i="19" l="1"/>
  <c r="G202" i="19"/>
  <c r="H202" i="19" s="1"/>
  <c r="J202" i="19" s="1"/>
  <c r="K202" i="19" s="1"/>
  <c r="F202" i="19"/>
  <c r="J547" i="10"/>
  <c r="K546" i="10"/>
  <c r="F203" i="19" l="1"/>
  <c r="E204" i="19"/>
  <c r="G203" i="19"/>
  <c r="H203" i="19" s="1"/>
  <c r="J203" i="19" s="1"/>
  <c r="K203" i="19" s="1"/>
  <c r="J548" i="10"/>
  <c r="K547" i="10"/>
  <c r="G204" i="19" l="1"/>
  <c r="H204" i="19" s="1"/>
  <c r="J204" i="19" s="1"/>
  <c r="K204" i="19" s="1"/>
  <c r="F204" i="19"/>
  <c r="E205" i="19"/>
  <c r="J549" i="10"/>
  <c r="K548" i="10"/>
  <c r="E206" i="19" l="1"/>
  <c r="G205" i="19"/>
  <c r="H205" i="19" s="1"/>
  <c r="J205" i="19" s="1"/>
  <c r="K205" i="19" s="1"/>
  <c r="F205" i="19"/>
  <c r="J550" i="10"/>
  <c r="K549" i="10"/>
  <c r="E207" i="19" l="1"/>
  <c r="G206" i="19"/>
  <c r="H206" i="19" s="1"/>
  <c r="J206" i="19" s="1"/>
  <c r="K206" i="19" s="1"/>
  <c r="F206" i="19"/>
  <c r="J551" i="10"/>
  <c r="K550" i="10"/>
  <c r="F207" i="19" l="1"/>
  <c r="E208" i="19"/>
  <c r="G207" i="19"/>
  <c r="H207" i="19" s="1"/>
  <c r="J207" i="19" s="1"/>
  <c r="K207" i="19" s="1"/>
  <c r="J552" i="10"/>
  <c r="K551" i="10"/>
  <c r="G208" i="19" l="1"/>
  <c r="H208" i="19" s="1"/>
  <c r="J208" i="19" s="1"/>
  <c r="K208" i="19" s="1"/>
  <c r="F208" i="19"/>
  <c r="E209" i="19"/>
  <c r="J553" i="10"/>
  <c r="K552" i="10"/>
  <c r="G209" i="19" l="1"/>
  <c r="H209" i="19" s="1"/>
  <c r="J209" i="19" s="1"/>
  <c r="K209" i="19" s="1"/>
  <c r="E210" i="19"/>
  <c r="F209" i="19"/>
  <c r="J554" i="10"/>
  <c r="K553" i="10"/>
  <c r="E211" i="19" l="1"/>
  <c r="G210" i="19"/>
  <c r="H210" i="19" s="1"/>
  <c r="J210" i="19" s="1"/>
  <c r="K210" i="19" s="1"/>
  <c r="F210" i="19"/>
  <c r="J555" i="10"/>
  <c r="K554" i="10"/>
  <c r="F211" i="19" l="1"/>
  <c r="E212" i="19"/>
  <c r="G211" i="19"/>
  <c r="H211" i="19" s="1"/>
  <c r="J211" i="19" s="1"/>
  <c r="K211" i="19" s="1"/>
  <c r="J556" i="10"/>
  <c r="K555" i="10"/>
  <c r="G212" i="19" l="1"/>
  <c r="H212" i="19" s="1"/>
  <c r="J212" i="19" s="1"/>
  <c r="K212" i="19" s="1"/>
  <c r="F212" i="19"/>
  <c r="E213" i="19"/>
  <c r="K556" i="10"/>
  <c r="J557" i="10"/>
  <c r="E214" i="19" l="1"/>
  <c r="G213" i="19"/>
  <c r="H213" i="19" s="1"/>
  <c r="J213" i="19" s="1"/>
  <c r="K213" i="19" s="1"/>
  <c r="F213" i="19"/>
  <c r="J558" i="10"/>
  <c r="K557" i="10"/>
  <c r="E215" i="19" l="1"/>
  <c r="G214" i="19"/>
  <c r="H214" i="19" s="1"/>
  <c r="J214" i="19" s="1"/>
  <c r="K214" i="19" s="1"/>
  <c r="F214" i="19"/>
  <c r="J559" i="10"/>
  <c r="K558" i="10"/>
  <c r="F215" i="19" l="1"/>
  <c r="E216" i="19"/>
  <c r="G215" i="19"/>
  <c r="H215" i="19" s="1"/>
  <c r="J215" i="19" s="1"/>
  <c r="K215" i="19" s="1"/>
  <c r="J560" i="10"/>
  <c r="K559" i="10"/>
  <c r="G216" i="19" l="1"/>
  <c r="H216" i="19" s="1"/>
  <c r="J216" i="19" s="1"/>
  <c r="K216" i="19" s="1"/>
  <c r="F216" i="19"/>
  <c r="E217" i="19"/>
  <c r="K560" i="10"/>
  <c r="J561" i="10"/>
  <c r="G217" i="19" l="1"/>
  <c r="H217" i="19" s="1"/>
  <c r="J217" i="19" s="1"/>
  <c r="K217" i="19" s="1"/>
  <c r="E218" i="19"/>
  <c r="F217" i="19"/>
  <c r="J562" i="10"/>
  <c r="K561" i="10"/>
  <c r="E219" i="19" l="1"/>
  <c r="G218" i="19"/>
  <c r="H218" i="19" s="1"/>
  <c r="J218" i="19" s="1"/>
  <c r="K218" i="19" s="1"/>
  <c r="F218" i="19"/>
  <c r="J563" i="10"/>
  <c r="K562" i="10"/>
  <c r="F219" i="19" l="1"/>
  <c r="E220" i="19"/>
  <c r="G219" i="19"/>
  <c r="H219" i="19" s="1"/>
  <c r="J219" i="19" s="1"/>
  <c r="K219" i="19" s="1"/>
  <c r="J564" i="10"/>
  <c r="K563" i="10"/>
  <c r="G220" i="19" l="1"/>
  <c r="H220" i="19" s="1"/>
  <c r="J220" i="19" s="1"/>
  <c r="K220" i="19" s="1"/>
  <c r="F220" i="19"/>
  <c r="E221" i="19"/>
  <c r="J565" i="10"/>
  <c r="K564" i="10"/>
  <c r="E222" i="19" l="1"/>
  <c r="G221" i="19"/>
  <c r="H221" i="19" s="1"/>
  <c r="J221" i="19" s="1"/>
  <c r="K221" i="19" s="1"/>
  <c r="F221" i="19"/>
  <c r="J566" i="10"/>
  <c r="K565" i="10"/>
  <c r="E223" i="19" l="1"/>
  <c r="G222" i="19"/>
  <c r="H222" i="19" s="1"/>
  <c r="J222" i="19" s="1"/>
  <c r="K222" i="19" s="1"/>
  <c r="F222" i="19"/>
  <c r="J567" i="10"/>
  <c r="K566" i="10"/>
  <c r="F223" i="19" l="1"/>
  <c r="E224" i="19"/>
  <c r="G223" i="19"/>
  <c r="H223" i="19" s="1"/>
  <c r="J223" i="19" s="1"/>
  <c r="K223" i="19" s="1"/>
  <c r="J568" i="10"/>
  <c r="K567" i="10"/>
  <c r="G224" i="19" l="1"/>
  <c r="H224" i="19" s="1"/>
  <c r="J224" i="19" s="1"/>
  <c r="K224" i="19" s="1"/>
  <c r="F224" i="19"/>
  <c r="E225" i="19"/>
  <c r="J569" i="10"/>
  <c r="K568" i="10"/>
  <c r="G225" i="19" l="1"/>
  <c r="H225" i="19" s="1"/>
  <c r="J225" i="19" s="1"/>
  <c r="K225" i="19" s="1"/>
  <c r="E226" i="19"/>
  <c r="F225" i="19"/>
  <c r="J570" i="10"/>
  <c r="K569" i="10"/>
  <c r="E227" i="19" l="1"/>
  <c r="G226" i="19"/>
  <c r="H226" i="19" s="1"/>
  <c r="J226" i="19" s="1"/>
  <c r="K226" i="19" s="1"/>
  <c r="F226" i="19"/>
  <c r="J571" i="10"/>
  <c r="K570" i="10"/>
  <c r="F227" i="19" l="1"/>
  <c r="E228" i="19"/>
  <c r="G227" i="19"/>
  <c r="H227" i="19" s="1"/>
  <c r="J227" i="19" s="1"/>
  <c r="K227" i="19" s="1"/>
  <c r="J572" i="10"/>
  <c r="K571" i="10"/>
  <c r="G228" i="19" l="1"/>
  <c r="H228" i="19" s="1"/>
  <c r="J228" i="19" s="1"/>
  <c r="K228" i="19" s="1"/>
  <c r="F228" i="19"/>
  <c r="E229" i="19"/>
  <c r="K572" i="10"/>
  <c r="J573" i="10"/>
  <c r="E230" i="19" l="1"/>
  <c r="G229" i="19"/>
  <c r="H229" i="19" s="1"/>
  <c r="J229" i="19" s="1"/>
  <c r="K229" i="19" s="1"/>
  <c r="F229" i="19"/>
  <c r="J574" i="10"/>
  <c r="K573" i="10"/>
  <c r="E231" i="19" l="1"/>
  <c r="G230" i="19"/>
  <c r="H230" i="19" s="1"/>
  <c r="J230" i="19" s="1"/>
  <c r="K230" i="19" s="1"/>
  <c r="F230" i="19"/>
  <c r="J575" i="10"/>
  <c r="K574" i="10"/>
  <c r="F231" i="19" l="1"/>
  <c r="E232" i="19"/>
  <c r="G231" i="19"/>
  <c r="H231" i="19" s="1"/>
  <c r="J231" i="19" s="1"/>
  <c r="K231" i="19" s="1"/>
  <c r="J576" i="10"/>
  <c r="K575" i="10"/>
  <c r="G232" i="19" l="1"/>
  <c r="H232" i="19" s="1"/>
  <c r="J232" i="19" s="1"/>
  <c r="K232" i="19" s="1"/>
  <c r="F232" i="19"/>
  <c r="E233" i="19"/>
  <c r="K576" i="10"/>
  <c r="J577" i="10"/>
  <c r="G233" i="19" l="1"/>
  <c r="H233" i="19" s="1"/>
  <c r="J233" i="19" s="1"/>
  <c r="K233" i="19" s="1"/>
  <c r="E234" i="19"/>
  <c r="F233" i="19"/>
  <c r="J578" i="10"/>
  <c r="K577" i="10"/>
  <c r="E235" i="19" l="1"/>
  <c r="G234" i="19"/>
  <c r="H234" i="19" s="1"/>
  <c r="J234" i="19" s="1"/>
  <c r="K234" i="19" s="1"/>
  <c r="F234" i="19"/>
  <c r="J579" i="10"/>
  <c r="K578" i="10"/>
  <c r="F235" i="19" l="1"/>
  <c r="E236" i="19"/>
  <c r="G235" i="19"/>
  <c r="H235" i="19" s="1"/>
  <c r="J235" i="19" s="1"/>
  <c r="K235" i="19" s="1"/>
  <c r="J580" i="10"/>
  <c r="K579" i="10"/>
  <c r="E237" i="19" l="1"/>
  <c r="G236" i="19"/>
  <c r="H236" i="19" s="1"/>
  <c r="J236" i="19" s="1"/>
  <c r="K236" i="19" s="1"/>
  <c r="F236" i="19"/>
  <c r="J581" i="10"/>
  <c r="K580" i="10"/>
  <c r="E238" i="19" l="1"/>
  <c r="G237" i="19"/>
  <c r="H237" i="19" s="1"/>
  <c r="J237" i="19" s="1"/>
  <c r="K237" i="19" s="1"/>
  <c r="F237" i="19"/>
  <c r="J582" i="10"/>
  <c r="K581" i="10"/>
  <c r="F238" i="19" l="1"/>
  <c r="E239" i="19"/>
  <c r="G238" i="19"/>
  <c r="H238" i="19" s="1"/>
  <c r="J238" i="19" s="1"/>
  <c r="K238" i="19" s="1"/>
  <c r="J583" i="10"/>
  <c r="K582" i="10"/>
  <c r="G239" i="19" l="1"/>
  <c r="H239" i="19" s="1"/>
  <c r="J239" i="19" s="1"/>
  <c r="K239" i="19" s="1"/>
  <c r="F239" i="19"/>
  <c r="E240" i="19"/>
  <c r="J584" i="10"/>
  <c r="K583" i="10"/>
  <c r="G240" i="19" l="1"/>
  <c r="H240" i="19" s="1"/>
  <c r="J240" i="19" s="1"/>
  <c r="K240" i="19" s="1"/>
  <c r="F240" i="19"/>
  <c r="E241" i="19"/>
  <c r="J585" i="10"/>
  <c r="K584" i="10"/>
  <c r="G241" i="19" l="1"/>
  <c r="H241" i="19" s="1"/>
  <c r="J241" i="19" s="1"/>
  <c r="K241" i="19" s="1"/>
  <c r="E242" i="19"/>
  <c r="F241" i="19"/>
  <c r="J586" i="10"/>
  <c r="K585" i="10"/>
  <c r="E243" i="19" l="1"/>
  <c r="G242" i="19"/>
  <c r="H242" i="19" s="1"/>
  <c r="J242" i="19" s="1"/>
  <c r="K242" i="19" s="1"/>
  <c r="F242" i="19"/>
  <c r="J587" i="10"/>
  <c r="K586" i="10"/>
  <c r="F243" i="19" l="1"/>
  <c r="E244" i="19"/>
  <c r="G243" i="19"/>
  <c r="H243" i="19" s="1"/>
  <c r="J243" i="19" s="1"/>
  <c r="K243" i="19" s="1"/>
  <c r="J588" i="10"/>
  <c r="K587" i="10"/>
  <c r="E245" i="19" l="1"/>
  <c r="G244" i="19"/>
  <c r="H244" i="19" s="1"/>
  <c r="J244" i="19" s="1"/>
  <c r="K244" i="19" s="1"/>
  <c r="F244" i="19"/>
  <c r="K588" i="10"/>
  <c r="J589" i="10"/>
  <c r="E246" i="19" l="1"/>
  <c r="G245" i="19"/>
  <c r="H245" i="19" s="1"/>
  <c r="J245" i="19" s="1"/>
  <c r="K245" i="19" s="1"/>
  <c r="F245" i="19"/>
  <c r="J590" i="10"/>
  <c r="K589" i="10"/>
  <c r="F246" i="19" l="1"/>
  <c r="E247" i="19"/>
  <c r="G246" i="19"/>
  <c r="H246" i="19" s="1"/>
  <c r="J246" i="19" s="1"/>
  <c r="K246" i="19" s="1"/>
  <c r="J591" i="10"/>
  <c r="K590" i="10"/>
  <c r="G247" i="19" l="1"/>
  <c r="H247" i="19" s="1"/>
  <c r="J247" i="19" s="1"/>
  <c r="K247" i="19" s="1"/>
  <c r="F247" i="19"/>
  <c r="E248" i="19"/>
  <c r="J592" i="10"/>
  <c r="K591" i="10"/>
  <c r="G248" i="19" l="1"/>
  <c r="H248" i="19" s="1"/>
  <c r="J248" i="19" s="1"/>
  <c r="K248" i="19" s="1"/>
  <c r="F248" i="19"/>
  <c r="E249" i="19"/>
  <c r="K592" i="10"/>
  <c r="J593" i="10"/>
  <c r="G249" i="19" l="1"/>
  <c r="H249" i="19" s="1"/>
  <c r="J249" i="19" s="1"/>
  <c r="K249" i="19" s="1"/>
  <c r="F249" i="19"/>
  <c r="E250" i="19"/>
  <c r="J594" i="10"/>
  <c r="K593" i="10"/>
  <c r="G250" i="19" l="1"/>
  <c r="H250" i="19" s="1"/>
  <c r="J250" i="19" s="1"/>
  <c r="K250" i="19" s="1"/>
  <c r="E251" i="19"/>
  <c r="F250" i="19"/>
  <c r="J595" i="10"/>
  <c r="K594" i="10"/>
  <c r="E252" i="19" l="1"/>
  <c r="F251" i="19"/>
  <c r="G251" i="19"/>
  <c r="H251" i="19" s="1"/>
  <c r="J251" i="19" s="1"/>
  <c r="K251" i="19" s="1"/>
  <c r="J596" i="10"/>
  <c r="K595" i="10"/>
  <c r="E253" i="19" l="1"/>
  <c r="G252" i="19"/>
  <c r="H252" i="19" s="1"/>
  <c r="J252" i="19" s="1"/>
  <c r="K252" i="19" s="1"/>
  <c r="F252" i="19"/>
  <c r="J597" i="10"/>
  <c r="K596" i="10"/>
  <c r="F253" i="19" l="1"/>
  <c r="E254" i="19"/>
  <c r="G253" i="19"/>
  <c r="H253" i="19" s="1"/>
  <c r="J253" i="19" s="1"/>
  <c r="K253" i="19" s="1"/>
  <c r="J598" i="10"/>
  <c r="K597" i="10"/>
  <c r="G254" i="19" l="1"/>
  <c r="H254" i="19" s="1"/>
  <c r="J254" i="19" s="1"/>
  <c r="K254" i="19" s="1"/>
  <c r="F254" i="19"/>
  <c r="E255" i="19"/>
  <c r="J599" i="10"/>
  <c r="K598" i="10"/>
  <c r="G255" i="19" l="1"/>
  <c r="H255" i="19" s="1"/>
  <c r="J255" i="19" s="1"/>
  <c r="K255" i="19" s="1"/>
  <c r="F255" i="19"/>
  <c r="E256" i="19"/>
  <c r="J600" i="10"/>
  <c r="K599" i="10"/>
  <c r="G256" i="19" l="1"/>
  <c r="H256" i="19" s="1"/>
  <c r="J256" i="19" s="1"/>
  <c r="K256" i="19" s="1"/>
  <c r="F256" i="19"/>
  <c r="E257" i="19"/>
  <c r="J601" i="10"/>
  <c r="K600" i="10"/>
  <c r="G257" i="19" l="1"/>
  <c r="H257" i="19" s="1"/>
  <c r="J257" i="19" s="1"/>
  <c r="K257" i="19" s="1"/>
  <c r="F257" i="19"/>
  <c r="E258" i="19"/>
  <c r="J602" i="10"/>
  <c r="K601" i="10"/>
  <c r="G258" i="19" l="1"/>
  <c r="H258" i="19" s="1"/>
  <c r="J258" i="19" s="1"/>
  <c r="K258" i="19" s="1"/>
  <c r="E259" i="19"/>
  <c r="F258" i="19"/>
  <c r="J603" i="10"/>
  <c r="K602" i="10"/>
  <c r="E260" i="19" l="1"/>
  <c r="F259" i="19"/>
  <c r="G259" i="19"/>
  <c r="H259" i="19" s="1"/>
  <c r="J259" i="19" s="1"/>
  <c r="K259" i="19" s="1"/>
  <c r="J604" i="10"/>
  <c r="K603" i="10"/>
  <c r="E261" i="19" l="1"/>
  <c r="G260" i="19"/>
  <c r="H260" i="19" s="1"/>
  <c r="J260" i="19" s="1"/>
  <c r="K260" i="19" s="1"/>
  <c r="F260" i="19"/>
  <c r="J605" i="10"/>
  <c r="K604" i="10"/>
  <c r="E262" i="19" l="1"/>
  <c r="G261" i="19"/>
  <c r="H261" i="19" s="1"/>
  <c r="J261" i="19" s="1"/>
  <c r="K261" i="19" s="1"/>
  <c r="F261" i="19"/>
  <c r="J606" i="10"/>
  <c r="K605" i="10"/>
  <c r="E263" i="19" l="1"/>
  <c r="G262" i="19"/>
  <c r="H262" i="19" s="1"/>
  <c r="J262" i="19" s="1"/>
  <c r="K262" i="19" s="1"/>
  <c r="F262" i="19"/>
  <c r="J607" i="10"/>
  <c r="K606" i="10"/>
  <c r="E264" i="19" l="1"/>
  <c r="F263" i="19"/>
  <c r="G263" i="19"/>
  <c r="H263" i="19" s="1"/>
  <c r="J263" i="19" s="1"/>
  <c r="K263" i="19" s="1"/>
  <c r="J608" i="10"/>
  <c r="K607" i="10"/>
  <c r="F264" i="19" l="1"/>
  <c r="E265" i="19"/>
  <c r="G264" i="19"/>
  <c r="H264" i="19" s="1"/>
  <c r="J264" i="19" s="1"/>
  <c r="K264" i="19" s="1"/>
  <c r="K608" i="10"/>
  <c r="J609" i="10"/>
  <c r="G265" i="19" l="1"/>
  <c r="H265" i="19" s="1"/>
  <c r="J265" i="19" s="1"/>
  <c r="K265" i="19" s="1"/>
  <c r="F265" i="19"/>
  <c r="E266" i="19"/>
  <c r="J610" i="10"/>
  <c r="K609" i="10"/>
  <c r="G266" i="19" l="1"/>
  <c r="H266" i="19" s="1"/>
  <c r="J266" i="19" s="1"/>
  <c r="K266" i="19" s="1"/>
  <c r="F266" i="19"/>
  <c r="E267" i="19"/>
  <c r="J611" i="10"/>
  <c r="K610" i="10"/>
  <c r="G267" i="19" l="1"/>
  <c r="H267" i="19" s="1"/>
  <c r="J267" i="19" s="1"/>
  <c r="K267" i="19" s="1"/>
  <c r="F267" i="19"/>
  <c r="E268" i="19"/>
  <c r="J612" i="10"/>
  <c r="K611" i="10"/>
  <c r="G268" i="19" l="1"/>
  <c r="H268" i="19" s="1"/>
  <c r="J268" i="19" s="1"/>
  <c r="K268" i="19" s="1"/>
  <c r="E269" i="19"/>
  <c r="F268" i="19"/>
  <c r="J613" i="10"/>
  <c r="K612" i="10"/>
  <c r="E270" i="19" l="1"/>
  <c r="G269" i="19"/>
  <c r="H269" i="19" s="1"/>
  <c r="J269" i="19" s="1"/>
  <c r="K269" i="19" s="1"/>
  <c r="F269" i="19"/>
  <c r="J614" i="10"/>
  <c r="K613" i="10"/>
  <c r="E271" i="19" l="1"/>
  <c r="F270" i="19"/>
  <c r="G270" i="19"/>
  <c r="H270" i="19" s="1"/>
  <c r="J270" i="19" s="1"/>
  <c r="K270" i="19" s="1"/>
  <c r="J615" i="10"/>
  <c r="K614" i="10"/>
  <c r="E272" i="19" l="1"/>
  <c r="G271" i="19"/>
  <c r="H271" i="19" s="1"/>
  <c r="J271" i="19" s="1"/>
  <c r="K271" i="19" s="1"/>
  <c r="F271" i="19"/>
  <c r="J616" i="10"/>
  <c r="K615" i="10"/>
  <c r="F272" i="19" l="1"/>
  <c r="E273" i="19"/>
  <c r="G272" i="19"/>
  <c r="H272" i="19" s="1"/>
  <c r="J272" i="19" s="1"/>
  <c r="K272" i="19" s="1"/>
  <c r="J617" i="10"/>
  <c r="K616" i="10"/>
  <c r="G273" i="19" l="1"/>
  <c r="H273" i="19" s="1"/>
  <c r="J273" i="19" s="1"/>
  <c r="K273" i="19" s="1"/>
  <c r="F273" i="19"/>
  <c r="E274" i="19"/>
  <c r="J618" i="10"/>
  <c r="K617" i="10"/>
  <c r="G274" i="19" l="1"/>
  <c r="H274" i="19" s="1"/>
  <c r="J274" i="19" s="1"/>
  <c r="K274" i="19" s="1"/>
  <c r="F274" i="19"/>
  <c r="E275" i="19"/>
  <c r="J619" i="10"/>
  <c r="K618" i="10"/>
  <c r="G275" i="19" l="1"/>
  <c r="H275" i="19" s="1"/>
  <c r="J275" i="19" s="1"/>
  <c r="K275" i="19" s="1"/>
  <c r="F275" i="19"/>
  <c r="E276" i="19"/>
  <c r="J620" i="10"/>
  <c r="K619" i="10"/>
  <c r="G276" i="19" l="1"/>
  <c r="H276" i="19" s="1"/>
  <c r="J276" i="19" s="1"/>
  <c r="K276" i="19" s="1"/>
  <c r="E277" i="19"/>
  <c r="F276" i="19"/>
  <c r="J621" i="10"/>
  <c r="K620" i="10"/>
  <c r="E278" i="19" l="1"/>
  <c r="F277" i="19"/>
  <c r="G277" i="19"/>
  <c r="H277" i="19" s="1"/>
  <c r="J277" i="19" s="1"/>
  <c r="K277" i="19" s="1"/>
  <c r="J622" i="10"/>
  <c r="K621" i="10"/>
  <c r="E279" i="19" l="1"/>
  <c r="F278" i="19"/>
  <c r="G278" i="19"/>
  <c r="H278" i="19" s="1"/>
  <c r="J278" i="19" s="1"/>
  <c r="K278" i="19" s="1"/>
  <c r="J623" i="10"/>
  <c r="K622" i="10"/>
  <c r="E280" i="19" l="1"/>
  <c r="G279" i="19"/>
  <c r="H279" i="19" s="1"/>
  <c r="J279" i="19" s="1"/>
  <c r="K279" i="19" s="1"/>
  <c r="F279" i="19"/>
  <c r="J624" i="10"/>
  <c r="K623" i="10"/>
  <c r="F280" i="19" l="1"/>
  <c r="E281" i="19"/>
  <c r="G280" i="19"/>
  <c r="H280" i="19" s="1"/>
  <c r="J280" i="19" s="1"/>
  <c r="K280" i="19" s="1"/>
  <c r="J625" i="10"/>
  <c r="K624" i="10"/>
  <c r="G281" i="19" l="1"/>
  <c r="H281" i="19" s="1"/>
  <c r="J281" i="19" s="1"/>
  <c r="K281" i="19" s="1"/>
  <c r="F281" i="19"/>
  <c r="E282" i="19"/>
  <c r="J626" i="10"/>
  <c r="K625" i="10"/>
  <c r="G282" i="19" l="1"/>
  <c r="H282" i="19" s="1"/>
  <c r="J282" i="19" s="1"/>
  <c r="K282" i="19" s="1"/>
  <c r="F282" i="19"/>
  <c r="E283" i="19"/>
  <c r="J627" i="10"/>
  <c r="K626" i="10"/>
  <c r="G283" i="19" l="1"/>
  <c r="H283" i="19" s="1"/>
  <c r="J283" i="19" s="1"/>
  <c r="K283" i="19" s="1"/>
  <c r="F283" i="19"/>
  <c r="E284" i="19"/>
  <c r="J628" i="10"/>
  <c r="K627" i="10"/>
  <c r="G284" i="19" l="1"/>
  <c r="H284" i="19" s="1"/>
  <c r="J284" i="19" s="1"/>
  <c r="K284" i="19" s="1"/>
  <c r="E285" i="19"/>
  <c r="F284" i="19"/>
  <c r="J629" i="10"/>
  <c r="K628" i="10"/>
  <c r="E286" i="19" l="1"/>
  <c r="G285" i="19"/>
  <c r="H285" i="19" s="1"/>
  <c r="J285" i="19" s="1"/>
  <c r="K285" i="19" s="1"/>
  <c r="F285" i="19"/>
  <c r="J630" i="10"/>
  <c r="K629" i="10"/>
  <c r="E287" i="19" l="1"/>
  <c r="F286" i="19"/>
  <c r="G286" i="19"/>
  <c r="H286" i="19" s="1"/>
  <c r="J286" i="19" s="1"/>
  <c r="K286" i="19" s="1"/>
  <c r="J631" i="10"/>
  <c r="K630" i="10"/>
  <c r="E288" i="19" l="1"/>
  <c r="G287" i="19"/>
  <c r="H287" i="19" s="1"/>
  <c r="J287" i="19" s="1"/>
  <c r="K287" i="19" s="1"/>
  <c r="F287" i="19"/>
  <c r="J632" i="10"/>
  <c r="K631" i="10"/>
  <c r="F288" i="19" l="1"/>
  <c r="E289" i="19"/>
  <c r="G288" i="19"/>
  <c r="H288" i="19" s="1"/>
  <c r="J288" i="19" s="1"/>
  <c r="K288" i="19" s="1"/>
  <c r="K632" i="10"/>
  <c r="J633" i="10"/>
  <c r="G289" i="19" l="1"/>
  <c r="H289" i="19" s="1"/>
  <c r="J289" i="19" s="1"/>
  <c r="K289" i="19" s="1"/>
  <c r="F289" i="19"/>
  <c r="E290" i="19"/>
  <c r="J634" i="10"/>
  <c r="K633" i="10"/>
  <c r="G290" i="19" l="1"/>
  <c r="H290" i="19" s="1"/>
  <c r="J290" i="19" s="1"/>
  <c r="K290" i="19" s="1"/>
  <c r="F290" i="19"/>
  <c r="E291" i="19"/>
  <c r="J635" i="10"/>
  <c r="K634" i="10"/>
  <c r="G291" i="19" l="1"/>
  <c r="H291" i="19" s="1"/>
  <c r="J291" i="19" s="1"/>
  <c r="K291" i="19" s="1"/>
  <c r="F291" i="19"/>
  <c r="E292" i="19"/>
  <c r="J636" i="10"/>
  <c r="K635" i="10"/>
  <c r="G292" i="19" l="1"/>
  <c r="H292" i="19" s="1"/>
  <c r="J292" i="19" s="1"/>
  <c r="K292" i="19" s="1"/>
  <c r="E293" i="19"/>
  <c r="F292" i="19"/>
  <c r="J637" i="10"/>
  <c r="K636" i="10"/>
  <c r="E294" i="19" l="1"/>
  <c r="F293" i="19"/>
  <c r="G293" i="19"/>
  <c r="H293" i="19" s="1"/>
  <c r="J293" i="19" s="1"/>
  <c r="K293" i="19" s="1"/>
  <c r="J638" i="10"/>
  <c r="K637" i="10"/>
  <c r="E295" i="19" l="1"/>
  <c r="F294" i="19"/>
  <c r="G294" i="19"/>
  <c r="H294" i="19" s="1"/>
  <c r="J294" i="19" s="1"/>
  <c r="K294" i="19" s="1"/>
  <c r="J639" i="10"/>
  <c r="K638" i="10"/>
  <c r="E296" i="19" l="1"/>
  <c r="G295" i="19"/>
  <c r="H295" i="19" s="1"/>
  <c r="J295" i="19" s="1"/>
  <c r="K295" i="19" s="1"/>
  <c r="F295" i="19"/>
  <c r="J640" i="10"/>
  <c r="K639" i="10"/>
  <c r="F296" i="19" l="1"/>
  <c r="E297" i="19"/>
  <c r="G296" i="19"/>
  <c r="H296" i="19" s="1"/>
  <c r="J296" i="19" s="1"/>
  <c r="K296" i="19" s="1"/>
  <c r="J641" i="10"/>
  <c r="K640" i="10"/>
  <c r="G297" i="19" l="1"/>
  <c r="H297" i="19" s="1"/>
  <c r="J297" i="19" s="1"/>
  <c r="K297" i="19" s="1"/>
  <c r="F297" i="19"/>
  <c r="E298" i="19"/>
  <c r="J642" i="10"/>
  <c r="K641" i="10"/>
  <c r="G298" i="19" l="1"/>
  <c r="H298" i="19" s="1"/>
  <c r="J298" i="19" s="1"/>
  <c r="K298" i="19" s="1"/>
  <c r="F298" i="19"/>
  <c r="E299" i="19"/>
  <c r="J643" i="10"/>
  <c r="K642" i="10"/>
  <c r="G299" i="19" l="1"/>
  <c r="H299" i="19" s="1"/>
  <c r="J299" i="19" s="1"/>
  <c r="K299" i="19" s="1"/>
  <c r="F299" i="19"/>
  <c r="E300" i="19"/>
  <c r="J644" i="10"/>
  <c r="K643" i="10"/>
  <c r="G300" i="19" l="1"/>
  <c r="H300" i="19" s="1"/>
  <c r="J300" i="19" s="1"/>
  <c r="K300" i="19" s="1"/>
  <c r="E301" i="19"/>
  <c r="F300" i="19"/>
  <c r="J645" i="10"/>
  <c r="K644" i="10"/>
  <c r="E302" i="19" l="1"/>
  <c r="G301" i="19"/>
  <c r="H301" i="19" s="1"/>
  <c r="J301" i="19" s="1"/>
  <c r="K301" i="19" s="1"/>
  <c r="F301" i="19"/>
  <c r="J646" i="10"/>
  <c r="K645" i="10"/>
  <c r="E303" i="19" l="1"/>
  <c r="F302" i="19"/>
  <c r="G302" i="19"/>
  <c r="H302" i="19" s="1"/>
  <c r="J302" i="19" s="1"/>
  <c r="K302" i="19" s="1"/>
  <c r="J647" i="10"/>
  <c r="K646" i="10"/>
  <c r="E304" i="19" l="1"/>
  <c r="G303" i="19"/>
  <c r="H303" i="19" s="1"/>
  <c r="J303" i="19" s="1"/>
  <c r="K303" i="19" s="1"/>
  <c r="F303" i="19"/>
  <c r="J648" i="10"/>
  <c r="K647" i="10"/>
  <c r="F304" i="19" l="1"/>
  <c r="E305" i="19"/>
  <c r="G304" i="19"/>
  <c r="H304" i="19" s="1"/>
  <c r="J304" i="19" s="1"/>
  <c r="K304" i="19" s="1"/>
  <c r="J649" i="10"/>
  <c r="K648" i="10"/>
  <c r="G305" i="19" l="1"/>
  <c r="H305" i="19" s="1"/>
  <c r="J305" i="19" s="1"/>
  <c r="K305" i="19" s="1"/>
  <c r="F305" i="19"/>
  <c r="E306" i="19"/>
  <c r="J650" i="10"/>
  <c r="K649" i="10"/>
  <c r="G306" i="19" l="1"/>
  <c r="H306" i="19" s="1"/>
  <c r="J306" i="19" s="1"/>
  <c r="K306" i="19" s="1"/>
  <c r="F306" i="19"/>
  <c r="E307" i="19"/>
  <c r="J651" i="10"/>
  <c r="K650" i="10"/>
  <c r="G307" i="19" l="1"/>
  <c r="H307" i="19" s="1"/>
  <c r="J307" i="19" s="1"/>
  <c r="K307" i="19" s="1"/>
  <c r="F307" i="19"/>
  <c r="E308" i="19"/>
  <c r="J652" i="10"/>
  <c r="K651" i="10"/>
  <c r="G308" i="19" l="1"/>
  <c r="H308" i="19" s="1"/>
  <c r="J308" i="19" s="1"/>
  <c r="K308" i="19" s="1"/>
  <c r="E309" i="19"/>
  <c r="F308" i="19"/>
  <c r="J653" i="10"/>
  <c r="K652" i="10"/>
  <c r="E310" i="19" l="1"/>
  <c r="F309" i="19"/>
  <c r="G309" i="19"/>
  <c r="H309" i="19" s="1"/>
  <c r="J309" i="19" s="1"/>
  <c r="K309" i="19" s="1"/>
  <c r="J654" i="10"/>
  <c r="K653" i="10"/>
  <c r="E311" i="19" l="1"/>
  <c r="F310" i="19"/>
  <c r="G310" i="19"/>
  <c r="H310" i="19" s="1"/>
  <c r="J310" i="19" s="1"/>
  <c r="K310" i="19" s="1"/>
  <c r="J655" i="10"/>
  <c r="K654" i="10"/>
  <c r="E312" i="19" l="1"/>
  <c r="G311" i="19"/>
  <c r="H311" i="19" s="1"/>
  <c r="J311" i="19" s="1"/>
  <c r="K311" i="19" s="1"/>
  <c r="F311" i="19"/>
  <c r="J656" i="10"/>
  <c r="K655" i="10"/>
  <c r="F312" i="19" l="1"/>
  <c r="E313" i="19"/>
  <c r="G312" i="19"/>
  <c r="H312" i="19" s="1"/>
  <c r="J312" i="19" s="1"/>
  <c r="K312" i="19" s="1"/>
  <c r="K656" i="10"/>
  <c r="J657" i="10"/>
  <c r="G313" i="19" l="1"/>
  <c r="H313" i="19" s="1"/>
  <c r="J313" i="19" s="1"/>
  <c r="K313" i="19" s="1"/>
  <c r="F313" i="19"/>
  <c r="E314" i="19"/>
  <c r="J658" i="10"/>
  <c r="K657" i="10"/>
  <c r="G314" i="19" l="1"/>
  <c r="H314" i="19" s="1"/>
  <c r="J314" i="19" s="1"/>
  <c r="K314" i="19" s="1"/>
  <c r="F314" i="19"/>
  <c r="E315" i="19"/>
  <c r="J659" i="10"/>
  <c r="K658" i="10"/>
  <c r="G315" i="19" l="1"/>
  <c r="H315" i="19" s="1"/>
  <c r="J315" i="19" s="1"/>
  <c r="K315" i="19" s="1"/>
  <c r="F315" i="19"/>
  <c r="E316" i="19"/>
  <c r="J660" i="10"/>
  <c r="K659" i="10"/>
  <c r="G316" i="19" l="1"/>
  <c r="H316" i="19" s="1"/>
  <c r="J316" i="19" s="1"/>
  <c r="K316" i="19" s="1"/>
  <c r="E317" i="19"/>
  <c r="F316" i="19"/>
  <c r="J661" i="10"/>
  <c r="K660" i="10"/>
  <c r="E318" i="19" l="1"/>
  <c r="G317" i="19"/>
  <c r="H317" i="19" s="1"/>
  <c r="J317" i="19" s="1"/>
  <c r="K317" i="19" s="1"/>
  <c r="F317" i="19"/>
  <c r="J662" i="10"/>
  <c r="K661" i="10"/>
  <c r="E319" i="19" l="1"/>
  <c r="F318" i="19"/>
  <c r="G318" i="19"/>
  <c r="H318" i="19" s="1"/>
  <c r="J318" i="19" s="1"/>
  <c r="K318" i="19" s="1"/>
  <c r="J663" i="10"/>
  <c r="K662" i="10"/>
  <c r="E320" i="19" l="1"/>
  <c r="G319" i="19"/>
  <c r="H319" i="19" s="1"/>
  <c r="J319" i="19" s="1"/>
  <c r="K319" i="19" s="1"/>
  <c r="F319" i="19"/>
  <c r="J664" i="10"/>
  <c r="K663" i="10"/>
  <c r="F320" i="19" l="1"/>
  <c r="E321" i="19"/>
  <c r="G320" i="19"/>
  <c r="H320" i="19" s="1"/>
  <c r="J320" i="19" s="1"/>
  <c r="K320" i="19" s="1"/>
  <c r="J665" i="10"/>
  <c r="K664" i="10"/>
  <c r="G321" i="19" l="1"/>
  <c r="H321" i="19" s="1"/>
  <c r="J321" i="19" s="1"/>
  <c r="K321" i="19" s="1"/>
  <c r="F321" i="19"/>
  <c r="E322" i="19"/>
  <c r="J666" i="10"/>
  <c r="K665" i="10"/>
  <c r="G322" i="19" l="1"/>
  <c r="H322" i="19" s="1"/>
  <c r="J322" i="19" s="1"/>
  <c r="K322" i="19" s="1"/>
  <c r="F322" i="19"/>
  <c r="E323" i="19"/>
  <c r="J667" i="10"/>
  <c r="K666" i="10"/>
  <c r="G323" i="19" l="1"/>
  <c r="H323" i="19" s="1"/>
  <c r="J323" i="19" s="1"/>
  <c r="K323" i="19" s="1"/>
  <c r="F323" i="19"/>
  <c r="E324" i="19"/>
  <c r="J668" i="10"/>
  <c r="K667" i="10"/>
  <c r="G324" i="19" l="1"/>
  <c r="H324" i="19" s="1"/>
  <c r="J324" i="19" s="1"/>
  <c r="K324" i="19" s="1"/>
  <c r="E325" i="19"/>
  <c r="F324" i="19"/>
  <c r="J669" i="10"/>
  <c r="K668" i="10"/>
  <c r="E326" i="19" l="1"/>
  <c r="F325" i="19"/>
  <c r="G325" i="19"/>
  <c r="H325" i="19" s="1"/>
  <c r="J325" i="19" s="1"/>
  <c r="K325" i="19" s="1"/>
  <c r="J670" i="10"/>
  <c r="K669" i="10"/>
  <c r="E327" i="19" l="1"/>
  <c r="F326" i="19"/>
  <c r="G326" i="19"/>
  <c r="H326" i="19" s="1"/>
  <c r="J326" i="19" s="1"/>
  <c r="K326" i="19" s="1"/>
  <c r="J671" i="10"/>
  <c r="K670" i="10"/>
  <c r="E328" i="19" l="1"/>
  <c r="G327" i="19"/>
  <c r="H327" i="19" s="1"/>
  <c r="J327" i="19" s="1"/>
  <c r="K327" i="19" s="1"/>
  <c r="F327" i="19"/>
  <c r="J672" i="10"/>
  <c r="K671" i="10"/>
  <c r="F328" i="19" l="1"/>
  <c r="E329" i="19"/>
  <c r="G328" i="19"/>
  <c r="H328" i="19" s="1"/>
  <c r="J328" i="19" s="1"/>
  <c r="K328" i="19" s="1"/>
  <c r="K672" i="10"/>
  <c r="J673" i="10"/>
  <c r="G329" i="19" l="1"/>
  <c r="H329" i="19" s="1"/>
  <c r="J329" i="19" s="1"/>
  <c r="K329" i="19" s="1"/>
  <c r="F329" i="19"/>
  <c r="E330" i="19"/>
  <c r="J674" i="10"/>
  <c r="K673" i="10"/>
  <c r="G330" i="19" l="1"/>
  <c r="H330" i="19" s="1"/>
  <c r="J330" i="19" s="1"/>
  <c r="K330" i="19" s="1"/>
  <c r="F330" i="19"/>
  <c r="E331" i="19"/>
  <c r="J675" i="10"/>
  <c r="K674" i="10"/>
  <c r="G331" i="19" l="1"/>
  <c r="H331" i="19" s="1"/>
  <c r="J331" i="19" s="1"/>
  <c r="K331" i="19" s="1"/>
  <c r="F331" i="19"/>
  <c r="E332" i="19"/>
  <c r="J676" i="10"/>
  <c r="K675" i="10"/>
  <c r="G332" i="19" l="1"/>
  <c r="H332" i="19" s="1"/>
  <c r="J332" i="19" s="1"/>
  <c r="K332" i="19" s="1"/>
  <c r="E333" i="19"/>
  <c r="F332" i="19"/>
  <c r="J677" i="10"/>
  <c r="K676" i="10"/>
  <c r="E334" i="19" l="1"/>
  <c r="G333" i="19"/>
  <c r="H333" i="19" s="1"/>
  <c r="J333" i="19" s="1"/>
  <c r="K333" i="19" s="1"/>
  <c r="F333" i="19"/>
  <c r="J678" i="10"/>
  <c r="K677" i="10"/>
  <c r="E335" i="19" l="1"/>
  <c r="F334" i="19"/>
  <c r="G334" i="19"/>
  <c r="H334" i="19" s="1"/>
  <c r="J334" i="19" s="1"/>
  <c r="K334" i="19" s="1"/>
  <c r="J679" i="10"/>
  <c r="K678" i="10"/>
  <c r="E336" i="19" l="1"/>
  <c r="G335" i="19"/>
  <c r="H335" i="19" s="1"/>
  <c r="J335" i="19" s="1"/>
  <c r="K335" i="19" s="1"/>
  <c r="F335" i="19"/>
  <c r="J680" i="10"/>
  <c r="K679" i="10"/>
  <c r="F336" i="19" l="1"/>
  <c r="E337" i="19"/>
  <c r="G336" i="19"/>
  <c r="H336" i="19" s="1"/>
  <c r="J336" i="19" s="1"/>
  <c r="K336" i="19" s="1"/>
  <c r="J681" i="10"/>
  <c r="K680" i="10"/>
  <c r="G337" i="19" l="1"/>
  <c r="H337" i="19" s="1"/>
  <c r="J337" i="19" s="1"/>
  <c r="K337" i="19" s="1"/>
  <c r="F337" i="19"/>
  <c r="E338" i="19"/>
  <c r="J682" i="10"/>
  <c r="K681" i="10"/>
  <c r="G338" i="19" l="1"/>
  <c r="H338" i="19" s="1"/>
  <c r="J338" i="19" s="1"/>
  <c r="K338" i="19" s="1"/>
  <c r="F338" i="19"/>
  <c r="E339" i="19"/>
  <c r="J683" i="10"/>
  <c r="K682" i="10"/>
  <c r="G339" i="19" l="1"/>
  <c r="H339" i="19" s="1"/>
  <c r="J339" i="19" s="1"/>
  <c r="K339" i="19" s="1"/>
  <c r="F339" i="19"/>
  <c r="E340" i="19"/>
  <c r="J684" i="10"/>
  <c r="K683" i="10"/>
  <c r="G340" i="19" l="1"/>
  <c r="H340" i="19" s="1"/>
  <c r="J340" i="19" s="1"/>
  <c r="K340" i="19" s="1"/>
  <c r="E341" i="19"/>
  <c r="F340" i="19"/>
  <c r="J685" i="10"/>
  <c r="K684" i="10"/>
  <c r="E342" i="19" l="1"/>
  <c r="F341" i="19"/>
  <c r="G341" i="19"/>
  <c r="H341" i="19" s="1"/>
  <c r="J341" i="19" s="1"/>
  <c r="K341" i="19" s="1"/>
  <c r="J686" i="10"/>
  <c r="K685" i="10"/>
  <c r="E343" i="19" l="1"/>
  <c r="F342" i="19"/>
  <c r="G342" i="19"/>
  <c r="H342" i="19" s="1"/>
  <c r="J342" i="19" s="1"/>
  <c r="K342" i="19" s="1"/>
  <c r="J687" i="10"/>
  <c r="K686" i="10"/>
  <c r="E344" i="19" l="1"/>
  <c r="G343" i="19"/>
  <c r="H343" i="19" s="1"/>
  <c r="J343" i="19" s="1"/>
  <c r="K343" i="19" s="1"/>
  <c r="F343" i="19"/>
  <c r="J688" i="10"/>
  <c r="K687" i="10"/>
  <c r="F344" i="19" l="1"/>
  <c r="E345" i="19"/>
  <c r="G344" i="19"/>
  <c r="H344" i="19" s="1"/>
  <c r="J344" i="19" s="1"/>
  <c r="K344" i="19" s="1"/>
  <c r="J689" i="10"/>
  <c r="K688" i="10"/>
  <c r="G345" i="19" l="1"/>
  <c r="H345" i="19" s="1"/>
  <c r="J345" i="19" s="1"/>
  <c r="K345" i="19" s="1"/>
  <c r="F345" i="19"/>
  <c r="E346" i="19"/>
  <c r="J690" i="10"/>
  <c r="K689" i="10"/>
  <c r="G346" i="19" l="1"/>
  <c r="H346" i="19" s="1"/>
  <c r="J346" i="19" s="1"/>
  <c r="K346" i="19" s="1"/>
  <c r="F346" i="19"/>
  <c r="E347" i="19"/>
  <c r="J691" i="10"/>
  <c r="K690" i="10"/>
  <c r="G347" i="19" l="1"/>
  <c r="H347" i="19" s="1"/>
  <c r="J347" i="19" s="1"/>
  <c r="K347" i="19" s="1"/>
  <c r="F347" i="19"/>
  <c r="E348" i="19"/>
  <c r="J692" i="10"/>
  <c r="K691" i="10"/>
  <c r="G348" i="19" l="1"/>
  <c r="H348" i="19" s="1"/>
  <c r="J348" i="19" s="1"/>
  <c r="K348" i="19" s="1"/>
  <c r="E349" i="19"/>
  <c r="F348" i="19"/>
  <c r="J693" i="10"/>
  <c r="K692" i="10"/>
  <c r="E350" i="19" l="1"/>
  <c r="G349" i="19"/>
  <c r="H349" i="19" s="1"/>
  <c r="J349" i="19" s="1"/>
  <c r="K349" i="19" s="1"/>
  <c r="F349" i="19"/>
  <c r="J694" i="10"/>
  <c r="K693" i="10"/>
  <c r="E351" i="19" l="1"/>
  <c r="F350" i="19"/>
  <c r="G350" i="19"/>
  <c r="H350" i="19" s="1"/>
  <c r="J350" i="19" s="1"/>
  <c r="K350" i="19" s="1"/>
  <c r="J695" i="10"/>
  <c r="K694" i="10"/>
  <c r="E352" i="19" l="1"/>
  <c r="G351" i="19"/>
  <c r="H351" i="19" s="1"/>
  <c r="J351" i="19" s="1"/>
  <c r="K351" i="19" s="1"/>
  <c r="F351" i="19"/>
  <c r="J696" i="10"/>
  <c r="K695" i="10"/>
  <c r="F352" i="19" l="1"/>
  <c r="E353" i="19"/>
  <c r="G352" i="19"/>
  <c r="H352" i="19" s="1"/>
  <c r="J352" i="19" s="1"/>
  <c r="K352" i="19" s="1"/>
  <c r="J697" i="10"/>
  <c r="K696" i="10"/>
  <c r="G353" i="19" l="1"/>
  <c r="H353" i="19" s="1"/>
  <c r="J353" i="19" s="1"/>
  <c r="K353" i="19" s="1"/>
  <c r="F353" i="19"/>
  <c r="E354" i="19"/>
  <c r="J698" i="10"/>
  <c r="K697" i="10"/>
  <c r="G354" i="19" l="1"/>
  <c r="H354" i="19" s="1"/>
  <c r="J354" i="19" s="1"/>
  <c r="K354" i="19" s="1"/>
  <c r="F354" i="19"/>
  <c r="E355" i="19"/>
  <c r="J699" i="10"/>
  <c r="K698" i="10"/>
  <c r="G355" i="19" l="1"/>
  <c r="H355" i="19" s="1"/>
  <c r="J355" i="19" s="1"/>
  <c r="K355" i="19" s="1"/>
  <c r="F355" i="19"/>
  <c r="E356" i="19"/>
  <c r="J700" i="10"/>
  <c r="K699" i="10"/>
  <c r="G356" i="19" l="1"/>
  <c r="H356" i="19" s="1"/>
  <c r="J356" i="19" s="1"/>
  <c r="K356" i="19" s="1"/>
  <c r="E357" i="19"/>
  <c r="F356" i="19"/>
  <c r="J701" i="10"/>
  <c r="K700" i="10"/>
  <c r="E358" i="19" l="1"/>
  <c r="F357" i="19"/>
  <c r="G357" i="19"/>
  <c r="H357" i="19" s="1"/>
  <c r="J357" i="19" s="1"/>
  <c r="K357" i="19" s="1"/>
  <c r="J702" i="10"/>
  <c r="K701" i="10"/>
  <c r="E359" i="19" l="1"/>
  <c r="F358" i="19"/>
  <c r="G358" i="19"/>
  <c r="H358" i="19" s="1"/>
  <c r="J358" i="19" s="1"/>
  <c r="K358" i="19" s="1"/>
  <c r="J703" i="10"/>
  <c r="K702" i="10"/>
  <c r="E360" i="19" l="1"/>
  <c r="G359" i="19"/>
  <c r="H359" i="19" s="1"/>
  <c r="J359" i="19" s="1"/>
  <c r="K359" i="19" s="1"/>
  <c r="F359" i="19"/>
  <c r="J704" i="10"/>
  <c r="K703" i="10"/>
  <c r="F360" i="19" l="1"/>
  <c r="E361" i="19"/>
  <c r="G360" i="19"/>
  <c r="H360" i="19" s="1"/>
  <c r="J360" i="19" s="1"/>
  <c r="K360" i="19" s="1"/>
  <c r="J705" i="10"/>
  <c r="K704" i="10"/>
  <c r="G361" i="19" l="1"/>
  <c r="H361" i="19" s="1"/>
  <c r="J361" i="19" s="1"/>
  <c r="K361" i="19" s="1"/>
  <c r="F361" i="19"/>
  <c r="E362" i="19"/>
  <c r="J706" i="10"/>
  <c r="K705" i="10"/>
  <c r="G362" i="19" l="1"/>
  <c r="H362" i="19" s="1"/>
  <c r="J362" i="19" s="1"/>
  <c r="K362" i="19" s="1"/>
  <c r="F362" i="19"/>
  <c r="E363" i="19"/>
  <c r="J707" i="10"/>
  <c r="K706" i="10"/>
  <c r="G363" i="19" l="1"/>
  <c r="H363" i="19" s="1"/>
  <c r="J363" i="19" s="1"/>
  <c r="K363" i="19" s="1"/>
  <c r="F363" i="19"/>
  <c r="E364" i="19"/>
  <c r="J708" i="10"/>
  <c r="K707" i="10"/>
  <c r="G364" i="19" l="1"/>
  <c r="H364" i="19" s="1"/>
  <c r="J364" i="19" s="1"/>
  <c r="K364" i="19" s="1"/>
  <c r="E365" i="19"/>
  <c r="F364" i="19"/>
  <c r="J709" i="10"/>
  <c r="K708" i="10"/>
  <c r="E366" i="19" l="1"/>
  <c r="G365" i="19"/>
  <c r="H365" i="19" s="1"/>
  <c r="J365" i="19" s="1"/>
  <c r="K365" i="19" s="1"/>
  <c r="F365" i="19"/>
  <c r="J710" i="10"/>
  <c r="K709" i="10"/>
  <c r="E367" i="19" l="1"/>
  <c r="F366" i="19"/>
  <c r="G366" i="19"/>
  <c r="H366" i="19" s="1"/>
  <c r="J366" i="19" s="1"/>
  <c r="K366" i="19" s="1"/>
  <c r="J711" i="10"/>
  <c r="K710" i="10"/>
  <c r="E368" i="19" l="1"/>
  <c r="G367" i="19"/>
  <c r="H367" i="19" s="1"/>
  <c r="J367" i="19" s="1"/>
  <c r="K367" i="19" s="1"/>
  <c r="F367" i="19"/>
  <c r="J712" i="10"/>
  <c r="K711" i="10"/>
  <c r="F368" i="19" l="1"/>
  <c r="E369" i="19"/>
  <c r="G368" i="19"/>
  <c r="H368" i="19" s="1"/>
  <c r="J368" i="19" s="1"/>
  <c r="K368" i="19" s="1"/>
  <c r="J713" i="10"/>
  <c r="K712" i="10"/>
  <c r="G369" i="19" l="1"/>
  <c r="H369" i="19" s="1"/>
  <c r="J369" i="19" s="1"/>
  <c r="K369" i="19" s="1"/>
  <c r="F369" i="19"/>
  <c r="E370" i="19"/>
  <c r="J714" i="10"/>
  <c r="K713" i="10"/>
  <c r="G370" i="19" l="1"/>
  <c r="H370" i="19" s="1"/>
  <c r="J370" i="19" s="1"/>
  <c r="K370" i="19" s="1"/>
  <c r="F370" i="19"/>
  <c r="E371" i="19"/>
  <c r="J715" i="10"/>
  <c r="K714" i="10"/>
  <c r="G371" i="19" l="1"/>
  <c r="H371" i="19" s="1"/>
  <c r="J371" i="19" s="1"/>
  <c r="O7" i="19" s="1"/>
  <c r="P7" i="19" s="1"/>
  <c r="F371" i="19"/>
  <c r="N7" i="19" s="1"/>
  <c r="K715" i="10"/>
  <c r="J716" i="10"/>
  <c r="K371" i="19" l="1"/>
  <c r="J717" i="10"/>
  <c r="K716" i="10"/>
  <c r="J718" i="10" l="1"/>
  <c r="K717" i="10"/>
  <c r="J719" i="10" l="1"/>
  <c r="K718" i="10"/>
  <c r="K719" i="10" l="1"/>
  <c r="J720" i="10"/>
  <c r="J721" i="10" l="1"/>
  <c r="K720" i="10"/>
  <c r="J722" i="10" l="1"/>
  <c r="K721" i="10"/>
  <c r="J723" i="10" l="1"/>
  <c r="K722" i="10"/>
  <c r="J724" i="10" l="1"/>
  <c r="K723" i="10"/>
  <c r="J725" i="10" l="1"/>
  <c r="K724" i="10"/>
  <c r="J726" i="10" l="1"/>
  <c r="K725" i="10"/>
  <c r="J727" i="10" l="1"/>
  <c r="K726" i="10"/>
  <c r="K727" i="10" l="1"/>
  <c r="J728" i="10"/>
  <c r="J729" i="10" l="1"/>
  <c r="K728" i="10"/>
  <c r="J730" i="10" l="1"/>
  <c r="K729" i="10"/>
  <c r="J731" i="10" l="1"/>
  <c r="K730" i="10"/>
  <c r="K731" i="10" l="1"/>
  <c r="J732" i="10"/>
  <c r="J733" i="10" l="1"/>
  <c r="K732" i="10"/>
  <c r="J734" i="10" l="1"/>
  <c r="K733" i="10"/>
  <c r="J735" i="10" l="1"/>
  <c r="K734" i="10"/>
  <c r="K735" i="10" l="1"/>
  <c r="J736" i="10"/>
  <c r="J737" i="10" s="1"/>
  <c r="D7" i="2" l="1"/>
  <c r="D14" i="2" s="1"/>
  <c r="O7" i="10"/>
  <c r="P7" i="10"/>
  <c r="K737" i="10"/>
  <c r="K736" i="10"/>
  <c r="E10" i="7" l="1"/>
  <c r="E12" i="7" s="1"/>
  <c r="D18" i="2" l="1"/>
</calcChain>
</file>

<file path=xl/sharedStrings.xml><?xml version="1.0" encoding="utf-8"?>
<sst xmlns="http://schemas.openxmlformats.org/spreadsheetml/2006/main" count="10504" uniqueCount="3985">
  <si>
    <t>Project title:</t>
  </si>
  <si>
    <t>Project Ref.:</t>
  </si>
  <si>
    <t>Registration date of project activity</t>
  </si>
  <si>
    <t>Monitoring period:</t>
  </si>
  <si>
    <t>Methodology:</t>
  </si>
  <si>
    <t>Monitoring Report:</t>
  </si>
  <si>
    <t>Spreadsheet version:</t>
  </si>
  <si>
    <t>Nairobi River Basin Biogas Project</t>
  </si>
  <si>
    <t>28/06/2012</t>
  </si>
  <si>
    <t>AMS I.E., version 4 , “ Switch from Non-Renewable Biomass for Thermal Applications by the User ”</t>
  </si>
  <si>
    <t>Date</t>
  </si>
  <si>
    <t>Accumulated running time (biogas-days)</t>
  </si>
  <si>
    <t>Control: OT adjust (i.e. d average/ mp length)</t>
  </si>
  <si>
    <t>Cumulative Ny</t>
  </si>
  <si>
    <t>By (netperunit)</t>
  </si>
  <si>
    <r>
      <t>ƒ</t>
    </r>
    <r>
      <rPr>
        <vertAlign val="subscript"/>
        <sz val="10"/>
        <color indexed="8"/>
        <rFont val="Arial"/>
        <family val="2"/>
      </rPr>
      <t xml:space="preserve">NRB, y </t>
    </r>
  </si>
  <si>
    <r>
      <t>NCV</t>
    </r>
    <r>
      <rPr>
        <vertAlign val="subscript"/>
        <sz val="10"/>
        <color indexed="8"/>
        <rFont val="Arial"/>
        <family val="2"/>
      </rPr>
      <t>biomass</t>
    </r>
  </si>
  <si>
    <r>
      <t>EF</t>
    </r>
    <r>
      <rPr>
        <vertAlign val="subscript"/>
        <sz val="10"/>
        <color indexed="8"/>
        <rFont val="Arial"/>
        <family val="2"/>
      </rPr>
      <t>projected fossilfuel</t>
    </r>
  </si>
  <si>
    <t>Doy</t>
  </si>
  <si>
    <t>ENDUSER AGREEMENT DATE</t>
  </si>
  <si>
    <t>NAME OF USER</t>
  </si>
  <si>
    <t>COMMISSIONING DATE</t>
  </si>
  <si>
    <t>DD.MM.YYYY</t>
  </si>
  <si>
    <t>Full name and first name</t>
  </si>
  <si>
    <t>Village</t>
  </si>
  <si>
    <t>Location</t>
  </si>
  <si>
    <t>Division</t>
  </si>
  <si>
    <t>District</t>
  </si>
  <si>
    <t>County</t>
  </si>
  <si>
    <t>Latitude</t>
  </si>
  <si>
    <t>Longitude</t>
  </si>
  <si>
    <t>Parameter</t>
  </si>
  <si>
    <t>Description</t>
  </si>
  <si>
    <t>Unit</t>
  </si>
  <si>
    <t>Value</t>
  </si>
  <si>
    <t>Source</t>
  </si>
  <si>
    <t>ŋ</t>
  </si>
  <si>
    <t>Combustion efficiency of burners</t>
  </si>
  <si>
    <t>Percent</t>
  </si>
  <si>
    <t>Manufacturer specification</t>
  </si>
  <si>
    <t>Hb</t>
  </si>
  <si>
    <t>Heat of combustion per unit volume of biogas</t>
  </si>
  <si>
    <r>
      <t>MJ/m</t>
    </r>
    <r>
      <rPr>
        <vertAlign val="superscript"/>
        <sz val="11"/>
        <rFont val="Arial"/>
        <family val="2"/>
      </rPr>
      <t>3</t>
    </r>
  </si>
  <si>
    <t>B.T. Nijajuna 2002</t>
  </si>
  <si>
    <t>Ǫ</t>
  </si>
  <si>
    <t>Burner rating</t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</si>
  <si>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/h</t>
    </r>
  </si>
  <si>
    <t>Unit conversion rate MJ -&gt; kWh</t>
  </si>
  <si>
    <t>-</t>
  </si>
  <si>
    <t>E</t>
  </si>
  <si>
    <t>Thermal capacity per unit per day</t>
  </si>
  <si>
    <t>kW</t>
  </si>
  <si>
    <t>Calculated</t>
  </si>
  <si>
    <t>N</t>
  </si>
  <si>
    <t>Total number of units installed</t>
  </si>
  <si>
    <t>Monitored</t>
  </si>
  <si>
    <t>Total thermal capacity</t>
  </si>
  <si>
    <t>MW</t>
  </si>
  <si>
    <t>End date</t>
  </si>
  <si>
    <t>Total thermal capacity for overall crediting period</t>
  </si>
  <si>
    <t>t CO2</t>
  </si>
  <si>
    <r>
      <t>ER</t>
    </r>
    <r>
      <rPr>
        <b/>
        <vertAlign val="subscript"/>
        <sz val="10"/>
        <color indexed="8"/>
        <rFont val="Arial"/>
        <family val="2"/>
      </rPr>
      <t>y</t>
    </r>
  </si>
  <si>
    <t>Fixed ex-ante - PDD</t>
  </si>
  <si>
    <t>t CO2/TJ</t>
  </si>
  <si>
    <t>TJ/t</t>
  </si>
  <si>
    <r>
      <t>NCV</t>
    </r>
    <r>
      <rPr>
        <vertAlign val="subscript"/>
        <sz val="10"/>
        <color indexed="8"/>
        <rFont val="Arial"/>
        <family val="2"/>
      </rPr>
      <t xml:space="preserve">biomass </t>
    </r>
  </si>
  <si>
    <t>fraction</t>
  </si>
  <si>
    <t>t/a</t>
  </si>
  <si>
    <t>By</t>
  </si>
  <si>
    <t>%</t>
  </si>
  <si>
    <r>
      <t>N</t>
    </r>
    <r>
      <rPr>
        <vertAlign val="subscript"/>
        <sz val="10"/>
        <color indexed="8"/>
        <rFont val="Arial"/>
        <family val="2"/>
      </rPr>
      <t>y</t>
    </r>
  </si>
  <si>
    <t>Fixed - AMS I.E., ver. 4</t>
  </si>
  <si>
    <r>
      <t>LE</t>
    </r>
    <r>
      <rPr>
        <vertAlign val="subscript"/>
        <sz val="10"/>
        <color indexed="8"/>
        <rFont val="Arial"/>
        <family val="2"/>
      </rPr>
      <t>NRB</t>
    </r>
  </si>
  <si>
    <t>By (grossperunit)</t>
  </si>
  <si>
    <t>Sources</t>
  </si>
  <si>
    <r>
      <t>By (netperunit) = By (grossperunit)</t>
    </r>
    <r>
      <rPr>
        <sz val="14"/>
        <rFont val="Times New Roman"/>
        <family val="1"/>
      </rPr>
      <t xml:space="preserve"> ● LE</t>
    </r>
    <r>
      <rPr>
        <vertAlign val="subscript"/>
        <sz val="14"/>
        <rFont val="Times New Roman"/>
        <family val="1"/>
      </rPr>
      <t>NRB</t>
    </r>
  </si>
  <si>
    <t>Formulae</t>
  </si>
  <si>
    <t xml:space="preserve">Start date </t>
  </si>
  <si>
    <t>Days of Monitoring Period covered</t>
  </si>
  <si>
    <t>Location of the biogas unit</t>
  </si>
  <si>
    <t>GPS coordinates 
(decimal format)</t>
  </si>
  <si>
    <t>Phone 
Number</t>
  </si>
  <si>
    <r>
      <t>Running time biogas units in Monitoring Period (d</t>
    </r>
    <r>
      <rPr>
        <b/>
        <vertAlign val="subscript"/>
        <sz val="11"/>
        <rFont val="Calibri"/>
        <family val="2"/>
      </rPr>
      <t>average</t>
    </r>
    <r>
      <rPr>
        <b/>
        <sz val="10"/>
        <rFont val="Arial"/>
        <family val="2"/>
      </rPr>
      <t>)</t>
    </r>
  </si>
  <si>
    <r>
      <t>n</t>
    </r>
    <r>
      <rPr>
        <b/>
        <vertAlign val="subscript"/>
        <sz val="11"/>
        <rFont val="Calibri"/>
        <family val="2"/>
      </rPr>
      <t xml:space="preserve">i </t>
    </r>
    <r>
      <rPr>
        <b/>
        <sz val="10"/>
        <rFont val="Arial"/>
        <family val="2"/>
      </rPr>
      <t xml:space="preserve">* OT </t>
    </r>
    <r>
      <rPr>
        <b/>
        <vertAlign val="subscript"/>
        <sz val="11"/>
        <rFont val="Calibri"/>
        <family val="2"/>
      </rPr>
      <t xml:space="preserve">adjust i,y </t>
    </r>
  </si>
  <si>
    <r>
      <t xml:space="preserve">EF </t>
    </r>
    <r>
      <rPr>
        <vertAlign val="subscript"/>
        <sz val="10"/>
        <color indexed="8"/>
        <rFont val="Arial"/>
        <family val="2"/>
      </rPr>
      <t>projectedfossilfuel</t>
    </r>
  </si>
  <si>
    <t>n adjusted</t>
  </si>
  <si>
    <t>CONTACT PERSON/ PHONE NO.</t>
  </si>
  <si>
    <t>Cumulative ERy</t>
  </si>
  <si>
    <t xml:space="preserve"> </t>
  </si>
  <si>
    <t>Equation</t>
  </si>
  <si>
    <t>Where:</t>
  </si>
  <si>
    <t>n</t>
  </si>
  <si>
    <t xml:space="preserve">Sample size </t>
  </si>
  <si>
    <t>z</t>
  </si>
  <si>
    <t>Z value for confidence level</t>
  </si>
  <si>
    <t>Total number of households</t>
  </si>
  <si>
    <t>p</t>
  </si>
  <si>
    <t>Expected proportion</t>
  </si>
  <si>
    <t>Relative precision (e.g. 0.1 for 10% precision)</t>
  </si>
  <si>
    <t>Calculator</t>
  </si>
  <si>
    <t>Input</t>
  </si>
  <si>
    <t>Result</t>
  </si>
  <si>
    <t>AMS I E Biennial</t>
  </si>
  <si>
    <t>95/5</t>
  </si>
  <si>
    <t>Sample size with consideration of response rate</t>
  </si>
  <si>
    <t>Response rate</t>
  </si>
  <si>
    <t>Sample size</t>
  </si>
  <si>
    <t>Standard error</t>
  </si>
  <si>
    <t>SE</t>
  </si>
  <si>
    <t>f</t>
  </si>
  <si>
    <t>sampling fraction (n/N)</t>
  </si>
  <si>
    <t>q</t>
  </si>
  <si>
    <t>1-p</t>
  </si>
  <si>
    <t>precision</t>
  </si>
  <si>
    <t>Date of Interview</t>
  </si>
  <si>
    <t>Name of User in Database</t>
  </si>
  <si>
    <t>Person interviewed</t>
  </si>
  <si>
    <t>Name of Interviewer</t>
  </si>
  <si>
    <t>Is the biogas unit in operation?</t>
  </si>
  <si>
    <t>Have you displaced or substituted firewood/charcoal consumption (non-renewable biomass) since using the biogas unit?</t>
  </si>
  <si>
    <t>Achieved proportion</t>
  </si>
  <si>
    <t>Do you remember having respiratory problems (e.g. coughing, shortness of breath) when cooking with your old cook stove?</t>
  </si>
  <si>
    <t>If yes, do you perceive an improvement of your respiratory problems as a result of cooking with clean biogas?</t>
  </si>
  <si>
    <t>How has the air quality in your kitchen changed since you use the biogas unit?</t>
  </si>
  <si>
    <t>Comment</t>
  </si>
  <si>
    <t>Any change in contact details?</t>
  </si>
  <si>
    <t>Number of years in this MP</t>
  </si>
  <si>
    <t>Length of Monitoring Period 4 in days</t>
  </si>
  <si>
    <t>24.09.2018</t>
  </si>
  <si>
    <t>05.12.2018</t>
  </si>
  <si>
    <t>10.10.2016</t>
  </si>
  <si>
    <t>02.12.2017</t>
  </si>
  <si>
    <t>06.11.2018</t>
  </si>
  <si>
    <t>30.12.2018</t>
  </si>
  <si>
    <t>21.04.2018</t>
  </si>
  <si>
    <t>11.08.2016</t>
  </si>
  <si>
    <t>01.04.2019</t>
  </si>
  <si>
    <t>05.04.2019</t>
  </si>
  <si>
    <t>23.04.2019</t>
  </si>
  <si>
    <t>01.06.2019</t>
  </si>
  <si>
    <t>08.06.2019</t>
  </si>
  <si>
    <t>25.05.2019</t>
  </si>
  <si>
    <t>10.05.2019</t>
  </si>
  <si>
    <t>03.02.2019</t>
  </si>
  <si>
    <t>04.07.2019</t>
  </si>
  <si>
    <t>27.07.2019</t>
  </si>
  <si>
    <t>10.10.2019</t>
  </si>
  <si>
    <t>03.03.2020</t>
  </si>
  <si>
    <t>20.12.2019</t>
  </si>
  <si>
    <t>11.02.2020</t>
  </si>
  <si>
    <t>02.03.2010</t>
  </si>
  <si>
    <t>05.01.2020</t>
  </si>
  <si>
    <t>06.03.2020</t>
  </si>
  <si>
    <t>04.03.2020</t>
  </si>
  <si>
    <t>10.03.2020</t>
  </si>
  <si>
    <t>01.08.2020</t>
  </si>
  <si>
    <t>02.08.2020</t>
  </si>
  <si>
    <t>03.08.2020</t>
  </si>
  <si>
    <t>25.07.2020</t>
  </si>
  <si>
    <t>14.08.2020</t>
  </si>
  <si>
    <t>15.08.2020</t>
  </si>
  <si>
    <t>16.03.2020</t>
  </si>
  <si>
    <t>14.01.2020</t>
  </si>
  <si>
    <t>14.03.2020</t>
  </si>
  <si>
    <t>25.08.2020</t>
  </si>
  <si>
    <t>12.08.2020</t>
  </si>
  <si>
    <t>21.08.2020</t>
  </si>
  <si>
    <t>19.09.2020</t>
  </si>
  <si>
    <t>28.02.2020</t>
  </si>
  <si>
    <t>23.09.2020</t>
  </si>
  <si>
    <t>11.09.2020</t>
  </si>
  <si>
    <t>07.10.2020</t>
  </si>
  <si>
    <t>15.10.2020</t>
  </si>
  <si>
    <t>05.10.2020</t>
  </si>
  <si>
    <t>27.10.2020</t>
  </si>
  <si>
    <t>24.10.2020</t>
  </si>
  <si>
    <t>28.11.2020</t>
  </si>
  <si>
    <t>11.12.2020</t>
  </si>
  <si>
    <t>20.12.2020</t>
  </si>
  <si>
    <t>15.11.2020</t>
  </si>
  <si>
    <t>20.11.2020</t>
  </si>
  <si>
    <t>10.11.2020</t>
  </si>
  <si>
    <t>21.11.2020</t>
  </si>
  <si>
    <t>25.11.2020</t>
  </si>
  <si>
    <t>10.12.2020</t>
  </si>
  <si>
    <t>14.11.2020</t>
  </si>
  <si>
    <t>30.11.2020</t>
  </si>
  <si>
    <t>Yes</t>
  </si>
  <si>
    <t>total answers</t>
  </si>
  <si>
    <t>positive answers</t>
  </si>
  <si>
    <t>dropouts</t>
  </si>
  <si>
    <t>DOy</t>
  </si>
  <si>
    <t>E=ŋ*Hb*Q*N</t>
  </si>
  <si>
    <t>Number of biogas units commissioned as of Database MP4</t>
  </si>
  <si>
    <t>Number (internal, for drawing sample)</t>
  </si>
  <si>
    <t>Number of monitored sample</t>
  </si>
  <si>
    <t xml:space="preserve">1.1 Ex-ante calculation of sample size to achieve confidence/precision level </t>
  </si>
  <si>
    <t>1.2 Calculation of achieved relative precision at given confidence level</t>
  </si>
  <si>
    <t>1. Proportional parameter of interest: Simple Random Sampling (para 16 - 26), Parameter DOy</t>
  </si>
  <si>
    <t>2.1 Calculation of achieved relative precision at given confidence level for Question "How has the air quality in your kitchen changed since you use the biogas unit?"</t>
  </si>
  <si>
    <t>2. Proportional parameter of interest: Simple Random Sampling, Parameter "Status of air quality and respiratory Problems"</t>
  </si>
  <si>
    <t>p_adjusted</t>
  </si>
  <si>
    <t>deduction to lower bound required as required precision is not achieved</t>
  </si>
  <si>
    <t>to be filled by SES</t>
  </si>
  <si>
    <t>Note if not 3m3</t>
  </si>
  <si>
    <t>S1.090676</t>
  </si>
  <si>
    <t>E36.866870</t>
  </si>
  <si>
    <t>S1.091311</t>
  </si>
  <si>
    <t>E36.871582</t>
  </si>
  <si>
    <t>2/25/2012</t>
  </si>
  <si>
    <t>S1.078838</t>
  </si>
  <si>
    <t>E36.794463</t>
  </si>
  <si>
    <t>S1.071035</t>
  </si>
  <si>
    <t>E36.879397</t>
  </si>
  <si>
    <t>4/26/2012</t>
  </si>
  <si>
    <t>S1.010641</t>
  </si>
  <si>
    <t>E36.778818</t>
  </si>
  <si>
    <t>6/14/2011</t>
  </si>
  <si>
    <t>S1.069180</t>
  </si>
  <si>
    <t>E36.864531</t>
  </si>
  <si>
    <t>S1.056111</t>
  </si>
  <si>
    <t>E36.843853</t>
  </si>
  <si>
    <t>9/23/2011</t>
  </si>
  <si>
    <t>S1.069633</t>
  </si>
  <si>
    <t>E36.863113</t>
  </si>
  <si>
    <t>S1.063086</t>
  </si>
  <si>
    <t>E36.851185</t>
  </si>
  <si>
    <t>S1.062315</t>
  </si>
  <si>
    <t>E36.849861</t>
  </si>
  <si>
    <t>S1.053976</t>
  </si>
  <si>
    <t>E36.847511</t>
  </si>
  <si>
    <t>S1.066651</t>
  </si>
  <si>
    <t>E36.853696</t>
  </si>
  <si>
    <t>S1.074952</t>
  </si>
  <si>
    <t>E36.859513</t>
  </si>
  <si>
    <t>S1.073940</t>
  </si>
  <si>
    <t>E36.860086</t>
  </si>
  <si>
    <t>S1.087880</t>
  </si>
  <si>
    <t>E36.806451</t>
  </si>
  <si>
    <t>9/24/2011</t>
  </si>
  <si>
    <t>S1.078680</t>
  </si>
  <si>
    <t>E36.826565</t>
  </si>
  <si>
    <t>S1.085998</t>
  </si>
  <si>
    <t>E36.879673</t>
  </si>
  <si>
    <t>9/29/2011</t>
  </si>
  <si>
    <t>S1.083215</t>
  </si>
  <si>
    <t>E36.874657</t>
  </si>
  <si>
    <t>S1.258278</t>
  </si>
  <si>
    <t>E36.659300</t>
  </si>
  <si>
    <t>2m3</t>
  </si>
  <si>
    <t>S1.291473</t>
  </si>
  <si>
    <t>E36.639681</t>
  </si>
  <si>
    <t>11/27/2010</t>
  </si>
  <si>
    <t>S1.091268</t>
  </si>
  <si>
    <t>E36.871815</t>
  </si>
  <si>
    <t>2/23/2012</t>
  </si>
  <si>
    <t>S1.292375</t>
  </si>
  <si>
    <t>E36.639386</t>
  </si>
  <si>
    <t>S1.293901</t>
  </si>
  <si>
    <t>E36.632500</t>
  </si>
  <si>
    <t>12/27/2010</t>
  </si>
  <si>
    <t>S1.291596</t>
  </si>
  <si>
    <t>E36.639010</t>
  </si>
  <si>
    <t>S1.291988</t>
  </si>
  <si>
    <t>E36.639241</t>
  </si>
  <si>
    <t>S1.184763</t>
  </si>
  <si>
    <t>E36.615130</t>
  </si>
  <si>
    <t>S1.182427</t>
  </si>
  <si>
    <t>E36.636270</t>
  </si>
  <si>
    <t>S1.195573</t>
  </si>
  <si>
    <t>E36.614343</t>
  </si>
  <si>
    <t>S1.221367</t>
  </si>
  <si>
    <t>E36.663991</t>
  </si>
  <si>
    <t>10/16/2011</t>
  </si>
  <si>
    <t>S1.252501</t>
  </si>
  <si>
    <t>E36.704728</t>
  </si>
  <si>
    <t>S1.178315</t>
  </si>
  <si>
    <t>E36.635625</t>
  </si>
  <si>
    <t>2/25/2011</t>
  </si>
  <si>
    <t>S1.255241</t>
  </si>
  <si>
    <t>E36.659818</t>
  </si>
  <si>
    <t>10/23/2011</t>
  </si>
  <si>
    <t>S1.187808</t>
  </si>
  <si>
    <t>E36.893046</t>
  </si>
  <si>
    <t>10/15/2011</t>
  </si>
  <si>
    <t>S1.076173</t>
  </si>
  <si>
    <t>E36.869577</t>
  </si>
  <si>
    <t>10/29/2011</t>
  </si>
  <si>
    <t>S1.280772</t>
  </si>
  <si>
    <t>E36.661285</t>
  </si>
  <si>
    <t>10/30/2011</t>
  </si>
  <si>
    <t>S1.097093</t>
  </si>
  <si>
    <t>E36.874090</t>
  </si>
  <si>
    <t>S1.091248</t>
  </si>
  <si>
    <t>E36.863900</t>
  </si>
  <si>
    <t>S1.098410</t>
  </si>
  <si>
    <t>E36.871142</t>
  </si>
  <si>
    <t>S1.096463</t>
  </si>
  <si>
    <t>E36.874380</t>
  </si>
  <si>
    <t>S1.098428</t>
  </si>
  <si>
    <t>E36.869785</t>
  </si>
  <si>
    <t>S1.221238</t>
  </si>
  <si>
    <t>E36.663845</t>
  </si>
  <si>
    <t>S1.090061</t>
  </si>
  <si>
    <t>E36.865041</t>
  </si>
  <si>
    <t>12/30/2011</t>
  </si>
  <si>
    <t>S1.076153</t>
  </si>
  <si>
    <t>E36.780932</t>
  </si>
  <si>
    <t>S1.098096</t>
  </si>
  <si>
    <t>E36.870932</t>
  </si>
  <si>
    <t>S1.073903</t>
  </si>
  <si>
    <t>E36.883075</t>
  </si>
  <si>
    <t>S1.088806</t>
  </si>
  <si>
    <t>E36.805938</t>
  </si>
  <si>
    <t>S1.088376</t>
  </si>
  <si>
    <t>E36.806003</t>
  </si>
  <si>
    <t>S1.072182</t>
  </si>
  <si>
    <t>E36.875437</t>
  </si>
  <si>
    <t>S1.059716</t>
  </si>
  <si>
    <t>E36.861750</t>
  </si>
  <si>
    <t>S1.097763</t>
  </si>
  <si>
    <t>E36.869297</t>
  </si>
  <si>
    <t>S1.198743</t>
  </si>
  <si>
    <t>E36.655688</t>
  </si>
  <si>
    <t>12/31/2011</t>
  </si>
  <si>
    <t>S1.069250</t>
  </si>
  <si>
    <t>E36.874813</t>
  </si>
  <si>
    <t>S1.247108</t>
  </si>
  <si>
    <t>E36.694918</t>
  </si>
  <si>
    <t>S1.250748</t>
  </si>
  <si>
    <t>E36.665090</t>
  </si>
  <si>
    <t>S1.284591</t>
  </si>
  <si>
    <t>E36.634918</t>
  </si>
  <si>
    <t>S1.274727</t>
  </si>
  <si>
    <t>E36.637981</t>
  </si>
  <si>
    <t>S1.247093</t>
  </si>
  <si>
    <t>E36.644831</t>
  </si>
  <si>
    <t>S1.231542</t>
  </si>
  <si>
    <t>E36.654860</t>
  </si>
  <si>
    <t>S1.273000</t>
  </si>
  <si>
    <t>E37.022342</t>
  </si>
  <si>
    <t>S1.102065</t>
  </si>
  <si>
    <t>E36.873250</t>
  </si>
  <si>
    <t>10/22/2011</t>
  </si>
  <si>
    <t>S1.097828</t>
  </si>
  <si>
    <t>E36.870943</t>
  </si>
  <si>
    <t>S1.087878</t>
  </si>
  <si>
    <t>E36.880812</t>
  </si>
  <si>
    <t>S1.028152</t>
  </si>
  <si>
    <t>E36.834888</t>
  </si>
  <si>
    <t>S1.010956</t>
  </si>
  <si>
    <t>E36.782622</t>
  </si>
  <si>
    <t>S1.084205</t>
  </si>
  <si>
    <t>E36.866875</t>
  </si>
  <si>
    <t>S1.071343</t>
  </si>
  <si>
    <t>E36.780242</t>
  </si>
  <si>
    <t>S1.072293</t>
  </si>
  <si>
    <t>E36.882460</t>
  </si>
  <si>
    <t>S1.104633</t>
  </si>
  <si>
    <t>E36.845216</t>
  </si>
  <si>
    <t>S1.105781</t>
  </si>
  <si>
    <t>E36.819937</t>
  </si>
  <si>
    <t>S1.104225</t>
  </si>
  <si>
    <t>E36.820065</t>
  </si>
  <si>
    <t>4/28/2012</t>
  </si>
  <si>
    <t>S1.087283</t>
  </si>
  <si>
    <t>E36.864518</t>
  </si>
  <si>
    <t>4/29/2012</t>
  </si>
  <si>
    <t>S1.090228</t>
  </si>
  <si>
    <t>E36.874265</t>
  </si>
  <si>
    <t>S1.102283</t>
  </si>
  <si>
    <t>E36.818598</t>
  </si>
  <si>
    <t>S1.082190</t>
  </si>
  <si>
    <t>E36.790071</t>
  </si>
  <si>
    <t>S1.089035</t>
  </si>
  <si>
    <t>E36.873705</t>
  </si>
  <si>
    <t>S1.085696</t>
  </si>
  <si>
    <t>E36.866982</t>
  </si>
  <si>
    <t>S1.102510</t>
  </si>
  <si>
    <t>E36.819295</t>
  </si>
  <si>
    <t>S1.083247</t>
  </si>
  <si>
    <t>E36.790416</t>
  </si>
  <si>
    <t>S1.077752</t>
  </si>
  <si>
    <t>E36.777572</t>
  </si>
  <si>
    <t>S1.149798</t>
  </si>
  <si>
    <t>E36.809166</t>
  </si>
  <si>
    <t>4/30/2012</t>
  </si>
  <si>
    <t>S1.081823</t>
  </si>
  <si>
    <t>E36.794266</t>
  </si>
  <si>
    <t>S1.079243</t>
  </si>
  <si>
    <t>E36.790890</t>
  </si>
  <si>
    <t>S1.082523</t>
  </si>
  <si>
    <t>E36.799338</t>
  </si>
  <si>
    <t>S1.077982</t>
  </si>
  <si>
    <t>E36.790251</t>
  </si>
  <si>
    <t>S1.080745</t>
  </si>
  <si>
    <t>E36.797250</t>
  </si>
  <si>
    <t>S1.079302</t>
  </si>
  <si>
    <t>E36.790631</t>
  </si>
  <si>
    <t>S1.069910</t>
  </si>
  <si>
    <t>E36.771302</t>
  </si>
  <si>
    <t>S1.086278</t>
  </si>
  <si>
    <t>E36.810311</t>
  </si>
  <si>
    <t>S1.182048</t>
  </si>
  <si>
    <t>E36.891025</t>
  </si>
  <si>
    <t>S1.187281</t>
  </si>
  <si>
    <t>E36.890356</t>
  </si>
  <si>
    <t>S1.190318</t>
  </si>
  <si>
    <t>E.36888375</t>
  </si>
  <si>
    <t>S1.188398</t>
  </si>
  <si>
    <t>E36.890650</t>
  </si>
  <si>
    <t>S1.190203</t>
  </si>
  <si>
    <t>E36.890168</t>
  </si>
  <si>
    <t>S1.190678</t>
  </si>
  <si>
    <t>E36.888485</t>
  </si>
  <si>
    <t>5/19/2012</t>
  </si>
  <si>
    <t>S1.189016</t>
  </si>
  <si>
    <t>E36.894780</t>
  </si>
  <si>
    <t>S1.098161</t>
  </si>
  <si>
    <t>E36.821042</t>
  </si>
  <si>
    <t>S1.279478</t>
  </si>
  <si>
    <t>E36.679325</t>
  </si>
  <si>
    <t>S1.199543</t>
  </si>
  <si>
    <t>E36.729290</t>
  </si>
  <si>
    <t>S1.237218</t>
  </si>
  <si>
    <t>E36.669297</t>
  </si>
  <si>
    <t>S1.231448</t>
  </si>
  <si>
    <t>E36.660413</t>
  </si>
  <si>
    <t>S1.240400</t>
  </si>
  <si>
    <t>E36.661190</t>
  </si>
  <si>
    <t>S1.096975</t>
  </si>
  <si>
    <t>E36.821770</t>
  </si>
  <si>
    <t>S1.176067</t>
  </si>
  <si>
    <t>E36.817068</t>
  </si>
  <si>
    <t>5/16/2012</t>
  </si>
  <si>
    <t>S1.311951</t>
  </si>
  <si>
    <t>E36.694716</t>
  </si>
  <si>
    <t>5/17/2012</t>
  </si>
  <si>
    <t>S1.223100</t>
  </si>
  <si>
    <t>E36.744560</t>
  </si>
  <si>
    <t>S1.014315</t>
  </si>
  <si>
    <t>E36.779453</t>
  </si>
  <si>
    <t>5/26/2012</t>
  </si>
  <si>
    <t>S1.007053</t>
  </si>
  <si>
    <t>E36.776748</t>
  </si>
  <si>
    <t>S1.244351</t>
  </si>
  <si>
    <t>E36.665143</t>
  </si>
  <si>
    <t>S1.125950</t>
  </si>
  <si>
    <t>E36.813340</t>
  </si>
  <si>
    <t>S1.096328</t>
  </si>
  <si>
    <t>E36.810851</t>
  </si>
  <si>
    <t>S1.114598</t>
  </si>
  <si>
    <t>E36.823810</t>
  </si>
  <si>
    <t>6/17/2012</t>
  </si>
  <si>
    <t>S1.094123</t>
  </si>
  <si>
    <t>E36.814091</t>
  </si>
  <si>
    <t>S1.189861</t>
  </si>
  <si>
    <t>E36.894098</t>
  </si>
  <si>
    <t>6/18/2012</t>
  </si>
  <si>
    <t>S1.194495</t>
  </si>
  <si>
    <t>E36.886415</t>
  </si>
  <si>
    <t>6/25/2012</t>
  </si>
  <si>
    <t>S1.040593</t>
  </si>
  <si>
    <t>E36.818942</t>
  </si>
  <si>
    <t>8/14/2012</t>
  </si>
  <si>
    <t>S1.183483</t>
  </si>
  <si>
    <t>E36.871992</t>
  </si>
  <si>
    <t>6/15/2012</t>
  </si>
  <si>
    <t>S1.022353</t>
  </si>
  <si>
    <t>E36.810593</t>
  </si>
  <si>
    <t>S1.095013</t>
  </si>
  <si>
    <t>E36.884153</t>
  </si>
  <si>
    <t>S1.092031</t>
  </si>
  <si>
    <t>E36.876767</t>
  </si>
  <si>
    <t>S1.095698</t>
  </si>
  <si>
    <t>E36.803506</t>
  </si>
  <si>
    <t>S1.990850</t>
  </si>
  <si>
    <t>E36.777945</t>
  </si>
  <si>
    <t>S1.097431</t>
  </si>
  <si>
    <t>E36.815605</t>
  </si>
  <si>
    <t>11/17/2012</t>
  </si>
  <si>
    <t>S1.103165</t>
  </si>
  <si>
    <t>E36.851646</t>
  </si>
  <si>
    <t>11/14/2012</t>
  </si>
  <si>
    <t>S1.098121</t>
  </si>
  <si>
    <t>E36.821030</t>
  </si>
  <si>
    <t>S1.092411</t>
  </si>
  <si>
    <t>E36.843553</t>
  </si>
  <si>
    <t>11/21/2012</t>
  </si>
  <si>
    <t>S1.106941</t>
  </si>
  <si>
    <t>E36.868392</t>
  </si>
  <si>
    <t>1/20/2012</t>
  </si>
  <si>
    <t>S1.106725</t>
  </si>
  <si>
    <t>E36.830095</t>
  </si>
  <si>
    <t>S1.042356</t>
  </si>
  <si>
    <t>E36.833381</t>
  </si>
  <si>
    <t>S1.034630</t>
  </si>
  <si>
    <t>E36.817738</t>
  </si>
  <si>
    <t>11/19/2012</t>
  </si>
  <si>
    <t>S1.048981</t>
  </si>
  <si>
    <t>E36.048981</t>
  </si>
  <si>
    <t>S1.010156</t>
  </si>
  <si>
    <t>E36.808520</t>
  </si>
  <si>
    <t>S1.009211</t>
  </si>
  <si>
    <t>E36.807640</t>
  </si>
  <si>
    <t>S1.088765</t>
  </si>
  <si>
    <t>E36.785626</t>
  </si>
  <si>
    <t>12/17/2012</t>
  </si>
  <si>
    <t>S1.185860</t>
  </si>
  <si>
    <t>E36.891950</t>
  </si>
  <si>
    <t>S1.115958</t>
  </si>
  <si>
    <t>E36.851921</t>
  </si>
  <si>
    <t>S1.175735</t>
  </si>
  <si>
    <t>E36.839790</t>
  </si>
  <si>
    <t>18/04/2013</t>
  </si>
  <si>
    <t>S1.175200</t>
  </si>
  <si>
    <t>E36.839831</t>
  </si>
  <si>
    <t>S1.177827</t>
  </si>
  <si>
    <t>E36.881942</t>
  </si>
  <si>
    <t>15/10/2012</t>
  </si>
  <si>
    <t>S1.179365</t>
  </si>
  <si>
    <t>E36.881395</t>
  </si>
  <si>
    <t>S1.189433</t>
  </si>
  <si>
    <t>E36.899155</t>
  </si>
  <si>
    <t>S1.189235</t>
  </si>
  <si>
    <t>E36.894465</t>
  </si>
  <si>
    <t>S1.189248</t>
  </si>
  <si>
    <t>E36.885428</t>
  </si>
  <si>
    <t>30/07/2012</t>
  </si>
  <si>
    <t>S1.063875</t>
  </si>
  <si>
    <t>E36.773738</t>
  </si>
  <si>
    <t>S1.062888</t>
  </si>
  <si>
    <t>E36.792471</t>
  </si>
  <si>
    <t>S1.073288</t>
  </si>
  <si>
    <t>E36.794666</t>
  </si>
  <si>
    <t>S1.102731</t>
  </si>
  <si>
    <t>E36.842048</t>
  </si>
  <si>
    <t>S1.074992</t>
  </si>
  <si>
    <t>E36.790613</t>
  </si>
  <si>
    <t>S1.096640</t>
  </si>
  <si>
    <t>E36.833133</t>
  </si>
  <si>
    <t>S1.095571</t>
  </si>
  <si>
    <t>E36.828705</t>
  </si>
  <si>
    <t>S1.169730</t>
  </si>
  <si>
    <t>E36.625238</t>
  </si>
  <si>
    <t>S1.037951</t>
  </si>
  <si>
    <t>E37.041811</t>
  </si>
  <si>
    <t>26/2/2013</t>
  </si>
  <si>
    <t>S1.223005</t>
  </si>
  <si>
    <t>E36.652190</t>
  </si>
  <si>
    <t>13/12/2013</t>
  </si>
  <si>
    <t>S1.126190</t>
  </si>
  <si>
    <t>E36.813601</t>
  </si>
  <si>
    <t>S1.117768</t>
  </si>
  <si>
    <t>E36.814590</t>
  </si>
  <si>
    <t>S1.152313</t>
  </si>
  <si>
    <t>E36.783715</t>
  </si>
  <si>
    <t>S1.161325</t>
  </si>
  <si>
    <t>E36.757336</t>
  </si>
  <si>
    <t>S1.062450</t>
  </si>
  <si>
    <t>E36.792728</t>
  </si>
  <si>
    <t>22/02/2013</t>
  </si>
  <si>
    <t>S1.046345</t>
  </si>
  <si>
    <t>E36.856645</t>
  </si>
  <si>
    <t>15/3/2013</t>
  </si>
  <si>
    <t>S1.167093</t>
  </si>
  <si>
    <t>E36.769313</t>
  </si>
  <si>
    <t>14/3/2013</t>
  </si>
  <si>
    <t>S.975585</t>
  </si>
  <si>
    <t>E36. 782583</t>
  </si>
  <si>
    <t>S1.230910</t>
  </si>
  <si>
    <t>E36.656863</t>
  </si>
  <si>
    <t>S1.255090</t>
  </si>
  <si>
    <t>E36.653218</t>
  </si>
  <si>
    <t>S1.206503</t>
  </si>
  <si>
    <t>E36.653883</t>
  </si>
  <si>
    <t>S1.168017</t>
  </si>
  <si>
    <t>E36.772635</t>
  </si>
  <si>
    <t>18/02/2013</t>
  </si>
  <si>
    <t>S1.170460</t>
  </si>
  <si>
    <t>E36.774168</t>
  </si>
  <si>
    <t>S1.047343</t>
  </si>
  <si>
    <t>E36.848063</t>
  </si>
  <si>
    <t>27/01/2013</t>
  </si>
  <si>
    <t>S1.050965</t>
  </si>
  <si>
    <t>E36.860416</t>
  </si>
  <si>
    <t>26/01/2013</t>
  </si>
  <si>
    <t>S1.158806</t>
  </si>
  <si>
    <t>E36.773715</t>
  </si>
  <si>
    <t>25/03/2013</t>
  </si>
  <si>
    <t>S1.052618</t>
  </si>
  <si>
    <t>E36.856496</t>
  </si>
  <si>
    <t>27/02/2013</t>
  </si>
  <si>
    <t>S1.049458</t>
  </si>
  <si>
    <t>E36.856930</t>
  </si>
  <si>
    <t>S1.165390</t>
  </si>
  <si>
    <t>E36.779428</t>
  </si>
  <si>
    <t>15/02/2013</t>
  </si>
  <si>
    <t>S1.157975</t>
  </si>
  <si>
    <t>E36.774557</t>
  </si>
  <si>
    <t>S1.159753</t>
  </si>
  <si>
    <t>E36.771492</t>
  </si>
  <si>
    <t>29/03/2013</t>
  </si>
  <si>
    <t>S1.157943</t>
  </si>
  <si>
    <t>E36.773880</t>
  </si>
  <si>
    <t>S1.072920</t>
  </si>
  <si>
    <t>E36.818242</t>
  </si>
  <si>
    <t>S1.159521</t>
  </si>
  <si>
    <t>E36.771330</t>
  </si>
  <si>
    <t>15/4/2013</t>
  </si>
  <si>
    <t>S1.014871</t>
  </si>
  <si>
    <t>E36.835906</t>
  </si>
  <si>
    <t>S1.011286</t>
  </si>
  <si>
    <t>E36.835155</t>
  </si>
  <si>
    <t>S1.011231</t>
  </si>
  <si>
    <t>E36.835598</t>
  </si>
  <si>
    <t>SI.187255</t>
  </si>
  <si>
    <t>E36.782972</t>
  </si>
  <si>
    <t>SI.179583</t>
  </si>
  <si>
    <t>E36.842828</t>
  </si>
  <si>
    <t>S1.204458</t>
  </si>
  <si>
    <t>E36.668998</t>
  </si>
  <si>
    <t>25/08/2012</t>
  </si>
  <si>
    <t>S1.068523</t>
  </si>
  <si>
    <t>E36.839488</t>
  </si>
  <si>
    <t>30/07/2013</t>
  </si>
  <si>
    <t>S1.185671</t>
  </si>
  <si>
    <t>E36.877940</t>
  </si>
  <si>
    <t>S1.179787</t>
  </si>
  <si>
    <t>E36.883978</t>
  </si>
  <si>
    <t>S1.076535</t>
  </si>
  <si>
    <t>E36.747383</t>
  </si>
  <si>
    <t>S1.073763</t>
  </si>
  <si>
    <t>E36.747085</t>
  </si>
  <si>
    <t>S1.087841</t>
  </si>
  <si>
    <t>E36.754953</t>
  </si>
  <si>
    <t>13/5/2013</t>
  </si>
  <si>
    <t>S1.085750</t>
  </si>
  <si>
    <t>E36.773033</t>
  </si>
  <si>
    <t>13/7/2013</t>
  </si>
  <si>
    <t>S1.089271</t>
  </si>
  <si>
    <t>E36.784395</t>
  </si>
  <si>
    <t>S1.097485</t>
  </si>
  <si>
    <t>E36.810165</t>
  </si>
  <si>
    <t>S1.097468</t>
  </si>
  <si>
    <t>E36.810148</t>
  </si>
  <si>
    <t>S1.170785</t>
  </si>
  <si>
    <t>E36.835216</t>
  </si>
  <si>
    <t>S1.076323</t>
  </si>
  <si>
    <t>E36.857123</t>
  </si>
  <si>
    <t>18/6/2011</t>
  </si>
  <si>
    <t>S1.168277</t>
  </si>
  <si>
    <t>E36.846340</t>
  </si>
  <si>
    <t>18/6/2013</t>
  </si>
  <si>
    <t>S1.079715</t>
  </si>
  <si>
    <t>E36.819627</t>
  </si>
  <si>
    <t>14/5/2013</t>
  </si>
  <si>
    <t>S1.071530</t>
  </si>
  <si>
    <t>E36.817702</t>
  </si>
  <si>
    <t>18/5/2013</t>
  </si>
  <si>
    <t>S1.070605</t>
  </si>
  <si>
    <t>E36.812708</t>
  </si>
  <si>
    <t>15/6/2013</t>
  </si>
  <si>
    <t>S1.064416</t>
  </si>
  <si>
    <t>E36.768902</t>
  </si>
  <si>
    <t>16/9/2013</t>
  </si>
  <si>
    <t>S1.090773</t>
  </si>
  <si>
    <t>E36.809830</t>
  </si>
  <si>
    <t>S1.060705</t>
  </si>
  <si>
    <t>E36.763100</t>
  </si>
  <si>
    <t>S1.170710</t>
  </si>
  <si>
    <t>E36.767938</t>
  </si>
  <si>
    <t>30/5/2013</t>
  </si>
  <si>
    <t>S1.140491</t>
  </si>
  <si>
    <t>E36.752221</t>
  </si>
  <si>
    <t>24/09/2013</t>
  </si>
  <si>
    <t>S1.188718</t>
  </si>
  <si>
    <t>E36.784460</t>
  </si>
  <si>
    <t>S1.184371</t>
  </si>
  <si>
    <t>E36.637395</t>
  </si>
  <si>
    <t>25/06/2013</t>
  </si>
  <si>
    <t>S1.192271</t>
  </si>
  <si>
    <t>E36.629163</t>
  </si>
  <si>
    <t>S1.091898</t>
  </si>
  <si>
    <t>E36.751476</t>
  </si>
  <si>
    <t>S1.090181</t>
  </si>
  <si>
    <t>E36.763608</t>
  </si>
  <si>
    <t>S1.081512</t>
  </si>
  <si>
    <t>E36.729508</t>
  </si>
  <si>
    <t>S1.067442</t>
  </si>
  <si>
    <t>E36.837060</t>
  </si>
  <si>
    <t>30/08/2013</t>
  </si>
  <si>
    <t>S1.172357</t>
  </si>
  <si>
    <t>E36.611105</t>
  </si>
  <si>
    <t>S1.163315</t>
  </si>
  <si>
    <t>E36.788531</t>
  </si>
  <si>
    <t>14.6.2013</t>
  </si>
  <si>
    <t>SI.072178</t>
  </si>
  <si>
    <t>E36.841405</t>
  </si>
  <si>
    <t>18/8/2013</t>
  </si>
  <si>
    <t>S1.097818</t>
  </si>
  <si>
    <t>E36.845461</t>
  </si>
  <si>
    <t>S1.074287</t>
  </si>
  <si>
    <t>E36.780327</t>
  </si>
  <si>
    <t>20/3/2011</t>
  </si>
  <si>
    <t>S1.051970</t>
  </si>
  <si>
    <t>E36.898245</t>
  </si>
  <si>
    <t>26/4/2013</t>
  </si>
  <si>
    <t>S1.045211</t>
  </si>
  <si>
    <t>E36.879888</t>
  </si>
  <si>
    <t>21/07/2013</t>
  </si>
  <si>
    <t>S1.051228</t>
  </si>
  <si>
    <t>E36.889121</t>
  </si>
  <si>
    <t>20/08/2013</t>
  </si>
  <si>
    <t>S1.041411</t>
  </si>
  <si>
    <t>E36.871377</t>
  </si>
  <si>
    <t>S1.999768</t>
  </si>
  <si>
    <t>E36.816288</t>
  </si>
  <si>
    <t>14/9/2013</t>
  </si>
  <si>
    <t>S1.001546</t>
  </si>
  <si>
    <t>E36.813910</t>
  </si>
  <si>
    <t>28/3/2013</t>
  </si>
  <si>
    <t>S1.059853</t>
  </si>
  <si>
    <t>E36.887465</t>
  </si>
  <si>
    <t>S1.021120</t>
  </si>
  <si>
    <t>E36.844408</t>
  </si>
  <si>
    <t>25/4/2013</t>
  </si>
  <si>
    <t>S1.081790</t>
  </si>
  <si>
    <t>E36.628007</t>
  </si>
  <si>
    <t>S1.063683</t>
  </si>
  <si>
    <t>E36.837528</t>
  </si>
  <si>
    <t>16/8/2013</t>
  </si>
  <si>
    <t>S1.000945</t>
  </si>
  <si>
    <t>E36.806863</t>
  </si>
  <si>
    <t>S1.000355</t>
  </si>
  <si>
    <t>E36.807403</t>
  </si>
  <si>
    <t>S1.000843</t>
  </si>
  <si>
    <t>E36.807753</t>
  </si>
  <si>
    <t>S1.005756</t>
  </si>
  <si>
    <t>E36.812563</t>
  </si>
  <si>
    <t>S1./043455</t>
  </si>
  <si>
    <t>E36.874492</t>
  </si>
  <si>
    <t>S1.047681</t>
  </si>
  <si>
    <t>E36.849086</t>
  </si>
  <si>
    <t>S1.054643</t>
  </si>
  <si>
    <t>E36.896603</t>
  </si>
  <si>
    <t>22/11/2013</t>
  </si>
  <si>
    <t>SI.072577</t>
  </si>
  <si>
    <t>E36.841515</t>
  </si>
  <si>
    <t>S1.036623</t>
  </si>
  <si>
    <t>E36.858858</t>
  </si>
  <si>
    <t>S1.103788</t>
  </si>
  <si>
    <t>E36.94363</t>
  </si>
  <si>
    <t>16/11/2013</t>
  </si>
  <si>
    <t>S1.071162</t>
  </si>
  <si>
    <t>E36.846228</t>
  </si>
  <si>
    <t>S1.048353</t>
  </si>
  <si>
    <t>E36.885946</t>
  </si>
  <si>
    <t>30/11/2013</t>
  </si>
  <si>
    <t>S1.049465</t>
  </si>
  <si>
    <t>E36.879168</t>
  </si>
  <si>
    <t>S1.057645</t>
  </si>
  <si>
    <t>E36.898435</t>
  </si>
  <si>
    <t>23/11/2013</t>
  </si>
  <si>
    <t>S1.054038</t>
  </si>
  <si>
    <t>E36.902881</t>
  </si>
  <si>
    <t>18/11/2013</t>
  </si>
  <si>
    <t>S1.051748</t>
  </si>
  <si>
    <t>E36.896900</t>
  </si>
  <si>
    <t>28/10.2013</t>
  </si>
  <si>
    <t>S1.052051</t>
  </si>
  <si>
    <t>E36.899311</t>
  </si>
  <si>
    <t>25/11/2013</t>
  </si>
  <si>
    <t>S1.050548</t>
  </si>
  <si>
    <t>E36.894361</t>
  </si>
  <si>
    <t>S1.095770</t>
  </si>
  <si>
    <t>E36.862211</t>
  </si>
  <si>
    <t>S1.095763</t>
  </si>
  <si>
    <t>E36.861691</t>
  </si>
  <si>
    <t>S1.010970</t>
  </si>
  <si>
    <t>E36.893223</t>
  </si>
  <si>
    <t>S1.011338</t>
  </si>
  <si>
    <t>E36.893463</t>
  </si>
  <si>
    <t>18/9/2013</t>
  </si>
  <si>
    <t>-.968963</t>
  </si>
  <si>
    <t>E36.779507</t>
  </si>
  <si>
    <t>S0.966450</t>
  </si>
  <si>
    <t>E36.776752</t>
  </si>
  <si>
    <t>S.976735</t>
  </si>
  <si>
    <t>E36.783908</t>
  </si>
  <si>
    <t>S.977540</t>
  </si>
  <si>
    <t>E36.784181</t>
  </si>
  <si>
    <t>S.979142</t>
  </si>
  <si>
    <t>E36.783120</t>
  </si>
  <si>
    <t>S.980548</t>
  </si>
  <si>
    <t>E36.783850</t>
  </si>
  <si>
    <t>S1.052496</t>
  </si>
  <si>
    <t>E36.899885</t>
  </si>
  <si>
    <t>S.977730</t>
  </si>
  <si>
    <t>E36.780178</t>
  </si>
  <si>
    <t>S1.180267</t>
  </si>
  <si>
    <t>E36.742998</t>
  </si>
  <si>
    <t>S1.137361</t>
  </si>
  <si>
    <t>E36.755671</t>
  </si>
  <si>
    <t>S1.154053</t>
  </si>
  <si>
    <t>E36.754890</t>
  </si>
  <si>
    <t>28/08/2013</t>
  </si>
  <si>
    <t>S1.188231</t>
  </si>
  <si>
    <t>E36.784648</t>
  </si>
  <si>
    <t>S1.027105</t>
  </si>
  <si>
    <t>E36.810833</t>
  </si>
  <si>
    <t>S1.168028</t>
  </si>
  <si>
    <t>E36.765838</t>
  </si>
  <si>
    <t>20/12/2013</t>
  </si>
  <si>
    <t>S1.201101</t>
  </si>
  <si>
    <t>E36.650015</t>
  </si>
  <si>
    <t>15/10/2011</t>
  </si>
  <si>
    <t>S1.240930</t>
  </si>
  <si>
    <t>E36.662966</t>
  </si>
  <si>
    <t>30/10/2010</t>
  </si>
  <si>
    <t>S1.185555</t>
  </si>
  <si>
    <t>E36.645710</t>
  </si>
  <si>
    <t>S1.210625</t>
  </si>
  <si>
    <t>E36.653926</t>
  </si>
  <si>
    <t>S1.049250</t>
  </si>
  <si>
    <t>E36.792610</t>
  </si>
  <si>
    <t>20/9/2013</t>
  </si>
  <si>
    <t>S1.082510</t>
  </si>
  <si>
    <t>E36.723412</t>
  </si>
  <si>
    <t>16/5/2013</t>
  </si>
  <si>
    <t>S1.083986</t>
  </si>
  <si>
    <t>E36.747125</t>
  </si>
  <si>
    <t>27/10/2013</t>
  </si>
  <si>
    <t>S1.052820</t>
  </si>
  <si>
    <t>E36.901410</t>
  </si>
  <si>
    <t>S1.075473</t>
  </si>
  <si>
    <t>E36.883631</t>
  </si>
  <si>
    <t>S1.051150</t>
  </si>
  <si>
    <t>E36.907776</t>
  </si>
  <si>
    <t>S1.086995</t>
  </si>
  <si>
    <t>E36.855501</t>
  </si>
  <si>
    <t>S1.022652</t>
  </si>
  <si>
    <t>E36.806486</t>
  </si>
  <si>
    <t>S1.966908</t>
  </si>
  <si>
    <t>E36.761011</t>
  </si>
  <si>
    <t>S1.024718</t>
  </si>
  <si>
    <t>E36.812923</t>
  </si>
  <si>
    <t>10.10.2013</t>
  </si>
  <si>
    <t>S1.050250</t>
  </si>
  <si>
    <t>E36.8527741</t>
  </si>
  <si>
    <t>24.2.2013</t>
  </si>
  <si>
    <t>-.975338</t>
  </si>
  <si>
    <t>E36.818348</t>
  </si>
  <si>
    <t>20.12.2013</t>
  </si>
  <si>
    <t>S1.051258</t>
  </si>
  <si>
    <t>E36.859633</t>
  </si>
  <si>
    <t>18.1.2013</t>
  </si>
  <si>
    <t>S1.018578</t>
  </si>
  <si>
    <t>E36.812740</t>
  </si>
  <si>
    <t>S1.074353</t>
  </si>
  <si>
    <t>E36.877112</t>
  </si>
  <si>
    <t>18/03/2013</t>
  </si>
  <si>
    <t>S1.028368</t>
  </si>
  <si>
    <t>E36.834865</t>
  </si>
  <si>
    <t>S1.084936</t>
  </si>
  <si>
    <t>E36.747578</t>
  </si>
  <si>
    <t>19/12/2013</t>
  </si>
  <si>
    <t>S1.082527</t>
  </si>
  <si>
    <t>E36.799336</t>
  </si>
  <si>
    <t>25/10/2011</t>
  </si>
  <si>
    <t>S1.051373</t>
  </si>
  <si>
    <t>E36.884265</t>
  </si>
  <si>
    <t>S1.004175</t>
  </si>
  <si>
    <t>E36.819077</t>
  </si>
  <si>
    <t>23/08/2013</t>
  </si>
  <si>
    <t>S1.054771</t>
  </si>
  <si>
    <t>E36.890660</t>
  </si>
  <si>
    <t>S1.044020</t>
  </si>
  <si>
    <t>E36.852678</t>
  </si>
  <si>
    <t>21/5/2013</t>
  </si>
  <si>
    <t>S1.071527</t>
  </si>
  <si>
    <t>E36.822090</t>
  </si>
  <si>
    <t>28/6/2013</t>
  </si>
  <si>
    <t>S1.045635</t>
  </si>
  <si>
    <t>E36.907601</t>
  </si>
  <si>
    <t>S1.045070</t>
  </si>
  <si>
    <t>E36.897871</t>
  </si>
  <si>
    <t>S1.058080</t>
  </si>
  <si>
    <t>E36.901038</t>
  </si>
  <si>
    <t>S1.061748</t>
  </si>
  <si>
    <t>E36.888945</t>
  </si>
  <si>
    <t>S1.054453</t>
  </si>
  <si>
    <t>E36.901705</t>
  </si>
  <si>
    <t>S1.054145</t>
  </si>
  <si>
    <t>E36.898660</t>
  </si>
  <si>
    <t>S1.091466</t>
  </si>
  <si>
    <t>E36.748475</t>
  </si>
  <si>
    <t>S1.091820</t>
  </si>
  <si>
    <t>E36.860816</t>
  </si>
  <si>
    <t>22/12/2013</t>
  </si>
  <si>
    <t>S059582</t>
  </si>
  <si>
    <t>E3645324</t>
  </si>
  <si>
    <t>S14391</t>
  </si>
  <si>
    <t>E3651291</t>
  </si>
  <si>
    <t>S1228.9</t>
  </si>
  <si>
    <t>E365333.6</t>
  </si>
  <si>
    <t>15/2/2014</t>
  </si>
  <si>
    <t>S180.726</t>
  </si>
  <si>
    <t>E36491.85</t>
  </si>
  <si>
    <t>23/2/2014</t>
  </si>
  <si>
    <t>S131.13</t>
  </si>
  <si>
    <t>E3650.243</t>
  </si>
  <si>
    <t>15/3/2014</t>
  </si>
  <si>
    <t>S1.80443</t>
  </si>
  <si>
    <t>E36.50243</t>
  </si>
  <si>
    <t>S11057.3</t>
  </si>
  <si>
    <t>E364443.6</t>
  </si>
  <si>
    <t>S1.5481</t>
  </si>
  <si>
    <t>E36.44339</t>
  </si>
  <si>
    <t>13/3/2014</t>
  </si>
  <si>
    <t>S1.235</t>
  </si>
  <si>
    <t>E36.52429</t>
  </si>
  <si>
    <t>S1.2498</t>
  </si>
  <si>
    <t>S1.2255</t>
  </si>
  <si>
    <t>E36.5250</t>
  </si>
  <si>
    <t>S11057</t>
  </si>
  <si>
    <t>E364443.7</t>
  </si>
  <si>
    <t>26/5/2014</t>
  </si>
  <si>
    <t>S1230.1</t>
  </si>
  <si>
    <t>E365314.1</t>
  </si>
  <si>
    <t>16/5/2014</t>
  </si>
  <si>
    <t>S1237.1</t>
  </si>
  <si>
    <t>E365320.2</t>
  </si>
  <si>
    <t>S1240.1</t>
  </si>
  <si>
    <t>E365321.7</t>
  </si>
  <si>
    <t>S1.10599</t>
  </si>
  <si>
    <t>E36.44485</t>
  </si>
  <si>
    <t>S1.10385</t>
  </si>
  <si>
    <t>E36.44131</t>
  </si>
  <si>
    <t>17.3.2014</t>
  </si>
  <si>
    <t>S11043.5</t>
  </si>
  <si>
    <t>E364422.1</t>
  </si>
  <si>
    <t>17/5.2014</t>
  </si>
  <si>
    <t>S11038.6</t>
  </si>
  <si>
    <t>E364421.4</t>
  </si>
  <si>
    <t>S1922.5</t>
  </si>
  <si>
    <t>E36452.31</t>
  </si>
  <si>
    <t>S1114.78</t>
  </si>
  <si>
    <t>E364442.4</t>
  </si>
  <si>
    <t>16/2/2014</t>
  </si>
  <si>
    <t>S11036.4</t>
  </si>
  <si>
    <t>E364415.6</t>
  </si>
  <si>
    <t>20/3/2014</t>
  </si>
  <si>
    <t>S1.10252</t>
  </si>
  <si>
    <t>E36.44432</t>
  </si>
  <si>
    <t xml:space="preserve">S1112.5 </t>
  </si>
  <si>
    <t>E364431.1</t>
  </si>
  <si>
    <t>S11036.6</t>
  </si>
  <si>
    <t>E364430.1</t>
  </si>
  <si>
    <t>S11040.1</t>
  </si>
  <si>
    <t>E364452.6</t>
  </si>
  <si>
    <t>16/4/2014</t>
  </si>
  <si>
    <t>S110319</t>
  </si>
  <si>
    <t>E364433.4</t>
  </si>
  <si>
    <t>S1.9246</t>
  </si>
  <si>
    <t>E36.45346</t>
  </si>
  <si>
    <t>25/2/2014</t>
  </si>
  <si>
    <t>S11079</t>
  </si>
  <si>
    <t>E3639571</t>
  </si>
  <si>
    <t>13.8.2014</t>
  </si>
  <si>
    <t>S11110.1</t>
  </si>
  <si>
    <t>E364429.6</t>
  </si>
  <si>
    <t>18/4/2014</t>
  </si>
  <si>
    <t>S111048.3</t>
  </si>
  <si>
    <t>E364450.3</t>
  </si>
  <si>
    <t>S1.2245</t>
  </si>
  <si>
    <t>E36.53401</t>
  </si>
  <si>
    <t>S19144</t>
  </si>
  <si>
    <t>E36.40755</t>
  </si>
  <si>
    <t>16.8.2014</t>
  </si>
  <si>
    <t>S12246</t>
  </si>
  <si>
    <t>E36.53324</t>
  </si>
  <si>
    <t>17/3/2014</t>
  </si>
  <si>
    <t>S1.920</t>
  </si>
  <si>
    <t>E36.40603</t>
  </si>
  <si>
    <t>15/8/2014</t>
  </si>
  <si>
    <t>S11036.3</t>
  </si>
  <si>
    <t>E364552.5</t>
  </si>
  <si>
    <t>S1.10174</t>
  </si>
  <si>
    <t>E36.40122</t>
  </si>
  <si>
    <t>25/8/2014</t>
  </si>
  <si>
    <t>S1.4718</t>
  </si>
  <si>
    <t>E36.50525</t>
  </si>
  <si>
    <t>S1.8301</t>
  </si>
  <si>
    <t>14/5/2014</t>
  </si>
  <si>
    <t>S1.8286</t>
  </si>
  <si>
    <t>E364925</t>
  </si>
  <si>
    <t>S18331</t>
  </si>
  <si>
    <t>E36490.462</t>
  </si>
  <si>
    <t>S18182</t>
  </si>
  <si>
    <t>E3649154</t>
  </si>
  <si>
    <t>S14101</t>
  </si>
  <si>
    <t>10/2.2014</t>
  </si>
  <si>
    <t>S14155</t>
  </si>
  <si>
    <t>E3651113</t>
  </si>
  <si>
    <t>S14565</t>
  </si>
  <si>
    <t>E3650502</t>
  </si>
  <si>
    <t>S1828.2</t>
  </si>
  <si>
    <t>E36491.88</t>
  </si>
  <si>
    <t>18/5/2014</t>
  </si>
  <si>
    <t>S1359.4</t>
  </si>
  <si>
    <t>E365114.2</t>
  </si>
  <si>
    <t>S1.5385</t>
  </si>
  <si>
    <t>E36.49499</t>
  </si>
  <si>
    <t>13/8/2014</t>
  </si>
  <si>
    <t>S1.8291</t>
  </si>
  <si>
    <t>E36.49595</t>
  </si>
  <si>
    <t>19/5/2014</t>
  </si>
  <si>
    <t>S1170.774</t>
  </si>
  <si>
    <t>E363844.2</t>
  </si>
  <si>
    <t>20/8/2014</t>
  </si>
  <si>
    <t>S1427.5</t>
  </si>
  <si>
    <t>E365118.8</t>
  </si>
  <si>
    <t>S1549</t>
  </si>
  <si>
    <t>E365150.7</t>
  </si>
  <si>
    <t>28/8/2014</t>
  </si>
  <si>
    <t>S1347.2</t>
  </si>
  <si>
    <t>E3651147.2</t>
  </si>
  <si>
    <t>S1844.4</t>
  </si>
  <si>
    <t>E364017.3</t>
  </si>
  <si>
    <t>S1919</t>
  </si>
  <si>
    <t>E363957.6</t>
  </si>
  <si>
    <t>18/8/2014</t>
  </si>
  <si>
    <t>S11213.1</t>
  </si>
  <si>
    <t>E364442.5</t>
  </si>
  <si>
    <t>5.10.2014</t>
  </si>
  <si>
    <t>S11149.5</t>
  </si>
  <si>
    <t>E364223.6</t>
  </si>
  <si>
    <t>S11056.9</t>
  </si>
  <si>
    <t>E365321.5</t>
  </si>
  <si>
    <t>S11023.5</t>
  </si>
  <si>
    <t>E36402.66</t>
  </si>
  <si>
    <t>S11043.8</t>
  </si>
  <si>
    <t>E364329.1</t>
  </si>
  <si>
    <t>S1122.76</t>
  </si>
  <si>
    <t>E364423.7</t>
  </si>
  <si>
    <t>S1126.21</t>
  </si>
  <si>
    <t>E364427.6</t>
  </si>
  <si>
    <t>S1126.92</t>
  </si>
  <si>
    <t>E364428.3</t>
  </si>
  <si>
    <t>25/9/2014</t>
  </si>
  <si>
    <t>S1336.3</t>
  </si>
  <si>
    <t>E365313</t>
  </si>
  <si>
    <t>23.9.2014</t>
  </si>
  <si>
    <t>S056343</t>
  </si>
  <si>
    <t>E36464.53</t>
  </si>
  <si>
    <t>15.09.2014</t>
  </si>
  <si>
    <t>S1034.9</t>
  </si>
  <si>
    <t>E3649869</t>
  </si>
  <si>
    <t>23.8.2014</t>
  </si>
  <si>
    <t>S1150.3</t>
  </si>
  <si>
    <t>E365152.6</t>
  </si>
  <si>
    <t>27.2.2014</t>
  </si>
  <si>
    <t>S05942.8</t>
  </si>
  <si>
    <t>E364819.4</t>
  </si>
  <si>
    <t>15.3.2014</t>
  </si>
  <si>
    <t>S1043</t>
  </si>
  <si>
    <t>E36494.41</t>
  </si>
  <si>
    <t>10.9.2014</t>
  </si>
  <si>
    <t>S05914.6</t>
  </si>
  <si>
    <t>E364730.4</t>
  </si>
  <si>
    <t>15.4.2014</t>
  </si>
  <si>
    <t>S1044</t>
  </si>
  <si>
    <t>E365024</t>
  </si>
  <si>
    <t>29.1.2014</t>
  </si>
  <si>
    <t>S1935.6</t>
  </si>
  <si>
    <t>E3639454</t>
  </si>
  <si>
    <t>30.10.2014</t>
  </si>
  <si>
    <t>S11014.5</t>
  </si>
  <si>
    <t>E3640106</t>
  </si>
  <si>
    <t>10.8.2014</t>
  </si>
  <si>
    <t>E3640531</t>
  </si>
  <si>
    <t>20.10.2014</t>
  </si>
  <si>
    <t>S05758.4</t>
  </si>
  <si>
    <t>E3646120</t>
  </si>
  <si>
    <t>20.8.2014</t>
  </si>
  <si>
    <t>S05832.8</t>
  </si>
  <si>
    <t>E364836</t>
  </si>
  <si>
    <t>7.12.2013</t>
  </si>
  <si>
    <t>S05638.2</t>
  </si>
  <si>
    <t>E364545.5</t>
  </si>
  <si>
    <t>7.12.2014</t>
  </si>
  <si>
    <t>S1124.7</t>
  </si>
  <si>
    <t>E365226.3</t>
  </si>
  <si>
    <t>S05730.5</t>
  </si>
  <si>
    <t>E364615.4</t>
  </si>
  <si>
    <t>20.1.2014</t>
  </si>
  <si>
    <t>S1434.9</t>
  </si>
  <si>
    <t>E364527</t>
  </si>
  <si>
    <t>30.11.2014</t>
  </si>
  <si>
    <t>S1432.6</t>
  </si>
  <si>
    <t>E364520</t>
  </si>
  <si>
    <t>10.12.2014</t>
  </si>
  <si>
    <t>S431.1</t>
  </si>
  <si>
    <t>E364521.2</t>
  </si>
  <si>
    <t>6.11.2014</t>
  </si>
  <si>
    <t>S1425.9</t>
  </si>
  <si>
    <t>E364526.6</t>
  </si>
  <si>
    <t>1.11.2014</t>
  </si>
  <si>
    <t>S14124.5</t>
  </si>
  <si>
    <t>E364453.9</t>
  </si>
  <si>
    <t>06.12.2014</t>
  </si>
  <si>
    <t>S1718.7</t>
  </si>
  <si>
    <t>E363612.4</t>
  </si>
  <si>
    <t>28.12.2014</t>
  </si>
  <si>
    <t>S19415</t>
  </si>
  <si>
    <t>E363951.3</t>
  </si>
  <si>
    <t>16.11.2014</t>
  </si>
  <si>
    <t>S1719.9</t>
  </si>
  <si>
    <t>E363612.7</t>
  </si>
  <si>
    <t>22.12.2014</t>
  </si>
  <si>
    <t>S1515.6</t>
  </si>
  <si>
    <t>E36380.486</t>
  </si>
  <si>
    <t>30.12.2014</t>
  </si>
  <si>
    <t>S1552.5</t>
  </si>
  <si>
    <t>E363831.4</t>
  </si>
  <si>
    <t>24.12.2014</t>
  </si>
  <si>
    <t>S1543.2</t>
  </si>
  <si>
    <t>E363841.7</t>
  </si>
  <si>
    <t>S1549.3</t>
  </si>
  <si>
    <t>E368831.1</t>
  </si>
  <si>
    <t>S1722.8</t>
  </si>
  <si>
    <t>E363611.8</t>
  </si>
  <si>
    <t>S1136.43</t>
  </si>
  <si>
    <t>E36423.59</t>
  </si>
  <si>
    <t>29.11.2014</t>
  </si>
  <si>
    <t>E364151.3</t>
  </si>
  <si>
    <t>2.12.2014</t>
  </si>
  <si>
    <t>S11720.4</t>
  </si>
  <si>
    <t>E363012</t>
  </si>
  <si>
    <t>S15155.2</t>
  </si>
  <si>
    <t>E3638136</t>
  </si>
  <si>
    <t>09.11.2014</t>
  </si>
  <si>
    <t>S11048.1</t>
  </si>
  <si>
    <t>E364335.3</t>
  </si>
  <si>
    <t>S1113.38</t>
  </si>
  <si>
    <t>E364453.4</t>
  </si>
  <si>
    <t>8.8.2014</t>
  </si>
  <si>
    <t>S1717.6</t>
  </si>
  <si>
    <t>E363792.5</t>
  </si>
  <si>
    <t>21.12.2014</t>
  </si>
  <si>
    <t>S11217</t>
  </si>
  <si>
    <t>E364447</t>
  </si>
  <si>
    <t>S112444</t>
  </si>
  <si>
    <t>E3644221</t>
  </si>
  <si>
    <t>8.12.2014</t>
  </si>
  <si>
    <t>S1324.8</t>
  </si>
  <si>
    <t>E365323.3</t>
  </si>
  <si>
    <t>S1337.3</t>
  </si>
  <si>
    <t>E3653786</t>
  </si>
  <si>
    <t>6.4.2014</t>
  </si>
  <si>
    <t>S1134.2</t>
  </si>
  <si>
    <t>5.7.2014</t>
  </si>
  <si>
    <t>S1547.6</t>
  </si>
  <si>
    <t>E365149.1</t>
  </si>
  <si>
    <t>23.12.2013</t>
  </si>
  <si>
    <t>S11044.4</t>
  </si>
  <si>
    <t>E364433.8</t>
  </si>
  <si>
    <t>5.4.2014</t>
  </si>
  <si>
    <t>S1346.1</t>
  </si>
  <si>
    <t>E365330</t>
  </si>
  <si>
    <t>18.12.2014</t>
  </si>
  <si>
    <t>S1320.9</t>
  </si>
  <si>
    <t>E365230.5</t>
  </si>
  <si>
    <t>6.04.2014</t>
  </si>
  <si>
    <t>S1344.8</t>
  </si>
  <si>
    <t>E365330.6</t>
  </si>
  <si>
    <t>S13144.1</t>
  </si>
  <si>
    <t>E365317.5</t>
  </si>
  <si>
    <t>S1352.6</t>
  </si>
  <si>
    <t>E36536.57</t>
  </si>
  <si>
    <t>30.9.2014</t>
  </si>
  <si>
    <t>S1655.6</t>
  </si>
  <si>
    <t>E363672.4</t>
  </si>
  <si>
    <t>20.12.2014</t>
  </si>
  <si>
    <t>S1714.9</t>
  </si>
  <si>
    <t>E363712.5</t>
  </si>
  <si>
    <t>S1659.5</t>
  </si>
  <si>
    <t>E363039.9</t>
  </si>
  <si>
    <t>S1742.7</t>
  </si>
  <si>
    <t>E363542.7</t>
  </si>
  <si>
    <t>S11648.8</t>
  </si>
  <si>
    <t>E363785.3</t>
  </si>
  <si>
    <t>S11223.9</t>
  </si>
  <si>
    <t>E364240.8</t>
  </si>
  <si>
    <t>17.01.2015</t>
  </si>
  <si>
    <t>S11247.3</t>
  </si>
  <si>
    <t>E364155.4</t>
  </si>
  <si>
    <t>29.12.2014</t>
  </si>
  <si>
    <t>S112149.8</t>
  </si>
  <si>
    <t>E364153.9</t>
  </si>
  <si>
    <t>23.12.2014</t>
  </si>
  <si>
    <t>S17127.6</t>
  </si>
  <si>
    <t>16.12.2014</t>
  </si>
  <si>
    <t>S1713.8</t>
  </si>
  <si>
    <t>E36376.11</t>
  </si>
  <si>
    <t>29.01.2015</t>
  </si>
  <si>
    <t>S1711.1</t>
  </si>
  <si>
    <t>E363720.8</t>
  </si>
  <si>
    <t>S1827.3</t>
  </si>
  <si>
    <t>E363611.7</t>
  </si>
  <si>
    <t>03.02.2015</t>
  </si>
  <si>
    <t>S180414</t>
  </si>
  <si>
    <t>e363641.6</t>
  </si>
  <si>
    <t>S11323.4</t>
  </si>
  <si>
    <t>E364425</t>
  </si>
  <si>
    <t>14.4.2011</t>
  </si>
  <si>
    <t>S11242.5</t>
  </si>
  <si>
    <t>E364337.4</t>
  </si>
  <si>
    <t>17.10.2014</t>
  </si>
  <si>
    <t>S1104.19</t>
  </si>
  <si>
    <t>E364528.5</t>
  </si>
  <si>
    <t>7.9.2014</t>
  </si>
  <si>
    <t>S1447.1</t>
  </si>
  <si>
    <t>E36519.87</t>
  </si>
  <si>
    <t>6.10.2014</t>
  </si>
  <si>
    <t>S1511.1</t>
  </si>
  <si>
    <t>E365120.4</t>
  </si>
  <si>
    <t>28.4.2014</t>
  </si>
  <si>
    <t>S1352.1</t>
  </si>
  <si>
    <t>E365135.9</t>
  </si>
  <si>
    <t>22.10.2014</t>
  </si>
  <si>
    <t>S1118</t>
  </si>
  <si>
    <t>E364621.1</t>
  </si>
  <si>
    <t>S1413.9</t>
  </si>
  <si>
    <t>E364843.8</t>
  </si>
  <si>
    <t>22.8.2014</t>
  </si>
  <si>
    <t>S1339.6</t>
  </si>
  <si>
    <t>E36117.9</t>
  </si>
  <si>
    <t>9.11.2014</t>
  </si>
  <si>
    <t>S144.73</t>
  </si>
  <si>
    <t>E364739.3</t>
  </si>
  <si>
    <t>15.7.2014</t>
  </si>
  <si>
    <t>S1616.2</t>
  </si>
  <si>
    <t>E36491.58</t>
  </si>
  <si>
    <t>S1547.7</t>
  </si>
  <si>
    <t>E364856.4</t>
  </si>
  <si>
    <t>19.11.2014</t>
  </si>
  <si>
    <t>S05737.6</t>
  </si>
  <si>
    <t>E3646303</t>
  </si>
  <si>
    <t>S1719.8</t>
  </si>
  <si>
    <t>E363654</t>
  </si>
  <si>
    <t>S1717.8</t>
  </si>
  <si>
    <t>E36375.72</t>
  </si>
  <si>
    <t>E364420.9</t>
  </si>
  <si>
    <t>S142.09</t>
  </si>
  <si>
    <t>E365339.7</t>
  </si>
  <si>
    <t>5.1.2014</t>
  </si>
  <si>
    <t>S05948.1</t>
  </si>
  <si>
    <t>E364946.2</t>
  </si>
  <si>
    <t>15.1.2014</t>
  </si>
  <si>
    <t>S05833.6</t>
  </si>
  <si>
    <t>E 364912</t>
  </si>
  <si>
    <t>27.5.2014</t>
  </si>
  <si>
    <t>S5658.6</t>
  </si>
  <si>
    <t>E364544.6</t>
  </si>
  <si>
    <t>25.2.2014</t>
  </si>
  <si>
    <t>S05653.4</t>
  </si>
  <si>
    <t>E364533.2</t>
  </si>
  <si>
    <t>S05850</t>
  </si>
  <si>
    <t>E36479.6</t>
  </si>
  <si>
    <t>18.10.2014</t>
  </si>
  <si>
    <t>S100.221</t>
  </si>
  <si>
    <t>E36489.84</t>
  </si>
  <si>
    <t>12.2.2014</t>
  </si>
  <si>
    <t>S11264</t>
  </si>
  <si>
    <t>E3648445</t>
  </si>
  <si>
    <t>S10422</t>
  </si>
  <si>
    <t>E3648233</t>
  </si>
  <si>
    <t>S10498</t>
  </si>
  <si>
    <t>E364848</t>
  </si>
  <si>
    <t>30.02.2014</t>
  </si>
  <si>
    <t>S1617.8</t>
  </si>
  <si>
    <t>E363827.8</t>
  </si>
  <si>
    <t>S15484</t>
  </si>
  <si>
    <t>E364950</t>
  </si>
  <si>
    <t>S05851.8</t>
  </si>
  <si>
    <t>E364615.8</t>
  </si>
  <si>
    <t>28.6.2014</t>
  </si>
  <si>
    <t>S1310.5</t>
  </si>
  <si>
    <t>E365436.4</t>
  </si>
  <si>
    <t>S127.04</t>
  </si>
  <si>
    <t>E365352.4</t>
  </si>
  <si>
    <t>10.6.2014</t>
  </si>
  <si>
    <t>S15.23</t>
  </si>
  <si>
    <t>E364858.1</t>
  </si>
  <si>
    <t>15.12.2014</t>
  </si>
  <si>
    <t>S05941.4</t>
  </si>
  <si>
    <t>E364736.2</t>
  </si>
  <si>
    <t>S102,78</t>
  </si>
  <si>
    <t>E364711.5</t>
  </si>
  <si>
    <t>25.1.2014</t>
  </si>
  <si>
    <t>S1554.5</t>
  </si>
  <si>
    <t>E365016.4</t>
  </si>
  <si>
    <t>S1646.2</t>
  </si>
  <si>
    <t>E365056.2</t>
  </si>
  <si>
    <t>S05950.7</t>
  </si>
  <si>
    <t>E3647427</t>
  </si>
  <si>
    <t>23.3.2014</t>
  </si>
  <si>
    <t>S1145.5</t>
  </si>
  <si>
    <t>E36 4632.8</t>
  </si>
  <si>
    <t>27.12.2014</t>
  </si>
  <si>
    <t>S1220.8</t>
  </si>
  <si>
    <t>E365156.4</t>
  </si>
  <si>
    <t>S1226.4</t>
  </si>
  <si>
    <t>E365210.8</t>
  </si>
  <si>
    <t>S1235.9</t>
  </si>
  <si>
    <t>E365215.8</t>
  </si>
  <si>
    <t>S1616.6</t>
  </si>
  <si>
    <t>E36453.73</t>
  </si>
  <si>
    <t>28.9.2014</t>
  </si>
  <si>
    <t>S1744.6</t>
  </si>
  <si>
    <t>E364933.7</t>
  </si>
  <si>
    <t>12.6.2014</t>
  </si>
  <si>
    <t>S1734.3</t>
  </si>
  <si>
    <t>E364858.7</t>
  </si>
  <si>
    <t>S117232</t>
  </si>
  <si>
    <t>E3637231</t>
  </si>
  <si>
    <t>S11644.9</t>
  </si>
  <si>
    <t>E364046.7</t>
  </si>
  <si>
    <t>25.11.2014</t>
  </si>
  <si>
    <t>S11653.8</t>
  </si>
  <si>
    <t>E364057</t>
  </si>
  <si>
    <t>10.10.2014</t>
  </si>
  <si>
    <t>S1826.6</t>
  </si>
  <si>
    <t>E36366.08</t>
  </si>
  <si>
    <t>11.2.2015</t>
  </si>
  <si>
    <t>S151.61</t>
  </si>
  <si>
    <t>E364419.5</t>
  </si>
  <si>
    <t>S175.63</t>
  </si>
  <si>
    <t>E36373.58</t>
  </si>
  <si>
    <t>S171.42</t>
  </si>
  <si>
    <t>E36376.3</t>
  </si>
  <si>
    <t>S1739.8</t>
  </si>
  <si>
    <t>E363628.2</t>
  </si>
  <si>
    <t>S1426.8</t>
  </si>
  <si>
    <t>E364517.2</t>
  </si>
  <si>
    <t>S1424.6</t>
  </si>
  <si>
    <t>E364458</t>
  </si>
  <si>
    <t>S1713.6</t>
  </si>
  <si>
    <t>E363649.4</t>
  </si>
  <si>
    <t>15.04.2015</t>
  </si>
  <si>
    <t>S1810.5</t>
  </si>
  <si>
    <t>E36365.63</t>
  </si>
  <si>
    <t>S11041.2</t>
  </si>
  <si>
    <t>E363737.2</t>
  </si>
  <si>
    <t>15.11.2014</t>
  </si>
  <si>
    <t>S1522.9</t>
  </si>
  <si>
    <t>E363716.4</t>
  </si>
  <si>
    <t>S1528.4</t>
  </si>
  <si>
    <t>E363717.8</t>
  </si>
  <si>
    <t>S1446.6</t>
  </si>
  <si>
    <t>E363614.6</t>
  </si>
  <si>
    <t>S1951.5</t>
  </si>
  <si>
    <t>E363819.2</t>
  </si>
  <si>
    <t>S1141.93</t>
  </si>
  <si>
    <t>E363916</t>
  </si>
  <si>
    <t>s1412.5</t>
  </si>
  <si>
    <t>E363654.7</t>
  </si>
  <si>
    <t>S11421</t>
  </si>
  <si>
    <t>E363948.9</t>
  </si>
  <si>
    <t>30.11.2010</t>
  </si>
  <si>
    <t>S112357</t>
  </si>
  <si>
    <t>E3642236</t>
  </si>
  <si>
    <t>S113125</t>
  </si>
  <si>
    <t>E3644526</t>
  </si>
  <si>
    <t>25.10.2014</t>
  </si>
  <si>
    <t>S113193</t>
  </si>
  <si>
    <t>E3645847</t>
  </si>
  <si>
    <t>S19535</t>
  </si>
  <si>
    <t>E3645546</t>
  </si>
  <si>
    <t>S111255</t>
  </si>
  <si>
    <t>E3638225</t>
  </si>
  <si>
    <t>S13571</t>
  </si>
  <si>
    <t>E364814.8</t>
  </si>
  <si>
    <t>S1433.4</t>
  </si>
  <si>
    <t>E364524.7</t>
  </si>
  <si>
    <t>10.02.2015</t>
  </si>
  <si>
    <t>S05745.4</t>
  </si>
  <si>
    <t>E3649377</t>
  </si>
  <si>
    <t>20.08.2013</t>
  </si>
  <si>
    <t>S19197</t>
  </si>
  <si>
    <t>E3645591</t>
  </si>
  <si>
    <t>10.07.2015</t>
  </si>
  <si>
    <t>S15256</t>
  </si>
  <si>
    <t>E363720.1</t>
  </si>
  <si>
    <t>15.07.2015</t>
  </si>
  <si>
    <t>S17238</t>
  </si>
  <si>
    <t>E363722.1</t>
  </si>
  <si>
    <t>S14445</t>
  </si>
  <si>
    <t>E3653175</t>
  </si>
  <si>
    <t>10.04.2015</t>
  </si>
  <si>
    <t>S1328.4</t>
  </si>
  <si>
    <t>E365247.7</t>
  </si>
  <si>
    <t>16.05.2015</t>
  </si>
  <si>
    <t>S1541.5</t>
  </si>
  <si>
    <t>E363758.1</t>
  </si>
  <si>
    <t>08.08.2015</t>
  </si>
  <si>
    <t>S1333.2</t>
  </si>
  <si>
    <t>E365240.5</t>
  </si>
  <si>
    <t>04.08.2015</t>
  </si>
  <si>
    <t>S170996</t>
  </si>
  <si>
    <t>09.08.2015</t>
  </si>
  <si>
    <t>S11039.5</t>
  </si>
  <si>
    <t>E365029.1</t>
  </si>
  <si>
    <t>28.08.2015</t>
  </si>
  <si>
    <t>S15406</t>
  </si>
  <si>
    <t>E363757.6</t>
  </si>
  <si>
    <t>14.09.2014</t>
  </si>
  <si>
    <t>S15139</t>
  </si>
  <si>
    <t>E36371.12</t>
  </si>
  <si>
    <t>S1540</t>
  </si>
  <si>
    <t>E3637153</t>
  </si>
  <si>
    <t>18.08.2015</t>
  </si>
  <si>
    <t>S115263</t>
  </si>
  <si>
    <t>E3637188</t>
  </si>
  <si>
    <t>21.07.2015</t>
  </si>
  <si>
    <t xml:space="preserve">S1646 </t>
  </si>
  <si>
    <t>E363728.8</t>
  </si>
  <si>
    <t>22.08.2015</t>
  </si>
  <si>
    <t>S16514</t>
  </si>
  <si>
    <t>E3636489</t>
  </si>
  <si>
    <t>18.09.2015</t>
  </si>
  <si>
    <t>S17279</t>
  </si>
  <si>
    <t>E363625.9</t>
  </si>
  <si>
    <t>15.09.2015</t>
  </si>
  <si>
    <t>S17585</t>
  </si>
  <si>
    <t>E36351771</t>
  </si>
  <si>
    <t>03.10.2015</t>
  </si>
  <si>
    <t>S13216</t>
  </si>
  <si>
    <t>E365310.7</t>
  </si>
  <si>
    <t>S1648.9</t>
  </si>
  <si>
    <t>E363522.6</t>
  </si>
  <si>
    <t>12.10.2015</t>
  </si>
  <si>
    <t>S053869</t>
  </si>
  <si>
    <t>E3636657</t>
  </si>
  <si>
    <t>17.10.2015</t>
  </si>
  <si>
    <t>S05365</t>
  </si>
  <si>
    <t>E3636593</t>
  </si>
  <si>
    <t>S1239.4</t>
  </si>
  <si>
    <t>E365222.1</t>
  </si>
  <si>
    <t>S1318.9</t>
  </si>
  <si>
    <t>E3651449</t>
  </si>
  <si>
    <t>27.10.2015</t>
  </si>
  <si>
    <t>S1234.2</t>
  </si>
  <si>
    <t>E365219.2</t>
  </si>
  <si>
    <t>10.11.2015</t>
  </si>
  <si>
    <t>S17404</t>
  </si>
  <si>
    <t>E3635369</t>
  </si>
  <si>
    <t>30.09.2015</t>
  </si>
  <si>
    <t>S1659.4</t>
  </si>
  <si>
    <t>E363460</t>
  </si>
  <si>
    <t>05.11.2015</t>
  </si>
  <si>
    <t>S11629.9</t>
  </si>
  <si>
    <t>e363740.3</t>
  </si>
  <si>
    <t>E364837.7</t>
  </si>
  <si>
    <t>S1117.19</t>
  </si>
  <si>
    <t>E3642103</t>
  </si>
  <si>
    <t>20.09.2015</t>
  </si>
  <si>
    <t>S13421</t>
  </si>
  <si>
    <t>E364728.4</t>
  </si>
  <si>
    <t>15.10.2015</t>
  </si>
  <si>
    <t>S12594</t>
  </si>
  <si>
    <t>E36520695</t>
  </si>
  <si>
    <t>S059228</t>
  </si>
  <si>
    <t>E364453.3</t>
  </si>
  <si>
    <t>S19447</t>
  </si>
  <si>
    <t>E3647102</t>
  </si>
  <si>
    <t>S11133</t>
  </si>
  <si>
    <t>E3644265</t>
  </si>
  <si>
    <t>S15175</t>
  </si>
  <si>
    <t>E363749.4</t>
  </si>
  <si>
    <t>S113358</t>
  </si>
  <si>
    <t>E364234</t>
  </si>
  <si>
    <t>S15397</t>
  </si>
  <si>
    <t>E3637764</t>
  </si>
  <si>
    <t>S059227</t>
  </si>
  <si>
    <t>E3644471</t>
  </si>
  <si>
    <t>S10375</t>
  </si>
  <si>
    <t>E364715.7</t>
  </si>
  <si>
    <t>S10225</t>
  </si>
  <si>
    <t>E3646426</t>
  </si>
  <si>
    <t>S057419</t>
  </si>
  <si>
    <t>E3644308</t>
  </si>
  <si>
    <t>20.3.2016</t>
  </si>
  <si>
    <t>S157432</t>
  </si>
  <si>
    <t>E3644342</t>
  </si>
  <si>
    <t>S057451</t>
  </si>
  <si>
    <t>E3644491</t>
  </si>
  <si>
    <t>S058505</t>
  </si>
  <si>
    <t>E3644569</t>
  </si>
  <si>
    <t>S17796</t>
  </si>
  <si>
    <t>E3636326</t>
  </si>
  <si>
    <t>S10334</t>
  </si>
  <si>
    <t>E3647164</t>
  </si>
  <si>
    <t>S10396</t>
  </si>
  <si>
    <t>E3647131</t>
  </si>
  <si>
    <t>S59551</t>
  </si>
  <si>
    <t>E3646444</t>
  </si>
  <si>
    <t>S057323</t>
  </si>
  <si>
    <t>E3644196</t>
  </si>
  <si>
    <t>S10267</t>
  </si>
  <si>
    <t>E3647996</t>
  </si>
  <si>
    <t>S1018</t>
  </si>
  <si>
    <t>E3647398</t>
  </si>
  <si>
    <t>S10833</t>
  </si>
  <si>
    <t>E3645354</t>
  </si>
  <si>
    <t>S10367</t>
  </si>
  <si>
    <t>E3644543</t>
  </si>
  <si>
    <t>S59587</t>
  </si>
  <si>
    <t>E3642285</t>
  </si>
  <si>
    <t>S1534</t>
  </si>
  <si>
    <t>E364959</t>
  </si>
  <si>
    <t>S11677</t>
  </si>
  <si>
    <t>E3644409</t>
  </si>
  <si>
    <t>S10569</t>
  </si>
  <si>
    <t>E3644981</t>
  </si>
  <si>
    <t>S1151</t>
  </si>
  <si>
    <t>E3644486</t>
  </si>
  <si>
    <t>S1520</t>
  </si>
  <si>
    <t>E3637226</t>
  </si>
  <si>
    <t>S10234</t>
  </si>
  <si>
    <t>E3644562</t>
  </si>
  <si>
    <t>S059337</t>
  </si>
  <si>
    <t>E3645143</t>
  </si>
  <si>
    <t>S058545</t>
  </si>
  <si>
    <t>E3645166</t>
  </si>
  <si>
    <t>S059314</t>
  </si>
  <si>
    <t>E3645236</t>
  </si>
  <si>
    <t>S058305</t>
  </si>
  <si>
    <t>E3644549</t>
  </si>
  <si>
    <t>S059326</t>
  </si>
  <si>
    <t>E3645572</t>
  </si>
  <si>
    <t>S059356</t>
  </si>
  <si>
    <t>E3645104</t>
  </si>
  <si>
    <t>S10177</t>
  </si>
  <si>
    <t>E3645577</t>
  </si>
  <si>
    <t>S059345</t>
  </si>
  <si>
    <t>E3645144</t>
  </si>
  <si>
    <t>S12465</t>
  </si>
  <si>
    <t>E3651399</t>
  </si>
  <si>
    <t>27.12.2015</t>
  </si>
  <si>
    <t>S59384</t>
  </si>
  <si>
    <t>E3645374</t>
  </si>
  <si>
    <t>S058347</t>
  </si>
  <si>
    <t>E3644109</t>
  </si>
  <si>
    <t>E3644162</t>
  </si>
  <si>
    <t>S11206</t>
  </si>
  <si>
    <t>E3646606</t>
  </si>
  <si>
    <t>S10242</t>
  </si>
  <si>
    <t>E3645396</t>
  </si>
  <si>
    <t>E3644391</t>
  </si>
  <si>
    <t>S12105</t>
  </si>
  <si>
    <t>E3646165</t>
  </si>
  <si>
    <t>E3653121</t>
  </si>
  <si>
    <t>S1438</t>
  </si>
  <si>
    <t>E3650503</t>
  </si>
  <si>
    <t>10.02.2016</t>
  </si>
  <si>
    <t>S11443</t>
  </si>
  <si>
    <t>E3651594</t>
  </si>
  <si>
    <t>02.11.2015</t>
  </si>
  <si>
    <t>S1155</t>
  </si>
  <si>
    <t>E3650399</t>
  </si>
  <si>
    <t>S13555</t>
  </si>
  <si>
    <t>E3651312</t>
  </si>
  <si>
    <t>18.12.2015</t>
  </si>
  <si>
    <t>E36502</t>
  </si>
  <si>
    <t>S10504</t>
  </si>
  <si>
    <t>E3650142</t>
  </si>
  <si>
    <t>S10295</t>
  </si>
  <si>
    <t>E3649492</t>
  </si>
  <si>
    <t>S1154</t>
  </si>
  <si>
    <t>E3650495</t>
  </si>
  <si>
    <t>S11169</t>
  </si>
  <si>
    <t>E3650447</t>
  </si>
  <si>
    <t>S10385</t>
  </si>
  <si>
    <t>E364534</t>
  </si>
  <si>
    <t>S10172</t>
  </si>
  <si>
    <t>E3645212</t>
  </si>
  <si>
    <t>S10155</t>
  </si>
  <si>
    <t>E3645202</t>
  </si>
  <si>
    <t>S110571</t>
  </si>
  <si>
    <t>E3653376</t>
  </si>
  <si>
    <t>S19458</t>
  </si>
  <si>
    <t>E3648301</t>
  </si>
  <si>
    <t>S11054</t>
  </si>
  <si>
    <t>E3653249</t>
  </si>
  <si>
    <t>S110369</t>
  </si>
  <si>
    <t>S111114</t>
  </si>
  <si>
    <t>E3646516</t>
  </si>
  <si>
    <t>S15368</t>
  </si>
  <si>
    <t>E3649138</t>
  </si>
  <si>
    <t>S059546</t>
  </si>
  <si>
    <t>E3648545</t>
  </si>
  <si>
    <t>S115547</t>
  </si>
  <si>
    <t>E3641625</t>
  </si>
  <si>
    <t>S1166196</t>
  </si>
  <si>
    <t>E364217</t>
  </si>
  <si>
    <t>S112404</t>
  </si>
  <si>
    <t>E3641108</t>
  </si>
  <si>
    <t>10.9.2015</t>
  </si>
  <si>
    <t>S113093</t>
  </si>
  <si>
    <t>E364167</t>
  </si>
  <si>
    <t>S114253</t>
  </si>
  <si>
    <t>E3639401</t>
  </si>
  <si>
    <t>S1124</t>
  </si>
  <si>
    <t>E3643593</t>
  </si>
  <si>
    <t>E3638185</t>
  </si>
  <si>
    <t>S11616</t>
  </si>
  <si>
    <t>E364422</t>
  </si>
  <si>
    <t>S1352</t>
  </si>
  <si>
    <t>E3647451</t>
  </si>
  <si>
    <t>S110155</t>
  </si>
  <si>
    <t>E3640117</t>
  </si>
  <si>
    <t>E3647396</t>
  </si>
  <si>
    <t>S13547</t>
  </si>
  <si>
    <t>E3648072</t>
  </si>
  <si>
    <t>13.4.2016</t>
  </si>
  <si>
    <t>S15355</t>
  </si>
  <si>
    <t>E3646434</t>
  </si>
  <si>
    <t>16.10.2015</t>
  </si>
  <si>
    <t>S0575451</t>
  </si>
  <si>
    <t>S05719</t>
  </si>
  <si>
    <t>E3644582</t>
  </si>
  <si>
    <t>S13179</t>
  </si>
  <si>
    <t>E3642498</t>
  </si>
  <si>
    <t>S15106</t>
  </si>
  <si>
    <t>E3650285</t>
  </si>
  <si>
    <t>S1059435</t>
  </si>
  <si>
    <t>E364529</t>
  </si>
  <si>
    <t>S1544</t>
  </si>
  <si>
    <t>E3637103</t>
  </si>
  <si>
    <t>15.11.2015</t>
  </si>
  <si>
    <t>S15412</t>
  </si>
  <si>
    <t>E364312.1</t>
  </si>
  <si>
    <t>01.10.2016</t>
  </si>
  <si>
    <t>S1022.6</t>
  </si>
  <si>
    <t>E364347.3</t>
  </si>
  <si>
    <t>S1035.3</t>
  </si>
  <si>
    <t>E364420.7</t>
  </si>
  <si>
    <t>S11117.9</t>
  </si>
  <si>
    <t>E365333.3</t>
  </si>
  <si>
    <t>15.10.2016</t>
  </si>
  <si>
    <t>S05823.32</t>
  </si>
  <si>
    <t>E364532.64</t>
  </si>
  <si>
    <t>24.10.2016</t>
  </si>
  <si>
    <t>S05844.7</t>
  </si>
  <si>
    <t>E364340.5</t>
  </si>
  <si>
    <t>S112613</t>
  </si>
  <si>
    <t>E364255</t>
  </si>
  <si>
    <t>24.12.2016</t>
  </si>
  <si>
    <t>S11739.34</t>
  </si>
  <si>
    <t>E363756.74</t>
  </si>
  <si>
    <t>10.11.2016</t>
  </si>
  <si>
    <t>S1536</t>
  </si>
  <si>
    <t>E365114.38</t>
  </si>
  <si>
    <t>10.12.2016</t>
  </si>
  <si>
    <t>S1914.62</t>
  </si>
  <si>
    <t>E36454.23</t>
  </si>
  <si>
    <t>S05847</t>
  </si>
  <si>
    <t>E364237</t>
  </si>
  <si>
    <t>S05833</t>
  </si>
  <si>
    <t>E364231.8</t>
  </si>
  <si>
    <t>10.02.2017</t>
  </si>
  <si>
    <t>S111119</t>
  </si>
  <si>
    <t>E3644443</t>
  </si>
  <si>
    <t>S14463</t>
  </si>
  <si>
    <t>E275555</t>
  </si>
  <si>
    <t>S14271</t>
  </si>
  <si>
    <t>E379713</t>
  </si>
  <si>
    <t>S056113</t>
  </si>
  <si>
    <t>E3636218</t>
  </si>
  <si>
    <t>S116103</t>
  </si>
  <si>
    <t>E3638229</t>
  </si>
  <si>
    <t>S11050.4</t>
  </si>
  <si>
    <t>E36456.9</t>
  </si>
  <si>
    <t>20.02.2017</t>
  </si>
  <si>
    <t>S15185</t>
  </si>
  <si>
    <t>E3647252</t>
  </si>
  <si>
    <t>S18278</t>
  </si>
  <si>
    <t>E3649374</t>
  </si>
  <si>
    <t>S1948.1</t>
  </si>
  <si>
    <t>E364543.5</t>
  </si>
  <si>
    <t>S1556.8</t>
  </si>
  <si>
    <t>E364857.4</t>
  </si>
  <si>
    <t>S05817.7</t>
  </si>
  <si>
    <t>E364250.5</t>
  </si>
  <si>
    <t>S05814.5</t>
  </si>
  <si>
    <t>E364235.9</t>
  </si>
  <si>
    <t>10.03.2017</t>
  </si>
  <si>
    <t>20.03.2017</t>
  </si>
  <si>
    <t>S0597.34</t>
  </si>
  <si>
    <t>E36425.28</t>
  </si>
  <si>
    <t>18.03.2017</t>
  </si>
  <si>
    <t>S05923.3</t>
  </si>
  <si>
    <t>E36439.04</t>
  </si>
  <si>
    <t>14.03.2017</t>
  </si>
  <si>
    <t>S05853.9</t>
  </si>
  <si>
    <t>E363846.3</t>
  </si>
  <si>
    <t>08.04.2017</t>
  </si>
  <si>
    <t>E364857.1</t>
  </si>
  <si>
    <t>14.04.2017</t>
  </si>
  <si>
    <t>S05853.3</t>
  </si>
  <si>
    <t>E363845.3</t>
  </si>
  <si>
    <t>25.04.2017</t>
  </si>
  <si>
    <t>S058593</t>
  </si>
  <si>
    <t>E3641571</t>
  </si>
  <si>
    <t>02.05.2017</t>
  </si>
  <si>
    <t>S058428</t>
  </si>
  <si>
    <t>E3642174</t>
  </si>
  <si>
    <t>20.04.2017</t>
  </si>
  <si>
    <t>S05839.6</t>
  </si>
  <si>
    <t>E364215.8</t>
  </si>
  <si>
    <t>S05858</t>
  </si>
  <si>
    <t>E3641572</t>
  </si>
  <si>
    <t>S0592.06</t>
  </si>
  <si>
    <t>E363932.8</t>
  </si>
  <si>
    <t>12.05.2017</t>
  </si>
  <si>
    <t>S05915</t>
  </si>
  <si>
    <t>E364118.7</t>
  </si>
  <si>
    <t>08.05.2017</t>
  </si>
  <si>
    <t>S05911.4</t>
  </si>
  <si>
    <t>24.05.2017</t>
  </si>
  <si>
    <t>S05910.8</t>
  </si>
  <si>
    <t>36393.53</t>
  </si>
  <si>
    <t>25.05.2017</t>
  </si>
  <si>
    <t>S05857.2</t>
  </si>
  <si>
    <t>E363852.6</t>
  </si>
  <si>
    <t>S05810.1</t>
  </si>
  <si>
    <t>E364158.7</t>
  </si>
  <si>
    <t>S05917</t>
  </si>
  <si>
    <t>E364123.4</t>
  </si>
  <si>
    <t>12.06.2017</t>
  </si>
  <si>
    <t>S162.72</t>
  </si>
  <si>
    <t>E36493.37</t>
  </si>
  <si>
    <t>24.04.2017</t>
  </si>
  <si>
    <t>S05845.1</t>
  </si>
  <si>
    <t>E364152.3</t>
  </si>
  <si>
    <t>15.06.2017</t>
  </si>
  <si>
    <t>S0590.731</t>
  </si>
  <si>
    <t>E363857.6</t>
  </si>
  <si>
    <t>S05912.7</t>
  </si>
  <si>
    <t>E363924.2</t>
  </si>
  <si>
    <t>S0591.59</t>
  </si>
  <si>
    <t>E363743.5</t>
  </si>
  <si>
    <t>02.06.2017</t>
  </si>
  <si>
    <t>S05849.3</t>
  </si>
  <si>
    <t>E363839.3</t>
  </si>
  <si>
    <t>07.06.2017</t>
  </si>
  <si>
    <t>S1028.6</t>
  </si>
  <si>
    <t>E364132.1</t>
  </si>
  <si>
    <t>15.05.2017</t>
  </si>
  <si>
    <t>E364229.7</t>
  </si>
  <si>
    <t>03.07.2017</t>
  </si>
  <si>
    <t>S1925.9</t>
  </si>
  <si>
    <t>E36468.5</t>
  </si>
  <si>
    <t>28.03.2017</t>
  </si>
  <si>
    <t>S05948</t>
  </si>
  <si>
    <t>E364011.5</t>
  </si>
  <si>
    <t>28.08.2017</t>
  </si>
  <si>
    <t>S1555.7</t>
  </si>
  <si>
    <t>E364854.2</t>
  </si>
  <si>
    <t>24.07.2017</t>
  </si>
  <si>
    <t>S1013.4</t>
  </si>
  <si>
    <t>E364412.9</t>
  </si>
  <si>
    <t>S1016.4</t>
  </si>
  <si>
    <t>E364624.1</t>
  </si>
  <si>
    <t>06.08.2017</t>
  </si>
  <si>
    <t>E364116</t>
  </si>
  <si>
    <t>20.06.2016</t>
  </si>
  <si>
    <t>S1945.7</t>
  </si>
  <si>
    <t>E364624.4</t>
  </si>
  <si>
    <t>14.09.2017</t>
  </si>
  <si>
    <t>S05941.1</t>
  </si>
  <si>
    <t>E365651.5</t>
  </si>
  <si>
    <t>15.09.2017</t>
  </si>
  <si>
    <t>S0591.61</t>
  </si>
  <si>
    <t>E365737.9</t>
  </si>
  <si>
    <t>28.09.2017</t>
  </si>
  <si>
    <t>S194.9</t>
  </si>
  <si>
    <t>E363748.8</t>
  </si>
  <si>
    <t>E364537.5</t>
  </si>
  <si>
    <t>25.05.2016</t>
  </si>
  <si>
    <t>S11021.4</t>
  </si>
  <si>
    <t>E364421.9</t>
  </si>
  <si>
    <t>10.10.2017</t>
  </si>
  <si>
    <t>S11546.3</t>
  </si>
  <si>
    <t>E364050.4</t>
  </si>
  <si>
    <t>S05856.2</t>
  </si>
  <si>
    <t>E36568.63</t>
  </si>
  <si>
    <t>20.10.2017</t>
  </si>
  <si>
    <t>S05858.2</t>
  </si>
  <si>
    <t>E365614.8</t>
  </si>
  <si>
    <t>18.10.2017</t>
  </si>
  <si>
    <t>S110209</t>
  </si>
  <si>
    <t>E3644209</t>
  </si>
  <si>
    <t>30.10.2017</t>
  </si>
  <si>
    <t>S10194</t>
  </si>
  <si>
    <t>E3643293</t>
  </si>
  <si>
    <t>12.12.2017</t>
  </si>
  <si>
    <t>S11652</t>
  </si>
  <si>
    <t>E3639486</t>
  </si>
  <si>
    <t>S10284</t>
  </si>
  <si>
    <t>E3643392</t>
  </si>
  <si>
    <t>22.12.2017</t>
  </si>
  <si>
    <t>S058466</t>
  </si>
  <si>
    <t>E3642371</t>
  </si>
  <si>
    <t>S057396</t>
  </si>
  <si>
    <t>E364317</t>
  </si>
  <si>
    <t>S058124</t>
  </si>
  <si>
    <t>E3642455</t>
  </si>
  <si>
    <t>S111907</t>
  </si>
  <si>
    <t>E3637839</t>
  </si>
  <si>
    <t>E375222</t>
  </si>
  <si>
    <t>S18121</t>
  </si>
  <si>
    <t>E3649328</t>
  </si>
  <si>
    <t>S10247</t>
  </si>
  <si>
    <t>E3643326</t>
  </si>
  <si>
    <t>03.03.2018</t>
  </si>
  <si>
    <t>S17201</t>
  </si>
  <si>
    <t>E3636399</t>
  </si>
  <si>
    <t>15.06.2018</t>
  </si>
  <si>
    <t>S17245</t>
  </si>
  <si>
    <t>E363637.8</t>
  </si>
  <si>
    <t>28.05.2018</t>
  </si>
  <si>
    <t>S10429</t>
  </si>
  <si>
    <t>E364326.5</t>
  </si>
  <si>
    <t>14.02.2018</t>
  </si>
  <si>
    <t>S058311</t>
  </si>
  <si>
    <t>E3655569</t>
  </si>
  <si>
    <t>30.06.2018</t>
  </si>
  <si>
    <t>S05826</t>
  </si>
  <si>
    <t>E3655511</t>
  </si>
  <si>
    <t>01.07.2018</t>
  </si>
  <si>
    <t>S058469</t>
  </si>
  <si>
    <t>E365618.1</t>
  </si>
  <si>
    <t>05.07.2018</t>
  </si>
  <si>
    <t>S059526</t>
  </si>
  <si>
    <t>E3642483</t>
  </si>
  <si>
    <t>10.03.2018</t>
  </si>
  <si>
    <t>S13581</t>
  </si>
  <si>
    <t>E3652458</t>
  </si>
  <si>
    <t>08.09.2018</t>
  </si>
  <si>
    <t>S14158</t>
  </si>
  <si>
    <t>E365252</t>
  </si>
  <si>
    <t>S17134</t>
  </si>
  <si>
    <t>E3636333</t>
  </si>
  <si>
    <t>S17343</t>
  </si>
  <si>
    <t>E3636286</t>
  </si>
  <si>
    <t>S17267</t>
  </si>
  <si>
    <t>E3636376</t>
  </si>
  <si>
    <t>S059348</t>
  </si>
  <si>
    <t>E363753</t>
  </si>
  <si>
    <t>S10304</t>
  </si>
  <si>
    <t>E3642532</t>
  </si>
  <si>
    <t>E3646254</t>
  </si>
  <si>
    <t>S110221</t>
  </si>
  <si>
    <t>E3646545</t>
  </si>
  <si>
    <t>S16203</t>
  </si>
  <si>
    <t>E364922</t>
  </si>
  <si>
    <t>S116234</t>
  </si>
  <si>
    <t>E3640291</t>
  </si>
  <si>
    <t>S117411</t>
  </si>
  <si>
    <t>E3638291</t>
  </si>
  <si>
    <t>S117266</t>
  </si>
  <si>
    <t>E3638177</t>
  </si>
  <si>
    <t>S059311</t>
  </si>
  <si>
    <t>E3642293</t>
  </si>
  <si>
    <t>S19304</t>
  </si>
  <si>
    <t>E375129</t>
  </si>
  <si>
    <t>S15524</t>
  </si>
  <si>
    <t>E373126</t>
  </si>
  <si>
    <t>S186</t>
  </si>
  <si>
    <t>E3657221</t>
  </si>
  <si>
    <t>S13594</t>
  </si>
  <si>
    <t>E3652284</t>
  </si>
  <si>
    <t>S19399</t>
  </si>
  <si>
    <t>E3645585</t>
  </si>
  <si>
    <t>S14396</t>
  </si>
  <si>
    <t>E3647151</t>
  </si>
  <si>
    <t>S16228</t>
  </si>
  <si>
    <t>E3649160</t>
  </si>
  <si>
    <t>S057189</t>
  </si>
  <si>
    <t>E3638691</t>
  </si>
  <si>
    <t>S1339</t>
  </si>
  <si>
    <t>E3651108</t>
  </si>
  <si>
    <t>S15507</t>
  </si>
  <si>
    <t>E3648585</t>
  </si>
  <si>
    <t>S112517</t>
  </si>
  <si>
    <t>E3642109</t>
  </si>
  <si>
    <t>S112537</t>
  </si>
  <si>
    <t>E3642118</t>
  </si>
  <si>
    <t>S17119</t>
  </si>
  <si>
    <t>E3636162</t>
  </si>
  <si>
    <t>S19223</t>
  </si>
  <si>
    <t>E3635522</t>
  </si>
  <si>
    <t>S10153</t>
  </si>
  <si>
    <t>E3643306</t>
  </si>
  <si>
    <t>S10123</t>
  </si>
  <si>
    <t>E3643237</t>
  </si>
  <si>
    <t>S1721</t>
  </si>
  <si>
    <t>E3636394</t>
  </si>
  <si>
    <t>S16105</t>
  </si>
  <si>
    <t>E3649863</t>
  </si>
  <si>
    <t>S112101</t>
  </si>
  <si>
    <t>E3644545</t>
  </si>
  <si>
    <t>S13506</t>
  </si>
  <si>
    <t>E3651336</t>
  </si>
  <si>
    <t>S1521</t>
  </si>
  <si>
    <t>E3647112</t>
  </si>
  <si>
    <t>S059124</t>
  </si>
  <si>
    <t>E3641398</t>
  </si>
  <si>
    <t>E3644229</t>
  </si>
  <si>
    <t>E3637223</t>
  </si>
  <si>
    <t>S058435</t>
  </si>
  <si>
    <t>E3656259</t>
  </si>
  <si>
    <t>S16165</t>
  </si>
  <si>
    <t>E3637142</t>
  </si>
  <si>
    <t>S05734</t>
  </si>
  <si>
    <t>E3638135</t>
  </si>
  <si>
    <t>E3656352</t>
  </si>
  <si>
    <t>S058829</t>
  </si>
  <si>
    <t>E3638104</t>
  </si>
  <si>
    <t>S16647</t>
  </si>
  <si>
    <t>E363655.3</t>
  </si>
  <si>
    <t>S16326</t>
  </si>
  <si>
    <t>E3636816</t>
  </si>
  <si>
    <t>S05864</t>
  </si>
  <si>
    <t>E3637363</t>
  </si>
  <si>
    <t>S120738</t>
  </si>
  <si>
    <t>E3642282</t>
  </si>
  <si>
    <t>S05740</t>
  </si>
  <si>
    <t>E3637118</t>
  </si>
  <si>
    <t>S12582</t>
  </si>
  <si>
    <t>E3651283</t>
  </si>
  <si>
    <t>S16198</t>
  </si>
  <si>
    <t>E3637218</t>
  </si>
  <si>
    <t>S110144</t>
  </si>
  <si>
    <t>E3655481</t>
  </si>
  <si>
    <t>S14162</t>
  </si>
  <si>
    <t>E3638441</t>
  </si>
  <si>
    <t>S15405</t>
  </si>
  <si>
    <t>E3641284</t>
  </si>
  <si>
    <t>S13599</t>
  </si>
  <si>
    <t>E3648123</t>
  </si>
  <si>
    <t>S19491</t>
  </si>
  <si>
    <t>E3640503</t>
  </si>
  <si>
    <t>S110179</t>
  </si>
  <si>
    <t>E3639532</t>
  </si>
  <si>
    <t>S166.2</t>
  </si>
  <si>
    <t>E363658.2</t>
  </si>
  <si>
    <t>S05841.7</t>
  </si>
  <si>
    <t>E363733.4</t>
  </si>
  <si>
    <t>S056321</t>
  </si>
  <si>
    <t>E3636344</t>
  </si>
  <si>
    <t>S15167</t>
  </si>
  <si>
    <t>E3647169</t>
  </si>
  <si>
    <t>E3647156</t>
  </si>
  <si>
    <t>S058452</t>
  </si>
  <si>
    <t>E363735</t>
  </si>
  <si>
    <t>E3640502</t>
  </si>
  <si>
    <t>S1346.4</t>
  </si>
  <si>
    <t>E36518.16</t>
  </si>
  <si>
    <t>S133.86</t>
  </si>
  <si>
    <t>E365134.1</t>
  </si>
  <si>
    <t>S1011.8</t>
  </si>
  <si>
    <t>E364159.5</t>
  </si>
  <si>
    <t>S0595.69</t>
  </si>
  <si>
    <t>E363832.8</t>
  </si>
  <si>
    <t>S11247.8</t>
  </si>
  <si>
    <t>E364028</t>
  </si>
  <si>
    <t>S05937.9</t>
  </si>
  <si>
    <t>E363759.7</t>
  </si>
  <si>
    <t>S10484</t>
  </si>
  <si>
    <t>S14134</t>
  </si>
  <si>
    <t>E3647361</t>
  </si>
  <si>
    <t>S11129</t>
  </si>
  <si>
    <t>E363918.8</t>
  </si>
  <si>
    <t>S1112.3</t>
  </si>
  <si>
    <t>E363918.1</t>
  </si>
  <si>
    <t>S19475</t>
  </si>
  <si>
    <t>E37557.7</t>
  </si>
  <si>
    <t>S05947.8</t>
  </si>
  <si>
    <t>E363745.2</t>
  </si>
  <si>
    <t>S05939.3</t>
  </si>
  <si>
    <t>E363746.8</t>
  </si>
  <si>
    <t>S14765</t>
  </si>
  <si>
    <t>E3649208</t>
  </si>
  <si>
    <t>S0583005</t>
  </si>
  <si>
    <t>E36378.8</t>
  </si>
  <si>
    <t>1.11.2020</t>
  </si>
  <si>
    <t>S1219.85</t>
  </si>
  <si>
    <t>E363741.2</t>
  </si>
  <si>
    <t>E36396.18</t>
  </si>
  <si>
    <t>S05944.5</t>
  </si>
  <si>
    <t>E36375.2</t>
  </si>
  <si>
    <t>S10287</t>
  </si>
  <si>
    <t>E36384.37</t>
  </si>
  <si>
    <t>S05944.8</t>
  </si>
  <si>
    <t>E363754</t>
  </si>
  <si>
    <t>E10266</t>
  </si>
  <si>
    <t>E363758.6</t>
  </si>
  <si>
    <t>S05941.8</t>
  </si>
  <si>
    <t>E363826.6</t>
  </si>
  <si>
    <t>E363744.4</t>
  </si>
  <si>
    <t>S05920.5</t>
  </si>
  <si>
    <t>E363739.6</t>
  </si>
  <si>
    <t>S10403</t>
  </si>
  <si>
    <t>E363747.9</t>
  </si>
  <si>
    <t>S5959.52</t>
  </si>
  <si>
    <t>E363742.4</t>
  </si>
  <si>
    <t>S058508</t>
  </si>
  <si>
    <t>E364436</t>
  </si>
  <si>
    <t>S1149.9</t>
  </si>
  <si>
    <t>E363735.2</t>
  </si>
  <si>
    <t>S1057.9</t>
  </si>
  <si>
    <t>E364746</t>
  </si>
  <si>
    <t>S05829</t>
  </si>
  <si>
    <t>E36377.64</t>
  </si>
  <si>
    <t>S5953.3</t>
  </si>
  <si>
    <t>E363743.3</t>
  </si>
  <si>
    <t>S05951</t>
  </si>
  <si>
    <t>E363744.2</t>
  </si>
  <si>
    <t>S10507</t>
  </si>
  <si>
    <t>E3637398</t>
  </si>
  <si>
    <t>S1122.1</t>
  </si>
  <si>
    <t>E3638149</t>
  </si>
  <si>
    <t>S05914.7</t>
  </si>
  <si>
    <t>E363714.8</t>
  </si>
  <si>
    <t>Ngewa</t>
  </si>
  <si>
    <t>Githunguri</t>
  </si>
  <si>
    <t>Kiambu</t>
  </si>
  <si>
    <t>Riguanga</t>
  </si>
  <si>
    <t>Kiairia</t>
  </si>
  <si>
    <t xml:space="preserve">Thuita </t>
  </si>
  <si>
    <t>Komothai</t>
  </si>
  <si>
    <t>Mucenga</t>
  </si>
  <si>
    <t>Nyanduma</t>
  </si>
  <si>
    <t>Gatamaiyu</t>
  </si>
  <si>
    <t>Lari</t>
  </si>
  <si>
    <t>Nginduri</t>
  </si>
  <si>
    <t>Mihuko</t>
  </si>
  <si>
    <t>Mbari-ya-igi</t>
  </si>
  <si>
    <t>Githuya</t>
  </si>
  <si>
    <t>Gathigi</t>
  </si>
  <si>
    <t>Kairi</t>
  </si>
  <si>
    <t>Maia-ihi</t>
  </si>
  <si>
    <t>Gikambura</t>
  </si>
  <si>
    <t>Kikuyu</t>
  </si>
  <si>
    <t>Karai</t>
  </si>
  <si>
    <t>Kanyethi</t>
  </si>
  <si>
    <t>Nachu</t>
  </si>
  <si>
    <t>Kanyanjara</t>
  </si>
  <si>
    <t>Muguga</t>
  </si>
  <si>
    <t>Thamanda</t>
  </si>
  <si>
    <t xml:space="preserve">Sigona </t>
  </si>
  <si>
    <t>Sigona</t>
  </si>
  <si>
    <t>Gakobu</t>
  </si>
  <si>
    <t>Uthiru</t>
  </si>
  <si>
    <t>Kabete</t>
  </si>
  <si>
    <t>Kerwa</t>
  </si>
  <si>
    <t>Kiamumbi</t>
  </si>
  <si>
    <t>Thindigua</t>
  </si>
  <si>
    <t>Kiambaa</t>
  </si>
  <si>
    <t xml:space="preserve">Kiambu </t>
  </si>
  <si>
    <t>Thogoto</t>
  </si>
  <si>
    <t xml:space="preserve">Karai </t>
  </si>
  <si>
    <t>Raini</t>
  </si>
  <si>
    <t>Nyaga</t>
  </si>
  <si>
    <t>Mega</t>
  </si>
  <si>
    <t>Jamaica</t>
  </si>
  <si>
    <t>Kinoo</t>
  </si>
  <si>
    <t>Kidfarmco</t>
  </si>
  <si>
    <t>Ondiri</t>
  </si>
  <si>
    <t>Nderi</t>
  </si>
  <si>
    <t>Ruai</t>
  </si>
  <si>
    <t>Embakasi</t>
  </si>
  <si>
    <t>Nairobi East</t>
  </si>
  <si>
    <t>Kaibere</t>
  </si>
  <si>
    <t>Gathugu</t>
  </si>
  <si>
    <t>Lioki</t>
  </si>
  <si>
    <t>Karia</t>
  </si>
  <si>
    <t>Ikinu</t>
  </si>
  <si>
    <t>Raiyani</t>
  </si>
  <si>
    <t>Kiangima</t>
  </si>
  <si>
    <t xml:space="preserve">               Kamuito</t>
  </si>
  <si>
    <t xml:space="preserve">                    Kiairia</t>
  </si>
  <si>
    <t xml:space="preserve">            Githunguri</t>
  </si>
  <si>
    <t>Kiriguini</t>
  </si>
  <si>
    <t>Ndumberi</t>
  </si>
  <si>
    <t>Mahindi</t>
  </si>
  <si>
    <t xml:space="preserve">Kihara </t>
  </si>
  <si>
    <t>Kihara</t>
  </si>
  <si>
    <t>Kiamburi</t>
  </si>
  <si>
    <t>Magoko</t>
  </si>
  <si>
    <t>Mariguini</t>
  </si>
  <si>
    <t>Ngegu</t>
  </si>
  <si>
    <t>Windy ridge</t>
  </si>
  <si>
    <t>Karen</t>
  </si>
  <si>
    <t>Langata</t>
  </si>
  <si>
    <t>Gathiga</t>
  </si>
  <si>
    <t>Nyathuna</t>
  </si>
  <si>
    <t>Gatamaiyo</t>
  </si>
  <si>
    <t>Tinganga</t>
  </si>
  <si>
    <t>Gituamba</t>
  </si>
  <si>
    <t>Ngemwa</t>
  </si>
  <si>
    <t>settled area</t>
  </si>
  <si>
    <t>Gitombo B</t>
  </si>
  <si>
    <t>Kiambururu</t>
  </si>
  <si>
    <t>Mururiini</t>
  </si>
  <si>
    <t>Gathiruini</t>
  </si>
  <si>
    <t>Laini</t>
  </si>
  <si>
    <t>Gathanji</t>
  </si>
  <si>
    <t>Kanake</t>
  </si>
  <si>
    <t>Kiratina</t>
  </si>
  <si>
    <t>Riagithu</t>
  </si>
  <si>
    <t>Kimathi</t>
  </si>
  <si>
    <t>Mitahato</t>
  </si>
  <si>
    <t>Ngenia</t>
  </si>
  <si>
    <t>Kiaria</t>
  </si>
  <si>
    <t>Kirigiti</t>
  </si>
  <si>
    <t>Settled area</t>
  </si>
  <si>
    <t>Maziwa</t>
  </si>
  <si>
    <t>Thindigwa</t>
  </si>
  <si>
    <t>Maishomo</t>
  </si>
  <si>
    <t>Githuguri</t>
  </si>
  <si>
    <t>Kiriko</t>
  </si>
  <si>
    <t>Kanjai</t>
  </si>
  <si>
    <t>Gakoe</t>
  </si>
  <si>
    <t>Giathieko</t>
  </si>
  <si>
    <t>Ngoigwa</t>
  </si>
  <si>
    <t>Mangu</t>
  </si>
  <si>
    <t>Thika</t>
  </si>
  <si>
    <t>Kathpart</t>
  </si>
  <si>
    <t>Cianda</t>
  </si>
  <si>
    <t>Kiriiyu</t>
  </si>
  <si>
    <t>Kibichoi</t>
  </si>
  <si>
    <t>Waguthu</t>
  </si>
  <si>
    <t>Gachika</t>
  </si>
  <si>
    <t>Kaimworia</t>
  </si>
  <si>
    <t>Kiganjo</t>
  </si>
  <si>
    <t>Gatundu</t>
  </si>
  <si>
    <t>Kangui</t>
  </si>
  <si>
    <t>Nganga ini</t>
  </si>
  <si>
    <t xml:space="preserve">Kasphat </t>
  </si>
  <si>
    <t>Kanunga</t>
  </si>
  <si>
    <t>Kiambu East</t>
  </si>
  <si>
    <t>Gichuka</t>
  </si>
  <si>
    <t>Kiamworia</t>
  </si>
  <si>
    <t>Mwongoiya</t>
  </si>
  <si>
    <t>Thathini</t>
  </si>
  <si>
    <t>Kahuho</t>
  </si>
  <si>
    <t>Matuguta</t>
  </si>
  <si>
    <t>Githiga</t>
  </si>
  <si>
    <t>Riabai</t>
  </si>
  <si>
    <t>Gatina</t>
  </si>
  <si>
    <t>Handonga</t>
  </si>
  <si>
    <t>Kamwanya</t>
  </si>
  <si>
    <t>Thakwa</t>
  </si>
  <si>
    <t>Kawaida</t>
  </si>
  <si>
    <t>Muongoiya</t>
  </si>
  <si>
    <t>Mucatha</t>
  </si>
  <si>
    <t>Gacuthi</t>
  </si>
  <si>
    <t>Githiga B</t>
  </si>
  <si>
    <t xml:space="preserve">Githiga  </t>
  </si>
  <si>
    <t>Nduma</t>
  </si>
  <si>
    <t>Ndeiya</t>
  </si>
  <si>
    <t>Limuru</t>
  </si>
  <si>
    <t>Miirano</t>
  </si>
  <si>
    <t>Kaimbu</t>
  </si>
  <si>
    <t>Kirugiro</t>
  </si>
  <si>
    <t>Nembu</t>
  </si>
  <si>
    <t>Mutati</t>
  </si>
  <si>
    <t>Ngenda</t>
  </si>
  <si>
    <t xml:space="preserve">Nembu </t>
  </si>
  <si>
    <t>Gitare</t>
  </si>
  <si>
    <t xml:space="preserve">Kiamworia </t>
  </si>
  <si>
    <t>Karwigi</t>
  </si>
  <si>
    <t>Kihanjo</t>
  </si>
  <si>
    <t>Bibirioni</t>
  </si>
  <si>
    <t>Ngarariga</t>
  </si>
  <si>
    <t>Kiambu West</t>
  </si>
  <si>
    <t>Njunu</t>
  </si>
  <si>
    <t xml:space="preserve">Hanjemi </t>
  </si>
  <si>
    <t>Hanjemi</t>
  </si>
  <si>
    <t>Gatundu South</t>
  </si>
  <si>
    <t>Kiamwangi</t>
  </si>
  <si>
    <t>Murera</t>
  </si>
  <si>
    <t>Mugutha</t>
  </si>
  <si>
    <t>Ruiru</t>
  </si>
  <si>
    <t>Riakahara</t>
  </si>
  <si>
    <t>Ndathi ini</t>
  </si>
  <si>
    <t>Kirangari</t>
  </si>
  <si>
    <t>Kibere</t>
  </si>
  <si>
    <t xml:space="preserve">Gatundu </t>
  </si>
  <si>
    <t>Kianyoni</t>
  </si>
  <si>
    <t>Njiku/Ngungugu</t>
  </si>
  <si>
    <t>Kanjuku</t>
  </si>
  <si>
    <t>Gathage</t>
  </si>
  <si>
    <t>Gatahi</t>
  </si>
  <si>
    <t>Ngangaini</t>
  </si>
  <si>
    <t>Kigumo</t>
  </si>
  <si>
    <t>Kimworia</t>
  </si>
  <si>
    <t>Gikari</t>
  </si>
  <si>
    <t>Kirahua</t>
  </si>
  <si>
    <t>Miguta</t>
  </si>
  <si>
    <t xml:space="preserve">Kahuguini </t>
  </si>
  <si>
    <t>Kimunyu</t>
  </si>
  <si>
    <t xml:space="preserve">Githiga </t>
  </si>
  <si>
    <t>Karatina</t>
  </si>
  <si>
    <t>Marige</t>
  </si>
  <si>
    <t>Muthiga ini</t>
  </si>
  <si>
    <t>Gtaundu</t>
  </si>
  <si>
    <t>Mununga</t>
  </si>
  <si>
    <t>Kagera</t>
  </si>
  <si>
    <t>Kiriki</t>
  </si>
  <si>
    <t>Karuri</t>
  </si>
  <si>
    <t>Muthurwa</t>
  </si>
  <si>
    <t>Kimuga</t>
  </si>
  <si>
    <t>Ngecha</t>
  </si>
  <si>
    <t>Ngungugu</t>
  </si>
  <si>
    <t>Muthaga ini</t>
  </si>
  <si>
    <t>Kabuku</t>
  </si>
  <si>
    <t>Thimbigua</t>
  </si>
  <si>
    <t>Makindu</t>
  </si>
  <si>
    <t xml:space="preserve">Komothai </t>
  </si>
  <si>
    <t>Ngaita</t>
  </si>
  <si>
    <t>tinganga</t>
  </si>
  <si>
    <t>Kagongo</t>
  </si>
  <si>
    <t>Rungu</t>
  </si>
  <si>
    <t>Tigoni</t>
  </si>
  <si>
    <t>Ithanje</t>
  </si>
  <si>
    <t>Wangunyu</t>
  </si>
  <si>
    <t>Gikuni</t>
  </si>
  <si>
    <t>Kianjogu</t>
  </si>
  <si>
    <t>Rwaka</t>
  </si>
  <si>
    <t>Karura</t>
  </si>
  <si>
    <t>Gati Iguru</t>
  </si>
  <si>
    <t>Kabuteti</t>
  </si>
  <si>
    <t>Mundoro</t>
  </si>
  <si>
    <t>Kahunyu</t>
  </si>
  <si>
    <t>Gichamu</t>
  </si>
  <si>
    <t>Theta</t>
  </si>
  <si>
    <t>Matheka</t>
  </si>
  <si>
    <t>Mungu</t>
  </si>
  <si>
    <t>Kariara</t>
  </si>
  <si>
    <t>Tiekunu</t>
  </si>
  <si>
    <t>Bera</t>
  </si>
  <si>
    <t>Kinyogori</t>
  </si>
  <si>
    <t>Kihingo</t>
  </si>
  <si>
    <t>Ruku</t>
  </si>
  <si>
    <t xml:space="preserve">Muguga </t>
  </si>
  <si>
    <t>Kihigo</t>
  </si>
  <si>
    <t>Ruaka</t>
  </si>
  <si>
    <t>Mutarakwa</t>
  </si>
  <si>
    <t>Kamirithu</t>
  </si>
  <si>
    <t>Ndundu</t>
  </si>
  <si>
    <t xml:space="preserve">Gikare </t>
  </si>
  <si>
    <t xml:space="preserve">Kigongo </t>
  </si>
  <si>
    <t>Nyataragi</t>
  </si>
  <si>
    <t>Limurui</t>
  </si>
  <si>
    <t>Tharuni</t>
  </si>
  <si>
    <t>Nderu</t>
  </si>
  <si>
    <t>Kibiko</t>
  </si>
  <si>
    <t>Banana</t>
  </si>
  <si>
    <t>Njiku</t>
  </si>
  <si>
    <t>Kangengu</t>
  </si>
  <si>
    <t>Mbariagi</t>
  </si>
  <si>
    <t>Kahuruko</t>
  </si>
  <si>
    <t>Kamuchege</t>
  </si>
  <si>
    <t>Gatamayu</t>
  </si>
  <si>
    <t>Giathaini</t>
  </si>
  <si>
    <t>Mathika</t>
  </si>
  <si>
    <t>Gatiiguru</t>
  </si>
  <si>
    <t>Chura</t>
  </si>
  <si>
    <t>Maruraini</t>
  </si>
  <si>
    <t>Kirura</t>
  </si>
  <si>
    <t>Kamahai</t>
  </si>
  <si>
    <t>Karanjii</t>
  </si>
  <si>
    <t>Kiameru</t>
  </si>
  <si>
    <t>Kagwe</t>
  </si>
  <si>
    <t>Karembu</t>
  </si>
  <si>
    <t>Gathitha</t>
  </si>
  <si>
    <t>Muguti</t>
  </si>
  <si>
    <t>Wanjenga</t>
  </si>
  <si>
    <t>Rioki</t>
  </si>
  <si>
    <t>Karinga</t>
  </si>
  <si>
    <t>Gatitu</t>
  </si>
  <si>
    <t>kagongo</t>
  </si>
  <si>
    <t>kiambu</t>
  </si>
  <si>
    <t>Royal</t>
  </si>
  <si>
    <t>Kanduma</t>
  </si>
  <si>
    <t>Chungamali</t>
  </si>
  <si>
    <t>Gatimu</t>
  </si>
  <si>
    <t>Kiawandiga</t>
  </si>
  <si>
    <t>Gitwe</t>
  </si>
  <si>
    <t>Ndarugu</t>
  </si>
  <si>
    <t xml:space="preserve">Cianda </t>
  </si>
  <si>
    <t>Gitogothi</t>
  </si>
  <si>
    <t>Mugaa Ini</t>
  </si>
  <si>
    <t>Manguo</t>
  </si>
  <si>
    <t xml:space="preserve">Thathini </t>
  </si>
  <si>
    <t>Kibera</t>
  </si>
  <si>
    <t>Ruruti</t>
  </si>
  <si>
    <t>Kwambira</t>
  </si>
  <si>
    <t>Rwamburi</t>
  </si>
  <si>
    <t>Soko</t>
  </si>
  <si>
    <t>Kinare</t>
  </si>
  <si>
    <t>Kijabe</t>
  </si>
  <si>
    <t>Muthithi</t>
  </si>
  <si>
    <t>Kiaganjo</t>
  </si>
  <si>
    <t>Lusegiti</t>
  </si>
  <si>
    <t>Kangoya</t>
  </si>
  <si>
    <t xml:space="preserve">Red Hill </t>
  </si>
  <si>
    <t>Kingeero</t>
  </si>
  <si>
    <t>Wangige</t>
  </si>
  <si>
    <t>Bibilioni</t>
  </si>
  <si>
    <t>Githioro</t>
  </si>
  <si>
    <t>Gathiriga</t>
  </si>
  <si>
    <t>Gathiru</t>
  </si>
  <si>
    <t>Mungeere</t>
  </si>
  <si>
    <t xml:space="preserve">Kiganjo </t>
  </si>
  <si>
    <t>Kimothai</t>
  </si>
  <si>
    <t>Murichu</t>
  </si>
  <si>
    <t>Gachoiri</t>
  </si>
  <si>
    <t>Mitundu</t>
  </si>
  <si>
    <t xml:space="preserve">Gatamaiyo </t>
  </si>
  <si>
    <t>Kamahindu</t>
  </si>
  <si>
    <t xml:space="preserve">Gakoe </t>
  </si>
  <si>
    <t>Karuibangi</t>
  </si>
  <si>
    <t>Nyamuthanga</t>
  </si>
  <si>
    <t>Kamburu</t>
  </si>
  <si>
    <t>Karugo</t>
  </si>
  <si>
    <t>Ngenya</t>
  </si>
  <si>
    <t>Mbariki</t>
  </si>
  <si>
    <t>lari</t>
  </si>
  <si>
    <t>Ndonyero</t>
  </si>
  <si>
    <t>Ruchu Rungai</t>
  </si>
  <si>
    <t>Karaya</t>
  </si>
  <si>
    <t>Kinenii</t>
  </si>
  <si>
    <t>Mwarano</t>
  </si>
  <si>
    <t>Gachoire</t>
  </si>
  <si>
    <t>Githuntguri</t>
  </si>
  <si>
    <t>Mutoo</t>
  </si>
  <si>
    <t>Kigaa</t>
  </si>
  <si>
    <t>Gume</t>
  </si>
  <si>
    <t>Karuigi</t>
  </si>
  <si>
    <t>Wandemi</t>
  </si>
  <si>
    <t>Kinenie</t>
  </si>
  <si>
    <t>Miraa</t>
  </si>
  <si>
    <t>Kiu Kenda</t>
  </si>
  <si>
    <t>Baraniki</t>
  </si>
  <si>
    <t>Dagoretti</t>
  </si>
  <si>
    <t>Kiuru</t>
  </si>
  <si>
    <t>Cura</t>
  </si>
  <si>
    <t>Kangemi</t>
  </si>
  <si>
    <t>Magomano</t>
  </si>
  <si>
    <t>Giacumi</t>
  </si>
  <si>
    <t>Githumbi</t>
  </si>
  <si>
    <t>Wangui</t>
  </si>
  <si>
    <t>Mathanja</t>
  </si>
  <si>
    <t>Kambara</t>
  </si>
  <si>
    <t>Kariguini</t>
  </si>
  <si>
    <t>Kaguongo</t>
  </si>
  <si>
    <t>Kagere Mukui</t>
  </si>
  <si>
    <t>Karie</t>
  </si>
  <si>
    <t>Ruthigiti</t>
  </si>
  <si>
    <t>Nduriri</t>
  </si>
  <si>
    <t>Niku</t>
  </si>
  <si>
    <t>Waficini</t>
  </si>
  <si>
    <t>Komo</t>
  </si>
  <si>
    <t>Landless</t>
  </si>
  <si>
    <t>Kamethu</t>
  </si>
  <si>
    <t>Kingatua</t>
  </si>
  <si>
    <t>Riuki</t>
  </si>
  <si>
    <t>Chiboni</t>
  </si>
  <si>
    <t>Kambaa</t>
  </si>
  <si>
    <t>Mugumoini</t>
  </si>
  <si>
    <t>Gathamaki</t>
  </si>
  <si>
    <t>Muiri</t>
  </si>
  <si>
    <t>Githembe</t>
  </si>
  <si>
    <t>Kimende</t>
  </si>
  <si>
    <t>Kwa DC</t>
  </si>
  <si>
    <t>Kaheho</t>
  </si>
  <si>
    <t>Gaitegi</t>
  </si>
  <si>
    <t>Cathpat</t>
  </si>
  <si>
    <t>Githogoio</t>
  </si>
  <si>
    <t>Thing'ati</t>
  </si>
  <si>
    <t>Rurie</t>
  </si>
  <si>
    <t>Kamwangi</t>
  </si>
  <si>
    <t>Gatundu North</t>
  </si>
  <si>
    <t>Gatukuyu</t>
  </si>
  <si>
    <t>Keroe</t>
  </si>
  <si>
    <t>Igegania</t>
  </si>
  <si>
    <t>Karure</t>
  </si>
  <si>
    <t>Ngamba</t>
  </si>
  <si>
    <t>Gachaire</t>
  </si>
  <si>
    <t>Kimuchu</t>
  </si>
  <si>
    <t xml:space="preserve">Gituma </t>
  </si>
  <si>
    <t>Thuita</t>
  </si>
  <si>
    <t xml:space="preserve">Githunguri </t>
  </si>
  <si>
    <t>Kirenga</t>
  </si>
  <si>
    <t>Matathia</t>
  </si>
  <si>
    <t>Gatana</t>
  </si>
  <si>
    <t>Juja Farm</t>
  </si>
  <si>
    <t>Juja</t>
  </si>
  <si>
    <t>Nyasava</t>
  </si>
  <si>
    <t xml:space="preserve">Bathi </t>
  </si>
  <si>
    <t>Mutumu</t>
  </si>
  <si>
    <t>Nythuna</t>
  </si>
  <si>
    <t xml:space="preserve">Kabete </t>
  </si>
  <si>
    <t>Makutano B</t>
  </si>
  <si>
    <t xml:space="preserve">Ndeiya </t>
  </si>
  <si>
    <t>LImuru</t>
  </si>
  <si>
    <t xml:space="preserve">Lari </t>
  </si>
  <si>
    <t>Miumia</t>
  </si>
  <si>
    <t>Bathi</t>
  </si>
  <si>
    <t xml:space="preserve">G. North </t>
  </si>
  <si>
    <t>Kagaa</t>
  </si>
  <si>
    <t xml:space="preserve"> Kamburu</t>
  </si>
  <si>
    <t>Mbau - ini</t>
  </si>
  <si>
    <t>Magina</t>
  </si>
  <si>
    <t xml:space="preserve">Kijabe </t>
  </si>
  <si>
    <t>Nganga -ini</t>
  </si>
  <si>
    <t>Kiwanja</t>
  </si>
  <si>
    <t>Membley</t>
  </si>
  <si>
    <t xml:space="preserve">Ruiru </t>
  </si>
  <si>
    <t>Murengeti</t>
  </si>
  <si>
    <t>Ithungi</t>
  </si>
  <si>
    <t>Karambathi</t>
  </si>
  <si>
    <t>Mahinga</t>
  </si>
  <si>
    <t>Gathumuri</t>
  </si>
  <si>
    <t>Maingi</t>
  </si>
  <si>
    <t>Kijabr</t>
  </si>
  <si>
    <t>Gathanje</t>
  </si>
  <si>
    <t>Ithanji</t>
  </si>
  <si>
    <t xml:space="preserve">Kambaa </t>
  </si>
  <si>
    <t>Mukeu</t>
  </si>
  <si>
    <t>Raini Njeke</t>
  </si>
  <si>
    <t xml:space="preserve">Githirioni </t>
  </si>
  <si>
    <t>Kalimoni</t>
  </si>
  <si>
    <t>Kwa Ben</t>
  </si>
  <si>
    <t>Korio</t>
  </si>
  <si>
    <t>Kiriita</t>
  </si>
  <si>
    <t>Githirioni</t>
  </si>
  <si>
    <t xml:space="preserve">Kirenga </t>
  </si>
  <si>
    <t>Hilton</t>
  </si>
  <si>
    <t>Kwa  Ben</t>
  </si>
  <si>
    <t>Kirenya</t>
  </si>
  <si>
    <t>Karigu ini</t>
  </si>
  <si>
    <t>Mugwa</t>
  </si>
  <si>
    <t xml:space="preserve">Kwa Ben </t>
  </si>
  <si>
    <t>Kabuge</t>
  </si>
  <si>
    <t>2.2 Calculation of achieved relative precision at given confidence level for Question "If yes, do you perceive an improvement of your respiratory problems as a result of cooking with clean biogas?"</t>
  </si>
  <si>
    <t>CDM 6549, GS 939</t>
  </si>
  <si>
    <t>S1122.5</t>
  </si>
  <si>
    <t>E36399.1</t>
  </si>
  <si>
    <t>S59163</t>
  </si>
  <si>
    <t>E363950.8</t>
  </si>
  <si>
    <t>S05955.6</t>
  </si>
  <si>
    <t>E363853.2</t>
  </si>
  <si>
    <t>S058297</t>
  </si>
  <si>
    <t>E36379.78</t>
  </si>
  <si>
    <t>S05813.2</t>
  </si>
  <si>
    <t>E364143</t>
  </si>
  <si>
    <t>Ndiuni</t>
  </si>
  <si>
    <t>S16201</t>
  </si>
  <si>
    <t>E3636128</t>
  </si>
  <si>
    <t>Scheme</t>
  </si>
  <si>
    <t>S1146.8</t>
  </si>
  <si>
    <t>E363911.3</t>
  </si>
  <si>
    <t>Line Njeke</t>
  </si>
  <si>
    <t>S1139.6</t>
  </si>
  <si>
    <t>E363930.2</t>
  </si>
  <si>
    <t>S05758.1</t>
  </si>
  <si>
    <t>E363627.1</t>
  </si>
  <si>
    <t>Kabunge</t>
  </si>
  <si>
    <t>S05924.3</t>
  </si>
  <si>
    <t>E363716.3</t>
  </si>
  <si>
    <t>S1124.2</t>
  </si>
  <si>
    <t>E363928.4</t>
  </si>
  <si>
    <t>S1119.6</t>
  </si>
  <si>
    <t>E36393.54</t>
  </si>
  <si>
    <t>S103.62</t>
  </si>
  <si>
    <t>E36376.62</t>
  </si>
  <si>
    <t>S05955.2</t>
  </si>
  <si>
    <t>E363658</t>
  </si>
  <si>
    <t>Nyamweru</t>
  </si>
  <si>
    <t>S1023.5</t>
  </si>
  <si>
    <t>E363911.7</t>
  </si>
  <si>
    <t>Uplands</t>
  </si>
  <si>
    <t>S1156.4</t>
  </si>
  <si>
    <t>E36395.92</t>
  </si>
  <si>
    <t>S1121.5</t>
  </si>
  <si>
    <t>E363817.3</t>
  </si>
  <si>
    <t>S1129.2</t>
  </si>
  <si>
    <t>E363923.7</t>
  </si>
  <si>
    <t>S0589.49</t>
  </si>
  <si>
    <t>E363629.5</t>
  </si>
  <si>
    <t>Ngecu</t>
  </si>
  <si>
    <t>S104.76</t>
  </si>
  <si>
    <t>E364319.8</t>
  </si>
  <si>
    <t>Girhirioni</t>
  </si>
  <si>
    <t>S1210.6</t>
  </si>
  <si>
    <t>E363947.9</t>
  </si>
  <si>
    <t>S105.3</t>
  </si>
  <si>
    <t>E36377.36</t>
  </si>
  <si>
    <t>S1116.8</t>
  </si>
  <si>
    <t>E363926.2</t>
  </si>
  <si>
    <t>S1041</t>
  </si>
  <si>
    <t>E363834.8</t>
  </si>
  <si>
    <t>Gathaite</t>
  </si>
  <si>
    <t>S1131.8</t>
  </si>
  <si>
    <t>E363947.6</t>
  </si>
  <si>
    <t>S108.81</t>
  </si>
  <si>
    <t>E36384.51</t>
  </si>
  <si>
    <t>S1154.9</t>
  </si>
  <si>
    <t>E363917</t>
  </si>
  <si>
    <t>15.04,2021</t>
  </si>
  <si>
    <t>S1130.2</t>
  </si>
  <si>
    <t>E36392.42</t>
  </si>
  <si>
    <t>Ndioni</t>
  </si>
  <si>
    <t>S1612.8</t>
  </si>
  <si>
    <t>E36363.52</t>
  </si>
  <si>
    <t>S1153.5</t>
  </si>
  <si>
    <t>E363943.2</t>
  </si>
  <si>
    <t>S1211.3</t>
  </si>
  <si>
    <t>E363953.8</t>
  </si>
  <si>
    <t>S124.7</t>
  </si>
  <si>
    <t>E363940.9</t>
  </si>
  <si>
    <t>S121.61</t>
  </si>
  <si>
    <t>E363938.8</t>
  </si>
  <si>
    <t>E363948</t>
  </si>
  <si>
    <t>S1038.1</t>
  </si>
  <si>
    <t>E363811.8</t>
  </si>
  <si>
    <t>S1027.2</t>
  </si>
  <si>
    <t>E363749.8</t>
  </si>
  <si>
    <t>S124.22</t>
  </si>
  <si>
    <t>S1128.16</t>
  </si>
  <si>
    <t>E363938.78</t>
  </si>
  <si>
    <t>S11040.9</t>
  </si>
  <si>
    <t>E365256.5</t>
  </si>
  <si>
    <t>S1126.51</t>
  </si>
  <si>
    <t>E363941.4</t>
  </si>
  <si>
    <t>S1152.2</t>
  </si>
  <si>
    <t>S058406</t>
  </si>
  <si>
    <t>E36387.94</t>
  </si>
  <si>
    <t>S1147.8</t>
  </si>
  <si>
    <t>E363911.1</t>
  </si>
  <si>
    <t>S1148.26</t>
  </si>
  <si>
    <t>E363919.9</t>
  </si>
  <si>
    <t>Gatua-Ruhiu</t>
  </si>
  <si>
    <t>S163.02</t>
  </si>
  <si>
    <t>E36454.03</t>
  </si>
  <si>
    <t>S5915.2</t>
  </si>
  <si>
    <t>E363941.3</t>
  </si>
  <si>
    <t>S1145.1</t>
  </si>
  <si>
    <t>E364046</t>
  </si>
  <si>
    <t>S121.9</t>
  </si>
  <si>
    <t>E36399.4</t>
  </si>
  <si>
    <t>Rukuma</t>
  </si>
  <si>
    <t>S10335</t>
  </si>
  <si>
    <t>E363743</t>
  </si>
  <si>
    <t>E363952.2</t>
  </si>
  <si>
    <t>S1158.8</t>
  </si>
  <si>
    <t>E363911.9</t>
  </si>
  <si>
    <t>1125.8</t>
  </si>
  <si>
    <t>E36395.74</t>
  </si>
  <si>
    <t>Ruiri</t>
  </si>
  <si>
    <t>S1128.4</t>
  </si>
  <si>
    <t>E363815.7</t>
  </si>
  <si>
    <t>Mbau-ini</t>
  </si>
  <si>
    <t>E363722.6</t>
  </si>
  <si>
    <t>S1156</t>
  </si>
  <si>
    <t>E363845</t>
  </si>
  <si>
    <t>S1135.4</t>
  </si>
  <si>
    <t>E363915.9</t>
  </si>
  <si>
    <t>Mungetho</t>
  </si>
  <si>
    <t>S1456.6</t>
  </si>
  <si>
    <t>E364523.1</t>
  </si>
  <si>
    <t>S1457.4</t>
  </si>
  <si>
    <t>E36461.7</t>
  </si>
  <si>
    <t>Laini Njeke</t>
  </si>
  <si>
    <t>S1135.8</t>
  </si>
  <si>
    <t>E363850.4</t>
  </si>
  <si>
    <t>Mbau -ini</t>
  </si>
  <si>
    <t>S0590</t>
  </si>
  <si>
    <t>E363655.5</t>
  </si>
  <si>
    <t>Kimoronditi</t>
  </si>
  <si>
    <t>Lari scheme</t>
  </si>
  <si>
    <t>S1033.8</t>
  </si>
  <si>
    <t>E366554.4</t>
  </si>
  <si>
    <t>S1123.1</t>
  </si>
  <si>
    <t>E36396.62</t>
  </si>
  <si>
    <t>S1133.7</t>
  </si>
  <si>
    <t>E36399.71</t>
  </si>
  <si>
    <t>S1113.3</t>
  </si>
  <si>
    <t>E363914.7</t>
  </si>
  <si>
    <t>S1557.6</t>
  </si>
  <si>
    <t>E364430.2</t>
  </si>
  <si>
    <t>S05959.1</t>
  </si>
  <si>
    <t>E363845.4</t>
  </si>
  <si>
    <t>Kirangi</t>
  </si>
  <si>
    <t>Kiranga</t>
  </si>
  <si>
    <t>S1116.6</t>
  </si>
  <si>
    <t>S1121.3</t>
  </si>
  <si>
    <t>E363831.2</t>
  </si>
  <si>
    <t>S1119.3</t>
  </si>
  <si>
    <t>E363824.7</t>
  </si>
  <si>
    <t>S1015.9</t>
  </si>
  <si>
    <t>E363840.4</t>
  </si>
  <si>
    <t>S1114.2</t>
  </si>
  <si>
    <t>S1115.3</t>
  </si>
  <si>
    <t>E363831.5</t>
  </si>
  <si>
    <t>Kiarangi</t>
  </si>
  <si>
    <t>S1112.9</t>
  </si>
  <si>
    <t>E363833.5</t>
  </si>
  <si>
    <t>S1113.8</t>
  </si>
  <si>
    <t>E363841</t>
  </si>
  <si>
    <t>S1014</t>
  </si>
  <si>
    <t>E363953.1</t>
  </si>
  <si>
    <t>S1832.7</t>
  </si>
  <si>
    <t>E364859.9</t>
  </si>
  <si>
    <t>S1215.4</t>
  </si>
  <si>
    <t>S1037.8</t>
  </si>
  <si>
    <t>E365019.2</t>
  </si>
  <si>
    <t>S1113.6</t>
  </si>
  <si>
    <t>E363829.6</t>
  </si>
  <si>
    <t>S1.139152</t>
  </si>
  <si>
    <t>E36624961</t>
  </si>
  <si>
    <t>S0.950919</t>
  </si>
  <si>
    <t>E36624751</t>
  </si>
  <si>
    <t>S058316</t>
  </si>
  <si>
    <t>E364255.1</t>
  </si>
  <si>
    <t>S058357</t>
  </si>
  <si>
    <t>E364232.4</t>
  </si>
  <si>
    <t>S058346</t>
  </si>
  <si>
    <t>E364231.9</t>
  </si>
  <si>
    <t>Ngechu</t>
  </si>
  <si>
    <t>S10453</t>
  </si>
  <si>
    <t>E364325</t>
  </si>
  <si>
    <t>Kimeria</t>
  </si>
  <si>
    <t>S1319.9</t>
  </si>
  <si>
    <t>E364852.1</t>
  </si>
  <si>
    <t>Minja</t>
  </si>
  <si>
    <t>S1322.8</t>
  </si>
  <si>
    <t>E364831.6</t>
  </si>
  <si>
    <t>S1645.2</t>
  </si>
  <si>
    <t>E364837.9</t>
  </si>
  <si>
    <t>Gaitumbi</t>
  </si>
  <si>
    <t>Gitaru</t>
  </si>
  <si>
    <t>S11442.7</t>
  </si>
  <si>
    <t>E364115.2</t>
  </si>
  <si>
    <t>S1029.6</t>
  </si>
  <si>
    <t>E36376.49</t>
  </si>
  <si>
    <t>Kongothira</t>
  </si>
  <si>
    <t>S1102.94</t>
  </si>
  <si>
    <t>E363746.7</t>
  </si>
  <si>
    <t>E363747.2</t>
  </si>
  <si>
    <t>S1230</t>
  </si>
  <si>
    <t>E363731.1</t>
  </si>
  <si>
    <t>S101.18</t>
  </si>
  <si>
    <t>E3639228</t>
  </si>
  <si>
    <t>Kamakwa</t>
  </si>
  <si>
    <t>S1.3286</t>
  </si>
  <si>
    <t>E364822.2</t>
  </si>
  <si>
    <t>S1324.7</t>
  </si>
  <si>
    <t>E364822</t>
  </si>
  <si>
    <t>Nguume</t>
  </si>
  <si>
    <t>S1237.6</t>
  </si>
  <si>
    <t>E36510.977</t>
  </si>
  <si>
    <t>Mbari ya Aigi</t>
  </si>
  <si>
    <t>S1357.2</t>
  </si>
  <si>
    <t>E36511.79</t>
  </si>
  <si>
    <t>S1325</t>
  </si>
  <si>
    <t>E364825.9</t>
  </si>
  <si>
    <t>S1332.7</t>
  </si>
  <si>
    <t>E364823.4</t>
  </si>
  <si>
    <t>S1317.9</t>
  </si>
  <si>
    <t>E364826</t>
  </si>
  <si>
    <t>S1320.5</t>
  </si>
  <si>
    <t>E364816.4</t>
  </si>
  <si>
    <t>S1759.7</t>
  </si>
  <si>
    <t>E363713</t>
  </si>
  <si>
    <t>S1734.4</t>
  </si>
  <si>
    <t>E363657.9</t>
  </si>
  <si>
    <t>S1752.3</t>
  </si>
  <si>
    <t>E363712.1</t>
  </si>
  <si>
    <t>Gathaiti</t>
  </si>
  <si>
    <t>S1143.5</t>
  </si>
  <si>
    <t>E36408.32</t>
  </si>
  <si>
    <t>S185.86</t>
  </si>
  <si>
    <t>E363718.9</t>
  </si>
  <si>
    <t>S1736.5</t>
  </si>
  <si>
    <t>E36378.91</t>
  </si>
  <si>
    <t>Nyagathua</t>
  </si>
  <si>
    <t>S1855.6</t>
  </si>
  <si>
    <t>E363545.7</t>
  </si>
  <si>
    <t>S1747.2</t>
  </si>
  <si>
    <t>E36370.767</t>
  </si>
  <si>
    <t>S1758.9</t>
  </si>
  <si>
    <t>E363712.7</t>
  </si>
  <si>
    <t>S1556.3</t>
  </si>
  <si>
    <t>E363832.7</t>
  </si>
  <si>
    <t>S104.49</t>
  </si>
  <si>
    <t>E364318</t>
  </si>
  <si>
    <t>S101.48</t>
  </si>
  <si>
    <t>E364315</t>
  </si>
  <si>
    <t>S105.56</t>
  </si>
  <si>
    <t>E364317.3</t>
  </si>
  <si>
    <t>Kindiga</t>
  </si>
  <si>
    <t>S1246.2</t>
  </si>
  <si>
    <t>S101.57</t>
  </si>
  <si>
    <t>E364321.5</t>
  </si>
  <si>
    <t>Ngochi</t>
  </si>
  <si>
    <t>E364630</t>
  </si>
  <si>
    <t>Ngoci</t>
  </si>
  <si>
    <t>S1246.3</t>
  </si>
  <si>
    <t>E364627.7</t>
  </si>
  <si>
    <t>S1435.769</t>
  </si>
  <si>
    <t>E365145.87</t>
  </si>
  <si>
    <t>S1356.106</t>
  </si>
  <si>
    <t>E365123.83</t>
  </si>
  <si>
    <t>S1413.5</t>
  </si>
  <si>
    <t>E364842.3</t>
  </si>
  <si>
    <t>S1234.7632</t>
  </si>
  <si>
    <t>E365030.53</t>
  </si>
  <si>
    <t>S1244.5</t>
  </si>
  <si>
    <t>E364615.3</t>
  </si>
  <si>
    <t>S1259.6</t>
  </si>
  <si>
    <t>E364627.5</t>
  </si>
  <si>
    <t>S130.137</t>
  </si>
  <si>
    <t>E364620.1</t>
  </si>
  <si>
    <t>S135.32</t>
  </si>
  <si>
    <t>E364748.4</t>
  </si>
  <si>
    <t>S135.25</t>
  </si>
  <si>
    <t>E364812.3</t>
  </si>
  <si>
    <t>S1314.7</t>
  </si>
  <si>
    <t>E364821.6</t>
  </si>
  <si>
    <t>S05823.7</t>
  </si>
  <si>
    <t>E36389.42</t>
  </si>
  <si>
    <t>S1230.2</t>
  </si>
  <si>
    <t>E363733.8</t>
  </si>
  <si>
    <t>S1238.5</t>
  </si>
  <si>
    <t>E363733.5</t>
  </si>
  <si>
    <t>Ikuria</t>
  </si>
  <si>
    <t>S1543.9</t>
  </si>
  <si>
    <t>E364815.4</t>
  </si>
  <si>
    <t>S1552.9</t>
  </si>
  <si>
    <t>E364916.5</t>
  </si>
  <si>
    <t>S1326.8</t>
  </si>
  <si>
    <t>E364823.1</t>
  </si>
  <si>
    <t>S1420.8</t>
  </si>
  <si>
    <t>E364417.1</t>
  </si>
  <si>
    <t>S1415.9</t>
  </si>
  <si>
    <t>E364421.8</t>
  </si>
  <si>
    <t>S1159.14</t>
  </si>
  <si>
    <t>E36425.68</t>
  </si>
  <si>
    <t>Ndiya</t>
  </si>
  <si>
    <t>S1558.1</t>
  </si>
  <si>
    <t>E363533.5</t>
  </si>
  <si>
    <t xml:space="preserve">Kigaa </t>
  </si>
  <si>
    <t>S1138.3</t>
  </si>
  <si>
    <t>E365058.2</t>
  </si>
  <si>
    <t>S1531.7</t>
  </si>
  <si>
    <t>E363536.1</t>
  </si>
  <si>
    <t>S1629.8</t>
  </si>
  <si>
    <t>E36367.45</t>
  </si>
  <si>
    <t>S103.83</t>
  </si>
  <si>
    <t>E364326.8</t>
  </si>
  <si>
    <t>S1246.4</t>
  </si>
  <si>
    <t>E364629.4</t>
  </si>
  <si>
    <t>S1557.5</t>
  </si>
  <si>
    <t>E363623.4</t>
  </si>
  <si>
    <t>S1636.4</t>
  </si>
  <si>
    <t>E363710.7</t>
  </si>
  <si>
    <t>S1529.7</t>
  </si>
  <si>
    <t>E363539.6</t>
  </si>
  <si>
    <t>S1134.4</t>
  </si>
  <si>
    <t>E365059.5</t>
  </si>
  <si>
    <t>S1512.7</t>
  </si>
  <si>
    <t>E363533.1</t>
  </si>
  <si>
    <t>S1030.1</t>
  </si>
  <si>
    <t>E364414.8</t>
  </si>
  <si>
    <t>Karigu-ini</t>
  </si>
  <si>
    <t>S05928.8</t>
  </si>
  <si>
    <t>E364659.4</t>
  </si>
  <si>
    <t>Gati-Iguru</t>
  </si>
  <si>
    <t>S1335</t>
  </si>
  <si>
    <t>E365259.2</t>
  </si>
  <si>
    <t>S115.34</t>
  </si>
  <si>
    <t>E365048.3</t>
  </si>
  <si>
    <t>S1229.5</t>
  </si>
  <si>
    <t>E364623.5</t>
  </si>
  <si>
    <t>E363624.3</t>
  </si>
  <si>
    <t>S1534.5</t>
  </si>
  <si>
    <t>S1612.7</t>
  </si>
  <si>
    <t>E363611.9</t>
  </si>
  <si>
    <t>S1450.6</t>
  </si>
  <si>
    <t>E363534</t>
  </si>
  <si>
    <t>S16677</t>
  </si>
  <si>
    <t>E363613.4</t>
  </si>
  <si>
    <t>S16308</t>
  </si>
  <si>
    <t>E3636461</t>
  </si>
  <si>
    <t>S16316</t>
  </si>
  <si>
    <t>E3636529</t>
  </si>
  <si>
    <t>S16455</t>
  </si>
  <si>
    <t>E363617.4</t>
  </si>
  <si>
    <t>S1635</t>
  </si>
  <si>
    <t>E3636522</t>
  </si>
  <si>
    <t>S16397</t>
  </si>
  <si>
    <t>E3636988</t>
  </si>
  <si>
    <t>S16364</t>
  </si>
  <si>
    <t>E3636643</t>
  </si>
  <si>
    <t>S16467</t>
  </si>
  <si>
    <t>E3636656</t>
  </si>
  <si>
    <t>Muchenga</t>
  </si>
  <si>
    <t>Karenge</t>
  </si>
  <si>
    <t>S10362</t>
  </si>
  <si>
    <t>E3646569</t>
  </si>
  <si>
    <t>Mandanga</t>
  </si>
  <si>
    <t>S14433</t>
  </si>
  <si>
    <t>E3646124</t>
  </si>
  <si>
    <t>S14249</t>
  </si>
  <si>
    <t>E3643477</t>
  </si>
  <si>
    <t>S14124</t>
  </si>
  <si>
    <t>E3643397</t>
  </si>
  <si>
    <t>S12267</t>
  </si>
  <si>
    <t>E3646256</t>
  </si>
  <si>
    <t>S12355</t>
  </si>
  <si>
    <t>E3646119</t>
  </si>
  <si>
    <t xml:space="preserve">Ngochi </t>
  </si>
  <si>
    <t>Githunguti</t>
  </si>
  <si>
    <t>S12367</t>
  </si>
  <si>
    <t>E3646405</t>
  </si>
  <si>
    <t>Limiru</t>
  </si>
  <si>
    <t>S16266</t>
  </si>
  <si>
    <t>E3637349</t>
  </si>
  <si>
    <t xml:space="preserve">Nyataragi </t>
  </si>
  <si>
    <t>S16475</t>
  </si>
  <si>
    <t>E3636184</t>
  </si>
  <si>
    <t>S16465</t>
  </si>
  <si>
    <t>E3636265</t>
  </si>
  <si>
    <t>Maii a Ihii</t>
  </si>
  <si>
    <t>S115379</t>
  </si>
  <si>
    <t>E3638452</t>
  </si>
  <si>
    <t>S058464</t>
  </si>
  <si>
    <t>E3637366</t>
  </si>
  <si>
    <t>Monitoring Period 5: 31/12/2020 - 30/12/2022</t>
  </si>
  <si>
    <t>31.12.2020 - 30.12.2022</t>
  </si>
  <si>
    <t>ER (31.12.2020 - 30.12.2022)</t>
  </si>
  <si>
    <t>Calculation of Ny for Monitoring Period 5: 31/12/2012 – 30/12/2022</t>
  </si>
  <si>
    <t>Total Number of Biogas units commissioned until 30.12.2022</t>
  </si>
  <si>
    <t>Monitoring Period 5 (31.12.2020 - 30.12.2022)</t>
  </si>
  <si>
    <t>Monitored (Monitoring Period 5)</t>
  </si>
  <si>
    <t>5; 31/12/2020 – 30/12/2022</t>
  </si>
  <si>
    <t>ER (MP5)</t>
  </si>
  <si>
    <t>Emission reductions 5th Monitoring Period</t>
  </si>
  <si>
    <t>Calculation of Ny for Monitoring Period 5: vintage 2020</t>
  </si>
  <si>
    <t>ER, 2020 vintage</t>
  </si>
  <si>
    <t>Total Number of Biogas units commissioned until 31.12.2020</t>
  </si>
  <si>
    <t>Calculation of Ny for Monitoring Period 5: vintage 2021</t>
  </si>
  <si>
    <t>Calculation of Ny for Monitoring Period 5: vintage 2022</t>
  </si>
  <si>
    <t>Average running time for biogas units in MP5</t>
  </si>
  <si>
    <t>ER, vintage 2021</t>
  </si>
  <si>
    <t>ER, vintage 2022</t>
  </si>
  <si>
    <t>Average running time for biogas units in 2020</t>
  </si>
  <si>
    <t>Average running time for biogas units in 2021</t>
  </si>
  <si>
    <t>Average running time for biogas units in 2022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</si>
  <si>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</si>
  <si>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</si>
  <si>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</si>
  <si>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</si>
  <si>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</si>
  <si>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</si>
  <si>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</si>
  <si>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</si>
  <si>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</si>
  <si>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</si>
  <si>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</si>
  <si>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</si>
  <si>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</si>
  <si>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</si>
  <si>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</si>
  <si>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</si>
  <si>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</si>
  <si>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</si>
  <si>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</si>
  <si>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</si>
  <si>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</si>
  <si>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</si>
  <si>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</si>
  <si>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</si>
  <si>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</si>
  <si>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</si>
  <si>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</si>
  <si>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</si>
  <si>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</si>
  <si>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</si>
  <si>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</si>
  <si>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</si>
  <si>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</si>
  <si>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</si>
  <si>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</si>
  <si>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</si>
  <si>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</si>
  <si>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</si>
  <si>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</si>
  <si>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</si>
  <si>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</si>
  <si>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</si>
  <si>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</si>
  <si>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</si>
  <si>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</si>
  <si>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</si>
  <si>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</si>
  <si>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</si>
  <si>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</si>
  <si>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</si>
  <si>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</si>
  <si>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</si>
  <si>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</si>
  <si>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</si>
  <si>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</si>
  <si>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</si>
  <si>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</si>
  <si>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</si>
  <si>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</si>
  <si>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</si>
  <si>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</si>
  <si>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</si>
  <si>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</si>
  <si>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</si>
  <si>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</si>
  <si>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</si>
  <si>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</si>
  <si>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</si>
  <si>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</si>
  <si>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</si>
  <si>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</si>
  <si>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</si>
  <si>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</si>
  <si>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</si>
  <si>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</si>
  <si>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</si>
  <si>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</si>
  <si>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</si>
  <si>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</si>
  <si>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</si>
  <si>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</si>
  <si>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</si>
  <si>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</si>
  <si>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</si>
  <si>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</si>
  <si>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</si>
  <si>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I87</t>
  </si>
  <si>
    <t>I88</t>
  </si>
  <si>
    <t>I89</t>
  </si>
  <si>
    <t>I90</t>
  </si>
  <si>
    <t>I91</t>
  </si>
  <si>
    <t>I92</t>
  </si>
  <si>
    <t>I93</t>
  </si>
  <si>
    <t>I94</t>
  </si>
  <si>
    <t>I95</t>
  </si>
  <si>
    <t>I96</t>
  </si>
  <si>
    <t>I97</t>
  </si>
  <si>
    <t>I98</t>
  </si>
  <si>
    <t>I99</t>
  </si>
  <si>
    <t>I100</t>
  </si>
  <si>
    <t>I101</t>
  </si>
  <si>
    <t>I102</t>
  </si>
  <si>
    <t>I103</t>
  </si>
  <si>
    <t>I104</t>
  </si>
  <si>
    <t>I105</t>
  </si>
  <si>
    <t>I106</t>
  </si>
  <si>
    <t>I107</t>
  </si>
  <si>
    <t>I108</t>
  </si>
  <si>
    <t>I109</t>
  </si>
  <si>
    <t>I110</t>
  </si>
  <si>
    <t>I111</t>
  </si>
  <si>
    <t>I112</t>
  </si>
  <si>
    <t>I113</t>
  </si>
  <si>
    <t>I114</t>
  </si>
  <si>
    <t>I115</t>
  </si>
  <si>
    <t>I116</t>
  </si>
  <si>
    <t>I117</t>
  </si>
  <si>
    <t>I118</t>
  </si>
  <si>
    <t>I119</t>
  </si>
  <si>
    <t>I120</t>
  </si>
  <si>
    <t>I121</t>
  </si>
  <si>
    <t>I122</t>
  </si>
  <si>
    <t>I123</t>
  </si>
  <si>
    <t>I124</t>
  </si>
  <si>
    <t>I125</t>
  </si>
  <si>
    <t>I126</t>
  </si>
  <si>
    <t>I127</t>
  </si>
  <si>
    <t>I128</t>
  </si>
  <si>
    <t>I129</t>
  </si>
  <si>
    <t>I130</t>
  </si>
  <si>
    <t>I131</t>
  </si>
  <si>
    <t>I132</t>
  </si>
  <si>
    <t>I133</t>
  </si>
  <si>
    <t>I134</t>
  </si>
  <si>
    <t>I135</t>
  </si>
  <si>
    <t>I136</t>
  </si>
  <si>
    <t>I137</t>
  </si>
  <si>
    <t>I138</t>
  </si>
  <si>
    <t>I139</t>
  </si>
  <si>
    <t>I140</t>
  </si>
  <si>
    <t>I141</t>
  </si>
  <si>
    <t>I142</t>
  </si>
  <si>
    <t>I143</t>
  </si>
  <si>
    <t>I144</t>
  </si>
  <si>
    <t>I145</t>
  </si>
  <si>
    <t>I146</t>
  </si>
  <si>
    <t>I147</t>
  </si>
  <si>
    <t>I148</t>
  </si>
  <si>
    <t>I149</t>
  </si>
  <si>
    <t>I150</t>
  </si>
  <si>
    <t>I151</t>
  </si>
  <si>
    <t>I152</t>
  </si>
  <si>
    <t>I153</t>
  </si>
  <si>
    <t>I154</t>
  </si>
  <si>
    <t>I155</t>
  </si>
  <si>
    <t>I156</t>
  </si>
  <si>
    <t>I157</t>
  </si>
  <si>
    <t>I158</t>
  </si>
  <si>
    <t>I159</t>
  </si>
  <si>
    <t>I160</t>
  </si>
  <si>
    <t>I161</t>
  </si>
  <si>
    <t>I162</t>
  </si>
  <si>
    <t>I163</t>
  </si>
  <si>
    <t>I164</t>
  </si>
  <si>
    <t>I165</t>
  </si>
  <si>
    <t>I166</t>
  </si>
  <si>
    <t>I167</t>
  </si>
  <si>
    <t>I168</t>
  </si>
  <si>
    <t>I169</t>
  </si>
  <si>
    <t>I170</t>
  </si>
  <si>
    <t>I171</t>
  </si>
  <si>
    <t>I172</t>
  </si>
  <si>
    <t>I173</t>
  </si>
  <si>
    <t>I174</t>
  </si>
  <si>
    <t>I175</t>
  </si>
  <si>
    <t>I176</t>
  </si>
  <si>
    <t>I177</t>
  </si>
  <si>
    <t>I178</t>
  </si>
  <si>
    <t>I179</t>
  </si>
  <si>
    <t>I180</t>
  </si>
  <si>
    <t>I181</t>
  </si>
  <si>
    <t>I182</t>
  </si>
  <si>
    <t>I183</t>
  </si>
  <si>
    <t>I184</t>
  </si>
  <si>
    <t>I185</t>
  </si>
  <si>
    <t>I186</t>
  </si>
  <si>
    <t>I187</t>
  </si>
  <si>
    <t>I188</t>
  </si>
  <si>
    <t>I189</t>
  </si>
  <si>
    <t>I190</t>
  </si>
  <si>
    <t>I191</t>
  </si>
  <si>
    <t>I192</t>
  </si>
  <si>
    <t>I193</t>
  </si>
  <si>
    <t>I194</t>
  </si>
  <si>
    <t>I195</t>
  </si>
  <si>
    <t>I196</t>
  </si>
  <si>
    <t>I197</t>
  </si>
  <si>
    <t>I198</t>
  </si>
  <si>
    <t>I199</t>
  </si>
  <si>
    <t>I200</t>
  </si>
  <si>
    <t>I201</t>
  </si>
  <si>
    <t>I202</t>
  </si>
  <si>
    <t>I203</t>
  </si>
  <si>
    <t>I204</t>
  </si>
  <si>
    <t>I205</t>
  </si>
  <si>
    <t>I206</t>
  </si>
  <si>
    <t>I207</t>
  </si>
  <si>
    <t>I208</t>
  </si>
  <si>
    <t>I209</t>
  </si>
  <si>
    <t>I210</t>
  </si>
  <si>
    <t>I211</t>
  </si>
  <si>
    <t>I212</t>
  </si>
  <si>
    <t>I213</t>
  </si>
  <si>
    <t>I214</t>
  </si>
  <si>
    <t>I215</t>
  </si>
  <si>
    <t>I216</t>
  </si>
  <si>
    <t>I217</t>
  </si>
  <si>
    <t>I218</t>
  </si>
  <si>
    <t>I219</t>
  </si>
  <si>
    <t>I220</t>
  </si>
  <si>
    <t>I221</t>
  </si>
  <si>
    <t>I222</t>
  </si>
  <si>
    <t>I223</t>
  </si>
  <si>
    <t>I224</t>
  </si>
  <si>
    <t>I225</t>
  </si>
  <si>
    <t>I226</t>
  </si>
  <si>
    <t>I227</t>
  </si>
  <si>
    <t>I228</t>
  </si>
  <si>
    <t>I229</t>
  </si>
  <si>
    <t>I230</t>
  </si>
  <si>
    <t>I231</t>
  </si>
  <si>
    <t>I232</t>
  </si>
  <si>
    <t>I233</t>
  </si>
  <si>
    <t>I234</t>
  </si>
  <si>
    <t>I235</t>
  </si>
  <si>
    <t>I236</t>
  </si>
  <si>
    <t>I237</t>
  </si>
  <si>
    <t>I238</t>
  </si>
  <si>
    <t>I239</t>
  </si>
  <si>
    <t>I240</t>
  </si>
  <si>
    <t>I241</t>
  </si>
  <si>
    <t>I242</t>
  </si>
  <si>
    <t>I243</t>
  </si>
  <si>
    <t>I244</t>
  </si>
  <si>
    <t>I245</t>
  </si>
  <si>
    <t>I246</t>
  </si>
  <si>
    <t>I247</t>
  </si>
  <si>
    <t>I248</t>
  </si>
  <si>
    <t>I249</t>
  </si>
  <si>
    <t>I250</t>
  </si>
  <si>
    <t>I251</t>
  </si>
  <si>
    <t>I252</t>
  </si>
  <si>
    <t>I253</t>
  </si>
  <si>
    <t>I254</t>
  </si>
  <si>
    <t>I255</t>
  </si>
  <si>
    <t>I256</t>
  </si>
  <si>
    <t>I257</t>
  </si>
  <si>
    <t>I258</t>
  </si>
  <si>
    <t>I259</t>
  </si>
  <si>
    <t>I260</t>
  </si>
  <si>
    <t>I261</t>
  </si>
  <si>
    <t>I262</t>
  </si>
  <si>
    <t>I263</t>
  </si>
  <si>
    <t>I264</t>
  </si>
  <si>
    <t>I265</t>
  </si>
  <si>
    <t>I266</t>
  </si>
  <si>
    <t>I267</t>
  </si>
  <si>
    <t>I268</t>
  </si>
  <si>
    <t>I269</t>
  </si>
  <si>
    <t>I270</t>
  </si>
  <si>
    <t>I271</t>
  </si>
  <si>
    <t>I272</t>
  </si>
  <si>
    <t>I273</t>
  </si>
  <si>
    <t>I274</t>
  </si>
  <si>
    <t>I275</t>
  </si>
  <si>
    <t>I276</t>
  </si>
  <si>
    <t>I277</t>
  </si>
  <si>
    <t>I278</t>
  </si>
  <si>
    <t>I279</t>
  </si>
  <si>
    <t>I280</t>
  </si>
  <si>
    <t>I281</t>
  </si>
  <si>
    <t>I282</t>
  </si>
  <si>
    <t>I283</t>
  </si>
  <si>
    <t>I284</t>
  </si>
  <si>
    <t>I285</t>
  </si>
  <si>
    <t>I286</t>
  </si>
  <si>
    <t>I287</t>
  </si>
  <si>
    <t>I288</t>
  </si>
  <si>
    <t>I289</t>
  </si>
  <si>
    <t>I290</t>
  </si>
  <si>
    <t>I291</t>
  </si>
  <si>
    <t>I292</t>
  </si>
  <si>
    <t>I293</t>
  </si>
  <si>
    <t>I294</t>
  </si>
  <si>
    <t>I295</t>
  </si>
  <si>
    <t>I296</t>
  </si>
  <si>
    <t>I297</t>
  </si>
  <si>
    <t>I298</t>
  </si>
  <si>
    <t>I299</t>
  </si>
  <si>
    <t>I300</t>
  </si>
  <si>
    <t>I301</t>
  </si>
  <si>
    <t>I302</t>
  </si>
  <si>
    <t>I303</t>
  </si>
  <si>
    <t>I304</t>
  </si>
  <si>
    <t>I305</t>
  </si>
  <si>
    <t>Tunganga</t>
  </si>
  <si>
    <t>I306</t>
  </si>
  <si>
    <t>I307</t>
  </si>
  <si>
    <t>I308</t>
  </si>
  <si>
    <t>I309</t>
  </si>
  <si>
    <t>I310</t>
  </si>
  <si>
    <t>I311</t>
  </si>
  <si>
    <t>Galundu</t>
  </si>
  <si>
    <t>I312</t>
  </si>
  <si>
    <t>I313</t>
  </si>
  <si>
    <t>I314</t>
  </si>
  <si>
    <t>I315</t>
  </si>
  <si>
    <t>I316</t>
  </si>
  <si>
    <t>I317</t>
  </si>
  <si>
    <t>I318</t>
  </si>
  <si>
    <t>I319</t>
  </si>
  <si>
    <t>I320</t>
  </si>
  <si>
    <t>I321</t>
  </si>
  <si>
    <t>I322</t>
  </si>
  <si>
    <t>I323</t>
  </si>
  <si>
    <t>I324</t>
  </si>
  <si>
    <t>I325</t>
  </si>
  <si>
    <t>I326</t>
  </si>
  <si>
    <t>I327</t>
  </si>
  <si>
    <t>I328</t>
  </si>
  <si>
    <t>I329</t>
  </si>
  <si>
    <t>I330</t>
  </si>
  <si>
    <t>I331</t>
  </si>
  <si>
    <t>I332</t>
  </si>
  <si>
    <t>I333</t>
  </si>
  <si>
    <t>I334</t>
  </si>
  <si>
    <t>I335</t>
  </si>
  <si>
    <t>I336</t>
  </si>
  <si>
    <t>I337</t>
  </si>
  <si>
    <t>I338</t>
  </si>
  <si>
    <t>E36190.378</t>
  </si>
  <si>
    <t>I339</t>
  </si>
  <si>
    <t>I340</t>
  </si>
  <si>
    <t>I341</t>
  </si>
  <si>
    <t>I342</t>
  </si>
  <si>
    <t>E3647546</t>
  </si>
  <si>
    <t>I343</t>
  </si>
  <si>
    <t>I344</t>
  </si>
  <si>
    <t>I345</t>
  </si>
  <si>
    <t>I346</t>
  </si>
  <si>
    <t>I347</t>
  </si>
  <si>
    <t>I348</t>
  </si>
  <si>
    <t>I349</t>
  </si>
  <si>
    <t>I350</t>
  </si>
  <si>
    <t>I351</t>
  </si>
  <si>
    <t>I352</t>
  </si>
  <si>
    <t>I353</t>
  </si>
  <si>
    <t>I354</t>
  </si>
  <si>
    <t>I355</t>
  </si>
  <si>
    <t>I356</t>
  </si>
  <si>
    <t>I357</t>
  </si>
  <si>
    <t>I358</t>
  </si>
  <si>
    <t>I359</t>
  </si>
  <si>
    <t>I360</t>
  </si>
  <si>
    <t>I361</t>
  </si>
  <si>
    <t>I362</t>
  </si>
  <si>
    <t>I363</t>
  </si>
  <si>
    <t>I364</t>
  </si>
  <si>
    <t>I365</t>
  </si>
  <si>
    <t>Kairini</t>
  </si>
  <si>
    <t>I366</t>
  </si>
  <si>
    <t>I367</t>
  </si>
  <si>
    <t>I368</t>
  </si>
  <si>
    <t>I369</t>
  </si>
  <si>
    <t>I370</t>
  </si>
  <si>
    <t>I371</t>
  </si>
  <si>
    <t>I372</t>
  </si>
  <si>
    <t>I373</t>
  </si>
  <si>
    <t>S111194</t>
  </si>
  <si>
    <t>I374</t>
  </si>
  <si>
    <t>Mudoro</t>
  </si>
  <si>
    <t>I375</t>
  </si>
  <si>
    <t>I376</t>
  </si>
  <si>
    <t>I377</t>
  </si>
  <si>
    <t>S05825.6</t>
  </si>
  <si>
    <t>E364855.8</t>
  </si>
  <si>
    <t>I378</t>
  </si>
  <si>
    <t>I379</t>
  </si>
  <si>
    <t>I380</t>
  </si>
  <si>
    <t>I381</t>
  </si>
  <si>
    <t>I382</t>
  </si>
  <si>
    <t>I383</t>
  </si>
  <si>
    <t>I384</t>
  </si>
  <si>
    <t>I385</t>
  </si>
  <si>
    <t>I386</t>
  </si>
  <si>
    <t>I387</t>
  </si>
  <si>
    <t>I388</t>
  </si>
  <si>
    <t>I389</t>
  </si>
  <si>
    <t>I390</t>
  </si>
  <si>
    <t>I391</t>
  </si>
  <si>
    <t>I392</t>
  </si>
  <si>
    <t>I393</t>
  </si>
  <si>
    <t>I394</t>
  </si>
  <si>
    <t>S11246.7</t>
  </si>
  <si>
    <t>I395</t>
  </si>
  <si>
    <t>I396</t>
  </si>
  <si>
    <t>I397</t>
  </si>
  <si>
    <t>I398</t>
  </si>
  <si>
    <t>I399</t>
  </si>
  <si>
    <t>I400</t>
  </si>
  <si>
    <t>I401</t>
  </si>
  <si>
    <t>I402</t>
  </si>
  <si>
    <t>I403</t>
  </si>
  <si>
    <t>I404</t>
  </si>
  <si>
    <t>I405</t>
  </si>
  <si>
    <t>E365023.2</t>
  </si>
  <si>
    <t>I406</t>
  </si>
  <si>
    <t>Nadthini</t>
  </si>
  <si>
    <t>I407</t>
  </si>
  <si>
    <t>I408</t>
  </si>
  <si>
    <t>I410</t>
  </si>
  <si>
    <t>I411</t>
  </si>
  <si>
    <t>I412</t>
  </si>
  <si>
    <t>I413</t>
  </si>
  <si>
    <t>I414</t>
  </si>
  <si>
    <t>I415</t>
  </si>
  <si>
    <t>I416</t>
  </si>
  <si>
    <t>I417</t>
  </si>
  <si>
    <t>I418</t>
  </si>
  <si>
    <t>Kikugu</t>
  </si>
  <si>
    <t>I419</t>
  </si>
  <si>
    <t>I420</t>
  </si>
  <si>
    <t>I421</t>
  </si>
  <si>
    <t>E363552.1</t>
  </si>
  <si>
    <t>I422</t>
  </si>
  <si>
    <t>I423</t>
  </si>
  <si>
    <t>I424</t>
  </si>
  <si>
    <t>I425</t>
  </si>
  <si>
    <t>I426</t>
  </si>
  <si>
    <t>I427</t>
  </si>
  <si>
    <t>I428</t>
  </si>
  <si>
    <t>I429</t>
  </si>
  <si>
    <t>I430</t>
  </si>
  <si>
    <t>I431</t>
  </si>
  <si>
    <t>I432</t>
  </si>
  <si>
    <t>I433</t>
  </si>
  <si>
    <t>I434</t>
  </si>
  <si>
    <t xml:space="preserve">Gathiru </t>
  </si>
  <si>
    <t>I435</t>
  </si>
  <si>
    <t>I436</t>
  </si>
  <si>
    <t>I437</t>
  </si>
  <si>
    <t>I438</t>
  </si>
  <si>
    <t>I439</t>
  </si>
  <si>
    <t>I440</t>
  </si>
  <si>
    <t>I441</t>
  </si>
  <si>
    <t>I442</t>
  </si>
  <si>
    <t>I443</t>
  </si>
  <si>
    <t>I444</t>
  </si>
  <si>
    <t>I445</t>
  </si>
  <si>
    <t>I446</t>
  </si>
  <si>
    <t>I447</t>
  </si>
  <si>
    <t>I448</t>
  </si>
  <si>
    <t>I449</t>
  </si>
  <si>
    <t>I450</t>
  </si>
  <si>
    <t>I451</t>
  </si>
  <si>
    <t>I452</t>
  </si>
  <si>
    <t>I453</t>
  </si>
  <si>
    <t>I454</t>
  </si>
  <si>
    <t>I455</t>
  </si>
  <si>
    <t>I456</t>
  </si>
  <si>
    <t>I457</t>
  </si>
  <si>
    <t>I458</t>
  </si>
  <si>
    <t>I459</t>
  </si>
  <si>
    <t>I460</t>
  </si>
  <si>
    <t>I461</t>
  </si>
  <si>
    <t>I462</t>
  </si>
  <si>
    <t>I463</t>
  </si>
  <si>
    <t>I464</t>
  </si>
  <si>
    <t>I465</t>
  </si>
  <si>
    <t>I466</t>
  </si>
  <si>
    <t>I467</t>
  </si>
  <si>
    <t>I468</t>
  </si>
  <si>
    <t>I469</t>
  </si>
  <si>
    <t>I470</t>
  </si>
  <si>
    <t>I471</t>
  </si>
  <si>
    <t>07.03.2014</t>
  </si>
  <si>
    <t>I472</t>
  </si>
  <si>
    <t>I473</t>
  </si>
  <si>
    <t>I474</t>
  </si>
  <si>
    <t>I475</t>
  </si>
  <si>
    <t>I476</t>
  </si>
  <si>
    <t>I477</t>
  </si>
  <si>
    <t>I478</t>
  </si>
  <si>
    <t>I479</t>
  </si>
  <si>
    <t>I480</t>
  </si>
  <si>
    <t>I481</t>
  </si>
  <si>
    <t>I482</t>
  </si>
  <si>
    <t>I483</t>
  </si>
  <si>
    <t>I484</t>
  </si>
  <si>
    <t>I485</t>
  </si>
  <si>
    <t>I486</t>
  </si>
  <si>
    <t>I487</t>
  </si>
  <si>
    <t>I488</t>
  </si>
  <si>
    <t>I489</t>
  </si>
  <si>
    <t>I490</t>
  </si>
  <si>
    <t>I491</t>
  </si>
  <si>
    <t>I492</t>
  </si>
  <si>
    <t>I493</t>
  </si>
  <si>
    <t>I494</t>
  </si>
  <si>
    <t>I495</t>
  </si>
  <si>
    <t>I496</t>
  </si>
  <si>
    <t>I497</t>
  </si>
  <si>
    <t>I498</t>
  </si>
  <si>
    <t>I499</t>
  </si>
  <si>
    <t>I500</t>
  </si>
  <si>
    <t>I501</t>
  </si>
  <si>
    <t>I502</t>
  </si>
  <si>
    <t>I503</t>
  </si>
  <si>
    <t>I504</t>
  </si>
  <si>
    <t>I505</t>
  </si>
  <si>
    <t>I506</t>
  </si>
  <si>
    <t>I507</t>
  </si>
  <si>
    <t>I508</t>
  </si>
  <si>
    <t>I509</t>
  </si>
  <si>
    <t>I510</t>
  </si>
  <si>
    <t>I511</t>
  </si>
  <si>
    <t>I512</t>
  </si>
  <si>
    <t>I513</t>
  </si>
  <si>
    <t>I514</t>
  </si>
  <si>
    <t>I515</t>
  </si>
  <si>
    <t>I516</t>
  </si>
  <si>
    <t>I517</t>
  </si>
  <si>
    <t>I518</t>
  </si>
  <si>
    <t>I519</t>
  </si>
  <si>
    <t>I520</t>
  </si>
  <si>
    <t>I521</t>
  </si>
  <si>
    <t>I522</t>
  </si>
  <si>
    <t>I523</t>
  </si>
  <si>
    <t>I524</t>
  </si>
  <si>
    <t>I525</t>
  </si>
  <si>
    <t>S11012.8</t>
  </si>
  <si>
    <t>I526</t>
  </si>
  <si>
    <t>I527</t>
  </si>
  <si>
    <t>I528</t>
  </si>
  <si>
    <t>I529</t>
  </si>
  <si>
    <t>I530</t>
  </si>
  <si>
    <t>I531</t>
  </si>
  <si>
    <t>I532</t>
  </si>
  <si>
    <t>I533</t>
  </si>
  <si>
    <t>I534</t>
  </si>
  <si>
    <t>I535</t>
  </si>
  <si>
    <t>I536</t>
  </si>
  <si>
    <t>I537</t>
  </si>
  <si>
    <t>I538</t>
  </si>
  <si>
    <t>I539</t>
  </si>
  <si>
    <t>I540</t>
  </si>
  <si>
    <t>I541</t>
  </si>
  <si>
    <t>I542</t>
  </si>
  <si>
    <t>I543</t>
  </si>
  <si>
    <t>I544</t>
  </si>
  <si>
    <t>I545</t>
  </si>
  <si>
    <t>I546</t>
  </si>
  <si>
    <t>I547</t>
  </si>
  <si>
    <t>I548</t>
  </si>
  <si>
    <t>I549</t>
  </si>
  <si>
    <t>I550</t>
  </si>
  <si>
    <t>I551</t>
  </si>
  <si>
    <t>I552</t>
  </si>
  <si>
    <t>I553</t>
  </si>
  <si>
    <t>I554</t>
  </si>
  <si>
    <t>I555</t>
  </si>
  <si>
    <t>I556</t>
  </si>
  <si>
    <t>I557</t>
  </si>
  <si>
    <t>I558</t>
  </si>
  <si>
    <t>I559</t>
  </si>
  <si>
    <t>I560</t>
  </si>
  <si>
    <t>I561</t>
  </si>
  <si>
    <t>I562</t>
  </si>
  <si>
    <t>I563</t>
  </si>
  <si>
    <t>I564</t>
  </si>
  <si>
    <t>I565</t>
  </si>
  <si>
    <t>I566</t>
  </si>
  <si>
    <t>I567</t>
  </si>
  <si>
    <t>I568</t>
  </si>
  <si>
    <t>I569</t>
  </si>
  <si>
    <t>S058388</t>
  </si>
  <si>
    <t>I570</t>
  </si>
  <si>
    <t>I571</t>
  </si>
  <si>
    <t>I572</t>
  </si>
  <si>
    <t>S059253</t>
  </si>
  <si>
    <t>I573</t>
  </si>
  <si>
    <t>I574</t>
  </si>
  <si>
    <t>S13516</t>
  </si>
  <si>
    <t>I575</t>
  </si>
  <si>
    <t>I576</t>
  </si>
  <si>
    <t>I577</t>
  </si>
  <si>
    <t>I578</t>
  </si>
  <si>
    <t>I579</t>
  </si>
  <si>
    <t>S1033</t>
  </si>
  <si>
    <t>I580</t>
  </si>
  <si>
    <t>I581</t>
  </si>
  <si>
    <t>I582</t>
  </si>
  <si>
    <t>I583</t>
  </si>
  <si>
    <t>I584</t>
  </si>
  <si>
    <t>I585</t>
  </si>
  <si>
    <t>I586</t>
  </si>
  <si>
    <t>I587</t>
  </si>
  <si>
    <t>I588</t>
  </si>
  <si>
    <t>I589</t>
  </si>
  <si>
    <t>I590</t>
  </si>
  <si>
    <t>E3652123</t>
  </si>
  <si>
    <t>I591</t>
  </si>
  <si>
    <t>I592</t>
  </si>
  <si>
    <t>I593</t>
  </si>
  <si>
    <t>I594</t>
  </si>
  <si>
    <t>I595</t>
  </si>
  <si>
    <t>I596</t>
  </si>
  <si>
    <t>I597</t>
  </si>
  <si>
    <t>I598</t>
  </si>
  <si>
    <t>I599</t>
  </si>
  <si>
    <t>I600</t>
  </si>
  <si>
    <t>S111474</t>
  </si>
  <si>
    <t>I601</t>
  </si>
  <si>
    <t>I602</t>
  </si>
  <si>
    <t>I603</t>
  </si>
  <si>
    <t>I604</t>
  </si>
  <si>
    <t>S14235</t>
  </si>
  <si>
    <t>I605</t>
  </si>
  <si>
    <t>I606</t>
  </si>
  <si>
    <t>I607</t>
  </si>
  <si>
    <t>I608</t>
  </si>
  <si>
    <t>I609</t>
  </si>
  <si>
    <t>I610</t>
  </si>
  <si>
    <t>I611</t>
  </si>
  <si>
    <t>I612</t>
  </si>
  <si>
    <t>I613</t>
  </si>
  <si>
    <t>I614</t>
  </si>
  <si>
    <t>S1037</t>
  </si>
  <si>
    <t>I615</t>
  </si>
  <si>
    <t>I616</t>
  </si>
  <si>
    <t>I617</t>
  </si>
  <si>
    <t>I618</t>
  </si>
  <si>
    <t>I619</t>
  </si>
  <si>
    <t>I620</t>
  </si>
  <si>
    <t>I621</t>
  </si>
  <si>
    <t>I622</t>
  </si>
  <si>
    <t>I623</t>
  </si>
  <si>
    <t>I624</t>
  </si>
  <si>
    <t>I625</t>
  </si>
  <si>
    <t>I626</t>
  </si>
  <si>
    <t>I627</t>
  </si>
  <si>
    <t>I628</t>
  </si>
  <si>
    <t>I629</t>
  </si>
  <si>
    <t>I630</t>
  </si>
  <si>
    <t>I631</t>
  </si>
  <si>
    <t>I632</t>
  </si>
  <si>
    <t>I633</t>
  </si>
  <si>
    <t>I634</t>
  </si>
  <si>
    <t>I635</t>
  </si>
  <si>
    <t>I636</t>
  </si>
  <si>
    <t>I637</t>
  </si>
  <si>
    <t>I638</t>
  </si>
  <si>
    <t>S05850.8</t>
  </si>
  <si>
    <t>E36420911</t>
  </si>
  <si>
    <t>I639</t>
  </si>
  <si>
    <t>I640</t>
  </si>
  <si>
    <t>I641</t>
  </si>
  <si>
    <t>I642</t>
  </si>
  <si>
    <t>S1108.2</t>
  </si>
  <si>
    <t>I643</t>
  </si>
  <si>
    <t>I644</t>
  </si>
  <si>
    <t>I645</t>
  </si>
  <si>
    <t>I646</t>
  </si>
  <si>
    <t>I647</t>
  </si>
  <si>
    <t>I648</t>
  </si>
  <si>
    <t>I649</t>
  </si>
  <si>
    <t>I650</t>
  </si>
  <si>
    <t>E363858.1</t>
  </si>
  <si>
    <t>I651</t>
  </si>
  <si>
    <t>I652</t>
  </si>
  <si>
    <t>I653</t>
  </si>
  <si>
    <t>I654</t>
  </si>
  <si>
    <t>I655</t>
  </si>
  <si>
    <t>I656</t>
  </si>
  <si>
    <t>I657</t>
  </si>
  <si>
    <t>I658</t>
  </si>
  <si>
    <t>I659</t>
  </si>
  <si>
    <t>I660</t>
  </si>
  <si>
    <t>I661</t>
  </si>
  <si>
    <t>I662</t>
  </si>
  <si>
    <t>S05942</t>
  </si>
  <si>
    <t>I663</t>
  </si>
  <si>
    <t>I664</t>
  </si>
  <si>
    <t>I665</t>
  </si>
  <si>
    <t>I666</t>
  </si>
  <si>
    <t>I667</t>
  </si>
  <si>
    <t>I668</t>
  </si>
  <si>
    <t>S1112.12</t>
  </si>
  <si>
    <t>I669</t>
  </si>
  <si>
    <t>I670</t>
  </si>
  <si>
    <t>I671</t>
  </si>
  <si>
    <t>I672</t>
  </si>
  <si>
    <t>I673</t>
  </si>
  <si>
    <t>S1953</t>
  </si>
  <si>
    <t>I674</t>
  </si>
  <si>
    <t>I675</t>
  </si>
  <si>
    <t>I676</t>
  </si>
  <si>
    <t>I677</t>
  </si>
  <si>
    <t>I678</t>
  </si>
  <si>
    <t>I679</t>
  </si>
  <si>
    <t>I680</t>
  </si>
  <si>
    <t>I681</t>
  </si>
  <si>
    <t>I682</t>
  </si>
  <si>
    <t>I683</t>
  </si>
  <si>
    <t>I684</t>
  </si>
  <si>
    <t>I685</t>
  </si>
  <si>
    <t>I686</t>
  </si>
  <si>
    <t>I687</t>
  </si>
  <si>
    <t>I688</t>
  </si>
  <si>
    <t>I689</t>
  </si>
  <si>
    <t>I690</t>
  </si>
  <si>
    <t>I691</t>
  </si>
  <si>
    <t>I692</t>
  </si>
  <si>
    <t>I693</t>
  </si>
  <si>
    <t>I694</t>
  </si>
  <si>
    <t>I695</t>
  </si>
  <si>
    <t>I696</t>
  </si>
  <si>
    <t>I697</t>
  </si>
  <si>
    <t>S14158.9</t>
  </si>
  <si>
    <t>I698</t>
  </si>
  <si>
    <t>I699</t>
  </si>
  <si>
    <t>I700</t>
  </si>
  <si>
    <t>I701</t>
  </si>
  <si>
    <t>I702</t>
  </si>
  <si>
    <t>I703</t>
  </si>
  <si>
    <t>I704</t>
  </si>
  <si>
    <t>I705</t>
  </si>
  <si>
    <t>I706</t>
  </si>
  <si>
    <t>I707</t>
  </si>
  <si>
    <t>I708</t>
  </si>
  <si>
    <t>I709</t>
  </si>
  <si>
    <t>I711</t>
  </si>
  <si>
    <t>I712</t>
  </si>
  <si>
    <t>I713</t>
  </si>
  <si>
    <t>I715</t>
  </si>
  <si>
    <t>I716</t>
  </si>
  <si>
    <t>I717</t>
  </si>
  <si>
    <t>I718</t>
  </si>
  <si>
    <t>I719</t>
  </si>
  <si>
    <t>I720</t>
  </si>
  <si>
    <t>I721</t>
  </si>
  <si>
    <t>I722</t>
  </si>
  <si>
    <t>I723</t>
  </si>
  <si>
    <t>I724</t>
  </si>
  <si>
    <t>I725</t>
  </si>
  <si>
    <t>I726</t>
  </si>
  <si>
    <t>I727</t>
  </si>
  <si>
    <t>I728</t>
  </si>
  <si>
    <t>I729</t>
  </si>
  <si>
    <t>I730</t>
  </si>
  <si>
    <t>I731</t>
  </si>
  <si>
    <t>I732</t>
  </si>
  <si>
    <t>I733</t>
  </si>
  <si>
    <t>I734</t>
  </si>
  <si>
    <t>I735</t>
  </si>
  <si>
    <t>I736</t>
  </si>
  <si>
    <t>S15443</t>
  </si>
  <si>
    <t>E3637217</t>
  </si>
  <si>
    <t>I737</t>
  </si>
  <si>
    <t>S15492</t>
  </si>
  <si>
    <t>I738</t>
  </si>
  <si>
    <t>I739</t>
  </si>
  <si>
    <t>I740</t>
  </si>
  <si>
    <t>I741</t>
  </si>
  <si>
    <t>I742</t>
  </si>
  <si>
    <t>I743</t>
  </si>
  <si>
    <t>I744</t>
  </si>
  <si>
    <t>I745</t>
  </si>
  <si>
    <t>I746</t>
  </si>
  <si>
    <t>I747</t>
  </si>
  <si>
    <t>I748</t>
  </si>
  <si>
    <t>I749</t>
  </si>
  <si>
    <t>I750</t>
  </si>
  <si>
    <t>I751</t>
  </si>
  <si>
    <t>I752</t>
  </si>
  <si>
    <t>I753</t>
  </si>
  <si>
    <t>I754</t>
  </si>
  <si>
    <t>I755</t>
  </si>
  <si>
    <t>I756</t>
  </si>
  <si>
    <t>I757</t>
  </si>
  <si>
    <t>I758</t>
  </si>
  <si>
    <t>I759</t>
  </si>
  <si>
    <t>I760</t>
  </si>
  <si>
    <t>I761</t>
  </si>
  <si>
    <t>I762</t>
  </si>
  <si>
    <t>I763</t>
  </si>
  <si>
    <t>I764</t>
  </si>
  <si>
    <t>I765</t>
  </si>
  <si>
    <t>I766</t>
  </si>
  <si>
    <t>I767</t>
  </si>
  <si>
    <t>I768</t>
  </si>
  <si>
    <t>I769</t>
  </si>
  <si>
    <t>I770</t>
  </si>
  <si>
    <t>E364736.1</t>
  </si>
  <si>
    <t>I771</t>
  </si>
  <si>
    <t>I772</t>
  </si>
  <si>
    <t>I773</t>
  </si>
  <si>
    <t>I774</t>
  </si>
  <si>
    <t>I775</t>
  </si>
  <si>
    <t>I776</t>
  </si>
  <si>
    <t>I777</t>
  </si>
  <si>
    <t>I778</t>
  </si>
  <si>
    <t>I779</t>
  </si>
  <si>
    <t>I780</t>
  </si>
  <si>
    <t>I781</t>
  </si>
  <si>
    <t>I782</t>
  </si>
  <si>
    <t>I783</t>
  </si>
  <si>
    <t>I784</t>
  </si>
  <si>
    <t>I785</t>
  </si>
  <si>
    <t>I786</t>
  </si>
  <si>
    <t>S05948.4</t>
  </si>
  <si>
    <t>I787</t>
  </si>
  <si>
    <t>I788</t>
  </si>
  <si>
    <t>I789</t>
  </si>
  <si>
    <t>I790</t>
  </si>
  <si>
    <t>I791</t>
  </si>
  <si>
    <t>I792</t>
  </si>
  <si>
    <t>I793</t>
  </si>
  <si>
    <t>I794</t>
  </si>
  <si>
    <t>I795</t>
  </si>
  <si>
    <t>I796</t>
  </si>
  <si>
    <t>I797</t>
  </si>
  <si>
    <t>I798</t>
  </si>
  <si>
    <t>I799</t>
  </si>
  <si>
    <t>I800</t>
  </si>
  <si>
    <t>I801</t>
  </si>
  <si>
    <t>I802</t>
  </si>
  <si>
    <t>I803</t>
  </si>
  <si>
    <t>I804</t>
  </si>
  <si>
    <t>I805</t>
  </si>
  <si>
    <t>I806</t>
  </si>
  <si>
    <t>I807</t>
  </si>
  <si>
    <t>I808</t>
  </si>
  <si>
    <t>I809</t>
  </si>
  <si>
    <t>I810</t>
  </si>
  <si>
    <t>I811</t>
  </si>
  <si>
    <t>I812</t>
  </si>
  <si>
    <t>I813</t>
  </si>
  <si>
    <t>I814</t>
  </si>
  <si>
    <t>I815</t>
  </si>
  <si>
    <t>I816</t>
  </si>
  <si>
    <t>I817</t>
  </si>
  <si>
    <t>I818</t>
  </si>
  <si>
    <t>I819</t>
  </si>
  <si>
    <t>I820</t>
  </si>
  <si>
    <t>I821</t>
  </si>
  <si>
    <t>I822</t>
  </si>
  <si>
    <t>I823</t>
  </si>
  <si>
    <t>I824</t>
  </si>
  <si>
    <t>I825</t>
  </si>
  <si>
    <t>I826</t>
  </si>
  <si>
    <t>I827</t>
  </si>
  <si>
    <t>I828</t>
  </si>
  <si>
    <t>I829</t>
  </si>
  <si>
    <t>I830</t>
  </si>
  <si>
    <t>I831</t>
  </si>
  <si>
    <t>I832</t>
  </si>
  <si>
    <t>I833</t>
  </si>
  <si>
    <t>I834</t>
  </si>
  <si>
    <t>I835</t>
  </si>
  <si>
    <t>I836</t>
  </si>
  <si>
    <t>I837</t>
  </si>
  <si>
    <t>I838</t>
  </si>
  <si>
    <t>I839</t>
  </si>
  <si>
    <t>I840</t>
  </si>
  <si>
    <t>I841</t>
  </si>
  <si>
    <t>I842</t>
  </si>
  <si>
    <t>I843</t>
  </si>
  <si>
    <t>I844</t>
  </si>
  <si>
    <t>I845</t>
  </si>
  <si>
    <t>I846</t>
  </si>
  <si>
    <t>I847</t>
  </si>
  <si>
    <t>I848</t>
  </si>
  <si>
    <t>I849</t>
  </si>
  <si>
    <t>I850</t>
  </si>
  <si>
    <t>I851</t>
  </si>
  <si>
    <t>I852</t>
  </si>
  <si>
    <t>I853</t>
  </si>
  <si>
    <t>I854</t>
  </si>
  <si>
    <t>I855</t>
  </si>
  <si>
    <t>I856</t>
  </si>
  <si>
    <t>I857</t>
  </si>
  <si>
    <t>I858</t>
  </si>
  <si>
    <t>I859</t>
  </si>
  <si>
    <t>I860</t>
  </si>
  <si>
    <t>I861</t>
  </si>
  <si>
    <t>I862</t>
  </si>
  <si>
    <t>I863</t>
  </si>
  <si>
    <t>I864</t>
  </si>
  <si>
    <t>I865</t>
  </si>
  <si>
    <t>I866</t>
  </si>
  <si>
    <t>I867</t>
  </si>
  <si>
    <t>I868</t>
  </si>
  <si>
    <t>I869</t>
  </si>
  <si>
    <t>I870</t>
  </si>
  <si>
    <t>I871</t>
  </si>
  <si>
    <t>I872</t>
  </si>
  <si>
    <t>I873</t>
  </si>
  <si>
    <t>I874</t>
  </si>
  <si>
    <t>I875</t>
  </si>
  <si>
    <t>I876</t>
  </si>
  <si>
    <t>I877</t>
  </si>
  <si>
    <t>I878</t>
  </si>
  <si>
    <t>I879</t>
  </si>
  <si>
    <t>I880</t>
  </si>
  <si>
    <t>I881</t>
  </si>
  <si>
    <t>I882</t>
  </si>
  <si>
    <t>I883</t>
  </si>
  <si>
    <t>I884</t>
  </si>
  <si>
    <t>I885</t>
  </si>
  <si>
    <t>I886</t>
  </si>
  <si>
    <t>I887</t>
  </si>
  <si>
    <t>I888</t>
  </si>
  <si>
    <t>I889</t>
  </si>
  <si>
    <t>I890</t>
  </si>
  <si>
    <t>I891</t>
  </si>
  <si>
    <t>I892</t>
  </si>
  <si>
    <t>I893</t>
  </si>
  <si>
    <t>I894</t>
  </si>
  <si>
    <t>I895</t>
  </si>
  <si>
    <t>I896</t>
  </si>
  <si>
    <t>I897</t>
  </si>
  <si>
    <t>I898</t>
  </si>
  <si>
    <t>I899</t>
  </si>
  <si>
    <t>I900</t>
  </si>
  <si>
    <t>I901</t>
  </si>
  <si>
    <t>I902</t>
  </si>
  <si>
    <t>I903</t>
  </si>
  <si>
    <t>I904</t>
  </si>
  <si>
    <t>I905</t>
  </si>
  <si>
    <t>I906</t>
  </si>
  <si>
    <t>I907</t>
  </si>
  <si>
    <t>I908</t>
  </si>
  <si>
    <t>I909</t>
  </si>
  <si>
    <t>I910</t>
  </si>
  <si>
    <t>I911</t>
  </si>
  <si>
    <t>I912</t>
  </si>
  <si>
    <t>I913</t>
  </si>
  <si>
    <t>I914</t>
  </si>
  <si>
    <t>I915</t>
  </si>
  <si>
    <t>I916</t>
  </si>
  <si>
    <t>I917</t>
  </si>
  <si>
    <t>I918</t>
  </si>
  <si>
    <t>I919</t>
  </si>
  <si>
    <t>I920</t>
  </si>
  <si>
    <t>I921</t>
  </si>
  <si>
    <t>I922</t>
  </si>
  <si>
    <t>I923</t>
  </si>
  <si>
    <t>I924</t>
  </si>
  <si>
    <t>I925</t>
  </si>
  <si>
    <t>I926</t>
  </si>
  <si>
    <t>I927</t>
  </si>
  <si>
    <t>I928</t>
  </si>
  <si>
    <t>I929</t>
  </si>
  <si>
    <t>I930</t>
  </si>
  <si>
    <t>I931</t>
  </si>
  <si>
    <t>I932</t>
  </si>
  <si>
    <t>I933</t>
  </si>
  <si>
    <t>I934</t>
  </si>
  <si>
    <t>I935</t>
  </si>
  <si>
    <t>I936</t>
  </si>
  <si>
    <t>I937</t>
  </si>
  <si>
    <t>I942</t>
  </si>
  <si>
    <t>I943</t>
  </si>
  <si>
    <t>I944</t>
  </si>
  <si>
    <t>I945</t>
  </si>
  <si>
    <t>I946</t>
  </si>
  <si>
    <t>I947</t>
  </si>
  <si>
    <t>I948</t>
  </si>
  <si>
    <t>I949</t>
  </si>
  <si>
    <t>I950</t>
  </si>
  <si>
    <t>I951</t>
  </si>
  <si>
    <t>I952</t>
  </si>
  <si>
    <t>I953</t>
  </si>
  <si>
    <t>I954</t>
  </si>
  <si>
    <t>I955</t>
  </si>
  <si>
    <t>I956</t>
  </si>
  <si>
    <t>I957</t>
  </si>
  <si>
    <t>I958</t>
  </si>
  <si>
    <t>I959</t>
  </si>
  <si>
    <t>I960</t>
  </si>
  <si>
    <t>I961</t>
  </si>
  <si>
    <t>I962</t>
  </si>
  <si>
    <t>I963</t>
  </si>
  <si>
    <t>I964</t>
  </si>
  <si>
    <t>I965</t>
  </si>
  <si>
    <t>I966</t>
  </si>
  <si>
    <t>I967</t>
  </si>
  <si>
    <t>I968</t>
  </si>
  <si>
    <t>I969</t>
  </si>
  <si>
    <t>I970</t>
  </si>
  <si>
    <t>I971</t>
  </si>
  <si>
    <t>I972</t>
  </si>
  <si>
    <t>I973</t>
  </si>
  <si>
    <t>I974</t>
  </si>
  <si>
    <t>I975</t>
  </si>
  <si>
    <t>I976</t>
  </si>
  <si>
    <t>I977</t>
  </si>
  <si>
    <t>I978</t>
  </si>
  <si>
    <t>I979</t>
  </si>
  <si>
    <t>I980</t>
  </si>
  <si>
    <t>I981</t>
  </si>
  <si>
    <t>Improved</t>
  </si>
  <si>
    <t>working well good job</t>
  </si>
  <si>
    <t>Number of cows</t>
  </si>
  <si>
    <t>4</t>
  </si>
  <si>
    <t xml:space="preserve">working well </t>
  </si>
  <si>
    <t>7</t>
  </si>
  <si>
    <t>3</t>
  </si>
  <si>
    <t>2</t>
  </si>
  <si>
    <t>5</t>
  </si>
  <si>
    <t>6</t>
  </si>
  <si>
    <t>working</t>
  </si>
  <si>
    <t xml:space="preserve"> - </t>
  </si>
  <si>
    <t>it works nicely</t>
  </si>
  <si>
    <t>working well</t>
  </si>
  <si>
    <t>still in good shape</t>
  </si>
  <si>
    <t>cooks well, no more smoke</t>
  </si>
  <si>
    <t>it's good</t>
  </si>
  <si>
    <t>cooking well, no problems</t>
  </si>
  <si>
    <t>it is operating well, we enjoy</t>
  </si>
  <si>
    <t>we are happy with it</t>
  </si>
  <si>
    <t>no more smoke in the kitchen</t>
  </si>
  <si>
    <t>cooking well</t>
  </si>
  <si>
    <t>cooking well, therefore no smoke</t>
  </si>
  <si>
    <t>it's good but does not complete cooking</t>
  </si>
  <si>
    <t>smoky kitchen no more</t>
  </si>
  <si>
    <t>no smell when cooking</t>
  </si>
  <si>
    <t>no smoke</t>
  </si>
  <si>
    <t>it cooks well</t>
  </si>
  <si>
    <t>it's good, we enjoy cooking</t>
  </si>
  <si>
    <t>no smoke, no coughing</t>
  </si>
  <si>
    <t>working well, no smoke emited</t>
  </si>
  <si>
    <t>no more wood use, kitchen is clean and trees are now back</t>
  </si>
  <si>
    <t>it cookes sweet food</t>
  </si>
  <si>
    <t>cooking well with no any problem observed</t>
  </si>
  <si>
    <t>still working well</t>
  </si>
  <si>
    <t>it cooks very fast</t>
  </si>
  <si>
    <t>the service is good, we are happy</t>
  </si>
  <si>
    <t>It's still working well</t>
  </si>
  <si>
    <t>gas functions with no problem</t>
  </si>
  <si>
    <t>working nicely</t>
  </si>
  <si>
    <t>no smoky anymore</t>
  </si>
  <si>
    <t>working well, no smoke or bad smell</t>
  </si>
  <si>
    <t>no smoke, clean fire, cooks fast</t>
  </si>
  <si>
    <t>works nicely</t>
  </si>
  <si>
    <t>working properly</t>
  </si>
  <si>
    <t>good work</t>
  </si>
  <si>
    <t>no more smoke in the kitchen, it's good</t>
  </si>
  <si>
    <t>cooks faster hence no smell, good job</t>
  </si>
  <si>
    <t>no more smoke, air is clean now</t>
  </si>
  <si>
    <t>working in good condition</t>
  </si>
  <si>
    <t>clean kitchen, no smoke</t>
  </si>
  <si>
    <t>cooking well and fast</t>
  </si>
  <si>
    <t>it's good, no coughing when cooking</t>
  </si>
  <si>
    <t>it has been good all through</t>
  </si>
  <si>
    <t>still cooking with it</t>
  </si>
  <si>
    <t xml:space="preserve"> -</t>
  </si>
  <si>
    <t>Number of biogas units commissioned as of Database MP5</t>
  </si>
  <si>
    <t>Length of Monitoring Period 5 in days</t>
  </si>
  <si>
    <t>Version 1, dated 25/05/2023</t>
  </si>
  <si>
    <t>ER Calculation for MP5 - Version 1, dated 25/05/2023</t>
  </si>
  <si>
    <t xml:space="preserve">These were not encountered </t>
  </si>
  <si>
    <t>CER Estimate (10 years crediting period) / Crediting period: 01.07.2012 - 30.06.2022</t>
  </si>
  <si>
    <t>June 2012</t>
  </si>
  <si>
    <t>01/07/2012-31/12/2012</t>
  </si>
  <si>
    <t>01/01/2022-30/06/2022</t>
  </si>
  <si>
    <t>ni</t>
  </si>
  <si>
    <t>Number of units commissioned in period i *</t>
  </si>
  <si>
    <t>OTadjusted,i,y</t>
  </si>
  <si>
    <t>Adjustment factor for reduced operational time of units deployed in period y</t>
  </si>
  <si>
    <r>
      <t>N</t>
    </r>
    <r>
      <rPr>
        <vertAlign val="subscript"/>
        <sz val="10"/>
        <rFont val="Times New Roman"/>
        <family val="1"/>
      </rPr>
      <t>y</t>
    </r>
  </si>
  <si>
    <t xml:space="preserve">Adjusted total number of biogas units deployed until monitoring period y </t>
  </si>
  <si>
    <r>
      <t>DO</t>
    </r>
    <r>
      <rPr>
        <vertAlign val="subscript"/>
        <sz val="10"/>
        <rFont val="Times New Roman"/>
        <family val="1"/>
      </rPr>
      <t>y</t>
    </r>
  </si>
  <si>
    <t>Statistically adjusted drop out from total population of units in period y</t>
  </si>
  <si>
    <r>
      <t>B</t>
    </r>
    <r>
      <rPr>
        <vertAlign val="subscript"/>
        <sz val="10"/>
        <rFont val="Times New Roman"/>
        <family val="1"/>
      </rPr>
      <t xml:space="preserve">y </t>
    </r>
    <r>
      <rPr>
        <sz val="10"/>
        <rFont val="Times New Roman"/>
        <family val="1"/>
      </rPr>
      <t>(net per unit)</t>
    </r>
  </si>
  <si>
    <t>Quantity of fuelwood and woodfuel consumption for charcoal that is substituted or displaced in tonnes (tonnes/year/household)</t>
  </si>
  <si>
    <r>
      <t>ƒ</t>
    </r>
    <r>
      <rPr>
        <vertAlign val="subscript"/>
        <sz val="10"/>
        <rFont val="Times New Roman"/>
        <family val="1"/>
      </rPr>
      <t>NRB,y</t>
    </r>
  </si>
  <si>
    <t xml:space="preserve">Fraction of non renewable woody biomass used in the absence of the project activity in year y </t>
  </si>
  <si>
    <r>
      <t>NCV</t>
    </r>
    <r>
      <rPr>
        <vertAlign val="subscript"/>
        <sz val="10"/>
        <rFont val="Times New Roman"/>
        <family val="1"/>
      </rPr>
      <t>biomass</t>
    </r>
  </si>
  <si>
    <t xml:space="preserve">Net calorific value of the non-renewable woody biomass that is substituted </t>
  </si>
  <si>
    <r>
      <t>EF</t>
    </r>
    <r>
      <rPr>
        <vertAlign val="subscript"/>
        <sz val="10"/>
        <rFont val="Times New Roman"/>
        <family val="1"/>
      </rPr>
      <t>projected_fossilfuel</t>
    </r>
  </si>
  <si>
    <t xml:space="preserve">Emission factor for substitution of non renewable woody biomass by similar consumers </t>
  </si>
  <si>
    <t>tCO2/TJ</t>
  </si>
  <si>
    <t>GS CERs</t>
  </si>
  <si>
    <t>GS CERs accumulated</t>
  </si>
  <si>
    <t>* i.e. commissioned before start of the respective year/ start of crediting period</t>
  </si>
  <si>
    <t>Equations:</t>
  </si>
  <si>
    <t>Year</t>
  </si>
  <si>
    <t>CERs</t>
  </si>
  <si>
    <t>estimation for MP5 2021-2022</t>
  </si>
  <si>
    <t>estimation for MP4 2019-2020</t>
  </si>
  <si>
    <t>full year 2022</t>
  </si>
  <si>
    <t>Total Number of Biogas units commissioned until 31.12.2021</t>
  </si>
  <si>
    <t>old version MP5</t>
  </si>
  <si>
    <t>Corrective Action Request by DOE for conservativeness reasons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</si>
</sst>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00"/>
    <numFmt numFmtId="166" formatCode="yymmdd"/>
    <numFmt numFmtId="167" formatCode="0.0000"/>
    <numFmt numFmtId="168" formatCode="#,##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vertAlign val="subscript"/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u/>
      <sz val="10"/>
      <color indexed="36"/>
      <name val="Arial"/>
      <family val="2"/>
    </font>
    <font>
      <i/>
      <sz val="11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14"/>
      <name val="Times New Roman"/>
      <family val="1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vertAlign val="subscript"/>
      <sz val="11"/>
      <name val="Calibri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C0C0C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Arial"/>
      <family val="2"/>
    </font>
    <font>
      <sz val="10"/>
      <name val="Arial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vertAlign val="subscript"/>
      <sz val="10"/>
      <name val="Times New Roman"/>
      <family val="1"/>
    </font>
    <font>
      <u/>
      <sz val="10"/>
      <color indexed="36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0" fontId="37" fillId="0" borderId="0"/>
    <xf numFmtId="0" fontId="43" fillId="0" borderId="0"/>
    <xf numFmtId="164" fontId="6" fillId="0" borderId="0" applyFont="0" applyFill="0" applyBorder="0" applyAlignment="0" applyProtection="0"/>
  </cellStyleXfs>
  <cellXfs count="317">
    <xf numFmtId="0" fontId="0" fillId="0" borderId="0" xfId="0"/>
    <xf numFmtId="0" fontId="2" fillId="2" borderId="0" xfId="0" applyFont="1" applyFill="1"/>
    <xf numFmtId="0" fontId="4" fillId="3" borderId="0" xfId="1" applyFont="1" applyFill="1"/>
    <xf numFmtId="0" fontId="4" fillId="2" borderId="0" xfId="1" applyFont="1" applyFill="1"/>
    <xf numFmtId="0" fontId="5" fillId="4" borderId="0" xfId="1" applyFont="1" applyFill="1"/>
    <xf numFmtId="0" fontId="5" fillId="4" borderId="0" xfId="1" applyFont="1" applyFill="1" applyAlignment="1">
      <alignment horizontal="left"/>
    </xf>
    <xf numFmtId="49" fontId="5" fillId="4" borderId="0" xfId="1" applyNumberFormat="1" applyFont="1" applyFill="1" applyAlignment="1">
      <alignment horizontal="left"/>
    </xf>
    <xf numFmtId="0" fontId="0" fillId="2" borderId="0" xfId="0" applyFill="1"/>
    <xf numFmtId="0" fontId="11" fillId="2" borderId="0" xfId="2" applyFont="1" applyFill="1"/>
    <xf numFmtId="0" fontId="12" fillId="2" borderId="1" xfId="2" applyFont="1" applyFill="1" applyBorder="1"/>
    <xf numFmtId="0" fontId="13" fillId="2" borderId="1" xfId="2" applyFont="1" applyFill="1" applyBorder="1"/>
    <xf numFmtId="9" fontId="13" fillId="2" borderId="1" xfId="2" applyNumberFormat="1" applyFont="1" applyFill="1" applyBorder="1"/>
    <xf numFmtId="0" fontId="14" fillId="2" borderId="1" xfId="2" applyFont="1" applyFill="1" applyBorder="1"/>
    <xf numFmtId="2" fontId="13" fillId="2" borderId="1" xfId="2" applyNumberFormat="1" applyFont="1" applyFill="1" applyBorder="1"/>
    <xf numFmtId="165" fontId="13" fillId="2" borderId="1" xfId="2" applyNumberFormat="1" applyFont="1" applyFill="1" applyBorder="1"/>
    <xf numFmtId="0" fontId="13" fillId="2" borderId="0" xfId="2" applyFont="1" applyFill="1"/>
    <xf numFmtId="0" fontId="16" fillId="2" borderId="0" xfId="2" applyFont="1" applyFill="1"/>
    <xf numFmtId="0" fontId="10" fillId="2" borderId="0" xfId="2" applyFont="1" applyFill="1"/>
    <xf numFmtId="0" fontId="11" fillId="2" borderId="0" xfId="0" applyFont="1" applyFill="1"/>
    <xf numFmtId="3" fontId="16" fillId="6" borderId="1" xfId="3" applyNumberFormat="1" applyFont="1" applyFill="1" applyBorder="1" applyAlignment="1">
      <alignment horizontal="center"/>
    </xf>
    <xf numFmtId="0" fontId="22" fillId="6" borderId="1" xfId="3" applyFont="1" applyFill="1" applyBorder="1" applyAlignment="1">
      <alignment horizontal="center"/>
    </xf>
    <xf numFmtId="0" fontId="22" fillId="6" borderId="1" xfId="3" applyFont="1" applyFill="1" applyBorder="1" applyAlignment="1">
      <alignment wrapText="1"/>
    </xf>
    <xf numFmtId="0" fontId="11" fillId="2" borderId="0" xfId="0" applyFont="1" applyFill="1" applyAlignment="1">
      <alignment horizontal="center"/>
    </xf>
    <xf numFmtId="0" fontId="6" fillId="5" borderId="1" xfId="0" applyFont="1" applyFill="1" applyBorder="1"/>
    <xf numFmtId="3" fontId="16" fillId="7" borderId="1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horizontal="center"/>
    </xf>
    <xf numFmtId="0" fontId="20" fillId="7" borderId="1" xfId="3" applyFont="1" applyFill="1" applyBorder="1"/>
    <xf numFmtId="0" fontId="6" fillId="0" borderId="1" xfId="0" applyFont="1" applyBorder="1"/>
    <xf numFmtId="0" fontId="6" fillId="0" borderId="1" xfId="3" applyFont="1" applyBorder="1" applyAlignment="1">
      <alignment horizontal="center"/>
    </xf>
    <xf numFmtId="0" fontId="23" fillId="0" borderId="1" xfId="3" applyFont="1" applyBorder="1"/>
    <xf numFmtId="4" fontId="6" fillId="0" borderId="1" xfId="3" applyNumberFormat="1" applyFont="1" applyBorder="1" applyAlignment="1">
      <alignment horizontal="center"/>
    </xf>
    <xf numFmtId="0" fontId="6" fillId="0" borderId="7" xfId="0" applyFont="1" applyBorder="1"/>
    <xf numFmtId="2" fontId="23" fillId="0" borderId="7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0" fontId="23" fillId="0" borderId="7" xfId="3" applyFont="1" applyBorder="1"/>
    <xf numFmtId="4" fontId="6" fillId="2" borderId="8" xfId="3" applyNumberFormat="1" applyFont="1" applyFill="1" applyBorder="1" applyAlignment="1">
      <alignment horizontal="center"/>
    </xf>
    <xf numFmtId="0" fontId="23" fillId="2" borderId="8" xfId="3" applyFont="1" applyFill="1" applyBorder="1"/>
    <xf numFmtId="4" fontId="6" fillId="2" borderId="1" xfId="3" applyNumberFormat="1" applyFont="1" applyFill="1" applyBorder="1" applyAlignment="1">
      <alignment horizontal="center"/>
    </xf>
    <xf numFmtId="0" fontId="23" fillId="2" borderId="1" xfId="3" applyFont="1" applyFill="1" applyBorder="1"/>
    <xf numFmtId="165" fontId="6" fillId="2" borderId="1" xfId="3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4" fillId="7" borderId="1" xfId="3" applyFont="1" applyFill="1" applyBorder="1" applyAlignment="1">
      <alignment horizontal="center" vertical="center"/>
    </xf>
    <xf numFmtId="17" fontId="25" fillId="7" borderId="1" xfId="3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0" fontId="26" fillId="2" borderId="0" xfId="0" applyFont="1" applyFill="1" applyAlignment="1">
      <alignment horizontal="left"/>
    </xf>
    <xf numFmtId="3" fontId="6" fillId="0" borderId="1" xfId="3" applyNumberFormat="1" applyFont="1" applyBorder="1" applyAlignment="1">
      <alignment horizontal="center"/>
    </xf>
    <xf numFmtId="10" fontId="6" fillId="0" borderId="8" xfId="3" applyNumberFormat="1" applyFont="1" applyBorder="1" applyAlignment="1">
      <alignment horizontal="center"/>
    </xf>
    <xf numFmtId="0" fontId="6" fillId="0" borderId="8" xfId="0" applyFont="1" applyBorder="1"/>
    <xf numFmtId="14" fontId="0" fillId="0" borderId="0" xfId="0" applyNumberFormat="1"/>
    <xf numFmtId="0" fontId="6" fillId="2" borderId="0" xfId="2" applyFill="1"/>
    <xf numFmtId="0" fontId="6" fillId="2" borderId="0" xfId="2" applyFill="1" applyAlignment="1">
      <alignment horizontal="center"/>
    </xf>
    <xf numFmtId="2" fontId="6" fillId="2" borderId="0" xfId="2" applyNumberFormat="1" applyFill="1" applyAlignment="1">
      <alignment horizontal="center"/>
    </xf>
    <xf numFmtId="0" fontId="6" fillId="2" borderId="4" xfId="2" applyFill="1" applyBorder="1" applyAlignment="1">
      <alignment horizontal="center" vertical="top"/>
    </xf>
    <xf numFmtId="165" fontId="7" fillId="2" borderId="5" xfId="2" applyNumberFormat="1" applyFont="1" applyFill="1" applyBorder="1" applyAlignment="1">
      <alignment horizontal="center" vertical="top"/>
    </xf>
    <xf numFmtId="10" fontId="6" fillId="2" borderId="6" xfId="2" applyNumberFormat="1" applyFill="1" applyBorder="1" applyAlignment="1">
      <alignment horizontal="center" vertical="top"/>
    </xf>
    <xf numFmtId="0" fontId="16" fillId="9" borderId="2" xfId="2" applyFont="1" applyFill="1" applyBorder="1" applyAlignment="1">
      <alignment horizontal="center" wrapText="1"/>
    </xf>
    <xf numFmtId="0" fontId="16" fillId="9" borderId="10" xfId="2" applyFont="1" applyFill="1" applyBorder="1" applyAlignment="1">
      <alignment horizontal="center" wrapText="1"/>
    </xf>
    <xf numFmtId="2" fontId="16" fillId="9" borderId="10" xfId="2" applyNumberFormat="1" applyFont="1" applyFill="1" applyBorder="1" applyAlignment="1">
      <alignment horizontal="center" wrapText="1"/>
    </xf>
    <xf numFmtId="2" fontId="16" fillId="9" borderId="3" xfId="2" applyNumberFormat="1" applyFont="1" applyFill="1" applyBorder="1" applyAlignment="1">
      <alignment horizontal="center" wrapText="1"/>
    </xf>
    <xf numFmtId="0" fontId="6" fillId="10" borderId="2" xfId="2" applyFill="1" applyBorder="1"/>
    <xf numFmtId="0" fontId="6" fillId="10" borderId="3" xfId="2" applyFill="1" applyBorder="1"/>
    <xf numFmtId="14" fontId="6" fillId="2" borderId="9" xfId="2" applyNumberFormat="1" applyFill="1" applyBorder="1" applyAlignment="1">
      <alignment horizontal="center"/>
    </xf>
    <xf numFmtId="0" fontId="6" fillId="2" borderId="12" xfId="2" applyFill="1" applyBorder="1" applyAlignment="1">
      <alignment horizontal="center"/>
    </xf>
    <xf numFmtId="167" fontId="6" fillId="2" borderId="12" xfId="2" applyNumberFormat="1" applyFill="1" applyBorder="1" applyAlignment="1">
      <alignment horizontal="center"/>
    </xf>
    <xf numFmtId="2" fontId="6" fillId="2" borderId="11" xfId="2" applyNumberFormat="1" applyFill="1" applyBorder="1" applyAlignment="1">
      <alignment horizontal="center"/>
    </xf>
    <xf numFmtId="167" fontId="6" fillId="2" borderId="0" xfId="2" applyNumberFormat="1" applyFill="1" applyAlignment="1">
      <alignment horizontal="center"/>
    </xf>
    <xf numFmtId="2" fontId="6" fillId="2" borderId="14" xfId="2" applyNumberFormat="1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167" fontId="6" fillId="2" borderId="5" xfId="2" applyNumberFormat="1" applyFill="1" applyBorder="1" applyAlignment="1">
      <alignment horizontal="center"/>
    </xf>
    <xf numFmtId="2" fontId="6" fillId="2" borderId="6" xfId="2" applyNumberFormat="1" applyFill="1" applyBorder="1" applyAlignment="1">
      <alignment horizontal="center"/>
    </xf>
    <xf numFmtId="2" fontId="6" fillId="2" borderId="9" xfId="2" applyNumberFormat="1" applyFill="1" applyBorder="1"/>
    <xf numFmtId="1" fontId="6" fillId="2" borderId="11" xfId="2" applyNumberFormat="1" applyFill="1" applyBorder="1"/>
    <xf numFmtId="2" fontId="6" fillId="2" borderId="13" xfId="2" applyNumberFormat="1" applyFill="1" applyBorder="1"/>
    <xf numFmtId="1" fontId="6" fillId="2" borderId="14" xfId="2" applyNumberFormat="1" applyFill="1" applyBorder="1"/>
    <xf numFmtId="2" fontId="6" fillId="2" borderId="4" xfId="2" applyNumberFormat="1" applyFill="1" applyBorder="1"/>
    <xf numFmtId="1" fontId="6" fillId="2" borderId="6" xfId="2" applyNumberFormat="1" applyFill="1" applyBorder="1"/>
    <xf numFmtId="0" fontId="30" fillId="9" borderId="9" xfId="2" applyFont="1" applyFill="1" applyBorder="1" applyAlignment="1">
      <alignment vertical="center"/>
    </xf>
    <xf numFmtId="14" fontId="30" fillId="2" borderId="11" xfId="2" applyNumberFormat="1" applyFont="1" applyFill="1" applyBorder="1" applyAlignment="1">
      <alignment vertical="center"/>
    </xf>
    <xf numFmtId="0" fontId="30" fillId="9" borderId="13" xfId="2" applyFont="1" applyFill="1" applyBorder="1" applyAlignment="1">
      <alignment vertical="center"/>
    </xf>
    <xf numFmtId="14" fontId="30" fillId="2" borderId="14" xfId="2" applyNumberFormat="1" applyFont="1" applyFill="1" applyBorder="1"/>
    <xf numFmtId="0" fontId="30" fillId="9" borderId="4" xfId="2" applyFont="1" applyFill="1" applyBorder="1" applyAlignment="1">
      <alignment wrapText="1"/>
    </xf>
    <xf numFmtId="0" fontId="30" fillId="2" borderId="6" xfId="2" applyFont="1" applyFill="1" applyBorder="1" applyAlignment="1">
      <alignment vertical="center"/>
    </xf>
    <xf numFmtId="0" fontId="16" fillId="10" borderId="9" xfId="2" applyFont="1" applyFill="1" applyBorder="1" applyAlignment="1">
      <alignment horizontal="center" wrapText="1"/>
    </xf>
    <xf numFmtId="0" fontId="16" fillId="10" borderId="12" xfId="2" applyFont="1" applyFill="1" applyBorder="1" applyAlignment="1">
      <alignment horizontal="center" wrapText="1"/>
    </xf>
    <xf numFmtId="0" fontId="16" fillId="10" borderId="11" xfId="2" applyFont="1" applyFill="1" applyBorder="1" applyAlignment="1">
      <alignment horizontal="center" wrapText="1"/>
    </xf>
    <xf numFmtId="0" fontId="16" fillId="2" borderId="4" xfId="2" applyFont="1" applyFill="1" applyBorder="1" applyAlignment="1">
      <alignment horizontal="center" vertical="center"/>
    </xf>
    <xf numFmtId="2" fontId="16" fillId="2" borderId="5" xfId="2" applyNumberFormat="1" applyFont="1" applyFill="1" applyBorder="1" applyAlignment="1">
      <alignment horizontal="center" vertical="center"/>
    </xf>
    <xf numFmtId="1" fontId="16" fillId="2" borderId="6" xfId="2" applyNumberFormat="1" applyFont="1" applyFill="1" applyBorder="1" applyAlignment="1">
      <alignment horizontal="center" vertical="center"/>
    </xf>
    <xf numFmtId="0" fontId="10" fillId="6" borderId="1" xfId="2" applyFont="1" applyFill="1" applyBorder="1"/>
    <xf numFmtId="0" fontId="19" fillId="2" borderId="15" xfId="2" applyFont="1" applyFill="1" applyBorder="1"/>
    <xf numFmtId="0" fontId="10" fillId="2" borderId="16" xfId="2" applyFont="1" applyFill="1" applyBorder="1"/>
    <xf numFmtId="165" fontId="10" fillId="2" borderId="17" xfId="2" applyNumberFormat="1" applyFont="1" applyFill="1" applyBorder="1"/>
    <xf numFmtId="0" fontId="11" fillId="0" borderId="0" xfId="2" applyFont="1"/>
    <xf numFmtId="0" fontId="32" fillId="2" borderId="0" xfId="2" applyFont="1" applyFill="1"/>
    <xf numFmtId="0" fontId="31" fillId="2" borderId="0" xfId="2" applyFont="1" applyFill="1"/>
    <xf numFmtId="0" fontId="6" fillId="2" borderId="0" xfId="2" applyFill="1" applyAlignment="1">
      <alignment vertical="center"/>
    </xf>
    <xf numFmtId="0" fontId="33" fillId="2" borderId="0" xfId="2" applyFont="1" applyFill="1"/>
    <xf numFmtId="0" fontId="6" fillId="2" borderId="8" xfId="2" applyFill="1" applyBorder="1"/>
    <xf numFmtId="0" fontId="31" fillId="2" borderId="8" xfId="2" applyFont="1" applyFill="1" applyBorder="1"/>
    <xf numFmtId="0" fontId="6" fillId="2" borderId="18" xfId="2" applyFill="1" applyBorder="1"/>
    <xf numFmtId="0" fontId="31" fillId="2" borderId="18" xfId="2" applyFont="1" applyFill="1" applyBorder="1"/>
    <xf numFmtId="0" fontId="6" fillId="11" borderId="19" xfId="2" applyFill="1" applyBorder="1"/>
    <xf numFmtId="3" fontId="6" fillId="2" borderId="19" xfId="2" applyNumberFormat="1" applyFill="1" applyBorder="1"/>
    <xf numFmtId="3" fontId="6" fillId="2" borderId="0" xfId="2" applyNumberFormat="1" applyFill="1"/>
    <xf numFmtId="0" fontId="34" fillId="2" borderId="0" xfId="2" applyFont="1" applyFill="1"/>
    <xf numFmtId="2" fontId="6" fillId="2" borderId="19" xfId="2" applyNumberFormat="1" applyFill="1" applyBorder="1"/>
    <xf numFmtId="4" fontId="6" fillId="2" borderId="0" xfId="2" applyNumberFormat="1" applyFill="1"/>
    <xf numFmtId="3" fontId="34" fillId="2" borderId="0" xfId="2" applyNumberFormat="1" applyFont="1" applyFill="1"/>
    <xf numFmtId="0" fontId="35" fillId="2" borderId="19" xfId="2" applyFont="1" applyFill="1" applyBorder="1"/>
    <xf numFmtId="0" fontId="35" fillId="2" borderId="0" xfId="2" applyFont="1" applyFill="1"/>
    <xf numFmtId="0" fontId="6" fillId="12" borderId="1" xfId="2" applyFill="1" applyBorder="1"/>
    <xf numFmtId="0" fontId="6" fillId="2" borderId="1" xfId="2" applyFill="1" applyBorder="1"/>
    <xf numFmtId="0" fontId="6" fillId="11" borderId="8" xfId="2" applyFill="1" applyBorder="1"/>
    <xf numFmtId="2" fontId="6" fillId="13" borderId="8" xfId="2" applyNumberFormat="1" applyFill="1" applyBorder="1"/>
    <xf numFmtId="2" fontId="6" fillId="2" borderId="0" xfId="2" applyNumberFormat="1" applyFill="1"/>
    <xf numFmtId="3" fontId="6" fillId="13" borderId="1" xfId="2" applyNumberFormat="1" applyFill="1" applyBorder="1"/>
    <xf numFmtId="0" fontId="31" fillId="13" borderId="8" xfId="2" applyFont="1" applyFill="1" applyBorder="1"/>
    <xf numFmtId="0" fontId="31" fillId="13" borderId="18" xfId="2" applyFont="1" applyFill="1" applyBorder="1"/>
    <xf numFmtId="2" fontId="6" fillId="2" borderId="1" xfId="2" applyNumberFormat="1" applyFill="1" applyBorder="1"/>
    <xf numFmtId="4" fontId="35" fillId="2" borderId="1" xfId="2" applyNumberFormat="1" applyFont="1" applyFill="1" applyBorder="1"/>
    <xf numFmtId="4" fontId="35" fillId="2" borderId="0" xfId="2" applyNumberFormat="1" applyFont="1" applyFill="1"/>
    <xf numFmtId="168" fontId="35" fillId="2" borderId="1" xfId="2" applyNumberFormat="1" applyFont="1" applyFill="1" applyBorder="1"/>
    <xf numFmtId="168" fontId="35" fillId="2" borderId="0" xfId="2" applyNumberFormat="1" applyFont="1" applyFill="1"/>
    <xf numFmtId="4" fontId="6" fillId="2" borderId="1" xfId="2" applyNumberFormat="1" applyFill="1" applyBorder="1"/>
    <xf numFmtId="10" fontId="6" fillId="12" borderId="1" xfId="2" applyNumberFormat="1" applyFill="1" applyBorder="1"/>
    <xf numFmtId="10" fontId="6" fillId="2" borderId="0" xfId="2" applyNumberFormat="1" applyFill="1"/>
    <xf numFmtId="0" fontId="0" fillId="2" borderId="0" xfId="0" applyFill="1" applyAlignment="1">
      <alignment horizontal="left"/>
    </xf>
    <xf numFmtId="0" fontId="31" fillId="4" borderId="2" xfId="0" applyFont="1" applyFill="1" applyBorder="1" applyAlignment="1">
      <alignment wrapText="1"/>
    </xf>
    <xf numFmtId="0" fontId="31" fillId="4" borderId="10" xfId="0" applyFont="1" applyFill="1" applyBorder="1" applyAlignment="1">
      <alignment horizontal="left" wrapText="1"/>
    </xf>
    <xf numFmtId="0" fontId="31" fillId="4" borderId="10" xfId="0" applyFont="1" applyFill="1" applyBorder="1" applyAlignment="1">
      <alignment wrapText="1"/>
    </xf>
    <xf numFmtId="0" fontId="31" fillId="2" borderId="0" xfId="0" applyFont="1" applyFill="1" applyAlignment="1">
      <alignment wrapText="1"/>
    </xf>
    <xf numFmtId="0" fontId="31" fillId="2" borderId="0" xfId="0" applyFont="1" applyFill="1" applyAlignment="1">
      <alignment horizontal="center" vertical="center"/>
    </xf>
    <xf numFmtId="0" fontId="6" fillId="11" borderId="1" xfId="2" applyFill="1" applyBorder="1"/>
    <xf numFmtId="0" fontId="31" fillId="4" borderId="3" xfId="0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/>
    </xf>
    <xf numFmtId="1" fontId="16" fillId="2" borderId="5" xfId="2" applyNumberFormat="1" applyFont="1" applyFill="1" applyBorder="1" applyAlignment="1">
      <alignment horizontal="center" vertical="center"/>
    </xf>
    <xf numFmtId="0" fontId="36" fillId="2" borderId="0" xfId="2" applyFont="1" applyFill="1"/>
    <xf numFmtId="14" fontId="38" fillId="0" borderId="24" xfId="5" applyNumberFormat="1" applyFont="1" applyBorder="1" applyAlignment="1">
      <alignment horizontal="center"/>
    </xf>
    <xf numFmtId="0" fontId="38" fillId="0" borderId="24" xfId="5" applyFont="1" applyBorder="1"/>
    <xf numFmtId="166" fontId="0" fillId="0" borderId="24" xfId="0" applyNumberFormat="1" applyBorder="1" applyAlignment="1">
      <alignment horizontal="center" wrapText="1"/>
    </xf>
    <xf numFmtId="14" fontId="0" fillId="0" borderId="24" xfId="0" applyNumberForma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0" fillId="0" borderId="24" xfId="0" applyNumberFormat="1" applyBorder="1" applyAlignment="1">
      <alignment horizontal="center" wrapText="1"/>
    </xf>
    <xf numFmtId="9" fontId="0" fillId="2" borderId="0" xfId="0" applyNumberFormat="1" applyFill="1"/>
    <xf numFmtId="0" fontId="0" fillId="2" borderId="0" xfId="0" applyFill="1" applyAlignment="1">
      <alignment horizontal="center"/>
    </xf>
    <xf numFmtId="14" fontId="0" fillId="14" borderId="0" xfId="0" applyNumberFormat="1" applyFill="1" applyAlignment="1">
      <alignment horizontal="left"/>
    </xf>
    <xf numFmtId="0" fontId="0" fillId="2" borderId="9" xfId="0" applyFill="1" applyBorder="1" applyAlignment="1">
      <alignment horizontal="center"/>
    </xf>
    <xf numFmtId="14" fontId="0" fillId="14" borderId="12" xfId="0" applyNumberFormat="1" applyFill="1" applyBorder="1" applyAlignment="1">
      <alignment horizontal="left"/>
    </xf>
    <xf numFmtId="0" fontId="0" fillId="11" borderId="0" xfId="0" applyFill="1"/>
    <xf numFmtId="14" fontId="0" fillId="15" borderId="0" xfId="0" applyNumberFormat="1" applyFill="1" applyAlignment="1">
      <alignment horizontal="left"/>
    </xf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1" fontId="0" fillId="2" borderId="0" xfId="4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0" fontId="0" fillId="2" borderId="0" xfId="0" applyNumberFormat="1" applyFill="1" applyAlignment="1">
      <alignment horizontal="center"/>
    </xf>
    <xf numFmtId="0" fontId="31" fillId="2" borderId="0" xfId="0" applyFont="1" applyFill="1" applyAlignment="1">
      <alignment vertical="center"/>
    </xf>
    <xf numFmtId="0" fontId="31" fillId="2" borderId="0" xfId="0" applyFont="1" applyFill="1"/>
    <xf numFmtId="0" fontId="31" fillId="2" borderId="2" xfId="0" applyFont="1" applyFill="1" applyBorder="1"/>
    <xf numFmtId="0" fontId="7" fillId="2" borderId="5" xfId="2" applyFont="1" applyFill="1" applyBorder="1" applyAlignment="1">
      <alignment horizontal="center" vertical="top"/>
    </xf>
    <xf numFmtId="1" fontId="16" fillId="2" borderId="0" xfId="2" applyNumberFormat="1" applyFont="1" applyFill="1"/>
    <xf numFmtId="0" fontId="16" fillId="2" borderId="0" xfId="2" applyFont="1" applyFill="1" applyAlignment="1">
      <alignment horizontal="center" wrapText="1"/>
    </xf>
    <xf numFmtId="166" fontId="38" fillId="0" borderId="24" xfId="5" applyNumberFormat="1" applyFont="1" applyBorder="1" applyAlignment="1">
      <alignment horizontal="center"/>
    </xf>
    <xf numFmtId="0" fontId="37" fillId="0" borderId="0" xfId="5"/>
    <xf numFmtId="166" fontId="41" fillId="17" borderId="24" xfId="5" applyNumberFormat="1" applyFont="1" applyFill="1" applyBorder="1" applyAlignment="1">
      <alignment horizontal="center" vertical="center" wrapText="1"/>
    </xf>
    <xf numFmtId="14" fontId="41" fillId="17" borderId="24" xfId="5" applyNumberFormat="1" applyFont="1" applyFill="1" applyBorder="1" applyAlignment="1">
      <alignment horizontal="center" vertical="center" wrapText="1"/>
    </xf>
    <xf numFmtId="0" fontId="41" fillId="17" borderId="24" xfId="5" applyFont="1" applyFill="1" applyBorder="1" applyAlignment="1">
      <alignment horizontal="center" vertical="center" wrapText="1"/>
    </xf>
    <xf numFmtId="49" fontId="41" fillId="17" borderId="24" xfId="5" applyNumberFormat="1" applyFont="1" applyFill="1" applyBorder="1" applyAlignment="1">
      <alignment horizontal="center" vertical="center" wrapText="1"/>
    </xf>
    <xf numFmtId="49" fontId="38" fillId="0" borderId="24" xfId="5" applyNumberFormat="1" applyFont="1" applyBorder="1" applyAlignment="1">
      <alignment horizontal="right"/>
    </xf>
    <xf numFmtId="0" fontId="38" fillId="0" borderId="24" xfId="5" applyFont="1" applyBorder="1" applyAlignment="1">
      <alignment horizontal="right"/>
    </xf>
    <xf numFmtId="0" fontId="38" fillId="0" borderId="0" xfId="5" applyFont="1"/>
    <xf numFmtId="0" fontId="38" fillId="18" borderId="0" xfId="5" applyFont="1" applyFill="1"/>
    <xf numFmtId="0" fontId="37" fillId="0" borderId="24" xfId="5" applyBorder="1"/>
    <xf numFmtId="0" fontId="38" fillId="0" borderId="24" xfId="5" applyFont="1" applyBorder="1" applyAlignment="1">
      <alignment horizontal="center"/>
    </xf>
    <xf numFmtId="49" fontId="39" fillId="0" borderId="24" xfId="5" applyNumberFormat="1" applyFont="1" applyBorder="1" applyAlignment="1">
      <alignment horizontal="right"/>
    </xf>
    <xf numFmtId="0" fontId="41" fillId="0" borderId="0" xfId="5" applyFont="1"/>
    <xf numFmtId="0" fontId="42" fillId="0" borderId="0" xfId="5" applyFont="1"/>
    <xf numFmtId="14" fontId="1" fillId="0" borderId="24" xfId="5" applyNumberFormat="1" applyFont="1" applyBorder="1" applyAlignment="1">
      <alignment horizontal="center"/>
    </xf>
    <xf numFmtId="14" fontId="38" fillId="0" borderId="24" xfId="5" applyNumberFormat="1" applyFont="1" applyBorder="1" applyAlignment="1">
      <alignment horizontal="center" wrapText="1"/>
    </xf>
    <xf numFmtId="0" fontId="38" fillId="0" borderId="24" xfId="5" applyFont="1" applyBorder="1" applyAlignment="1">
      <alignment horizontal="center" wrapText="1"/>
    </xf>
    <xf numFmtId="49" fontId="38" fillId="0" borderId="24" xfId="5" applyNumberFormat="1" applyFont="1" applyBorder="1" applyAlignment="1">
      <alignment horizontal="center" wrapText="1"/>
    </xf>
    <xf numFmtId="0" fontId="38" fillId="0" borderId="24" xfId="0" applyFont="1" applyBorder="1" applyAlignment="1">
      <alignment horizontal="right"/>
    </xf>
    <xf numFmtId="49" fontId="38" fillId="0" borderId="24" xfId="0" applyNumberFormat="1" applyFont="1" applyBorder="1" applyAlignment="1">
      <alignment horizontal="right"/>
    </xf>
    <xf numFmtId="0" fontId="38" fillId="0" borderId="24" xfId="0" applyFont="1" applyBorder="1"/>
    <xf numFmtId="0" fontId="38" fillId="0" borderId="25" xfId="0" applyFont="1" applyBorder="1" applyAlignment="1">
      <alignment horizontal="right"/>
    </xf>
    <xf numFmtId="14" fontId="6" fillId="2" borderId="2" xfId="2" applyNumberFormat="1" applyFill="1" applyBorder="1" applyAlignment="1">
      <alignment horizontal="center"/>
    </xf>
    <xf numFmtId="1" fontId="6" fillId="2" borderId="12" xfId="2" applyNumberFormat="1" applyFill="1" applyBorder="1" applyAlignment="1">
      <alignment horizontal="center"/>
    </xf>
    <xf numFmtId="1" fontId="16" fillId="2" borderId="4" xfId="2" applyNumberFormat="1" applyFont="1" applyFill="1" applyBorder="1" applyAlignment="1">
      <alignment horizontal="center" vertical="center"/>
    </xf>
    <xf numFmtId="1" fontId="6" fillId="2" borderId="0" xfId="2" applyNumberFormat="1" applyFill="1"/>
    <xf numFmtId="0" fontId="6" fillId="0" borderId="0" xfId="2"/>
    <xf numFmtId="0" fontId="6" fillId="0" borderId="12" xfId="2" applyBorder="1" applyAlignment="1">
      <alignment horizontal="center"/>
    </xf>
    <xf numFmtId="0" fontId="16" fillId="9" borderId="2" xfId="2" applyFont="1" applyFill="1" applyBorder="1" applyAlignment="1">
      <alignment horizontal="center" vertical="center" wrapText="1"/>
    </xf>
    <xf numFmtId="1" fontId="13" fillId="0" borderId="1" xfId="2" applyNumberFormat="1" applyFont="1" applyBorder="1"/>
    <xf numFmtId="1" fontId="38" fillId="0" borderId="24" xfId="0" applyNumberFormat="1" applyFont="1" applyBorder="1" applyAlignment="1">
      <alignment horizontal="center"/>
    </xf>
    <xf numFmtId="166" fontId="31" fillId="0" borderId="2" xfId="0" applyNumberFormat="1" applyFont="1" applyBorder="1" applyAlignment="1">
      <alignment horizontal="center" vertical="center" wrapText="1"/>
    </xf>
    <xf numFmtId="14" fontId="31" fillId="0" borderId="20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14" fontId="31" fillId="0" borderId="21" xfId="0" applyNumberFormat="1" applyFont="1" applyBorder="1" applyAlignment="1">
      <alignment horizontal="center" vertical="center" wrapText="1"/>
    </xf>
    <xf numFmtId="1" fontId="38" fillId="0" borderId="24" xfId="5" applyNumberFormat="1" applyFont="1" applyBorder="1" applyAlignment="1">
      <alignment horizontal="center"/>
    </xf>
    <xf numFmtId="14" fontId="38" fillId="0" borderId="24" xfId="0" applyNumberFormat="1" applyFont="1" applyBorder="1" applyAlignment="1">
      <alignment horizontal="center"/>
    </xf>
    <xf numFmtId="0" fontId="0" fillId="2" borderId="1" xfId="0" applyFill="1" applyBorder="1"/>
    <xf numFmtId="49" fontId="38" fillId="0" borderId="27" xfId="0" applyNumberFormat="1" applyFont="1" applyBorder="1" applyAlignment="1">
      <alignment horizontal="right"/>
    </xf>
    <xf numFmtId="49" fontId="0" fillId="2" borderId="1" xfId="0" applyNumberFormat="1" applyFill="1" applyBorder="1"/>
    <xf numFmtId="49" fontId="0" fillId="0" borderId="1" xfId="0" applyNumberFormat="1" applyBorder="1"/>
    <xf numFmtId="49" fontId="38" fillId="0" borderId="1" xfId="0" applyNumberFormat="1" applyFont="1" applyBorder="1" applyAlignment="1">
      <alignment horizontal="left"/>
    </xf>
    <xf numFmtId="0" fontId="0" fillId="0" borderId="1" xfId="0" quotePrefix="1" applyBorder="1"/>
    <xf numFmtId="49" fontId="0" fillId="0" borderId="1" xfId="0" quotePrefix="1" applyNumberFormat="1" applyBorder="1"/>
    <xf numFmtId="0" fontId="0" fillId="0" borderId="1" xfId="0" applyBorder="1"/>
    <xf numFmtId="49" fontId="38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11" borderId="0" xfId="0" applyFill="1" applyAlignment="1">
      <alignment horizontal="left"/>
    </xf>
    <xf numFmtId="14" fontId="0" fillId="14" borderId="26" xfId="0" applyNumberFormat="1" applyFill="1" applyBorder="1" applyAlignment="1">
      <alignment horizontal="left"/>
    </xf>
    <xf numFmtId="0" fontId="31" fillId="2" borderId="12" xfId="0" applyFont="1" applyFill="1" applyBorder="1" applyAlignment="1">
      <alignment horizontal="left" wrapText="1"/>
    </xf>
    <xf numFmtId="0" fontId="31" fillId="2" borderId="0" xfId="0" applyFont="1" applyFill="1" applyAlignment="1">
      <alignment horizontal="left" wrapText="1"/>
    </xf>
    <xf numFmtId="0" fontId="31" fillId="2" borderId="26" xfId="0" applyFont="1" applyFill="1" applyBorder="1" applyAlignment="1">
      <alignment horizontal="left" wrapText="1"/>
    </xf>
    <xf numFmtId="0" fontId="0" fillId="11" borderId="0" xfId="0" applyFill="1" applyAlignment="1">
      <alignment horizontal="center"/>
    </xf>
    <xf numFmtId="0" fontId="31" fillId="11" borderId="0" xfId="0" applyFont="1" applyFill="1" applyAlignment="1">
      <alignment horizontal="left" wrapText="1"/>
    </xf>
    <xf numFmtId="0" fontId="31" fillId="11" borderId="0" xfId="0" quotePrefix="1" applyFont="1" applyFill="1" applyAlignment="1">
      <alignment horizontal="left" wrapText="1"/>
    </xf>
    <xf numFmtId="0" fontId="31" fillId="2" borderId="0" xfId="0" applyFont="1" applyFill="1" applyAlignment="1">
      <alignment horizontal="left" vertical="center"/>
    </xf>
    <xf numFmtId="0" fontId="31" fillId="2" borderId="0" xfId="4" applyNumberFormat="1" applyFont="1" applyFill="1" applyBorder="1" applyAlignment="1">
      <alignment horizontal="left" vertical="center"/>
    </xf>
    <xf numFmtId="9" fontId="31" fillId="2" borderId="10" xfId="4" applyFont="1" applyFill="1" applyBorder="1" applyAlignment="1">
      <alignment horizontal="left"/>
    </xf>
    <xf numFmtId="0" fontId="6" fillId="0" borderId="1" xfId="2" applyBorder="1"/>
    <xf numFmtId="14" fontId="6" fillId="2" borderId="0" xfId="2" applyNumberFormat="1" applyFill="1"/>
    <xf numFmtId="14" fontId="38" fillId="11" borderId="24" xfId="0" applyNumberFormat="1" applyFont="1" applyFill="1" applyBorder="1" applyAlignment="1">
      <alignment horizontal="center"/>
    </xf>
    <xf numFmtId="0" fontId="38" fillId="11" borderId="24" xfId="0" applyFont="1" applyFill="1" applyBorder="1" applyAlignment="1">
      <alignment horizontal="right"/>
    </xf>
    <xf numFmtId="49" fontId="38" fillId="11" borderId="24" xfId="0" applyNumberFormat="1" applyFont="1" applyFill="1" applyBorder="1" applyAlignment="1">
      <alignment horizontal="right"/>
    </xf>
    <xf numFmtId="49" fontId="38" fillId="11" borderId="27" xfId="0" applyNumberFormat="1" applyFont="1" applyFill="1" applyBorder="1" applyAlignment="1">
      <alignment horizontal="right"/>
    </xf>
    <xf numFmtId="49" fontId="38" fillId="11" borderId="1" xfId="0" applyNumberFormat="1" applyFont="1" applyFill="1" applyBorder="1" applyAlignment="1">
      <alignment horizontal="right"/>
    </xf>
    <xf numFmtId="49" fontId="0" fillId="11" borderId="1" xfId="0" applyNumberFormat="1" applyFill="1" applyBorder="1"/>
    <xf numFmtId="0" fontId="0" fillId="11" borderId="1" xfId="0" quotePrefix="1" applyFill="1" applyBorder="1"/>
    <xf numFmtId="49" fontId="9" fillId="11" borderId="1" xfId="0" applyNumberFormat="1" applyFont="1" applyFill="1" applyBorder="1" applyAlignment="1">
      <alignment horizontal="left"/>
    </xf>
    <xf numFmtId="1" fontId="38" fillId="0" borderId="29" xfId="0" applyNumberFormat="1" applyFont="1" applyBorder="1" applyAlignment="1">
      <alignment horizontal="center"/>
    </xf>
    <xf numFmtId="1" fontId="38" fillId="11" borderId="2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44" fillId="0" borderId="0" xfId="6" applyFont="1"/>
    <xf numFmtId="0" fontId="45" fillId="0" borderId="0" xfId="6" applyFont="1"/>
    <xf numFmtId="0" fontId="45" fillId="0" borderId="0" xfId="6" applyFont="1" applyAlignment="1">
      <alignment horizontal="right"/>
    </xf>
    <xf numFmtId="17" fontId="45" fillId="0" borderId="0" xfId="6" applyNumberFormat="1" applyFont="1" applyAlignment="1">
      <alignment horizontal="right"/>
    </xf>
    <xf numFmtId="0" fontId="46" fillId="5" borderId="0" xfId="6" applyFont="1" applyFill="1" applyAlignment="1">
      <alignment horizontal="left" vertical="top" wrapText="1"/>
    </xf>
    <xf numFmtId="14" fontId="44" fillId="5" borderId="0" xfId="6" applyNumberFormat="1" applyFont="1" applyFill="1" applyAlignment="1">
      <alignment horizontal="right" vertical="top" wrapText="1"/>
    </xf>
    <xf numFmtId="0" fontId="44" fillId="5" borderId="0" xfId="6" applyFont="1" applyFill="1" applyAlignment="1">
      <alignment horizontal="right" vertical="top" wrapText="1"/>
    </xf>
    <xf numFmtId="0" fontId="45" fillId="0" borderId="0" xfId="6" applyFont="1" applyAlignment="1">
      <alignment horizontal="left" vertical="top" wrapText="1"/>
    </xf>
    <xf numFmtId="4" fontId="45" fillId="0" borderId="0" xfId="6" applyNumberFormat="1" applyFont="1" applyAlignment="1">
      <alignment horizontal="left" vertical="top" wrapText="1"/>
    </xf>
    <xf numFmtId="0" fontId="47" fillId="0" borderId="0" xfId="6" applyFont="1" applyAlignment="1">
      <alignment horizontal="left" vertical="top" wrapText="1"/>
    </xf>
    <xf numFmtId="3" fontId="47" fillId="0" borderId="0" xfId="7" applyNumberFormat="1" applyFont="1" applyBorder="1" applyAlignment="1">
      <alignment horizontal="right" vertical="top" wrapText="1"/>
    </xf>
    <xf numFmtId="4" fontId="47" fillId="0" borderId="0" xfId="7" applyNumberFormat="1" applyFont="1" applyBorder="1" applyAlignment="1">
      <alignment horizontal="right" vertical="top" wrapText="1"/>
    </xf>
    <xf numFmtId="3" fontId="45" fillId="0" borderId="0" xfId="6" applyNumberFormat="1" applyFont="1" applyAlignment="1">
      <alignment horizontal="right" vertical="top" wrapText="1"/>
    </xf>
    <xf numFmtId="10" fontId="47" fillId="0" borderId="0" xfId="7" applyNumberFormat="1" applyFont="1" applyBorder="1" applyAlignment="1">
      <alignment horizontal="right" vertical="top" wrapText="1"/>
    </xf>
    <xf numFmtId="168" fontId="45" fillId="0" borderId="0" xfId="6" applyNumberFormat="1" applyFont="1" applyAlignment="1">
      <alignment horizontal="right" vertical="top" wrapText="1"/>
    </xf>
    <xf numFmtId="2" fontId="47" fillId="0" borderId="0" xfId="7" applyNumberFormat="1" applyFont="1" applyBorder="1" applyAlignment="1">
      <alignment horizontal="right" vertical="top" wrapText="1"/>
    </xf>
    <xf numFmtId="4" fontId="45" fillId="5" borderId="0" xfId="6" applyNumberFormat="1" applyFont="1" applyFill="1" applyAlignment="1">
      <alignment horizontal="left" vertical="top" wrapText="1"/>
    </xf>
    <xf numFmtId="0" fontId="47" fillId="5" borderId="0" xfId="6" applyFont="1" applyFill="1" applyAlignment="1">
      <alignment horizontal="left" vertical="top" wrapText="1"/>
    </xf>
    <xf numFmtId="3" fontId="45" fillId="5" borderId="0" xfId="6" applyNumberFormat="1" applyFont="1" applyFill="1" applyAlignment="1">
      <alignment horizontal="right" vertical="top" wrapText="1"/>
    </xf>
    <xf numFmtId="4" fontId="46" fillId="5" borderId="0" xfId="6" applyNumberFormat="1" applyFont="1" applyFill="1" applyAlignment="1">
      <alignment horizontal="left" vertical="top" wrapText="1"/>
    </xf>
    <xf numFmtId="0" fontId="44" fillId="5" borderId="0" xfId="6" applyFont="1" applyFill="1" applyAlignment="1">
      <alignment horizontal="left" vertical="top" wrapText="1"/>
    </xf>
    <xf numFmtId="3" fontId="46" fillId="5" borderId="0" xfId="6" applyNumberFormat="1" applyFont="1" applyFill="1" applyAlignment="1">
      <alignment horizontal="right" vertical="top" wrapText="1"/>
    </xf>
    <xf numFmtId="0" fontId="47" fillId="0" borderId="0" xfId="6" applyFont="1"/>
    <xf numFmtId="4" fontId="45" fillId="0" borderId="0" xfId="6" applyNumberFormat="1" applyFont="1"/>
    <xf numFmtId="3" fontId="45" fillId="0" borderId="0" xfId="6" applyNumberFormat="1" applyFont="1" applyAlignment="1">
      <alignment horizontal="right"/>
    </xf>
    <xf numFmtId="3" fontId="45" fillId="0" borderId="0" xfId="6" applyNumberFormat="1" applyFont="1"/>
    <xf numFmtId="0" fontId="49" fillId="0" borderId="0" xfId="6" applyFont="1"/>
    <xf numFmtId="3" fontId="45" fillId="0" borderId="5" xfId="6" applyNumberFormat="1" applyFont="1" applyBorder="1" applyAlignment="1">
      <alignment horizontal="right"/>
    </xf>
    <xf numFmtId="0" fontId="45" fillId="19" borderId="0" xfId="6" applyFont="1" applyFill="1" applyAlignment="1">
      <alignment horizontal="left" vertical="top" wrapText="1"/>
    </xf>
    <xf numFmtId="3" fontId="45" fillId="19" borderId="0" xfId="6" applyNumberFormat="1" applyFont="1" applyFill="1"/>
    <xf numFmtId="3" fontId="45" fillId="19" borderId="0" xfId="6" applyNumberFormat="1" applyFont="1" applyFill="1" applyAlignment="1">
      <alignment vertical="top" wrapText="1"/>
    </xf>
    <xf numFmtId="1" fontId="38" fillId="11" borderId="24" xfId="0" applyNumberFormat="1" applyFont="1" applyFill="1" applyBorder="1" applyAlignment="1">
      <alignment horizontal="center"/>
    </xf>
    <xf numFmtId="14" fontId="38" fillId="11" borderId="24" xfId="5" applyNumberFormat="1" applyFont="1" applyFill="1" applyBorder="1" applyAlignment="1">
      <alignment horizontal="center"/>
    </xf>
    <xf numFmtId="49" fontId="38" fillId="11" borderId="24" xfId="5" applyNumberFormat="1" applyFont="1" applyFill="1" applyBorder="1" applyAlignment="1">
      <alignment horizontal="right"/>
    </xf>
    <xf numFmtId="0" fontId="38" fillId="11" borderId="24" xfId="5" applyFont="1" applyFill="1" applyBorder="1"/>
    <xf numFmtId="0" fontId="37" fillId="11" borderId="0" xfId="5" applyFill="1"/>
    <xf numFmtId="14" fontId="37" fillId="11" borderId="0" xfId="5" applyNumberFormat="1" applyFill="1"/>
    <xf numFmtId="14" fontId="38" fillId="11" borderId="24" xfId="5" applyNumberFormat="1" applyFont="1" applyFill="1" applyBorder="1" applyAlignment="1">
      <alignment horizontal="right"/>
    </xf>
    <xf numFmtId="14" fontId="37" fillId="0" borderId="0" xfId="5" applyNumberFormat="1"/>
    <xf numFmtId="0" fontId="31" fillId="12" borderId="0" xfId="0" applyFont="1" applyFill="1" applyAlignment="1">
      <alignment wrapText="1"/>
    </xf>
    <xf numFmtId="9" fontId="31" fillId="12" borderId="0" xfId="4" applyFont="1" applyFill="1" applyBorder="1" applyAlignment="1">
      <alignment horizontal="left" vertical="center"/>
    </xf>
    <xf numFmtId="0" fontId="7" fillId="6" borderId="11" xfId="3" applyFont="1" applyFill="1" applyBorder="1" applyAlignment="1">
      <alignment horizontal="center" vertical="center" wrapText="1"/>
    </xf>
    <xf numFmtId="0" fontId="7" fillId="6" borderId="14" xfId="3" applyFont="1" applyFill="1" applyBorder="1" applyAlignment="1">
      <alignment horizontal="center" vertical="center" wrapText="1"/>
    </xf>
    <xf numFmtId="0" fontId="17" fillId="8" borderId="0" xfId="2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7" fillId="6" borderId="9" xfId="3" applyFont="1" applyFill="1" applyBorder="1" applyAlignment="1">
      <alignment horizontal="center" vertical="center" wrapText="1"/>
    </xf>
    <xf numFmtId="0" fontId="7" fillId="6" borderId="13" xfId="3" applyFont="1" applyFill="1" applyBorder="1" applyAlignment="1">
      <alignment horizontal="center" vertical="center" wrapText="1"/>
    </xf>
    <xf numFmtId="0" fontId="7" fillId="6" borderId="12" xfId="3" applyFont="1" applyFill="1" applyBorder="1" applyAlignment="1">
      <alignment horizontal="center" vertical="center" wrapText="1"/>
    </xf>
    <xf numFmtId="0" fontId="7" fillId="6" borderId="0" xfId="3" applyFont="1" applyFill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49" fontId="31" fillId="0" borderId="22" xfId="0" applyNumberFormat="1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 wrapText="1"/>
    </xf>
    <xf numFmtId="166" fontId="40" fillId="16" borderId="27" xfId="5" applyNumberFormat="1" applyFont="1" applyFill="1" applyBorder="1" applyAlignment="1">
      <alignment horizontal="center"/>
    </xf>
    <xf numFmtId="0" fontId="13" fillId="0" borderId="28" xfId="5" applyFont="1" applyBorder="1"/>
    <xf numFmtId="0" fontId="41" fillId="17" borderId="27" xfId="5" applyFont="1" applyFill="1" applyBorder="1" applyAlignment="1">
      <alignment horizontal="center" vertical="center" wrapText="1"/>
    </xf>
    <xf numFmtId="0" fontId="13" fillId="0" borderId="29" xfId="5" applyFont="1" applyBorder="1"/>
    <xf numFmtId="49" fontId="41" fillId="17" borderId="27" xfId="5" applyNumberFormat="1" applyFont="1" applyFill="1" applyBorder="1" applyAlignment="1">
      <alignment horizontal="center" vertical="center" wrapText="1"/>
    </xf>
    <xf numFmtId="0" fontId="31" fillId="6" borderId="12" xfId="0" applyFont="1" applyFill="1" applyBorder="1" applyAlignment="1">
      <alignment horizontal="left" wrapText="1"/>
    </xf>
    <xf numFmtId="0" fontId="31" fillId="6" borderId="0" xfId="0" applyFont="1" applyFill="1" applyAlignment="1">
      <alignment horizontal="left" wrapText="1"/>
    </xf>
    <xf numFmtId="0" fontId="31" fillId="6" borderId="0" xfId="0" quotePrefix="1" applyFont="1" applyFill="1" applyAlignment="1">
      <alignment horizontal="left"/>
    </xf>
    <xf numFmtId="0" fontId="31" fillId="6" borderId="0" xfId="0" quotePrefix="1" applyFont="1" applyFill="1"/>
    <xf numFmtId="0" fontId="31" fillId="6" borderId="0" xfId="0" applyFont="1" applyFill="1" applyAlignment="1">
      <alignment horizontal="left"/>
    </xf>
    <xf numFmtId="0" fontId="31" fillId="6" borderId="26" xfId="0" applyFont="1" applyFill="1" applyBorder="1" applyAlignment="1">
      <alignment horizontal="left" wrapText="1"/>
    </xf>
    <xf numFmtId="0" fontId="38" fillId="6" borderId="24" xfId="0" applyFont="1" applyFill="1" applyBorder="1" applyAlignment="1">
      <alignment horizontal="left"/>
    </xf>
    <xf numFmtId="0" fontId="38" fillId="6" borderId="24" xfId="0" applyFont="1" applyFill="1" applyBorder="1" applyAlignment="1">
      <alignment horizontal="right"/>
    </xf>
    <xf numFmtId="0" fontId="38" fillId="6" borderId="24" xfId="0" applyFont="1" applyFill="1" applyBorder="1"/>
    <xf numFmtId="0" fontId="0" fillId="6" borderId="24" xfId="0" applyFill="1" applyBorder="1"/>
    <xf numFmtId="0" fontId="0" fillId="6" borderId="24" xfId="0" applyFill="1" applyBorder="1" applyAlignment="1">
      <alignment horizontal="left"/>
    </xf>
    <xf numFmtId="0" fontId="38" fillId="6" borderId="24" xfId="5" applyFont="1" applyFill="1" applyBorder="1"/>
    <xf numFmtId="49" fontId="38" fillId="6" borderId="24" xfId="5" applyNumberFormat="1" applyFont="1" applyFill="1" applyBorder="1" applyAlignment="1">
      <alignment horizontal="right"/>
    </xf>
    <xf numFmtId="0" fontId="7" fillId="6" borderId="24" xfId="0" applyFont="1" applyFill="1" applyBorder="1"/>
    <xf numFmtId="0" fontId="38" fillId="6" borderId="0" xfId="0" applyFont="1" applyFill="1"/>
    <xf numFmtId="0" fontId="1" fillId="6" borderId="24" xfId="0" applyFont="1" applyFill="1" applyBorder="1"/>
    <xf numFmtId="0" fontId="38" fillId="6" borderId="24" xfId="5" applyFont="1" applyFill="1" applyBorder="1" applyAlignment="1">
      <alignment horizontal="left" wrapText="1"/>
    </xf>
    <xf numFmtId="49" fontId="38" fillId="6" borderId="24" xfId="0" applyNumberFormat="1" applyFont="1" applyFill="1" applyBorder="1" applyAlignment="1">
      <alignment horizontal="right"/>
    </xf>
    <xf numFmtId="49" fontId="37" fillId="6" borderId="24" xfId="0" applyNumberFormat="1" applyFont="1" applyFill="1" applyBorder="1" applyAlignment="1">
      <alignment horizontal="right"/>
    </xf>
    <xf numFmtId="49" fontId="38" fillId="6" borderId="24" xfId="5" applyNumberFormat="1" applyFont="1" applyFill="1" applyBorder="1" applyAlignment="1">
      <alignment horizontal="center" wrapText="1"/>
    </xf>
    <xf numFmtId="0" fontId="38" fillId="6" borderId="24" xfId="5" applyFont="1" applyFill="1" applyBorder="1" applyAlignment="1">
      <alignment horizontal="right"/>
    </xf>
  </cellXfs>
  <cellStyles count="8">
    <cellStyle name="Komma 2" xfId="7" xr:uid="{00000000-0005-0000-0000-000000000000}"/>
    <cellStyle name="Prozent" xfId="4" builtinId="5"/>
    <cellStyle name="Standard" xfId="0" builtinId="0"/>
    <cellStyle name="Standard 2" xfId="2" xr:uid="{00000000-0005-0000-0000-000003000000}"/>
    <cellStyle name="Standard 2 2" xfId="3" xr:uid="{00000000-0005-0000-0000-000004000000}"/>
    <cellStyle name="Standard 3" xfId="5" xr:uid="{00000000-0005-0000-0000-000005000000}"/>
    <cellStyle name="Standard 4" xfId="6" xr:uid="{00000000-0005-0000-0000-000006000000}"/>
    <cellStyle name="Standard_100714 1st PV ER calc Tonk v1.3" xfId="1" xr:uid="{00000000-0005-0000-0000-000007000000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6.wmf"/><Relationship Id="rId1" Type="http://schemas.openxmlformats.org/officeDocument/2006/relationships/image" Target="../media/image5.wmf"/><Relationship Id="rId4" Type="http://schemas.openxmlformats.org/officeDocument/2006/relationships/image" Target="../media/image8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123825</xdr:rowOff>
    </xdr:from>
    <xdr:to>
      <xdr:col>2</xdr:col>
      <xdr:colOff>685800</xdr:colOff>
      <xdr:row>11</xdr:row>
      <xdr:rowOff>104775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66675</xdr:rowOff>
    </xdr:from>
    <xdr:to>
      <xdr:col>2</xdr:col>
      <xdr:colOff>971550</xdr:colOff>
      <xdr:row>44</xdr:row>
      <xdr:rowOff>114300</xdr:rowOff>
    </xdr:to>
    <xdr:sp macro="" textlink="">
      <xdr:nvSpPr>
        <xdr:cNvPr id="12290" name="Object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1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45</xdr:row>
      <xdr:rowOff>47625</xdr:rowOff>
    </xdr:from>
    <xdr:to>
      <xdr:col>2</xdr:col>
      <xdr:colOff>962025</xdr:colOff>
      <xdr:row>48</xdr:row>
      <xdr:rowOff>104775</xdr:rowOff>
    </xdr:to>
    <xdr:sp macro="" textlink="">
      <xdr:nvSpPr>
        <xdr:cNvPr id="12291" name="Object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1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34</xdr:row>
      <xdr:rowOff>104775</xdr:rowOff>
    </xdr:from>
    <xdr:to>
      <xdr:col>3</xdr:col>
      <xdr:colOff>276225</xdr:colOff>
      <xdr:row>37</xdr:row>
      <xdr:rowOff>57150</xdr:rowOff>
    </xdr:to>
    <xdr:sp macro="" textlink="">
      <xdr:nvSpPr>
        <xdr:cNvPr id="12292" name="Object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1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72</xdr:row>
      <xdr:rowOff>66675</xdr:rowOff>
    </xdr:from>
    <xdr:to>
      <xdr:col>2</xdr:col>
      <xdr:colOff>971550</xdr:colOff>
      <xdr:row>75</xdr:row>
      <xdr:rowOff>114300</xdr:rowOff>
    </xdr:to>
    <xdr:sp macro="" textlink="">
      <xdr:nvSpPr>
        <xdr:cNvPr id="12302" name="Object 14" hidden="1">
          <a:extLst>
            <a:ext uri="{63B3BB69-23CF-44E3-9099-C40C66FF867C}">
              <a14:compatExt xmlns:a14="http://schemas.microsoft.com/office/drawing/2010/main" spid="_x0000_s12302"/>
            </a:ext>
            <a:ext uri="{FF2B5EF4-FFF2-40B4-BE49-F238E27FC236}">
              <a16:creationId xmlns:a16="http://schemas.microsoft.com/office/drawing/2014/main" id="{00000000-0008-0000-0100-00000E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76</xdr:row>
      <xdr:rowOff>47625</xdr:rowOff>
    </xdr:from>
    <xdr:to>
      <xdr:col>2</xdr:col>
      <xdr:colOff>962025</xdr:colOff>
      <xdr:row>79</xdr:row>
      <xdr:rowOff>104775</xdr:rowOff>
    </xdr:to>
    <xdr:sp macro="" textlink="">
      <xdr:nvSpPr>
        <xdr:cNvPr id="12303" name="Object 15" hidden="1">
          <a:extLst>
            <a:ext uri="{63B3BB69-23CF-44E3-9099-C40C66FF867C}">
              <a14:compatExt xmlns:a14="http://schemas.microsoft.com/office/drawing/2010/main" spid="_x0000_s12303"/>
            </a:ext>
            <a:ext uri="{FF2B5EF4-FFF2-40B4-BE49-F238E27FC236}">
              <a16:creationId xmlns:a16="http://schemas.microsoft.com/office/drawing/2014/main" id="{00000000-0008-0000-0100-00000F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65</xdr:row>
      <xdr:rowOff>104775</xdr:rowOff>
    </xdr:from>
    <xdr:to>
      <xdr:col>3</xdr:col>
      <xdr:colOff>276225</xdr:colOff>
      <xdr:row>68</xdr:row>
      <xdr:rowOff>123825</xdr:rowOff>
    </xdr:to>
    <xdr:sp macro="" textlink="">
      <xdr:nvSpPr>
        <xdr:cNvPr id="12304" name="Object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100-000010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107</xdr:row>
      <xdr:rowOff>66675</xdr:rowOff>
    </xdr:from>
    <xdr:to>
      <xdr:col>2</xdr:col>
      <xdr:colOff>971550</xdr:colOff>
      <xdr:row>110</xdr:row>
      <xdr:rowOff>114300</xdr:rowOff>
    </xdr:to>
    <xdr:sp macro="" textlink="">
      <xdr:nvSpPr>
        <xdr:cNvPr id="12305" name="Object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100-00001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111</xdr:row>
      <xdr:rowOff>47625</xdr:rowOff>
    </xdr:from>
    <xdr:to>
      <xdr:col>2</xdr:col>
      <xdr:colOff>962025</xdr:colOff>
      <xdr:row>114</xdr:row>
      <xdr:rowOff>104775</xdr:rowOff>
    </xdr:to>
    <xdr:sp macro="" textlink="">
      <xdr:nvSpPr>
        <xdr:cNvPr id="12306" name="Object 18" hidden="1">
          <a:extLst>
            <a:ext uri="{63B3BB69-23CF-44E3-9099-C40C66FF867C}">
              <a14:compatExt xmlns:a14="http://schemas.microsoft.com/office/drawing/2010/main" spid="_x0000_s12306"/>
            </a:ext>
            <a:ext uri="{FF2B5EF4-FFF2-40B4-BE49-F238E27FC236}">
              <a16:creationId xmlns:a16="http://schemas.microsoft.com/office/drawing/2014/main" id="{00000000-0008-0000-0100-00001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100</xdr:row>
      <xdr:rowOff>104775</xdr:rowOff>
    </xdr:from>
    <xdr:to>
      <xdr:col>3</xdr:col>
      <xdr:colOff>276225</xdr:colOff>
      <xdr:row>103</xdr:row>
      <xdr:rowOff>123825</xdr:rowOff>
    </xdr:to>
    <xdr:sp macro="" textlink="">
      <xdr:nvSpPr>
        <xdr:cNvPr id="12307" name="Object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100-00001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</xdr:row>
      <xdr:rowOff>123825</xdr:rowOff>
    </xdr:from>
    <xdr:to>
      <xdr:col>2</xdr:col>
      <xdr:colOff>685800</xdr:colOff>
      <xdr:row>11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52550"/>
          <a:ext cx="16478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41</xdr:row>
      <xdr:rowOff>66675</xdr:rowOff>
    </xdr:from>
    <xdr:to>
      <xdr:col>2</xdr:col>
      <xdr:colOff>971550</xdr:colOff>
      <xdr:row>44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7372350"/>
          <a:ext cx="1876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45</xdr:row>
      <xdr:rowOff>47625</xdr:rowOff>
    </xdr:from>
    <xdr:to>
      <xdr:col>2</xdr:col>
      <xdr:colOff>962025</xdr:colOff>
      <xdr:row>48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001000"/>
          <a:ext cx="18859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34</xdr:row>
      <xdr:rowOff>104775</xdr:rowOff>
    </xdr:from>
    <xdr:to>
      <xdr:col>3</xdr:col>
      <xdr:colOff>276225</xdr:colOff>
      <xdr:row>37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200775"/>
          <a:ext cx="2238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72</xdr:row>
      <xdr:rowOff>66675</xdr:rowOff>
    </xdr:from>
    <xdr:to>
      <xdr:col>2</xdr:col>
      <xdr:colOff>971550</xdr:colOff>
      <xdr:row>75</xdr:row>
      <xdr:rowOff>114300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734925"/>
          <a:ext cx="1876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76</xdr:row>
      <xdr:rowOff>47625</xdr:rowOff>
    </xdr:from>
    <xdr:to>
      <xdr:col>2</xdr:col>
      <xdr:colOff>962025</xdr:colOff>
      <xdr:row>79</xdr:row>
      <xdr:rowOff>104775</xdr:rowOff>
    </xdr:to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3363575"/>
          <a:ext cx="18859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65</xdr:row>
      <xdr:rowOff>104775</xdr:rowOff>
    </xdr:from>
    <xdr:to>
      <xdr:col>3</xdr:col>
      <xdr:colOff>276225</xdr:colOff>
      <xdr:row>68</xdr:row>
      <xdr:rowOff>123825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1639550"/>
          <a:ext cx="2238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107</xdr:row>
      <xdr:rowOff>66675</xdr:rowOff>
    </xdr:from>
    <xdr:to>
      <xdr:col>2</xdr:col>
      <xdr:colOff>971550</xdr:colOff>
      <xdr:row>110</xdr:row>
      <xdr:rowOff>114300</xdr:rowOff>
    </xdr:to>
    <xdr:pic>
      <xdr:nvPicPr>
        <xdr:cNvPr id="9" name="Picture 1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8592800"/>
          <a:ext cx="1876425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111</xdr:row>
      <xdr:rowOff>47625</xdr:rowOff>
    </xdr:from>
    <xdr:to>
      <xdr:col>2</xdr:col>
      <xdr:colOff>962025</xdr:colOff>
      <xdr:row>114</xdr:row>
      <xdr:rowOff>104775</xdr:rowOff>
    </xdr:to>
    <xdr:pic>
      <xdr:nvPicPr>
        <xdr:cNvPr id="10" name="Picture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9221450"/>
          <a:ext cx="18859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100</xdr:row>
      <xdr:rowOff>104775</xdr:rowOff>
    </xdr:from>
    <xdr:to>
      <xdr:col>3</xdr:col>
      <xdr:colOff>276225</xdr:colOff>
      <xdr:row>103</xdr:row>
      <xdr:rowOff>123825</xdr:rowOff>
    </xdr:to>
    <xdr:pic>
      <xdr:nvPicPr>
        <xdr:cNvPr id="11" name="Picture 1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497425"/>
          <a:ext cx="2238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35</xdr:row>
          <xdr:rowOff>127000</xdr:rowOff>
        </xdr:from>
        <xdr:to>
          <xdr:col>3</xdr:col>
          <xdr:colOff>0</xdr:colOff>
          <xdr:row>37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38</xdr:row>
          <xdr:rowOff>0</xdr:rowOff>
        </xdr:from>
        <xdr:to>
          <xdr:col>2</xdr:col>
          <xdr:colOff>2165350</xdr:colOff>
          <xdr:row>39</xdr:row>
          <xdr:rowOff>127000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101600</xdr:colOff>
          <xdr:row>40</xdr:row>
          <xdr:rowOff>95250</xdr:rowOff>
        </xdr:from>
        <xdr:to>
          <xdr:col>4</xdr:col>
          <xdr:colOff>0</xdr:colOff>
          <xdr:row>42</xdr:row>
          <xdr:rowOff>69850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42</xdr:row>
          <xdr:rowOff>107950</xdr:rowOff>
        </xdr:from>
        <xdr:to>
          <xdr:col>2</xdr:col>
          <xdr:colOff>666750</xdr:colOff>
          <xdr:row>45</xdr:row>
          <xdr:rowOff>12700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95250</xdr:rowOff>
    </xdr:from>
    <xdr:to>
      <xdr:col>4</xdr:col>
      <xdr:colOff>577850</xdr:colOff>
      <xdr:row>26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99" t="35254" r="46562" b="58211"/>
        <a:stretch>
          <a:fillRect/>
        </a:stretch>
      </xdr:blipFill>
      <xdr:spPr bwMode="auto">
        <a:xfrm>
          <a:off x="104775" y="3838575"/>
          <a:ext cx="40005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</xdr:row>
      <xdr:rowOff>19050</xdr:rowOff>
    </xdr:from>
    <xdr:to>
      <xdr:col>3</xdr:col>
      <xdr:colOff>1085850</xdr:colOff>
      <xdr:row>23</xdr:row>
      <xdr:rowOff>158750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6" t="41252" r="53101" b="52832"/>
        <a:stretch>
          <a:fillRect/>
        </a:stretch>
      </xdr:blipFill>
      <xdr:spPr bwMode="auto">
        <a:xfrm>
          <a:off x="104775" y="3438525"/>
          <a:ext cx="3295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w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8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w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7.w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tabSelected="1" workbookViewId="0">
      <selection activeCell="F20" sqref="F20"/>
    </sheetView>
  </sheetViews>
  <sheetFormatPr baseColWidth="10" defaultColWidth="11.453125" defaultRowHeight="14.5" x14ac:dyDescent="0.35"/>
  <cols>
    <col min="1" max="1" width="3" style="1" customWidth="1"/>
    <col min="2" max="2" width="34.453125" style="1" bestFit="1" customWidth="1"/>
    <col min="3" max="3" width="3.90625" style="1" customWidth="1"/>
    <col min="4" max="16384" width="11.453125" style="1"/>
  </cols>
  <sheetData>
    <row r="2" spans="2:12" x14ac:dyDescent="0.35">
      <c r="B2" s="2" t="s">
        <v>0</v>
      </c>
      <c r="C2" s="3"/>
      <c r="D2" s="4" t="s">
        <v>7</v>
      </c>
      <c r="E2" s="4"/>
      <c r="F2" s="4"/>
      <c r="G2" s="4"/>
      <c r="H2" s="4"/>
      <c r="I2" s="4"/>
      <c r="J2" s="4"/>
      <c r="K2" s="4"/>
      <c r="L2" s="4"/>
    </row>
    <row r="3" spans="2:12" x14ac:dyDescent="0.35">
      <c r="B3" s="2" t="s">
        <v>1</v>
      </c>
      <c r="C3" s="3"/>
      <c r="D3" s="5" t="s">
        <v>2464</v>
      </c>
      <c r="E3" s="4"/>
      <c r="F3" s="4"/>
      <c r="G3" s="4"/>
      <c r="H3" s="4"/>
      <c r="I3" s="4"/>
      <c r="J3" s="4"/>
      <c r="K3" s="4"/>
      <c r="L3" s="4"/>
    </row>
    <row r="4" spans="2:12" x14ac:dyDescent="0.35">
      <c r="B4" s="2" t="s">
        <v>2</v>
      </c>
      <c r="C4" s="3"/>
      <c r="D4" s="6" t="s">
        <v>8</v>
      </c>
      <c r="E4" s="4"/>
      <c r="F4" s="4"/>
      <c r="G4" s="4"/>
      <c r="H4" s="4"/>
      <c r="I4" s="4"/>
      <c r="J4" s="4"/>
      <c r="K4" s="4"/>
      <c r="L4" s="4"/>
    </row>
    <row r="5" spans="2:12" x14ac:dyDescent="0.35">
      <c r="B5" s="2" t="s">
        <v>3</v>
      </c>
      <c r="C5" s="3"/>
      <c r="D5" s="4" t="s">
        <v>2865</v>
      </c>
      <c r="E5" s="4"/>
      <c r="F5" s="4"/>
      <c r="G5" s="4"/>
      <c r="H5" s="4"/>
      <c r="I5" s="4"/>
      <c r="J5" s="4"/>
      <c r="K5" s="4"/>
      <c r="L5" s="4"/>
    </row>
    <row r="6" spans="2:12" x14ac:dyDescent="0.35">
      <c r="B6" s="2" t="s">
        <v>4</v>
      </c>
      <c r="C6" s="3"/>
      <c r="D6" s="4" t="s">
        <v>9</v>
      </c>
      <c r="E6" s="4"/>
      <c r="F6" s="4"/>
      <c r="G6" s="4"/>
      <c r="H6" s="4"/>
      <c r="I6" s="4"/>
      <c r="J6" s="4"/>
      <c r="K6" s="4"/>
      <c r="L6" s="4"/>
    </row>
    <row r="7" spans="2:12" x14ac:dyDescent="0.35">
      <c r="B7" s="2" t="s">
        <v>5</v>
      </c>
      <c r="C7" s="3"/>
      <c r="D7" s="4" t="s">
        <v>3949</v>
      </c>
      <c r="E7" s="4"/>
      <c r="F7" s="4"/>
      <c r="G7" s="4"/>
      <c r="H7" s="4"/>
      <c r="I7" s="4"/>
      <c r="J7" s="4"/>
      <c r="K7" s="4"/>
      <c r="L7" s="4"/>
    </row>
    <row r="8" spans="2:12" x14ac:dyDescent="0.35">
      <c r="B8" s="2" t="s">
        <v>6</v>
      </c>
      <c r="C8" s="3"/>
      <c r="D8" s="4" t="s">
        <v>3950</v>
      </c>
      <c r="E8" s="4"/>
      <c r="F8" s="4"/>
      <c r="G8" s="4"/>
      <c r="H8" s="4"/>
      <c r="I8" s="4"/>
      <c r="J8" s="4"/>
      <c r="K8" s="4"/>
      <c r="L8" s="4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8"/>
  <sheetViews>
    <sheetView workbookViewId="0">
      <selection activeCell="E23" sqref="E23"/>
    </sheetView>
  </sheetViews>
  <sheetFormatPr baseColWidth="10" defaultColWidth="10.90625" defaultRowHeight="12.5" x14ac:dyDescent="0.25"/>
  <cols>
    <col min="1" max="1" width="7.08984375" style="8" customWidth="1"/>
    <col min="2" max="2" width="11.453125" style="8"/>
    <col min="3" max="3" width="52.08984375" style="8" customWidth="1"/>
    <col min="4" max="5" width="11.453125" style="8"/>
    <col min="6" max="6" width="33.90625" style="8" bestFit="1" customWidth="1"/>
    <col min="7" max="8" width="11.453125" style="8"/>
    <col min="9" max="9" width="13.08984375" style="8" customWidth="1"/>
    <col min="10" max="256" width="11.453125" style="8"/>
    <col min="257" max="257" width="7.08984375" style="8" customWidth="1"/>
    <col min="258" max="258" width="11.453125" style="8"/>
    <col min="259" max="259" width="38.6328125" style="8" bestFit="1" customWidth="1"/>
    <col min="260" max="261" width="11.453125" style="8"/>
    <col min="262" max="262" width="25.54296875" style="8" bestFit="1" customWidth="1"/>
    <col min="263" max="264" width="11.453125" style="8"/>
    <col min="265" max="265" width="13.08984375" style="8" customWidth="1"/>
    <col min="266" max="512" width="11.453125" style="8"/>
    <col min="513" max="513" width="7.08984375" style="8" customWidth="1"/>
    <col min="514" max="514" width="11.453125" style="8"/>
    <col min="515" max="515" width="38.6328125" style="8" bestFit="1" customWidth="1"/>
    <col min="516" max="517" width="11.453125" style="8"/>
    <col min="518" max="518" width="25.54296875" style="8" bestFit="1" customWidth="1"/>
    <col min="519" max="520" width="11.453125" style="8"/>
    <col min="521" max="521" width="13.08984375" style="8" customWidth="1"/>
    <col min="522" max="768" width="11.453125" style="8"/>
    <col min="769" max="769" width="7.08984375" style="8" customWidth="1"/>
    <col min="770" max="770" width="11.453125" style="8"/>
    <col min="771" max="771" width="38.6328125" style="8" bestFit="1" customWidth="1"/>
    <col min="772" max="773" width="11.453125" style="8"/>
    <col min="774" max="774" width="25.54296875" style="8" bestFit="1" customWidth="1"/>
    <col min="775" max="776" width="11.453125" style="8"/>
    <col min="777" max="777" width="13.08984375" style="8" customWidth="1"/>
    <col min="778" max="1024" width="11.453125" style="8"/>
    <col min="1025" max="1025" width="7.08984375" style="8" customWidth="1"/>
    <col min="1026" max="1026" width="11.453125" style="8"/>
    <col min="1027" max="1027" width="38.6328125" style="8" bestFit="1" customWidth="1"/>
    <col min="1028" max="1029" width="11.453125" style="8"/>
    <col min="1030" max="1030" width="25.54296875" style="8" bestFit="1" customWidth="1"/>
    <col min="1031" max="1032" width="11.453125" style="8"/>
    <col min="1033" max="1033" width="13.08984375" style="8" customWidth="1"/>
    <col min="1034" max="1280" width="11.453125" style="8"/>
    <col min="1281" max="1281" width="7.08984375" style="8" customWidth="1"/>
    <col min="1282" max="1282" width="11.453125" style="8"/>
    <col min="1283" max="1283" width="38.6328125" style="8" bestFit="1" customWidth="1"/>
    <col min="1284" max="1285" width="11.453125" style="8"/>
    <col min="1286" max="1286" width="25.54296875" style="8" bestFit="1" customWidth="1"/>
    <col min="1287" max="1288" width="11.453125" style="8"/>
    <col min="1289" max="1289" width="13.08984375" style="8" customWidth="1"/>
    <col min="1290" max="1536" width="11.453125" style="8"/>
    <col min="1537" max="1537" width="7.08984375" style="8" customWidth="1"/>
    <col min="1538" max="1538" width="11.453125" style="8"/>
    <col min="1539" max="1539" width="38.6328125" style="8" bestFit="1" customWidth="1"/>
    <col min="1540" max="1541" width="11.453125" style="8"/>
    <col min="1542" max="1542" width="25.54296875" style="8" bestFit="1" customWidth="1"/>
    <col min="1543" max="1544" width="11.453125" style="8"/>
    <col min="1545" max="1545" width="13.08984375" style="8" customWidth="1"/>
    <col min="1546" max="1792" width="11.453125" style="8"/>
    <col min="1793" max="1793" width="7.08984375" style="8" customWidth="1"/>
    <col min="1794" max="1794" width="11.453125" style="8"/>
    <col min="1795" max="1795" width="38.6328125" style="8" bestFit="1" customWidth="1"/>
    <col min="1796" max="1797" width="11.453125" style="8"/>
    <col min="1798" max="1798" width="25.54296875" style="8" bestFit="1" customWidth="1"/>
    <col min="1799" max="1800" width="11.453125" style="8"/>
    <col min="1801" max="1801" width="13.08984375" style="8" customWidth="1"/>
    <col min="1802" max="2048" width="11.453125" style="8"/>
    <col min="2049" max="2049" width="7.08984375" style="8" customWidth="1"/>
    <col min="2050" max="2050" width="11.453125" style="8"/>
    <col min="2051" max="2051" width="38.6328125" style="8" bestFit="1" customWidth="1"/>
    <col min="2052" max="2053" width="11.453125" style="8"/>
    <col min="2054" max="2054" width="25.54296875" style="8" bestFit="1" customWidth="1"/>
    <col min="2055" max="2056" width="11.453125" style="8"/>
    <col min="2057" max="2057" width="13.08984375" style="8" customWidth="1"/>
    <col min="2058" max="2304" width="11.453125" style="8"/>
    <col min="2305" max="2305" width="7.08984375" style="8" customWidth="1"/>
    <col min="2306" max="2306" width="11.453125" style="8"/>
    <col min="2307" max="2307" width="38.6328125" style="8" bestFit="1" customWidth="1"/>
    <col min="2308" max="2309" width="11.453125" style="8"/>
    <col min="2310" max="2310" width="25.54296875" style="8" bestFit="1" customWidth="1"/>
    <col min="2311" max="2312" width="11.453125" style="8"/>
    <col min="2313" max="2313" width="13.08984375" style="8" customWidth="1"/>
    <col min="2314" max="2560" width="11.453125" style="8"/>
    <col min="2561" max="2561" width="7.08984375" style="8" customWidth="1"/>
    <col min="2562" max="2562" width="11.453125" style="8"/>
    <col min="2563" max="2563" width="38.6328125" style="8" bestFit="1" customWidth="1"/>
    <col min="2564" max="2565" width="11.453125" style="8"/>
    <col min="2566" max="2566" width="25.54296875" style="8" bestFit="1" customWidth="1"/>
    <col min="2567" max="2568" width="11.453125" style="8"/>
    <col min="2569" max="2569" width="13.08984375" style="8" customWidth="1"/>
    <col min="2570" max="2816" width="11.453125" style="8"/>
    <col min="2817" max="2817" width="7.08984375" style="8" customWidth="1"/>
    <col min="2818" max="2818" width="11.453125" style="8"/>
    <col min="2819" max="2819" width="38.6328125" style="8" bestFit="1" customWidth="1"/>
    <col min="2820" max="2821" width="11.453125" style="8"/>
    <col min="2822" max="2822" width="25.54296875" style="8" bestFit="1" customWidth="1"/>
    <col min="2823" max="2824" width="11.453125" style="8"/>
    <col min="2825" max="2825" width="13.08984375" style="8" customWidth="1"/>
    <col min="2826" max="3072" width="11.453125" style="8"/>
    <col min="3073" max="3073" width="7.08984375" style="8" customWidth="1"/>
    <col min="3074" max="3074" width="11.453125" style="8"/>
    <col min="3075" max="3075" width="38.6328125" style="8" bestFit="1" customWidth="1"/>
    <col min="3076" max="3077" width="11.453125" style="8"/>
    <col min="3078" max="3078" width="25.54296875" style="8" bestFit="1" customWidth="1"/>
    <col min="3079" max="3080" width="11.453125" style="8"/>
    <col min="3081" max="3081" width="13.08984375" style="8" customWidth="1"/>
    <col min="3082" max="3328" width="11.453125" style="8"/>
    <col min="3329" max="3329" width="7.08984375" style="8" customWidth="1"/>
    <col min="3330" max="3330" width="11.453125" style="8"/>
    <col min="3331" max="3331" width="38.6328125" style="8" bestFit="1" customWidth="1"/>
    <col min="3332" max="3333" width="11.453125" style="8"/>
    <col min="3334" max="3334" width="25.54296875" style="8" bestFit="1" customWidth="1"/>
    <col min="3335" max="3336" width="11.453125" style="8"/>
    <col min="3337" max="3337" width="13.08984375" style="8" customWidth="1"/>
    <col min="3338" max="3584" width="11.453125" style="8"/>
    <col min="3585" max="3585" width="7.08984375" style="8" customWidth="1"/>
    <col min="3586" max="3586" width="11.453125" style="8"/>
    <col min="3587" max="3587" width="38.6328125" style="8" bestFit="1" customWidth="1"/>
    <col min="3588" max="3589" width="11.453125" style="8"/>
    <col min="3590" max="3590" width="25.54296875" style="8" bestFit="1" customWidth="1"/>
    <col min="3591" max="3592" width="11.453125" style="8"/>
    <col min="3593" max="3593" width="13.08984375" style="8" customWidth="1"/>
    <col min="3594" max="3840" width="11.453125" style="8"/>
    <col min="3841" max="3841" width="7.08984375" style="8" customWidth="1"/>
    <col min="3842" max="3842" width="11.453125" style="8"/>
    <col min="3843" max="3843" width="38.6328125" style="8" bestFit="1" customWidth="1"/>
    <col min="3844" max="3845" width="11.453125" style="8"/>
    <col min="3846" max="3846" width="25.54296875" style="8" bestFit="1" customWidth="1"/>
    <col min="3847" max="3848" width="11.453125" style="8"/>
    <col min="3849" max="3849" width="13.08984375" style="8" customWidth="1"/>
    <col min="3850" max="4096" width="11.453125" style="8"/>
    <col min="4097" max="4097" width="7.08984375" style="8" customWidth="1"/>
    <col min="4098" max="4098" width="11.453125" style="8"/>
    <col min="4099" max="4099" width="38.6328125" style="8" bestFit="1" customWidth="1"/>
    <col min="4100" max="4101" width="11.453125" style="8"/>
    <col min="4102" max="4102" width="25.54296875" style="8" bestFit="1" customWidth="1"/>
    <col min="4103" max="4104" width="11.453125" style="8"/>
    <col min="4105" max="4105" width="13.08984375" style="8" customWidth="1"/>
    <col min="4106" max="4352" width="11.453125" style="8"/>
    <col min="4353" max="4353" width="7.08984375" style="8" customWidth="1"/>
    <col min="4354" max="4354" width="11.453125" style="8"/>
    <col min="4355" max="4355" width="38.6328125" style="8" bestFit="1" customWidth="1"/>
    <col min="4356" max="4357" width="11.453125" style="8"/>
    <col min="4358" max="4358" width="25.54296875" style="8" bestFit="1" customWidth="1"/>
    <col min="4359" max="4360" width="11.453125" style="8"/>
    <col min="4361" max="4361" width="13.08984375" style="8" customWidth="1"/>
    <col min="4362" max="4608" width="11.453125" style="8"/>
    <col min="4609" max="4609" width="7.08984375" style="8" customWidth="1"/>
    <col min="4610" max="4610" width="11.453125" style="8"/>
    <col min="4611" max="4611" width="38.6328125" style="8" bestFit="1" customWidth="1"/>
    <col min="4612" max="4613" width="11.453125" style="8"/>
    <col min="4614" max="4614" width="25.54296875" style="8" bestFit="1" customWidth="1"/>
    <col min="4615" max="4616" width="11.453125" style="8"/>
    <col min="4617" max="4617" width="13.08984375" style="8" customWidth="1"/>
    <col min="4618" max="4864" width="11.453125" style="8"/>
    <col min="4865" max="4865" width="7.08984375" style="8" customWidth="1"/>
    <col min="4866" max="4866" width="11.453125" style="8"/>
    <col min="4867" max="4867" width="38.6328125" style="8" bestFit="1" customWidth="1"/>
    <col min="4868" max="4869" width="11.453125" style="8"/>
    <col min="4870" max="4870" width="25.54296875" style="8" bestFit="1" customWidth="1"/>
    <col min="4871" max="4872" width="11.453125" style="8"/>
    <col min="4873" max="4873" width="13.08984375" style="8" customWidth="1"/>
    <col min="4874" max="5120" width="11.453125" style="8"/>
    <col min="5121" max="5121" width="7.08984375" style="8" customWidth="1"/>
    <col min="5122" max="5122" width="11.453125" style="8"/>
    <col min="5123" max="5123" width="38.6328125" style="8" bestFit="1" customWidth="1"/>
    <col min="5124" max="5125" width="11.453125" style="8"/>
    <col min="5126" max="5126" width="25.54296875" style="8" bestFit="1" customWidth="1"/>
    <col min="5127" max="5128" width="11.453125" style="8"/>
    <col min="5129" max="5129" width="13.08984375" style="8" customWidth="1"/>
    <col min="5130" max="5376" width="11.453125" style="8"/>
    <col min="5377" max="5377" width="7.08984375" style="8" customWidth="1"/>
    <col min="5378" max="5378" width="11.453125" style="8"/>
    <col min="5379" max="5379" width="38.6328125" style="8" bestFit="1" customWidth="1"/>
    <col min="5380" max="5381" width="11.453125" style="8"/>
    <col min="5382" max="5382" width="25.54296875" style="8" bestFit="1" customWidth="1"/>
    <col min="5383" max="5384" width="11.453125" style="8"/>
    <col min="5385" max="5385" width="13.08984375" style="8" customWidth="1"/>
    <col min="5386" max="5632" width="11.453125" style="8"/>
    <col min="5633" max="5633" width="7.08984375" style="8" customWidth="1"/>
    <col min="5634" max="5634" width="11.453125" style="8"/>
    <col min="5635" max="5635" width="38.6328125" style="8" bestFit="1" customWidth="1"/>
    <col min="5636" max="5637" width="11.453125" style="8"/>
    <col min="5638" max="5638" width="25.54296875" style="8" bestFit="1" customWidth="1"/>
    <col min="5639" max="5640" width="11.453125" style="8"/>
    <col min="5641" max="5641" width="13.08984375" style="8" customWidth="1"/>
    <col min="5642" max="5888" width="11.453125" style="8"/>
    <col min="5889" max="5889" width="7.08984375" style="8" customWidth="1"/>
    <col min="5890" max="5890" width="11.453125" style="8"/>
    <col min="5891" max="5891" width="38.6328125" style="8" bestFit="1" customWidth="1"/>
    <col min="5892" max="5893" width="11.453125" style="8"/>
    <col min="5894" max="5894" width="25.54296875" style="8" bestFit="1" customWidth="1"/>
    <col min="5895" max="5896" width="11.453125" style="8"/>
    <col min="5897" max="5897" width="13.08984375" style="8" customWidth="1"/>
    <col min="5898" max="6144" width="11.453125" style="8"/>
    <col min="6145" max="6145" width="7.08984375" style="8" customWidth="1"/>
    <col min="6146" max="6146" width="11.453125" style="8"/>
    <col min="6147" max="6147" width="38.6328125" style="8" bestFit="1" customWidth="1"/>
    <col min="6148" max="6149" width="11.453125" style="8"/>
    <col min="6150" max="6150" width="25.54296875" style="8" bestFit="1" customWidth="1"/>
    <col min="6151" max="6152" width="11.453125" style="8"/>
    <col min="6153" max="6153" width="13.08984375" style="8" customWidth="1"/>
    <col min="6154" max="6400" width="11.453125" style="8"/>
    <col min="6401" max="6401" width="7.08984375" style="8" customWidth="1"/>
    <col min="6402" max="6402" width="11.453125" style="8"/>
    <col min="6403" max="6403" width="38.6328125" style="8" bestFit="1" customWidth="1"/>
    <col min="6404" max="6405" width="11.453125" style="8"/>
    <col min="6406" max="6406" width="25.54296875" style="8" bestFit="1" customWidth="1"/>
    <col min="6407" max="6408" width="11.453125" style="8"/>
    <col min="6409" max="6409" width="13.08984375" style="8" customWidth="1"/>
    <col min="6410" max="6656" width="11.453125" style="8"/>
    <col min="6657" max="6657" width="7.08984375" style="8" customWidth="1"/>
    <col min="6658" max="6658" width="11.453125" style="8"/>
    <col min="6659" max="6659" width="38.6328125" style="8" bestFit="1" customWidth="1"/>
    <col min="6660" max="6661" width="11.453125" style="8"/>
    <col min="6662" max="6662" width="25.54296875" style="8" bestFit="1" customWidth="1"/>
    <col min="6663" max="6664" width="11.453125" style="8"/>
    <col min="6665" max="6665" width="13.08984375" style="8" customWidth="1"/>
    <col min="6666" max="6912" width="11.453125" style="8"/>
    <col min="6913" max="6913" width="7.08984375" style="8" customWidth="1"/>
    <col min="6914" max="6914" width="11.453125" style="8"/>
    <col min="6915" max="6915" width="38.6328125" style="8" bestFit="1" customWidth="1"/>
    <col min="6916" max="6917" width="11.453125" style="8"/>
    <col min="6918" max="6918" width="25.54296875" style="8" bestFit="1" customWidth="1"/>
    <col min="6919" max="6920" width="11.453125" style="8"/>
    <col min="6921" max="6921" width="13.08984375" style="8" customWidth="1"/>
    <col min="6922" max="7168" width="11.453125" style="8"/>
    <col min="7169" max="7169" width="7.08984375" style="8" customWidth="1"/>
    <col min="7170" max="7170" width="11.453125" style="8"/>
    <col min="7171" max="7171" width="38.6328125" style="8" bestFit="1" customWidth="1"/>
    <col min="7172" max="7173" width="11.453125" style="8"/>
    <col min="7174" max="7174" width="25.54296875" style="8" bestFit="1" customWidth="1"/>
    <col min="7175" max="7176" width="11.453125" style="8"/>
    <col min="7177" max="7177" width="13.08984375" style="8" customWidth="1"/>
    <col min="7178" max="7424" width="11.453125" style="8"/>
    <col min="7425" max="7425" width="7.08984375" style="8" customWidth="1"/>
    <col min="7426" max="7426" width="11.453125" style="8"/>
    <col min="7427" max="7427" width="38.6328125" style="8" bestFit="1" customWidth="1"/>
    <col min="7428" max="7429" width="11.453125" style="8"/>
    <col min="7430" max="7430" width="25.54296875" style="8" bestFit="1" customWidth="1"/>
    <col min="7431" max="7432" width="11.453125" style="8"/>
    <col min="7433" max="7433" width="13.08984375" style="8" customWidth="1"/>
    <col min="7434" max="7680" width="11.453125" style="8"/>
    <col min="7681" max="7681" width="7.08984375" style="8" customWidth="1"/>
    <col min="7682" max="7682" width="11.453125" style="8"/>
    <col min="7683" max="7683" width="38.6328125" style="8" bestFit="1" customWidth="1"/>
    <col min="7684" max="7685" width="11.453125" style="8"/>
    <col min="7686" max="7686" width="25.54296875" style="8" bestFit="1" customWidth="1"/>
    <col min="7687" max="7688" width="11.453125" style="8"/>
    <col min="7689" max="7689" width="13.08984375" style="8" customWidth="1"/>
    <col min="7690" max="7936" width="11.453125" style="8"/>
    <col min="7937" max="7937" width="7.08984375" style="8" customWidth="1"/>
    <col min="7938" max="7938" width="11.453125" style="8"/>
    <col min="7939" max="7939" width="38.6328125" style="8" bestFit="1" customWidth="1"/>
    <col min="7940" max="7941" width="11.453125" style="8"/>
    <col min="7942" max="7942" width="25.54296875" style="8" bestFit="1" customWidth="1"/>
    <col min="7943" max="7944" width="11.453125" style="8"/>
    <col min="7945" max="7945" width="13.08984375" style="8" customWidth="1"/>
    <col min="7946" max="8192" width="11.453125" style="8"/>
    <col min="8193" max="8193" width="7.08984375" style="8" customWidth="1"/>
    <col min="8194" max="8194" width="11.453125" style="8"/>
    <col min="8195" max="8195" width="38.6328125" style="8" bestFit="1" customWidth="1"/>
    <col min="8196" max="8197" width="11.453125" style="8"/>
    <col min="8198" max="8198" width="25.54296875" style="8" bestFit="1" customWidth="1"/>
    <col min="8199" max="8200" width="11.453125" style="8"/>
    <col min="8201" max="8201" width="13.08984375" style="8" customWidth="1"/>
    <col min="8202" max="8448" width="11.453125" style="8"/>
    <col min="8449" max="8449" width="7.08984375" style="8" customWidth="1"/>
    <col min="8450" max="8450" width="11.453125" style="8"/>
    <col min="8451" max="8451" width="38.6328125" style="8" bestFit="1" customWidth="1"/>
    <col min="8452" max="8453" width="11.453125" style="8"/>
    <col min="8454" max="8454" width="25.54296875" style="8" bestFit="1" customWidth="1"/>
    <col min="8455" max="8456" width="11.453125" style="8"/>
    <col min="8457" max="8457" width="13.08984375" style="8" customWidth="1"/>
    <col min="8458" max="8704" width="11.453125" style="8"/>
    <col min="8705" max="8705" width="7.08984375" style="8" customWidth="1"/>
    <col min="8706" max="8706" width="11.453125" style="8"/>
    <col min="8707" max="8707" width="38.6328125" style="8" bestFit="1" customWidth="1"/>
    <col min="8708" max="8709" width="11.453125" style="8"/>
    <col min="8710" max="8710" width="25.54296875" style="8" bestFit="1" customWidth="1"/>
    <col min="8711" max="8712" width="11.453125" style="8"/>
    <col min="8713" max="8713" width="13.08984375" style="8" customWidth="1"/>
    <col min="8714" max="8960" width="11.453125" style="8"/>
    <col min="8961" max="8961" width="7.08984375" style="8" customWidth="1"/>
    <col min="8962" max="8962" width="11.453125" style="8"/>
    <col min="8963" max="8963" width="38.6328125" style="8" bestFit="1" customWidth="1"/>
    <col min="8964" max="8965" width="11.453125" style="8"/>
    <col min="8966" max="8966" width="25.54296875" style="8" bestFit="1" customWidth="1"/>
    <col min="8967" max="8968" width="11.453125" style="8"/>
    <col min="8969" max="8969" width="13.08984375" style="8" customWidth="1"/>
    <col min="8970" max="9216" width="11.453125" style="8"/>
    <col min="9217" max="9217" width="7.08984375" style="8" customWidth="1"/>
    <col min="9218" max="9218" width="11.453125" style="8"/>
    <col min="9219" max="9219" width="38.6328125" style="8" bestFit="1" customWidth="1"/>
    <col min="9220" max="9221" width="11.453125" style="8"/>
    <col min="9222" max="9222" width="25.54296875" style="8" bestFit="1" customWidth="1"/>
    <col min="9223" max="9224" width="11.453125" style="8"/>
    <col min="9225" max="9225" width="13.08984375" style="8" customWidth="1"/>
    <col min="9226" max="9472" width="11.453125" style="8"/>
    <col min="9473" max="9473" width="7.08984375" style="8" customWidth="1"/>
    <col min="9474" max="9474" width="11.453125" style="8"/>
    <col min="9475" max="9475" width="38.6328125" style="8" bestFit="1" customWidth="1"/>
    <col min="9476" max="9477" width="11.453125" style="8"/>
    <col min="9478" max="9478" width="25.54296875" style="8" bestFit="1" customWidth="1"/>
    <col min="9479" max="9480" width="11.453125" style="8"/>
    <col min="9481" max="9481" width="13.08984375" style="8" customWidth="1"/>
    <col min="9482" max="9728" width="11.453125" style="8"/>
    <col min="9729" max="9729" width="7.08984375" style="8" customWidth="1"/>
    <col min="9730" max="9730" width="11.453125" style="8"/>
    <col min="9731" max="9731" width="38.6328125" style="8" bestFit="1" customWidth="1"/>
    <col min="9732" max="9733" width="11.453125" style="8"/>
    <col min="9734" max="9734" width="25.54296875" style="8" bestFit="1" customWidth="1"/>
    <col min="9735" max="9736" width="11.453125" style="8"/>
    <col min="9737" max="9737" width="13.08984375" style="8" customWidth="1"/>
    <col min="9738" max="9984" width="11.453125" style="8"/>
    <col min="9985" max="9985" width="7.08984375" style="8" customWidth="1"/>
    <col min="9986" max="9986" width="11.453125" style="8"/>
    <col min="9987" max="9987" width="38.6328125" style="8" bestFit="1" customWidth="1"/>
    <col min="9988" max="9989" width="11.453125" style="8"/>
    <col min="9990" max="9990" width="25.54296875" style="8" bestFit="1" customWidth="1"/>
    <col min="9991" max="9992" width="11.453125" style="8"/>
    <col min="9993" max="9993" width="13.08984375" style="8" customWidth="1"/>
    <col min="9994" max="10240" width="11.453125" style="8"/>
    <col min="10241" max="10241" width="7.08984375" style="8" customWidth="1"/>
    <col min="10242" max="10242" width="11.453125" style="8"/>
    <col min="10243" max="10243" width="38.6328125" style="8" bestFit="1" customWidth="1"/>
    <col min="10244" max="10245" width="11.453125" style="8"/>
    <col min="10246" max="10246" width="25.54296875" style="8" bestFit="1" customWidth="1"/>
    <col min="10247" max="10248" width="11.453125" style="8"/>
    <col min="10249" max="10249" width="13.08984375" style="8" customWidth="1"/>
    <col min="10250" max="10496" width="11.453125" style="8"/>
    <col min="10497" max="10497" width="7.08984375" style="8" customWidth="1"/>
    <col min="10498" max="10498" width="11.453125" style="8"/>
    <col min="10499" max="10499" width="38.6328125" style="8" bestFit="1" customWidth="1"/>
    <col min="10500" max="10501" width="11.453125" style="8"/>
    <col min="10502" max="10502" width="25.54296875" style="8" bestFit="1" customWidth="1"/>
    <col min="10503" max="10504" width="11.453125" style="8"/>
    <col min="10505" max="10505" width="13.08984375" style="8" customWidth="1"/>
    <col min="10506" max="10752" width="11.453125" style="8"/>
    <col min="10753" max="10753" width="7.08984375" style="8" customWidth="1"/>
    <col min="10754" max="10754" width="11.453125" style="8"/>
    <col min="10755" max="10755" width="38.6328125" style="8" bestFit="1" customWidth="1"/>
    <col min="10756" max="10757" width="11.453125" style="8"/>
    <col min="10758" max="10758" width="25.54296875" style="8" bestFit="1" customWidth="1"/>
    <col min="10759" max="10760" width="11.453125" style="8"/>
    <col min="10761" max="10761" width="13.08984375" style="8" customWidth="1"/>
    <col min="10762" max="11008" width="11.453125" style="8"/>
    <col min="11009" max="11009" width="7.08984375" style="8" customWidth="1"/>
    <col min="11010" max="11010" width="11.453125" style="8"/>
    <col min="11011" max="11011" width="38.6328125" style="8" bestFit="1" customWidth="1"/>
    <col min="11012" max="11013" width="11.453125" style="8"/>
    <col min="11014" max="11014" width="25.54296875" style="8" bestFit="1" customWidth="1"/>
    <col min="11015" max="11016" width="11.453125" style="8"/>
    <col min="11017" max="11017" width="13.08984375" style="8" customWidth="1"/>
    <col min="11018" max="11264" width="11.453125" style="8"/>
    <col min="11265" max="11265" width="7.08984375" style="8" customWidth="1"/>
    <col min="11266" max="11266" width="11.453125" style="8"/>
    <col min="11267" max="11267" width="38.6328125" style="8" bestFit="1" customWidth="1"/>
    <col min="11268" max="11269" width="11.453125" style="8"/>
    <col min="11270" max="11270" width="25.54296875" style="8" bestFit="1" customWidth="1"/>
    <col min="11271" max="11272" width="11.453125" style="8"/>
    <col min="11273" max="11273" width="13.08984375" style="8" customWidth="1"/>
    <col min="11274" max="11520" width="11.453125" style="8"/>
    <col min="11521" max="11521" width="7.08984375" style="8" customWidth="1"/>
    <col min="11522" max="11522" width="11.453125" style="8"/>
    <col min="11523" max="11523" width="38.6328125" style="8" bestFit="1" customWidth="1"/>
    <col min="11524" max="11525" width="11.453125" style="8"/>
    <col min="11526" max="11526" width="25.54296875" style="8" bestFit="1" customWidth="1"/>
    <col min="11527" max="11528" width="11.453125" style="8"/>
    <col min="11529" max="11529" width="13.08984375" style="8" customWidth="1"/>
    <col min="11530" max="11776" width="11.453125" style="8"/>
    <col min="11777" max="11777" width="7.08984375" style="8" customWidth="1"/>
    <col min="11778" max="11778" width="11.453125" style="8"/>
    <col min="11779" max="11779" width="38.6328125" style="8" bestFit="1" customWidth="1"/>
    <col min="11780" max="11781" width="11.453125" style="8"/>
    <col min="11782" max="11782" width="25.54296875" style="8" bestFit="1" customWidth="1"/>
    <col min="11783" max="11784" width="11.453125" style="8"/>
    <col min="11785" max="11785" width="13.08984375" style="8" customWidth="1"/>
    <col min="11786" max="12032" width="11.453125" style="8"/>
    <col min="12033" max="12033" width="7.08984375" style="8" customWidth="1"/>
    <col min="12034" max="12034" width="11.453125" style="8"/>
    <col min="12035" max="12035" width="38.6328125" style="8" bestFit="1" customWidth="1"/>
    <col min="12036" max="12037" width="11.453125" style="8"/>
    <col min="12038" max="12038" width="25.54296875" style="8" bestFit="1" customWidth="1"/>
    <col min="12039" max="12040" width="11.453125" style="8"/>
    <col min="12041" max="12041" width="13.08984375" style="8" customWidth="1"/>
    <col min="12042" max="12288" width="11.453125" style="8"/>
    <col min="12289" max="12289" width="7.08984375" style="8" customWidth="1"/>
    <col min="12290" max="12290" width="11.453125" style="8"/>
    <col min="12291" max="12291" width="38.6328125" style="8" bestFit="1" customWidth="1"/>
    <col min="12292" max="12293" width="11.453125" style="8"/>
    <col min="12294" max="12294" width="25.54296875" style="8" bestFit="1" customWidth="1"/>
    <col min="12295" max="12296" width="11.453125" style="8"/>
    <col min="12297" max="12297" width="13.08984375" style="8" customWidth="1"/>
    <col min="12298" max="12544" width="11.453125" style="8"/>
    <col min="12545" max="12545" width="7.08984375" style="8" customWidth="1"/>
    <col min="12546" max="12546" width="11.453125" style="8"/>
    <col min="12547" max="12547" width="38.6328125" style="8" bestFit="1" customWidth="1"/>
    <col min="12548" max="12549" width="11.453125" style="8"/>
    <col min="12550" max="12550" width="25.54296875" style="8" bestFit="1" customWidth="1"/>
    <col min="12551" max="12552" width="11.453125" style="8"/>
    <col min="12553" max="12553" width="13.08984375" style="8" customWidth="1"/>
    <col min="12554" max="12800" width="11.453125" style="8"/>
    <col min="12801" max="12801" width="7.08984375" style="8" customWidth="1"/>
    <col min="12802" max="12802" width="11.453125" style="8"/>
    <col min="12803" max="12803" width="38.6328125" style="8" bestFit="1" customWidth="1"/>
    <col min="12804" max="12805" width="11.453125" style="8"/>
    <col min="12806" max="12806" width="25.54296875" style="8" bestFit="1" customWidth="1"/>
    <col min="12807" max="12808" width="11.453125" style="8"/>
    <col min="12809" max="12809" width="13.08984375" style="8" customWidth="1"/>
    <col min="12810" max="13056" width="11.453125" style="8"/>
    <col min="13057" max="13057" width="7.08984375" style="8" customWidth="1"/>
    <col min="13058" max="13058" width="11.453125" style="8"/>
    <col min="13059" max="13059" width="38.6328125" style="8" bestFit="1" customWidth="1"/>
    <col min="13060" max="13061" width="11.453125" style="8"/>
    <col min="13062" max="13062" width="25.54296875" style="8" bestFit="1" customWidth="1"/>
    <col min="13063" max="13064" width="11.453125" style="8"/>
    <col min="13065" max="13065" width="13.08984375" style="8" customWidth="1"/>
    <col min="13066" max="13312" width="11.453125" style="8"/>
    <col min="13313" max="13313" width="7.08984375" style="8" customWidth="1"/>
    <col min="13314" max="13314" width="11.453125" style="8"/>
    <col min="13315" max="13315" width="38.6328125" style="8" bestFit="1" customWidth="1"/>
    <col min="13316" max="13317" width="11.453125" style="8"/>
    <col min="13318" max="13318" width="25.54296875" style="8" bestFit="1" customWidth="1"/>
    <col min="13319" max="13320" width="11.453125" style="8"/>
    <col min="13321" max="13321" width="13.08984375" style="8" customWidth="1"/>
    <col min="13322" max="13568" width="11.453125" style="8"/>
    <col min="13569" max="13569" width="7.08984375" style="8" customWidth="1"/>
    <col min="13570" max="13570" width="11.453125" style="8"/>
    <col min="13571" max="13571" width="38.6328125" style="8" bestFit="1" customWidth="1"/>
    <col min="13572" max="13573" width="11.453125" style="8"/>
    <col min="13574" max="13574" width="25.54296875" style="8" bestFit="1" customWidth="1"/>
    <col min="13575" max="13576" width="11.453125" style="8"/>
    <col min="13577" max="13577" width="13.08984375" style="8" customWidth="1"/>
    <col min="13578" max="13824" width="11.453125" style="8"/>
    <col min="13825" max="13825" width="7.08984375" style="8" customWidth="1"/>
    <col min="13826" max="13826" width="11.453125" style="8"/>
    <col min="13827" max="13827" width="38.6328125" style="8" bestFit="1" customWidth="1"/>
    <col min="13828" max="13829" width="11.453125" style="8"/>
    <col min="13830" max="13830" width="25.54296875" style="8" bestFit="1" customWidth="1"/>
    <col min="13831" max="13832" width="11.453125" style="8"/>
    <col min="13833" max="13833" width="13.08984375" style="8" customWidth="1"/>
    <col min="13834" max="14080" width="11.453125" style="8"/>
    <col min="14081" max="14081" width="7.08984375" style="8" customWidth="1"/>
    <col min="14082" max="14082" width="11.453125" style="8"/>
    <col min="14083" max="14083" width="38.6328125" style="8" bestFit="1" customWidth="1"/>
    <col min="14084" max="14085" width="11.453125" style="8"/>
    <col min="14086" max="14086" width="25.54296875" style="8" bestFit="1" customWidth="1"/>
    <col min="14087" max="14088" width="11.453125" style="8"/>
    <col min="14089" max="14089" width="13.08984375" style="8" customWidth="1"/>
    <col min="14090" max="14336" width="11.453125" style="8"/>
    <col min="14337" max="14337" width="7.08984375" style="8" customWidth="1"/>
    <col min="14338" max="14338" width="11.453125" style="8"/>
    <col min="14339" max="14339" width="38.6328125" style="8" bestFit="1" customWidth="1"/>
    <col min="14340" max="14341" width="11.453125" style="8"/>
    <col min="14342" max="14342" width="25.54296875" style="8" bestFit="1" customWidth="1"/>
    <col min="14343" max="14344" width="11.453125" style="8"/>
    <col min="14345" max="14345" width="13.08984375" style="8" customWidth="1"/>
    <col min="14346" max="14592" width="11.453125" style="8"/>
    <col min="14593" max="14593" width="7.08984375" style="8" customWidth="1"/>
    <col min="14594" max="14594" width="11.453125" style="8"/>
    <col min="14595" max="14595" width="38.6328125" style="8" bestFit="1" customWidth="1"/>
    <col min="14596" max="14597" width="11.453125" style="8"/>
    <col min="14598" max="14598" width="25.54296875" style="8" bestFit="1" customWidth="1"/>
    <col min="14599" max="14600" width="11.453125" style="8"/>
    <col min="14601" max="14601" width="13.08984375" style="8" customWidth="1"/>
    <col min="14602" max="14848" width="11.453125" style="8"/>
    <col min="14849" max="14849" width="7.08984375" style="8" customWidth="1"/>
    <col min="14850" max="14850" width="11.453125" style="8"/>
    <col min="14851" max="14851" width="38.6328125" style="8" bestFit="1" customWidth="1"/>
    <col min="14852" max="14853" width="11.453125" style="8"/>
    <col min="14854" max="14854" width="25.54296875" style="8" bestFit="1" customWidth="1"/>
    <col min="14855" max="14856" width="11.453125" style="8"/>
    <col min="14857" max="14857" width="13.08984375" style="8" customWidth="1"/>
    <col min="14858" max="15104" width="11.453125" style="8"/>
    <col min="15105" max="15105" width="7.08984375" style="8" customWidth="1"/>
    <col min="15106" max="15106" width="11.453125" style="8"/>
    <col min="15107" max="15107" width="38.6328125" style="8" bestFit="1" customWidth="1"/>
    <col min="15108" max="15109" width="11.453125" style="8"/>
    <col min="15110" max="15110" width="25.54296875" style="8" bestFit="1" customWidth="1"/>
    <col min="15111" max="15112" width="11.453125" style="8"/>
    <col min="15113" max="15113" width="13.08984375" style="8" customWidth="1"/>
    <col min="15114" max="15360" width="11.453125" style="8"/>
    <col min="15361" max="15361" width="7.08984375" style="8" customWidth="1"/>
    <col min="15362" max="15362" width="11.453125" style="8"/>
    <col min="15363" max="15363" width="38.6328125" style="8" bestFit="1" customWidth="1"/>
    <col min="15364" max="15365" width="11.453125" style="8"/>
    <col min="15366" max="15366" width="25.54296875" style="8" bestFit="1" customWidth="1"/>
    <col min="15367" max="15368" width="11.453125" style="8"/>
    <col min="15369" max="15369" width="13.08984375" style="8" customWidth="1"/>
    <col min="15370" max="15616" width="11.453125" style="8"/>
    <col min="15617" max="15617" width="7.08984375" style="8" customWidth="1"/>
    <col min="15618" max="15618" width="11.453125" style="8"/>
    <col min="15619" max="15619" width="38.6328125" style="8" bestFit="1" customWidth="1"/>
    <col min="15620" max="15621" width="11.453125" style="8"/>
    <col min="15622" max="15622" width="25.54296875" style="8" bestFit="1" customWidth="1"/>
    <col min="15623" max="15624" width="11.453125" style="8"/>
    <col min="15625" max="15625" width="13.08984375" style="8" customWidth="1"/>
    <col min="15626" max="15872" width="11.453125" style="8"/>
    <col min="15873" max="15873" width="7.08984375" style="8" customWidth="1"/>
    <col min="15874" max="15874" width="11.453125" style="8"/>
    <col min="15875" max="15875" width="38.6328125" style="8" bestFit="1" customWidth="1"/>
    <col min="15876" max="15877" width="11.453125" style="8"/>
    <col min="15878" max="15878" width="25.54296875" style="8" bestFit="1" customWidth="1"/>
    <col min="15879" max="15880" width="11.453125" style="8"/>
    <col min="15881" max="15881" width="13.08984375" style="8" customWidth="1"/>
    <col min="15882" max="16128" width="11.453125" style="8"/>
    <col min="16129" max="16129" width="7.08984375" style="8" customWidth="1"/>
    <col min="16130" max="16130" width="11.453125" style="8"/>
    <col min="16131" max="16131" width="38.6328125" style="8" bestFit="1" customWidth="1"/>
    <col min="16132" max="16133" width="11.453125" style="8"/>
    <col min="16134" max="16134" width="25.54296875" style="8" bestFit="1" customWidth="1"/>
    <col min="16135" max="16136" width="11.453125" style="8"/>
    <col min="16137" max="16137" width="13.08984375" style="8" customWidth="1"/>
    <col min="16138" max="16384" width="11.453125" style="8"/>
  </cols>
  <sheetData>
    <row r="2" spans="2:6" ht="13" x14ac:dyDescent="0.3">
      <c r="B2" s="16" t="s">
        <v>2863</v>
      </c>
    </row>
    <row r="3" spans="2:6" ht="14" x14ac:dyDescent="0.3">
      <c r="B3" s="89" t="s">
        <v>31</v>
      </c>
      <c r="C3" s="89" t="s">
        <v>32</v>
      </c>
      <c r="D3" s="89" t="s">
        <v>33</v>
      </c>
      <c r="E3" s="89" t="s">
        <v>34</v>
      </c>
      <c r="F3" s="89" t="s">
        <v>35</v>
      </c>
    </row>
    <row r="4" spans="2:6" ht="14.5" x14ac:dyDescent="0.35">
      <c r="B4" s="9" t="s">
        <v>36</v>
      </c>
      <c r="C4" s="10" t="s">
        <v>37</v>
      </c>
      <c r="D4" s="10" t="s">
        <v>38</v>
      </c>
      <c r="E4" s="11">
        <v>0.6</v>
      </c>
      <c r="F4" s="10" t="s">
        <v>39</v>
      </c>
    </row>
    <row r="5" spans="2:6" ht="17" x14ac:dyDescent="0.35">
      <c r="B5" s="12" t="s">
        <v>40</v>
      </c>
      <c r="C5" s="10" t="s">
        <v>41</v>
      </c>
      <c r="D5" s="10" t="s">
        <v>42</v>
      </c>
      <c r="E5" s="10">
        <v>22.1</v>
      </c>
      <c r="F5" s="10" t="s">
        <v>43</v>
      </c>
    </row>
    <row r="6" spans="2:6" ht="17" x14ac:dyDescent="0.35">
      <c r="B6" s="9" t="s">
        <v>44</v>
      </c>
      <c r="C6" s="10" t="s">
        <v>45</v>
      </c>
      <c r="D6" s="10" t="s">
        <v>46</v>
      </c>
      <c r="E6" s="10">
        <v>0.9</v>
      </c>
      <c r="F6" s="10" t="s">
        <v>39</v>
      </c>
    </row>
    <row r="7" spans="2:6" ht="14" x14ac:dyDescent="0.3">
      <c r="B7" s="10"/>
      <c r="C7" s="10" t="s">
        <v>47</v>
      </c>
      <c r="D7" s="10" t="s">
        <v>48</v>
      </c>
      <c r="E7" s="10">
        <v>0.27800000000000002</v>
      </c>
      <c r="F7" s="10" t="s">
        <v>48</v>
      </c>
    </row>
    <row r="8" spans="2:6" ht="14.5" x14ac:dyDescent="0.35">
      <c r="B8" s="12" t="s">
        <v>49</v>
      </c>
      <c r="C8" s="10" t="s">
        <v>50</v>
      </c>
      <c r="D8" s="10" t="s">
        <v>51</v>
      </c>
      <c r="E8" s="13">
        <f>E4*E5*E6*E7</f>
        <v>3.3176520000000003</v>
      </c>
      <c r="F8" s="10" t="s">
        <v>52</v>
      </c>
    </row>
    <row r="9" spans="2:6" ht="14" x14ac:dyDescent="0.3">
      <c r="B9" s="10" t="s">
        <v>53</v>
      </c>
      <c r="C9" s="10" t="s">
        <v>54</v>
      </c>
      <c r="D9" s="10" t="s">
        <v>48</v>
      </c>
      <c r="E9" s="192">
        <f>'Ny MP5'!M7</f>
        <v>973</v>
      </c>
      <c r="F9" s="10" t="s">
        <v>2864</v>
      </c>
    </row>
    <row r="10" spans="2:6" ht="14.5" x14ac:dyDescent="0.35">
      <c r="B10" s="12" t="s">
        <v>49</v>
      </c>
      <c r="C10" s="10" t="s">
        <v>56</v>
      </c>
      <c r="D10" s="10" t="s">
        <v>57</v>
      </c>
      <c r="E10" s="14">
        <f>E8*E9/1000</f>
        <v>3.2280753960000004</v>
      </c>
      <c r="F10" s="10" t="s">
        <v>52</v>
      </c>
    </row>
    <row r="11" spans="2:6" ht="14.5" thickBot="1" x14ac:dyDescent="0.35">
      <c r="B11" s="15"/>
      <c r="C11" s="15"/>
      <c r="D11" s="15"/>
      <c r="E11" s="15"/>
      <c r="F11" s="15"/>
    </row>
    <row r="12" spans="2:6" ht="14.5" thickBot="1" x14ac:dyDescent="0.35">
      <c r="B12" s="90" t="s">
        <v>49</v>
      </c>
      <c r="C12" s="91" t="s">
        <v>59</v>
      </c>
      <c r="D12" s="91" t="s">
        <v>57</v>
      </c>
      <c r="E12" s="92">
        <f>E10</f>
        <v>3.2280753960000004</v>
      </c>
      <c r="F12" s="17"/>
    </row>
    <row r="16" spans="2:6" ht="13" x14ac:dyDescent="0.3">
      <c r="B16" s="16" t="s">
        <v>76</v>
      </c>
    </row>
    <row r="18" spans="2:2" x14ac:dyDescent="0.25">
      <c r="B18" s="50" t="s">
        <v>192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V10"/>
  <sheetViews>
    <sheetView zoomScale="85" zoomScaleNormal="85" workbookViewId="0">
      <selection activeCell="P7" sqref="P7"/>
    </sheetView>
  </sheetViews>
  <sheetFormatPr baseColWidth="10" defaultColWidth="10.90625" defaultRowHeight="12.5" x14ac:dyDescent="0.25"/>
  <cols>
    <col min="1" max="1" width="2.36328125" style="50" customWidth="1"/>
    <col min="2" max="2" width="13.90625" style="51" customWidth="1"/>
    <col min="3" max="3" width="14.453125" style="51" customWidth="1"/>
    <col min="4" max="4" width="15.453125" style="51" customWidth="1"/>
    <col min="5" max="5" width="17.08984375" style="51" customWidth="1"/>
    <col min="6" max="6" width="16.90625" style="51" customWidth="1"/>
    <col min="7" max="7" width="13.453125" style="52" customWidth="1"/>
    <col min="8" max="8" width="13.54296875" style="51" bestFit="1" customWidth="1"/>
    <col min="9" max="9" width="1.36328125" style="50" customWidth="1"/>
    <col min="10" max="10" width="12.90625" style="50" bestFit="1" customWidth="1"/>
    <col min="11" max="11" width="15" style="50" customWidth="1"/>
    <col min="12" max="12" width="4.36328125" style="50" customWidth="1"/>
    <col min="13" max="13" width="15" style="50" customWidth="1"/>
    <col min="14" max="14" width="18.54296875" style="50" bestFit="1" customWidth="1"/>
    <col min="15" max="15" width="16" style="50" customWidth="1"/>
    <col min="16" max="16" width="14.36328125" style="50" customWidth="1"/>
    <col min="17" max="17" width="10.90625" style="50"/>
    <col min="18" max="18" width="21.54296875" style="50" customWidth="1"/>
    <col min="19" max="19" width="20" style="50" customWidth="1"/>
    <col min="20" max="20" width="18.36328125" style="50" customWidth="1"/>
    <col min="21" max="255" width="10.90625" style="50"/>
    <col min="256" max="256" width="2.36328125" style="50" customWidth="1"/>
    <col min="257" max="257" width="31.08984375" style="50" customWidth="1"/>
    <col min="258" max="263" width="10.90625" style="50"/>
    <col min="264" max="264" width="13.54296875" style="50" bestFit="1" customWidth="1"/>
    <col min="265" max="265" width="10.90625" style="50"/>
    <col min="266" max="266" width="12.54296875" style="50" bestFit="1" customWidth="1"/>
    <col min="267" max="267" width="10.90625" style="50"/>
    <col min="268" max="268" width="12.90625" style="50" bestFit="1" customWidth="1"/>
    <col min="269" max="269" width="13.453125" style="50" bestFit="1" customWidth="1"/>
    <col min="270" max="511" width="10.90625" style="50"/>
    <col min="512" max="512" width="2.36328125" style="50" customWidth="1"/>
    <col min="513" max="513" width="31.08984375" style="50" customWidth="1"/>
    <col min="514" max="519" width="10.90625" style="50"/>
    <col min="520" max="520" width="13.54296875" style="50" bestFit="1" customWidth="1"/>
    <col min="521" max="521" width="10.90625" style="50"/>
    <col min="522" max="522" width="12.54296875" style="50" bestFit="1" customWidth="1"/>
    <col min="523" max="523" width="10.90625" style="50"/>
    <col min="524" max="524" width="12.90625" style="50" bestFit="1" customWidth="1"/>
    <col min="525" max="525" width="13.453125" style="50" bestFit="1" customWidth="1"/>
    <col min="526" max="767" width="10.90625" style="50"/>
    <col min="768" max="768" width="2.36328125" style="50" customWidth="1"/>
    <col min="769" max="769" width="31.08984375" style="50" customWidth="1"/>
    <col min="770" max="775" width="10.90625" style="50"/>
    <col min="776" max="776" width="13.54296875" style="50" bestFit="1" customWidth="1"/>
    <col min="777" max="777" width="10.90625" style="50"/>
    <col min="778" max="778" width="12.54296875" style="50" bestFit="1" customWidth="1"/>
    <col min="779" max="779" width="10.90625" style="50"/>
    <col min="780" max="780" width="12.90625" style="50" bestFit="1" customWidth="1"/>
    <col min="781" max="781" width="13.453125" style="50" bestFit="1" customWidth="1"/>
    <col min="782" max="1023" width="10.90625" style="50"/>
    <col min="1024" max="1024" width="2.36328125" style="50" customWidth="1"/>
    <col min="1025" max="1025" width="31.08984375" style="50" customWidth="1"/>
    <col min="1026" max="1031" width="10.90625" style="50"/>
    <col min="1032" max="1032" width="13.54296875" style="50" bestFit="1" customWidth="1"/>
    <col min="1033" max="1033" width="10.90625" style="50"/>
    <col min="1034" max="1034" width="12.54296875" style="50" bestFit="1" customWidth="1"/>
    <col min="1035" max="1035" width="10.90625" style="50"/>
    <col min="1036" max="1036" width="12.90625" style="50" bestFit="1" customWidth="1"/>
    <col min="1037" max="1037" width="13.453125" style="50" bestFit="1" customWidth="1"/>
    <col min="1038" max="1279" width="10.90625" style="50"/>
    <col min="1280" max="1280" width="2.36328125" style="50" customWidth="1"/>
    <col min="1281" max="1281" width="31.08984375" style="50" customWidth="1"/>
    <col min="1282" max="1287" width="10.90625" style="50"/>
    <col min="1288" max="1288" width="13.54296875" style="50" bestFit="1" customWidth="1"/>
    <col min="1289" max="1289" width="10.90625" style="50"/>
    <col min="1290" max="1290" width="12.54296875" style="50" bestFit="1" customWidth="1"/>
    <col min="1291" max="1291" width="10.90625" style="50"/>
    <col min="1292" max="1292" width="12.90625" style="50" bestFit="1" customWidth="1"/>
    <col min="1293" max="1293" width="13.453125" style="50" bestFit="1" customWidth="1"/>
    <col min="1294" max="1535" width="10.90625" style="50"/>
    <col min="1536" max="1536" width="2.36328125" style="50" customWidth="1"/>
    <col min="1537" max="1537" width="31.08984375" style="50" customWidth="1"/>
    <col min="1538" max="1543" width="10.90625" style="50"/>
    <col min="1544" max="1544" width="13.54296875" style="50" bestFit="1" customWidth="1"/>
    <col min="1545" max="1545" width="10.90625" style="50"/>
    <col min="1546" max="1546" width="12.54296875" style="50" bestFit="1" customWidth="1"/>
    <col min="1547" max="1547" width="10.90625" style="50"/>
    <col min="1548" max="1548" width="12.90625" style="50" bestFit="1" customWidth="1"/>
    <col min="1549" max="1549" width="13.453125" style="50" bestFit="1" customWidth="1"/>
    <col min="1550" max="1791" width="10.90625" style="50"/>
    <col min="1792" max="1792" width="2.36328125" style="50" customWidth="1"/>
    <col min="1793" max="1793" width="31.08984375" style="50" customWidth="1"/>
    <col min="1794" max="1799" width="10.90625" style="50"/>
    <col min="1800" max="1800" width="13.54296875" style="50" bestFit="1" customWidth="1"/>
    <col min="1801" max="1801" width="10.90625" style="50"/>
    <col min="1802" max="1802" width="12.54296875" style="50" bestFit="1" customWidth="1"/>
    <col min="1803" max="1803" width="10.90625" style="50"/>
    <col min="1804" max="1804" width="12.90625" style="50" bestFit="1" customWidth="1"/>
    <col min="1805" max="1805" width="13.453125" style="50" bestFit="1" customWidth="1"/>
    <col min="1806" max="2047" width="10.90625" style="50"/>
    <col min="2048" max="2048" width="2.36328125" style="50" customWidth="1"/>
    <col min="2049" max="2049" width="31.08984375" style="50" customWidth="1"/>
    <col min="2050" max="2055" width="10.90625" style="50"/>
    <col min="2056" max="2056" width="13.54296875" style="50" bestFit="1" customWidth="1"/>
    <col min="2057" max="2057" width="10.90625" style="50"/>
    <col min="2058" max="2058" width="12.54296875" style="50" bestFit="1" customWidth="1"/>
    <col min="2059" max="2059" width="10.90625" style="50"/>
    <col min="2060" max="2060" width="12.90625" style="50" bestFit="1" customWidth="1"/>
    <col min="2061" max="2061" width="13.453125" style="50" bestFit="1" customWidth="1"/>
    <col min="2062" max="2303" width="10.90625" style="50"/>
    <col min="2304" max="2304" width="2.36328125" style="50" customWidth="1"/>
    <col min="2305" max="2305" width="31.08984375" style="50" customWidth="1"/>
    <col min="2306" max="2311" width="10.90625" style="50"/>
    <col min="2312" max="2312" width="13.54296875" style="50" bestFit="1" customWidth="1"/>
    <col min="2313" max="2313" width="10.90625" style="50"/>
    <col min="2314" max="2314" width="12.54296875" style="50" bestFit="1" customWidth="1"/>
    <col min="2315" max="2315" width="10.90625" style="50"/>
    <col min="2316" max="2316" width="12.90625" style="50" bestFit="1" customWidth="1"/>
    <col min="2317" max="2317" width="13.453125" style="50" bestFit="1" customWidth="1"/>
    <col min="2318" max="2559" width="10.90625" style="50"/>
    <col min="2560" max="2560" width="2.36328125" style="50" customWidth="1"/>
    <col min="2561" max="2561" width="31.08984375" style="50" customWidth="1"/>
    <col min="2562" max="2567" width="10.90625" style="50"/>
    <col min="2568" max="2568" width="13.54296875" style="50" bestFit="1" customWidth="1"/>
    <col min="2569" max="2569" width="10.90625" style="50"/>
    <col min="2570" max="2570" width="12.54296875" style="50" bestFit="1" customWidth="1"/>
    <col min="2571" max="2571" width="10.90625" style="50"/>
    <col min="2572" max="2572" width="12.90625" style="50" bestFit="1" customWidth="1"/>
    <col min="2573" max="2573" width="13.453125" style="50" bestFit="1" customWidth="1"/>
    <col min="2574" max="2815" width="10.90625" style="50"/>
    <col min="2816" max="2816" width="2.36328125" style="50" customWidth="1"/>
    <col min="2817" max="2817" width="31.08984375" style="50" customWidth="1"/>
    <col min="2818" max="2823" width="10.90625" style="50"/>
    <col min="2824" max="2824" width="13.54296875" style="50" bestFit="1" customWidth="1"/>
    <col min="2825" max="2825" width="10.90625" style="50"/>
    <col min="2826" max="2826" width="12.54296875" style="50" bestFit="1" customWidth="1"/>
    <col min="2827" max="2827" width="10.90625" style="50"/>
    <col min="2828" max="2828" width="12.90625" style="50" bestFit="1" customWidth="1"/>
    <col min="2829" max="2829" width="13.453125" style="50" bestFit="1" customWidth="1"/>
    <col min="2830" max="3071" width="10.90625" style="50"/>
    <col min="3072" max="3072" width="2.36328125" style="50" customWidth="1"/>
    <col min="3073" max="3073" width="31.08984375" style="50" customWidth="1"/>
    <col min="3074" max="3079" width="10.90625" style="50"/>
    <col min="3080" max="3080" width="13.54296875" style="50" bestFit="1" customWidth="1"/>
    <col min="3081" max="3081" width="10.90625" style="50"/>
    <col min="3082" max="3082" width="12.54296875" style="50" bestFit="1" customWidth="1"/>
    <col min="3083" max="3083" width="10.90625" style="50"/>
    <col min="3084" max="3084" width="12.90625" style="50" bestFit="1" customWidth="1"/>
    <col min="3085" max="3085" width="13.453125" style="50" bestFit="1" customWidth="1"/>
    <col min="3086" max="3327" width="10.90625" style="50"/>
    <col min="3328" max="3328" width="2.36328125" style="50" customWidth="1"/>
    <col min="3329" max="3329" width="31.08984375" style="50" customWidth="1"/>
    <col min="3330" max="3335" width="10.90625" style="50"/>
    <col min="3336" max="3336" width="13.54296875" style="50" bestFit="1" customWidth="1"/>
    <col min="3337" max="3337" width="10.90625" style="50"/>
    <col min="3338" max="3338" width="12.54296875" style="50" bestFit="1" customWidth="1"/>
    <col min="3339" max="3339" width="10.90625" style="50"/>
    <col min="3340" max="3340" width="12.90625" style="50" bestFit="1" customWidth="1"/>
    <col min="3341" max="3341" width="13.453125" style="50" bestFit="1" customWidth="1"/>
    <col min="3342" max="3583" width="10.90625" style="50"/>
    <col min="3584" max="3584" width="2.36328125" style="50" customWidth="1"/>
    <col min="3585" max="3585" width="31.08984375" style="50" customWidth="1"/>
    <col min="3586" max="3591" width="10.90625" style="50"/>
    <col min="3592" max="3592" width="13.54296875" style="50" bestFit="1" customWidth="1"/>
    <col min="3593" max="3593" width="10.90625" style="50"/>
    <col min="3594" max="3594" width="12.54296875" style="50" bestFit="1" customWidth="1"/>
    <col min="3595" max="3595" width="10.90625" style="50"/>
    <col min="3596" max="3596" width="12.90625" style="50" bestFit="1" customWidth="1"/>
    <col min="3597" max="3597" width="13.453125" style="50" bestFit="1" customWidth="1"/>
    <col min="3598" max="3839" width="10.90625" style="50"/>
    <col min="3840" max="3840" width="2.36328125" style="50" customWidth="1"/>
    <col min="3841" max="3841" width="31.08984375" style="50" customWidth="1"/>
    <col min="3842" max="3847" width="10.90625" style="50"/>
    <col min="3848" max="3848" width="13.54296875" style="50" bestFit="1" customWidth="1"/>
    <col min="3849" max="3849" width="10.90625" style="50"/>
    <col min="3850" max="3850" width="12.54296875" style="50" bestFit="1" customWidth="1"/>
    <col min="3851" max="3851" width="10.90625" style="50"/>
    <col min="3852" max="3852" width="12.90625" style="50" bestFit="1" customWidth="1"/>
    <col min="3853" max="3853" width="13.453125" style="50" bestFit="1" customWidth="1"/>
    <col min="3854" max="4095" width="10.90625" style="50"/>
    <col min="4096" max="4096" width="2.36328125" style="50" customWidth="1"/>
    <col min="4097" max="4097" width="31.08984375" style="50" customWidth="1"/>
    <col min="4098" max="4103" width="10.90625" style="50"/>
    <col min="4104" max="4104" width="13.54296875" style="50" bestFit="1" customWidth="1"/>
    <col min="4105" max="4105" width="10.90625" style="50"/>
    <col min="4106" max="4106" width="12.54296875" style="50" bestFit="1" customWidth="1"/>
    <col min="4107" max="4107" width="10.90625" style="50"/>
    <col min="4108" max="4108" width="12.90625" style="50" bestFit="1" customWidth="1"/>
    <col min="4109" max="4109" width="13.453125" style="50" bestFit="1" customWidth="1"/>
    <col min="4110" max="4351" width="10.90625" style="50"/>
    <col min="4352" max="4352" width="2.36328125" style="50" customWidth="1"/>
    <col min="4353" max="4353" width="31.08984375" style="50" customWidth="1"/>
    <col min="4354" max="4359" width="10.90625" style="50"/>
    <col min="4360" max="4360" width="13.54296875" style="50" bestFit="1" customWidth="1"/>
    <col min="4361" max="4361" width="10.90625" style="50"/>
    <col min="4362" max="4362" width="12.54296875" style="50" bestFit="1" customWidth="1"/>
    <col min="4363" max="4363" width="10.90625" style="50"/>
    <col min="4364" max="4364" width="12.90625" style="50" bestFit="1" customWidth="1"/>
    <col min="4365" max="4365" width="13.453125" style="50" bestFit="1" customWidth="1"/>
    <col min="4366" max="4607" width="10.90625" style="50"/>
    <col min="4608" max="4608" width="2.36328125" style="50" customWidth="1"/>
    <col min="4609" max="4609" width="31.08984375" style="50" customWidth="1"/>
    <col min="4610" max="4615" width="10.90625" style="50"/>
    <col min="4616" max="4616" width="13.54296875" style="50" bestFit="1" customWidth="1"/>
    <col min="4617" max="4617" width="10.90625" style="50"/>
    <col min="4618" max="4618" width="12.54296875" style="50" bestFit="1" customWidth="1"/>
    <col min="4619" max="4619" width="10.90625" style="50"/>
    <col min="4620" max="4620" width="12.90625" style="50" bestFit="1" customWidth="1"/>
    <col min="4621" max="4621" width="13.453125" style="50" bestFit="1" customWidth="1"/>
    <col min="4622" max="4863" width="10.90625" style="50"/>
    <col min="4864" max="4864" width="2.36328125" style="50" customWidth="1"/>
    <col min="4865" max="4865" width="31.08984375" style="50" customWidth="1"/>
    <col min="4866" max="4871" width="10.90625" style="50"/>
    <col min="4872" max="4872" width="13.54296875" style="50" bestFit="1" customWidth="1"/>
    <col min="4873" max="4873" width="10.90625" style="50"/>
    <col min="4874" max="4874" width="12.54296875" style="50" bestFit="1" customWidth="1"/>
    <col min="4875" max="4875" width="10.90625" style="50"/>
    <col min="4876" max="4876" width="12.90625" style="50" bestFit="1" customWidth="1"/>
    <col min="4877" max="4877" width="13.453125" style="50" bestFit="1" customWidth="1"/>
    <col min="4878" max="5119" width="10.90625" style="50"/>
    <col min="5120" max="5120" width="2.36328125" style="50" customWidth="1"/>
    <col min="5121" max="5121" width="31.08984375" style="50" customWidth="1"/>
    <col min="5122" max="5127" width="10.90625" style="50"/>
    <col min="5128" max="5128" width="13.54296875" style="50" bestFit="1" customWidth="1"/>
    <col min="5129" max="5129" width="10.90625" style="50"/>
    <col min="5130" max="5130" width="12.54296875" style="50" bestFit="1" customWidth="1"/>
    <col min="5131" max="5131" width="10.90625" style="50"/>
    <col min="5132" max="5132" width="12.90625" style="50" bestFit="1" customWidth="1"/>
    <col min="5133" max="5133" width="13.453125" style="50" bestFit="1" customWidth="1"/>
    <col min="5134" max="5375" width="10.90625" style="50"/>
    <col min="5376" max="5376" width="2.36328125" style="50" customWidth="1"/>
    <col min="5377" max="5377" width="31.08984375" style="50" customWidth="1"/>
    <col min="5378" max="5383" width="10.90625" style="50"/>
    <col min="5384" max="5384" width="13.54296875" style="50" bestFit="1" customWidth="1"/>
    <col min="5385" max="5385" width="10.90625" style="50"/>
    <col min="5386" max="5386" width="12.54296875" style="50" bestFit="1" customWidth="1"/>
    <col min="5387" max="5387" width="10.90625" style="50"/>
    <col min="5388" max="5388" width="12.90625" style="50" bestFit="1" customWidth="1"/>
    <col min="5389" max="5389" width="13.453125" style="50" bestFit="1" customWidth="1"/>
    <col min="5390" max="5631" width="10.90625" style="50"/>
    <col min="5632" max="5632" width="2.36328125" style="50" customWidth="1"/>
    <col min="5633" max="5633" width="31.08984375" style="50" customWidth="1"/>
    <col min="5634" max="5639" width="10.90625" style="50"/>
    <col min="5640" max="5640" width="13.54296875" style="50" bestFit="1" customWidth="1"/>
    <col min="5641" max="5641" width="10.90625" style="50"/>
    <col min="5642" max="5642" width="12.54296875" style="50" bestFit="1" customWidth="1"/>
    <col min="5643" max="5643" width="10.90625" style="50"/>
    <col min="5644" max="5644" width="12.90625" style="50" bestFit="1" customWidth="1"/>
    <col min="5645" max="5645" width="13.453125" style="50" bestFit="1" customWidth="1"/>
    <col min="5646" max="5887" width="10.90625" style="50"/>
    <col min="5888" max="5888" width="2.36328125" style="50" customWidth="1"/>
    <col min="5889" max="5889" width="31.08984375" style="50" customWidth="1"/>
    <col min="5890" max="5895" width="10.90625" style="50"/>
    <col min="5896" max="5896" width="13.54296875" style="50" bestFit="1" customWidth="1"/>
    <col min="5897" max="5897" width="10.90625" style="50"/>
    <col min="5898" max="5898" width="12.54296875" style="50" bestFit="1" customWidth="1"/>
    <col min="5899" max="5899" width="10.90625" style="50"/>
    <col min="5900" max="5900" width="12.90625" style="50" bestFit="1" customWidth="1"/>
    <col min="5901" max="5901" width="13.453125" style="50" bestFit="1" customWidth="1"/>
    <col min="5902" max="6143" width="10.90625" style="50"/>
    <col min="6144" max="6144" width="2.36328125" style="50" customWidth="1"/>
    <col min="6145" max="6145" width="31.08984375" style="50" customWidth="1"/>
    <col min="6146" max="6151" width="10.90625" style="50"/>
    <col min="6152" max="6152" width="13.54296875" style="50" bestFit="1" customWidth="1"/>
    <col min="6153" max="6153" width="10.90625" style="50"/>
    <col min="6154" max="6154" width="12.54296875" style="50" bestFit="1" customWidth="1"/>
    <col min="6155" max="6155" width="10.90625" style="50"/>
    <col min="6156" max="6156" width="12.90625" style="50" bestFit="1" customWidth="1"/>
    <col min="6157" max="6157" width="13.453125" style="50" bestFit="1" customWidth="1"/>
    <col min="6158" max="6399" width="10.90625" style="50"/>
    <col min="6400" max="6400" width="2.36328125" style="50" customWidth="1"/>
    <col min="6401" max="6401" width="31.08984375" style="50" customWidth="1"/>
    <col min="6402" max="6407" width="10.90625" style="50"/>
    <col min="6408" max="6408" width="13.54296875" style="50" bestFit="1" customWidth="1"/>
    <col min="6409" max="6409" width="10.90625" style="50"/>
    <col min="6410" max="6410" width="12.54296875" style="50" bestFit="1" customWidth="1"/>
    <col min="6411" max="6411" width="10.90625" style="50"/>
    <col min="6412" max="6412" width="12.90625" style="50" bestFit="1" customWidth="1"/>
    <col min="6413" max="6413" width="13.453125" style="50" bestFit="1" customWidth="1"/>
    <col min="6414" max="6655" width="10.90625" style="50"/>
    <col min="6656" max="6656" width="2.36328125" style="50" customWidth="1"/>
    <col min="6657" max="6657" width="31.08984375" style="50" customWidth="1"/>
    <col min="6658" max="6663" width="10.90625" style="50"/>
    <col min="6664" max="6664" width="13.54296875" style="50" bestFit="1" customWidth="1"/>
    <col min="6665" max="6665" width="10.90625" style="50"/>
    <col min="6666" max="6666" width="12.54296875" style="50" bestFit="1" customWidth="1"/>
    <col min="6667" max="6667" width="10.90625" style="50"/>
    <col min="6668" max="6668" width="12.90625" style="50" bestFit="1" customWidth="1"/>
    <col min="6669" max="6669" width="13.453125" style="50" bestFit="1" customWidth="1"/>
    <col min="6670" max="6911" width="10.90625" style="50"/>
    <col min="6912" max="6912" width="2.36328125" style="50" customWidth="1"/>
    <col min="6913" max="6913" width="31.08984375" style="50" customWidth="1"/>
    <col min="6914" max="6919" width="10.90625" style="50"/>
    <col min="6920" max="6920" width="13.54296875" style="50" bestFit="1" customWidth="1"/>
    <col min="6921" max="6921" width="10.90625" style="50"/>
    <col min="6922" max="6922" width="12.54296875" style="50" bestFit="1" customWidth="1"/>
    <col min="6923" max="6923" width="10.90625" style="50"/>
    <col min="6924" max="6924" width="12.90625" style="50" bestFit="1" customWidth="1"/>
    <col min="6925" max="6925" width="13.453125" style="50" bestFit="1" customWidth="1"/>
    <col min="6926" max="7167" width="10.90625" style="50"/>
    <col min="7168" max="7168" width="2.36328125" style="50" customWidth="1"/>
    <col min="7169" max="7169" width="31.08984375" style="50" customWidth="1"/>
    <col min="7170" max="7175" width="10.90625" style="50"/>
    <col min="7176" max="7176" width="13.54296875" style="50" bestFit="1" customWidth="1"/>
    <col min="7177" max="7177" width="10.90625" style="50"/>
    <col min="7178" max="7178" width="12.54296875" style="50" bestFit="1" customWidth="1"/>
    <col min="7179" max="7179" width="10.90625" style="50"/>
    <col min="7180" max="7180" width="12.90625" style="50" bestFit="1" customWidth="1"/>
    <col min="7181" max="7181" width="13.453125" style="50" bestFit="1" customWidth="1"/>
    <col min="7182" max="7423" width="10.90625" style="50"/>
    <col min="7424" max="7424" width="2.36328125" style="50" customWidth="1"/>
    <col min="7425" max="7425" width="31.08984375" style="50" customWidth="1"/>
    <col min="7426" max="7431" width="10.90625" style="50"/>
    <col min="7432" max="7432" width="13.54296875" style="50" bestFit="1" customWidth="1"/>
    <col min="7433" max="7433" width="10.90625" style="50"/>
    <col min="7434" max="7434" width="12.54296875" style="50" bestFit="1" customWidth="1"/>
    <col min="7435" max="7435" width="10.90625" style="50"/>
    <col min="7436" max="7436" width="12.90625" style="50" bestFit="1" customWidth="1"/>
    <col min="7437" max="7437" width="13.453125" style="50" bestFit="1" customWidth="1"/>
    <col min="7438" max="7679" width="10.90625" style="50"/>
    <col min="7680" max="7680" width="2.36328125" style="50" customWidth="1"/>
    <col min="7681" max="7681" width="31.08984375" style="50" customWidth="1"/>
    <col min="7682" max="7687" width="10.90625" style="50"/>
    <col min="7688" max="7688" width="13.54296875" style="50" bestFit="1" customWidth="1"/>
    <col min="7689" max="7689" width="10.90625" style="50"/>
    <col min="7690" max="7690" width="12.54296875" style="50" bestFit="1" customWidth="1"/>
    <col min="7691" max="7691" width="10.90625" style="50"/>
    <col min="7692" max="7692" width="12.90625" style="50" bestFit="1" customWidth="1"/>
    <col min="7693" max="7693" width="13.453125" style="50" bestFit="1" customWidth="1"/>
    <col min="7694" max="7935" width="10.90625" style="50"/>
    <col min="7936" max="7936" width="2.36328125" style="50" customWidth="1"/>
    <col min="7937" max="7937" width="31.08984375" style="50" customWidth="1"/>
    <col min="7938" max="7943" width="10.90625" style="50"/>
    <col min="7944" max="7944" width="13.54296875" style="50" bestFit="1" customWidth="1"/>
    <col min="7945" max="7945" width="10.90625" style="50"/>
    <col min="7946" max="7946" width="12.54296875" style="50" bestFit="1" customWidth="1"/>
    <col min="7947" max="7947" width="10.90625" style="50"/>
    <col min="7948" max="7948" width="12.90625" style="50" bestFit="1" customWidth="1"/>
    <col min="7949" max="7949" width="13.453125" style="50" bestFit="1" customWidth="1"/>
    <col min="7950" max="8191" width="10.90625" style="50"/>
    <col min="8192" max="8192" width="2.36328125" style="50" customWidth="1"/>
    <col min="8193" max="8193" width="31.08984375" style="50" customWidth="1"/>
    <col min="8194" max="8199" width="10.90625" style="50"/>
    <col min="8200" max="8200" width="13.54296875" style="50" bestFit="1" customWidth="1"/>
    <col min="8201" max="8201" width="10.90625" style="50"/>
    <col min="8202" max="8202" width="12.54296875" style="50" bestFit="1" customWidth="1"/>
    <col min="8203" max="8203" width="10.90625" style="50"/>
    <col min="8204" max="8204" width="12.90625" style="50" bestFit="1" customWidth="1"/>
    <col min="8205" max="8205" width="13.453125" style="50" bestFit="1" customWidth="1"/>
    <col min="8206" max="8447" width="10.90625" style="50"/>
    <col min="8448" max="8448" width="2.36328125" style="50" customWidth="1"/>
    <col min="8449" max="8449" width="31.08984375" style="50" customWidth="1"/>
    <col min="8450" max="8455" width="10.90625" style="50"/>
    <col min="8456" max="8456" width="13.54296875" style="50" bestFit="1" customWidth="1"/>
    <col min="8457" max="8457" width="10.90625" style="50"/>
    <col min="8458" max="8458" width="12.54296875" style="50" bestFit="1" customWidth="1"/>
    <col min="8459" max="8459" width="10.90625" style="50"/>
    <col min="8460" max="8460" width="12.90625" style="50" bestFit="1" customWidth="1"/>
    <col min="8461" max="8461" width="13.453125" style="50" bestFit="1" customWidth="1"/>
    <col min="8462" max="8703" width="10.90625" style="50"/>
    <col min="8704" max="8704" width="2.36328125" style="50" customWidth="1"/>
    <col min="8705" max="8705" width="31.08984375" style="50" customWidth="1"/>
    <col min="8706" max="8711" width="10.90625" style="50"/>
    <col min="8712" max="8712" width="13.54296875" style="50" bestFit="1" customWidth="1"/>
    <col min="8713" max="8713" width="10.90625" style="50"/>
    <col min="8714" max="8714" width="12.54296875" style="50" bestFit="1" customWidth="1"/>
    <col min="8715" max="8715" width="10.90625" style="50"/>
    <col min="8716" max="8716" width="12.90625" style="50" bestFit="1" customWidth="1"/>
    <col min="8717" max="8717" width="13.453125" style="50" bestFit="1" customWidth="1"/>
    <col min="8718" max="8959" width="10.90625" style="50"/>
    <col min="8960" max="8960" width="2.36328125" style="50" customWidth="1"/>
    <col min="8961" max="8961" width="31.08984375" style="50" customWidth="1"/>
    <col min="8962" max="8967" width="10.90625" style="50"/>
    <col min="8968" max="8968" width="13.54296875" style="50" bestFit="1" customWidth="1"/>
    <col min="8969" max="8969" width="10.90625" style="50"/>
    <col min="8970" max="8970" width="12.54296875" style="50" bestFit="1" customWidth="1"/>
    <col min="8971" max="8971" width="10.90625" style="50"/>
    <col min="8972" max="8972" width="12.90625" style="50" bestFit="1" customWidth="1"/>
    <col min="8973" max="8973" width="13.453125" style="50" bestFit="1" customWidth="1"/>
    <col min="8974" max="9215" width="10.90625" style="50"/>
    <col min="9216" max="9216" width="2.36328125" style="50" customWidth="1"/>
    <col min="9217" max="9217" width="31.08984375" style="50" customWidth="1"/>
    <col min="9218" max="9223" width="10.90625" style="50"/>
    <col min="9224" max="9224" width="13.54296875" style="50" bestFit="1" customWidth="1"/>
    <col min="9225" max="9225" width="10.90625" style="50"/>
    <col min="9226" max="9226" width="12.54296875" style="50" bestFit="1" customWidth="1"/>
    <col min="9227" max="9227" width="10.90625" style="50"/>
    <col min="9228" max="9228" width="12.90625" style="50" bestFit="1" customWidth="1"/>
    <col min="9229" max="9229" width="13.453125" style="50" bestFit="1" customWidth="1"/>
    <col min="9230" max="9471" width="10.90625" style="50"/>
    <col min="9472" max="9472" width="2.36328125" style="50" customWidth="1"/>
    <col min="9473" max="9473" width="31.08984375" style="50" customWidth="1"/>
    <col min="9474" max="9479" width="10.90625" style="50"/>
    <col min="9480" max="9480" width="13.54296875" style="50" bestFit="1" customWidth="1"/>
    <col min="9481" max="9481" width="10.90625" style="50"/>
    <col min="9482" max="9482" width="12.54296875" style="50" bestFit="1" customWidth="1"/>
    <col min="9483" max="9483" width="10.90625" style="50"/>
    <col min="9484" max="9484" width="12.90625" style="50" bestFit="1" customWidth="1"/>
    <col min="9485" max="9485" width="13.453125" style="50" bestFit="1" customWidth="1"/>
    <col min="9486" max="9727" width="10.90625" style="50"/>
    <col min="9728" max="9728" width="2.36328125" style="50" customWidth="1"/>
    <col min="9729" max="9729" width="31.08984375" style="50" customWidth="1"/>
    <col min="9730" max="9735" width="10.90625" style="50"/>
    <col min="9736" max="9736" width="13.54296875" style="50" bestFit="1" customWidth="1"/>
    <col min="9737" max="9737" width="10.90625" style="50"/>
    <col min="9738" max="9738" width="12.54296875" style="50" bestFit="1" customWidth="1"/>
    <col min="9739" max="9739" width="10.90625" style="50"/>
    <col min="9740" max="9740" width="12.90625" style="50" bestFit="1" customWidth="1"/>
    <col min="9741" max="9741" width="13.453125" style="50" bestFit="1" customWidth="1"/>
    <col min="9742" max="9983" width="10.90625" style="50"/>
    <col min="9984" max="9984" width="2.36328125" style="50" customWidth="1"/>
    <col min="9985" max="9985" width="31.08984375" style="50" customWidth="1"/>
    <col min="9986" max="9991" width="10.90625" style="50"/>
    <col min="9992" max="9992" width="13.54296875" style="50" bestFit="1" customWidth="1"/>
    <col min="9993" max="9993" width="10.90625" style="50"/>
    <col min="9994" max="9994" width="12.54296875" style="50" bestFit="1" customWidth="1"/>
    <col min="9995" max="9995" width="10.90625" style="50"/>
    <col min="9996" max="9996" width="12.90625" style="50" bestFit="1" customWidth="1"/>
    <col min="9997" max="9997" width="13.453125" style="50" bestFit="1" customWidth="1"/>
    <col min="9998" max="10239" width="10.90625" style="50"/>
    <col min="10240" max="10240" width="2.36328125" style="50" customWidth="1"/>
    <col min="10241" max="10241" width="31.08984375" style="50" customWidth="1"/>
    <col min="10242" max="10247" width="10.90625" style="50"/>
    <col min="10248" max="10248" width="13.54296875" style="50" bestFit="1" customWidth="1"/>
    <col min="10249" max="10249" width="10.90625" style="50"/>
    <col min="10250" max="10250" width="12.54296875" style="50" bestFit="1" customWidth="1"/>
    <col min="10251" max="10251" width="10.90625" style="50"/>
    <col min="10252" max="10252" width="12.90625" style="50" bestFit="1" customWidth="1"/>
    <col min="10253" max="10253" width="13.453125" style="50" bestFit="1" customWidth="1"/>
    <col min="10254" max="10495" width="10.90625" style="50"/>
    <col min="10496" max="10496" width="2.36328125" style="50" customWidth="1"/>
    <col min="10497" max="10497" width="31.08984375" style="50" customWidth="1"/>
    <col min="10498" max="10503" width="10.90625" style="50"/>
    <col min="10504" max="10504" width="13.54296875" style="50" bestFit="1" customWidth="1"/>
    <col min="10505" max="10505" width="10.90625" style="50"/>
    <col min="10506" max="10506" width="12.54296875" style="50" bestFit="1" customWidth="1"/>
    <col min="10507" max="10507" width="10.90625" style="50"/>
    <col min="10508" max="10508" width="12.90625" style="50" bestFit="1" customWidth="1"/>
    <col min="10509" max="10509" width="13.453125" style="50" bestFit="1" customWidth="1"/>
    <col min="10510" max="10751" width="10.90625" style="50"/>
    <col min="10752" max="10752" width="2.36328125" style="50" customWidth="1"/>
    <col min="10753" max="10753" width="31.08984375" style="50" customWidth="1"/>
    <col min="10754" max="10759" width="10.90625" style="50"/>
    <col min="10760" max="10760" width="13.54296875" style="50" bestFit="1" customWidth="1"/>
    <col min="10761" max="10761" width="10.90625" style="50"/>
    <col min="10762" max="10762" width="12.54296875" style="50" bestFit="1" customWidth="1"/>
    <col min="10763" max="10763" width="10.90625" style="50"/>
    <col min="10764" max="10764" width="12.90625" style="50" bestFit="1" customWidth="1"/>
    <col min="10765" max="10765" width="13.453125" style="50" bestFit="1" customWidth="1"/>
    <col min="10766" max="11007" width="10.90625" style="50"/>
    <col min="11008" max="11008" width="2.36328125" style="50" customWidth="1"/>
    <col min="11009" max="11009" width="31.08984375" style="50" customWidth="1"/>
    <col min="11010" max="11015" width="10.90625" style="50"/>
    <col min="11016" max="11016" width="13.54296875" style="50" bestFit="1" customWidth="1"/>
    <col min="11017" max="11017" width="10.90625" style="50"/>
    <col min="11018" max="11018" width="12.54296875" style="50" bestFit="1" customWidth="1"/>
    <col min="11019" max="11019" width="10.90625" style="50"/>
    <col min="11020" max="11020" width="12.90625" style="50" bestFit="1" customWidth="1"/>
    <col min="11021" max="11021" width="13.453125" style="50" bestFit="1" customWidth="1"/>
    <col min="11022" max="11263" width="10.90625" style="50"/>
    <col min="11264" max="11264" width="2.36328125" style="50" customWidth="1"/>
    <col min="11265" max="11265" width="31.08984375" style="50" customWidth="1"/>
    <col min="11266" max="11271" width="10.90625" style="50"/>
    <col min="11272" max="11272" width="13.54296875" style="50" bestFit="1" customWidth="1"/>
    <col min="11273" max="11273" width="10.90625" style="50"/>
    <col min="11274" max="11274" width="12.54296875" style="50" bestFit="1" customWidth="1"/>
    <col min="11275" max="11275" width="10.90625" style="50"/>
    <col min="11276" max="11276" width="12.90625" style="50" bestFit="1" customWidth="1"/>
    <col min="11277" max="11277" width="13.453125" style="50" bestFit="1" customWidth="1"/>
    <col min="11278" max="11519" width="10.90625" style="50"/>
    <col min="11520" max="11520" width="2.36328125" style="50" customWidth="1"/>
    <col min="11521" max="11521" width="31.08984375" style="50" customWidth="1"/>
    <col min="11522" max="11527" width="10.90625" style="50"/>
    <col min="11528" max="11528" width="13.54296875" style="50" bestFit="1" customWidth="1"/>
    <col min="11529" max="11529" width="10.90625" style="50"/>
    <col min="11530" max="11530" width="12.54296875" style="50" bestFit="1" customWidth="1"/>
    <col min="11531" max="11531" width="10.90625" style="50"/>
    <col min="11532" max="11532" width="12.90625" style="50" bestFit="1" customWidth="1"/>
    <col min="11533" max="11533" width="13.453125" style="50" bestFit="1" customWidth="1"/>
    <col min="11534" max="11775" width="10.90625" style="50"/>
    <col min="11776" max="11776" width="2.36328125" style="50" customWidth="1"/>
    <col min="11777" max="11777" width="31.08984375" style="50" customWidth="1"/>
    <col min="11778" max="11783" width="10.90625" style="50"/>
    <col min="11784" max="11784" width="13.54296875" style="50" bestFit="1" customWidth="1"/>
    <col min="11785" max="11785" width="10.90625" style="50"/>
    <col min="11786" max="11786" width="12.54296875" style="50" bestFit="1" customWidth="1"/>
    <col min="11787" max="11787" width="10.90625" style="50"/>
    <col min="11788" max="11788" width="12.90625" style="50" bestFit="1" customWidth="1"/>
    <col min="11789" max="11789" width="13.453125" style="50" bestFit="1" customWidth="1"/>
    <col min="11790" max="12031" width="10.90625" style="50"/>
    <col min="12032" max="12032" width="2.36328125" style="50" customWidth="1"/>
    <col min="12033" max="12033" width="31.08984375" style="50" customWidth="1"/>
    <col min="12034" max="12039" width="10.90625" style="50"/>
    <col min="12040" max="12040" width="13.54296875" style="50" bestFit="1" customWidth="1"/>
    <col min="12041" max="12041" width="10.90625" style="50"/>
    <col min="12042" max="12042" width="12.54296875" style="50" bestFit="1" customWidth="1"/>
    <col min="12043" max="12043" width="10.90625" style="50"/>
    <col min="12044" max="12044" width="12.90625" style="50" bestFit="1" customWidth="1"/>
    <col min="12045" max="12045" width="13.453125" style="50" bestFit="1" customWidth="1"/>
    <col min="12046" max="12287" width="10.90625" style="50"/>
    <col min="12288" max="12288" width="2.36328125" style="50" customWidth="1"/>
    <col min="12289" max="12289" width="31.08984375" style="50" customWidth="1"/>
    <col min="12290" max="12295" width="10.90625" style="50"/>
    <col min="12296" max="12296" width="13.54296875" style="50" bestFit="1" customWidth="1"/>
    <col min="12297" max="12297" width="10.90625" style="50"/>
    <col min="12298" max="12298" width="12.54296875" style="50" bestFit="1" customWidth="1"/>
    <col min="12299" max="12299" width="10.90625" style="50"/>
    <col min="12300" max="12300" width="12.90625" style="50" bestFit="1" customWidth="1"/>
    <col min="12301" max="12301" width="13.453125" style="50" bestFit="1" customWidth="1"/>
    <col min="12302" max="12543" width="10.90625" style="50"/>
    <col min="12544" max="12544" width="2.36328125" style="50" customWidth="1"/>
    <col min="12545" max="12545" width="31.08984375" style="50" customWidth="1"/>
    <col min="12546" max="12551" width="10.90625" style="50"/>
    <col min="12552" max="12552" width="13.54296875" style="50" bestFit="1" customWidth="1"/>
    <col min="12553" max="12553" width="10.90625" style="50"/>
    <col min="12554" max="12554" width="12.54296875" style="50" bestFit="1" customWidth="1"/>
    <col min="12555" max="12555" width="10.90625" style="50"/>
    <col min="12556" max="12556" width="12.90625" style="50" bestFit="1" customWidth="1"/>
    <col min="12557" max="12557" width="13.453125" style="50" bestFit="1" customWidth="1"/>
    <col min="12558" max="12799" width="10.90625" style="50"/>
    <col min="12800" max="12800" width="2.36328125" style="50" customWidth="1"/>
    <col min="12801" max="12801" width="31.08984375" style="50" customWidth="1"/>
    <col min="12802" max="12807" width="10.90625" style="50"/>
    <col min="12808" max="12808" width="13.54296875" style="50" bestFit="1" customWidth="1"/>
    <col min="12809" max="12809" width="10.90625" style="50"/>
    <col min="12810" max="12810" width="12.54296875" style="50" bestFit="1" customWidth="1"/>
    <col min="12811" max="12811" width="10.90625" style="50"/>
    <col min="12812" max="12812" width="12.90625" style="50" bestFit="1" customWidth="1"/>
    <col min="12813" max="12813" width="13.453125" style="50" bestFit="1" customWidth="1"/>
    <col min="12814" max="13055" width="10.90625" style="50"/>
    <col min="13056" max="13056" width="2.36328125" style="50" customWidth="1"/>
    <col min="13057" max="13057" width="31.08984375" style="50" customWidth="1"/>
    <col min="13058" max="13063" width="10.90625" style="50"/>
    <col min="13064" max="13064" width="13.54296875" style="50" bestFit="1" customWidth="1"/>
    <col min="13065" max="13065" width="10.90625" style="50"/>
    <col min="13066" max="13066" width="12.54296875" style="50" bestFit="1" customWidth="1"/>
    <col min="13067" max="13067" width="10.90625" style="50"/>
    <col min="13068" max="13068" width="12.90625" style="50" bestFit="1" customWidth="1"/>
    <col min="13069" max="13069" width="13.453125" style="50" bestFit="1" customWidth="1"/>
    <col min="13070" max="13311" width="10.90625" style="50"/>
    <col min="13312" max="13312" width="2.36328125" style="50" customWidth="1"/>
    <col min="13313" max="13313" width="31.08984375" style="50" customWidth="1"/>
    <col min="13314" max="13319" width="10.90625" style="50"/>
    <col min="13320" max="13320" width="13.54296875" style="50" bestFit="1" customWidth="1"/>
    <col min="13321" max="13321" width="10.90625" style="50"/>
    <col min="13322" max="13322" width="12.54296875" style="50" bestFit="1" customWidth="1"/>
    <col min="13323" max="13323" width="10.90625" style="50"/>
    <col min="13324" max="13324" width="12.90625" style="50" bestFit="1" customWidth="1"/>
    <col min="13325" max="13325" width="13.453125" style="50" bestFit="1" customWidth="1"/>
    <col min="13326" max="13567" width="10.90625" style="50"/>
    <col min="13568" max="13568" width="2.36328125" style="50" customWidth="1"/>
    <col min="13569" max="13569" width="31.08984375" style="50" customWidth="1"/>
    <col min="13570" max="13575" width="10.90625" style="50"/>
    <col min="13576" max="13576" width="13.54296875" style="50" bestFit="1" customWidth="1"/>
    <col min="13577" max="13577" width="10.90625" style="50"/>
    <col min="13578" max="13578" width="12.54296875" style="50" bestFit="1" customWidth="1"/>
    <col min="13579" max="13579" width="10.90625" style="50"/>
    <col min="13580" max="13580" width="12.90625" style="50" bestFit="1" customWidth="1"/>
    <col min="13581" max="13581" width="13.453125" style="50" bestFit="1" customWidth="1"/>
    <col min="13582" max="13823" width="10.90625" style="50"/>
    <col min="13824" max="13824" width="2.36328125" style="50" customWidth="1"/>
    <col min="13825" max="13825" width="31.08984375" style="50" customWidth="1"/>
    <col min="13826" max="13831" width="10.90625" style="50"/>
    <col min="13832" max="13832" width="13.54296875" style="50" bestFit="1" customWidth="1"/>
    <col min="13833" max="13833" width="10.90625" style="50"/>
    <col min="13834" max="13834" width="12.54296875" style="50" bestFit="1" customWidth="1"/>
    <col min="13835" max="13835" width="10.90625" style="50"/>
    <col min="13836" max="13836" width="12.90625" style="50" bestFit="1" customWidth="1"/>
    <col min="13837" max="13837" width="13.453125" style="50" bestFit="1" customWidth="1"/>
    <col min="13838" max="14079" width="10.90625" style="50"/>
    <col min="14080" max="14080" width="2.36328125" style="50" customWidth="1"/>
    <col min="14081" max="14081" width="31.08984375" style="50" customWidth="1"/>
    <col min="14082" max="14087" width="10.90625" style="50"/>
    <col min="14088" max="14088" width="13.54296875" style="50" bestFit="1" customWidth="1"/>
    <col min="14089" max="14089" width="10.90625" style="50"/>
    <col min="14090" max="14090" width="12.54296875" style="50" bestFit="1" customWidth="1"/>
    <col min="14091" max="14091" width="10.90625" style="50"/>
    <col min="14092" max="14092" width="12.90625" style="50" bestFit="1" customWidth="1"/>
    <col min="14093" max="14093" width="13.453125" style="50" bestFit="1" customWidth="1"/>
    <col min="14094" max="14335" width="10.90625" style="50"/>
    <col min="14336" max="14336" width="2.36328125" style="50" customWidth="1"/>
    <col min="14337" max="14337" width="31.08984375" style="50" customWidth="1"/>
    <col min="14338" max="14343" width="10.90625" style="50"/>
    <col min="14344" max="14344" width="13.54296875" style="50" bestFit="1" customWidth="1"/>
    <col min="14345" max="14345" width="10.90625" style="50"/>
    <col min="14346" max="14346" width="12.54296875" style="50" bestFit="1" customWidth="1"/>
    <col min="14347" max="14347" width="10.90625" style="50"/>
    <col min="14348" max="14348" width="12.90625" style="50" bestFit="1" customWidth="1"/>
    <col min="14349" max="14349" width="13.453125" style="50" bestFit="1" customWidth="1"/>
    <col min="14350" max="14591" width="10.90625" style="50"/>
    <col min="14592" max="14592" width="2.36328125" style="50" customWidth="1"/>
    <col min="14593" max="14593" width="31.08984375" style="50" customWidth="1"/>
    <col min="14594" max="14599" width="10.90625" style="50"/>
    <col min="14600" max="14600" width="13.54296875" style="50" bestFit="1" customWidth="1"/>
    <col min="14601" max="14601" width="10.90625" style="50"/>
    <col min="14602" max="14602" width="12.54296875" style="50" bestFit="1" customWidth="1"/>
    <col min="14603" max="14603" width="10.90625" style="50"/>
    <col min="14604" max="14604" width="12.90625" style="50" bestFit="1" customWidth="1"/>
    <col min="14605" max="14605" width="13.453125" style="50" bestFit="1" customWidth="1"/>
    <col min="14606" max="14847" width="10.90625" style="50"/>
    <col min="14848" max="14848" width="2.36328125" style="50" customWidth="1"/>
    <col min="14849" max="14849" width="31.08984375" style="50" customWidth="1"/>
    <col min="14850" max="14855" width="10.90625" style="50"/>
    <col min="14856" max="14856" width="13.54296875" style="50" bestFit="1" customWidth="1"/>
    <col min="14857" max="14857" width="10.90625" style="50"/>
    <col min="14858" max="14858" width="12.54296875" style="50" bestFit="1" customWidth="1"/>
    <col min="14859" max="14859" width="10.90625" style="50"/>
    <col min="14860" max="14860" width="12.90625" style="50" bestFit="1" customWidth="1"/>
    <col min="14861" max="14861" width="13.453125" style="50" bestFit="1" customWidth="1"/>
    <col min="14862" max="15103" width="10.90625" style="50"/>
    <col min="15104" max="15104" width="2.36328125" style="50" customWidth="1"/>
    <col min="15105" max="15105" width="31.08984375" style="50" customWidth="1"/>
    <col min="15106" max="15111" width="10.90625" style="50"/>
    <col min="15112" max="15112" width="13.54296875" style="50" bestFit="1" customWidth="1"/>
    <col min="15113" max="15113" width="10.90625" style="50"/>
    <col min="15114" max="15114" width="12.54296875" style="50" bestFit="1" customWidth="1"/>
    <col min="15115" max="15115" width="10.90625" style="50"/>
    <col min="15116" max="15116" width="12.90625" style="50" bestFit="1" customWidth="1"/>
    <col min="15117" max="15117" width="13.453125" style="50" bestFit="1" customWidth="1"/>
    <col min="15118" max="15359" width="10.90625" style="50"/>
    <col min="15360" max="15360" width="2.36328125" style="50" customWidth="1"/>
    <col min="15361" max="15361" width="31.08984375" style="50" customWidth="1"/>
    <col min="15362" max="15367" width="10.90625" style="50"/>
    <col min="15368" max="15368" width="13.54296875" style="50" bestFit="1" customWidth="1"/>
    <col min="15369" max="15369" width="10.90625" style="50"/>
    <col min="15370" max="15370" width="12.54296875" style="50" bestFit="1" customWidth="1"/>
    <col min="15371" max="15371" width="10.90625" style="50"/>
    <col min="15372" max="15372" width="12.90625" style="50" bestFit="1" customWidth="1"/>
    <col min="15373" max="15373" width="13.453125" style="50" bestFit="1" customWidth="1"/>
    <col min="15374" max="15615" width="10.90625" style="50"/>
    <col min="15616" max="15616" width="2.36328125" style="50" customWidth="1"/>
    <col min="15617" max="15617" width="31.08984375" style="50" customWidth="1"/>
    <col min="15618" max="15623" width="10.90625" style="50"/>
    <col min="15624" max="15624" width="13.54296875" style="50" bestFit="1" customWidth="1"/>
    <col min="15625" max="15625" width="10.90625" style="50"/>
    <col min="15626" max="15626" width="12.54296875" style="50" bestFit="1" customWidth="1"/>
    <col min="15627" max="15627" width="10.90625" style="50"/>
    <col min="15628" max="15628" width="12.90625" style="50" bestFit="1" customWidth="1"/>
    <col min="15629" max="15629" width="13.453125" style="50" bestFit="1" customWidth="1"/>
    <col min="15630" max="15871" width="10.90625" style="50"/>
    <col min="15872" max="15872" width="2.36328125" style="50" customWidth="1"/>
    <col min="15873" max="15873" width="31.08984375" style="50" customWidth="1"/>
    <col min="15874" max="15879" width="10.90625" style="50"/>
    <col min="15880" max="15880" width="13.54296875" style="50" bestFit="1" customWidth="1"/>
    <col min="15881" max="15881" width="10.90625" style="50"/>
    <col min="15882" max="15882" width="12.54296875" style="50" bestFit="1" customWidth="1"/>
    <col min="15883" max="15883" width="10.90625" style="50"/>
    <col min="15884" max="15884" width="12.90625" style="50" bestFit="1" customWidth="1"/>
    <col min="15885" max="15885" width="13.453125" style="50" bestFit="1" customWidth="1"/>
    <col min="15886" max="16127" width="10.90625" style="50"/>
    <col min="16128" max="16128" width="2.36328125" style="50" customWidth="1"/>
    <col min="16129" max="16129" width="31.08984375" style="50" customWidth="1"/>
    <col min="16130" max="16135" width="10.90625" style="50"/>
    <col min="16136" max="16136" width="13.54296875" style="50" bestFit="1" customWidth="1"/>
    <col min="16137" max="16137" width="10.90625" style="50"/>
    <col min="16138" max="16138" width="12.54296875" style="50" bestFit="1" customWidth="1"/>
    <col min="16139" max="16139" width="10.90625" style="50"/>
    <col min="16140" max="16140" width="12.90625" style="50" bestFit="1" customWidth="1"/>
    <col min="16141" max="16141" width="13.453125" style="50" bestFit="1" customWidth="1"/>
    <col min="16142" max="16383" width="10.90625" style="50"/>
    <col min="16384" max="16384" width="11.453125" style="50" customWidth="1"/>
  </cols>
  <sheetData>
    <row r="2" spans="2:22" ht="13" x14ac:dyDescent="0.25">
      <c r="B2" s="279" t="s">
        <v>2868</v>
      </c>
      <c r="C2" s="280"/>
      <c r="D2" s="280"/>
      <c r="E2" s="280"/>
      <c r="F2" s="280"/>
      <c r="G2" s="280"/>
      <c r="H2" s="280"/>
      <c r="J2" s="77" t="s">
        <v>77</v>
      </c>
      <c r="K2" s="78">
        <v>44196</v>
      </c>
      <c r="M2" s="282" t="s">
        <v>14</v>
      </c>
      <c r="N2" s="284" t="s">
        <v>15</v>
      </c>
      <c r="O2" s="284" t="s">
        <v>16</v>
      </c>
      <c r="P2" s="284" t="s">
        <v>84</v>
      </c>
      <c r="Q2" s="277" t="s">
        <v>18</v>
      </c>
    </row>
    <row r="3" spans="2:22" ht="13" x14ac:dyDescent="0.3">
      <c r="B3" s="281"/>
      <c r="C3" s="281"/>
      <c r="D3" s="281"/>
      <c r="E3" s="281"/>
      <c r="F3" s="281"/>
      <c r="G3" s="281"/>
      <c r="H3" s="281"/>
      <c r="J3" s="79" t="s">
        <v>58</v>
      </c>
      <c r="K3" s="80">
        <v>44196</v>
      </c>
      <c r="M3" s="283"/>
      <c r="N3" s="285"/>
      <c r="O3" s="285"/>
      <c r="P3" s="285"/>
      <c r="Q3" s="278"/>
    </row>
    <row r="4" spans="2:22" ht="63.75" customHeight="1" x14ac:dyDescent="0.3">
      <c r="B4" s="281"/>
      <c r="C4" s="281"/>
      <c r="D4" s="281"/>
      <c r="E4" s="281"/>
      <c r="F4" s="281"/>
      <c r="G4" s="281"/>
      <c r="H4" s="281"/>
      <c r="J4" s="81" t="s">
        <v>127</v>
      </c>
      <c r="K4" s="82">
        <f>(_xlfn.DAYS(K3,K2))+1</f>
        <v>1</v>
      </c>
      <c r="M4" s="53">
        <f>'CER Calculation'!D6</f>
        <v>4.2569999999999997</v>
      </c>
      <c r="N4" s="54">
        <f>'CER Calculation'!D11</f>
        <v>0.96199999999999997</v>
      </c>
      <c r="O4" s="54">
        <f>'CER Calculation'!D12</f>
        <v>1.4999999999999999E-2</v>
      </c>
      <c r="P4" s="159">
        <f>'CER Calculation'!D13</f>
        <v>81.599999999999994</v>
      </c>
      <c r="Q4" s="55">
        <f>'DOy MP5'!F64</f>
        <v>0.18181818181818182</v>
      </c>
    </row>
    <row r="6" spans="2:22" ht="66.5" x14ac:dyDescent="0.45">
      <c r="B6" s="56" t="s">
        <v>10</v>
      </c>
      <c r="C6" s="57" t="s">
        <v>78</v>
      </c>
      <c r="D6" s="57" t="s">
        <v>193</v>
      </c>
      <c r="E6" s="57" t="s">
        <v>82</v>
      </c>
      <c r="F6" s="57" t="s">
        <v>11</v>
      </c>
      <c r="G6" s="58" t="s">
        <v>12</v>
      </c>
      <c r="H6" s="59" t="s">
        <v>83</v>
      </c>
      <c r="J6" s="60" t="s">
        <v>13</v>
      </c>
      <c r="K6" s="61" t="s">
        <v>87</v>
      </c>
      <c r="M6" s="83" t="s">
        <v>2870</v>
      </c>
      <c r="N6" s="84" t="s">
        <v>2876</v>
      </c>
      <c r="O6" s="84" t="s">
        <v>85</v>
      </c>
      <c r="P6" s="85" t="s">
        <v>2869</v>
      </c>
      <c r="U6" s="161"/>
    </row>
    <row r="7" spans="2:22" ht="13" x14ac:dyDescent="0.3">
      <c r="B7" s="62">
        <v>44195</v>
      </c>
      <c r="C7" s="63">
        <v>0</v>
      </c>
      <c r="D7" s="63">
        <v>794</v>
      </c>
      <c r="E7" s="63">
        <f>K4</f>
        <v>1</v>
      </c>
      <c r="F7" s="63">
        <f>E7*D7</f>
        <v>794</v>
      </c>
      <c r="G7" s="64">
        <f t="shared" ref="G7:G8" si="0">E7/$K$4</f>
        <v>1</v>
      </c>
      <c r="H7" s="65">
        <f>D7*G7</f>
        <v>794</v>
      </c>
      <c r="J7" s="71">
        <f>H7</f>
        <v>794</v>
      </c>
      <c r="K7" s="72">
        <f>$M$4*2*(1-$Q$4)*J7*$N$4*$O$4*$P$4</f>
        <v>6512.6908379519973</v>
      </c>
      <c r="M7" s="86">
        <f>SUM(D7:D8)</f>
        <v>794</v>
      </c>
      <c r="N7" s="87">
        <f>SUM(F7:F8)/M7</f>
        <v>1</v>
      </c>
      <c r="O7" s="136">
        <f>J8</f>
        <v>794</v>
      </c>
      <c r="P7" s="88">
        <f>ROUNDDOWN($M$4*(1-$Q$4)*O7*$N$4*$O$4*$P$4*(1/365),1)</f>
        <v>8.9</v>
      </c>
      <c r="U7" s="160"/>
    </row>
    <row r="8" spans="2:22" ht="13" x14ac:dyDescent="0.3">
      <c r="B8" s="185">
        <v>44196</v>
      </c>
      <c r="C8" s="68">
        <v>1</v>
      </c>
      <c r="D8" s="68">
        <f>COUNTIF('Database MP5'!$B$1:$B$181,B8)</f>
        <v>0</v>
      </c>
      <c r="E8" s="68">
        <f>K4</f>
        <v>1</v>
      </c>
      <c r="F8" s="68">
        <f>E8*D8</f>
        <v>0</v>
      </c>
      <c r="G8" s="69">
        <f t="shared" si="0"/>
        <v>1</v>
      </c>
      <c r="H8" s="70">
        <f>D8*G8</f>
        <v>0</v>
      </c>
      <c r="J8" s="75">
        <f t="shared" ref="J8" si="1">H8+J7</f>
        <v>794</v>
      </c>
      <c r="K8" s="76">
        <f t="shared" ref="K8" si="2">$M$4*2*(1-$Q$4)*J8*$N$4*$O$4*$P$4</f>
        <v>6512.6908379519973</v>
      </c>
      <c r="U8" s="160"/>
    </row>
    <row r="9" spans="2:22" ht="13" x14ac:dyDescent="0.3">
      <c r="U9" s="160"/>
    </row>
    <row r="10" spans="2:22" ht="13" x14ac:dyDescent="0.3">
      <c r="U10" s="16"/>
      <c r="V10" s="16"/>
    </row>
  </sheetData>
  <mergeCells count="6">
    <mergeCell ref="Q2:Q3"/>
    <mergeCell ref="B2:H4"/>
    <mergeCell ref="M2:M3"/>
    <mergeCell ref="N2:N3"/>
    <mergeCell ref="O2:O3"/>
    <mergeCell ref="P2:P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V372"/>
  <sheetViews>
    <sheetView topLeftCell="C1" zoomScale="85" zoomScaleNormal="85" workbookViewId="0">
      <selection activeCell="D7" sqref="D7"/>
    </sheetView>
  </sheetViews>
  <sheetFormatPr baseColWidth="10" defaultColWidth="10.90625" defaultRowHeight="12.5" x14ac:dyDescent="0.25"/>
  <cols>
    <col min="1" max="1" width="2.36328125" style="50" customWidth="1"/>
    <col min="2" max="2" width="13.90625" style="51" customWidth="1"/>
    <col min="3" max="3" width="14.453125" style="51" customWidth="1"/>
    <col min="4" max="4" width="15.453125" style="51" customWidth="1"/>
    <col min="5" max="5" width="17.08984375" style="51" customWidth="1"/>
    <col min="6" max="6" width="16.90625" style="51" customWidth="1"/>
    <col min="7" max="7" width="13.453125" style="52" customWidth="1"/>
    <col min="8" max="8" width="13.54296875" style="51" bestFit="1" customWidth="1"/>
    <col min="9" max="9" width="1.36328125" style="50" customWidth="1"/>
    <col min="10" max="10" width="12.90625" style="50" bestFit="1" customWidth="1"/>
    <col min="11" max="11" width="15" style="50" customWidth="1"/>
    <col min="12" max="12" width="4.36328125" style="50" customWidth="1"/>
    <col min="13" max="13" width="15" style="50" customWidth="1"/>
    <col min="14" max="14" width="18.54296875" style="50" bestFit="1" customWidth="1"/>
    <col min="15" max="15" width="16" style="50" customWidth="1"/>
    <col min="16" max="16" width="14.36328125" style="50" customWidth="1"/>
    <col min="17" max="17" width="10.90625" style="50"/>
    <col min="18" max="18" width="21.54296875" style="50" customWidth="1"/>
    <col min="19" max="19" width="20" style="50" customWidth="1"/>
    <col min="20" max="20" width="18.36328125" style="50" customWidth="1"/>
    <col min="21" max="255" width="10.90625" style="50"/>
    <col min="256" max="256" width="2.36328125" style="50" customWidth="1"/>
    <col min="257" max="257" width="31.08984375" style="50" customWidth="1"/>
    <col min="258" max="263" width="10.90625" style="50"/>
    <col min="264" max="264" width="13.54296875" style="50" bestFit="1" customWidth="1"/>
    <col min="265" max="265" width="10.90625" style="50"/>
    <col min="266" max="266" width="12.54296875" style="50" bestFit="1" customWidth="1"/>
    <col min="267" max="267" width="10.90625" style="50"/>
    <col min="268" max="268" width="12.90625" style="50" bestFit="1" customWidth="1"/>
    <col min="269" max="269" width="13.453125" style="50" bestFit="1" customWidth="1"/>
    <col min="270" max="511" width="10.90625" style="50"/>
    <col min="512" max="512" width="2.36328125" style="50" customWidth="1"/>
    <col min="513" max="513" width="31.08984375" style="50" customWidth="1"/>
    <col min="514" max="519" width="10.90625" style="50"/>
    <col min="520" max="520" width="13.54296875" style="50" bestFit="1" customWidth="1"/>
    <col min="521" max="521" width="10.90625" style="50"/>
    <col min="522" max="522" width="12.54296875" style="50" bestFit="1" customWidth="1"/>
    <col min="523" max="523" width="10.90625" style="50"/>
    <col min="524" max="524" width="12.90625" style="50" bestFit="1" customWidth="1"/>
    <col min="525" max="525" width="13.453125" style="50" bestFit="1" customWidth="1"/>
    <col min="526" max="767" width="10.90625" style="50"/>
    <col min="768" max="768" width="2.36328125" style="50" customWidth="1"/>
    <col min="769" max="769" width="31.08984375" style="50" customWidth="1"/>
    <col min="770" max="775" width="10.90625" style="50"/>
    <col min="776" max="776" width="13.54296875" style="50" bestFit="1" customWidth="1"/>
    <col min="777" max="777" width="10.90625" style="50"/>
    <col min="778" max="778" width="12.54296875" style="50" bestFit="1" customWidth="1"/>
    <col min="779" max="779" width="10.90625" style="50"/>
    <col min="780" max="780" width="12.90625" style="50" bestFit="1" customWidth="1"/>
    <col min="781" max="781" width="13.453125" style="50" bestFit="1" customWidth="1"/>
    <col min="782" max="1023" width="10.90625" style="50"/>
    <col min="1024" max="1024" width="2.36328125" style="50" customWidth="1"/>
    <col min="1025" max="1025" width="31.08984375" style="50" customWidth="1"/>
    <col min="1026" max="1031" width="10.90625" style="50"/>
    <col min="1032" max="1032" width="13.54296875" style="50" bestFit="1" customWidth="1"/>
    <col min="1033" max="1033" width="10.90625" style="50"/>
    <col min="1034" max="1034" width="12.54296875" style="50" bestFit="1" customWidth="1"/>
    <col min="1035" max="1035" width="10.90625" style="50"/>
    <col min="1036" max="1036" width="12.90625" style="50" bestFit="1" customWidth="1"/>
    <col min="1037" max="1037" width="13.453125" style="50" bestFit="1" customWidth="1"/>
    <col min="1038" max="1279" width="10.90625" style="50"/>
    <col min="1280" max="1280" width="2.36328125" style="50" customWidth="1"/>
    <col min="1281" max="1281" width="31.08984375" style="50" customWidth="1"/>
    <col min="1282" max="1287" width="10.90625" style="50"/>
    <col min="1288" max="1288" width="13.54296875" style="50" bestFit="1" customWidth="1"/>
    <col min="1289" max="1289" width="10.90625" style="50"/>
    <col min="1290" max="1290" width="12.54296875" style="50" bestFit="1" customWidth="1"/>
    <col min="1291" max="1291" width="10.90625" style="50"/>
    <col min="1292" max="1292" width="12.90625" style="50" bestFit="1" customWidth="1"/>
    <col min="1293" max="1293" width="13.453125" style="50" bestFit="1" customWidth="1"/>
    <col min="1294" max="1535" width="10.90625" style="50"/>
    <col min="1536" max="1536" width="2.36328125" style="50" customWidth="1"/>
    <col min="1537" max="1537" width="31.08984375" style="50" customWidth="1"/>
    <col min="1538" max="1543" width="10.90625" style="50"/>
    <col min="1544" max="1544" width="13.54296875" style="50" bestFit="1" customWidth="1"/>
    <col min="1545" max="1545" width="10.90625" style="50"/>
    <col min="1546" max="1546" width="12.54296875" style="50" bestFit="1" customWidth="1"/>
    <col min="1547" max="1547" width="10.90625" style="50"/>
    <col min="1548" max="1548" width="12.90625" style="50" bestFit="1" customWidth="1"/>
    <col min="1549" max="1549" width="13.453125" style="50" bestFit="1" customWidth="1"/>
    <col min="1550" max="1791" width="10.90625" style="50"/>
    <col min="1792" max="1792" width="2.36328125" style="50" customWidth="1"/>
    <col min="1793" max="1793" width="31.08984375" style="50" customWidth="1"/>
    <col min="1794" max="1799" width="10.90625" style="50"/>
    <col min="1800" max="1800" width="13.54296875" style="50" bestFit="1" customWidth="1"/>
    <col min="1801" max="1801" width="10.90625" style="50"/>
    <col min="1802" max="1802" width="12.54296875" style="50" bestFit="1" customWidth="1"/>
    <col min="1803" max="1803" width="10.90625" style="50"/>
    <col min="1804" max="1804" width="12.90625" style="50" bestFit="1" customWidth="1"/>
    <col min="1805" max="1805" width="13.453125" style="50" bestFit="1" customWidth="1"/>
    <col min="1806" max="2047" width="10.90625" style="50"/>
    <col min="2048" max="2048" width="2.36328125" style="50" customWidth="1"/>
    <col min="2049" max="2049" width="31.08984375" style="50" customWidth="1"/>
    <col min="2050" max="2055" width="10.90625" style="50"/>
    <col min="2056" max="2056" width="13.54296875" style="50" bestFit="1" customWidth="1"/>
    <col min="2057" max="2057" width="10.90625" style="50"/>
    <col min="2058" max="2058" width="12.54296875" style="50" bestFit="1" customWidth="1"/>
    <col min="2059" max="2059" width="10.90625" style="50"/>
    <col min="2060" max="2060" width="12.90625" style="50" bestFit="1" customWidth="1"/>
    <col min="2061" max="2061" width="13.453125" style="50" bestFit="1" customWidth="1"/>
    <col min="2062" max="2303" width="10.90625" style="50"/>
    <col min="2304" max="2304" width="2.36328125" style="50" customWidth="1"/>
    <col min="2305" max="2305" width="31.08984375" style="50" customWidth="1"/>
    <col min="2306" max="2311" width="10.90625" style="50"/>
    <col min="2312" max="2312" width="13.54296875" style="50" bestFit="1" customWidth="1"/>
    <col min="2313" max="2313" width="10.90625" style="50"/>
    <col min="2314" max="2314" width="12.54296875" style="50" bestFit="1" customWidth="1"/>
    <col min="2315" max="2315" width="10.90625" style="50"/>
    <col min="2316" max="2316" width="12.90625" style="50" bestFit="1" customWidth="1"/>
    <col min="2317" max="2317" width="13.453125" style="50" bestFit="1" customWidth="1"/>
    <col min="2318" max="2559" width="10.90625" style="50"/>
    <col min="2560" max="2560" width="2.36328125" style="50" customWidth="1"/>
    <col min="2561" max="2561" width="31.08984375" style="50" customWidth="1"/>
    <col min="2562" max="2567" width="10.90625" style="50"/>
    <col min="2568" max="2568" width="13.54296875" style="50" bestFit="1" customWidth="1"/>
    <col min="2569" max="2569" width="10.90625" style="50"/>
    <col min="2570" max="2570" width="12.54296875" style="50" bestFit="1" customWidth="1"/>
    <col min="2571" max="2571" width="10.90625" style="50"/>
    <col min="2572" max="2572" width="12.90625" style="50" bestFit="1" customWidth="1"/>
    <col min="2573" max="2573" width="13.453125" style="50" bestFit="1" customWidth="1"/>
    <col min="2574" max="2815" width="10.90625" style="50"/>
    <col min="2816" max="2816" width="2.36328125" style="50" customWidth="1"/>
    <col min="2817" max="2817" width="31.08984375" style="50" customWidth="1"/>
    <col min="2818" max="2823" width="10.90625" style="50"/>
    <col min="2824" max="2824" width="13.54296875" style="50" bestFit="1" customWidth="1"/>
    <col min="2825" max="2825" width="10.90625" style="50"/>
    <col min="2826" max="2826" width="12.54296875" style="50" bestFit="1" customWidth="1"/>
    <col min="2827" max="2827" width="10.90625" style="50"/>
    <col min="2828" max="2828" width="12.90625" style="50" bestFit="1" customWidth="1"/>
    <col min="2829" max="2829" width="13.453125" style="50" bestFit="1" customWidth="1"/>
    <col min="2830" max="3071" width="10.90625" style="50"/>
    <col min="3072" max="3072" width="2.36328125" style="50" customWidth="1"/>
    <col min="3073" max="3073" width="31.08984375" style="50" customWidth="1"/>
    <col min="3074" max="3079" width="10.90625" style="50"/>
    <col min="3080" max="3080" width="13.54296875" style="50" bestFit="1" customWidth="1"/>
    <col min="3081" max="3081" width="10.90625" style="50"/>
    <col min="3082" max="3082" width="12.54296875" style="50" bestFit="1" customWidth="1"/>
    <col min="3083" max="3083" width="10.90625" style="50"/>
    <col min="3084" max="3084" width="12.90625" style="50" bestFit="1" customWidth="1"/>
    <col min="3085" max="3085" width="13.453125" style="50" bestFit="1" customWidth="1"/>
    <col min="3086" max="3327" width="10.90625" style="50"/>
    <col min="3328" max="3328" width="2.36328125" style="50" customWidth="1"/>
    <col min="3329" max="3329" width="31.08984375" style="50" customWidth="1"/>
    <col min="3330" max="3335" width="10.90625" style="50"/>
    <col min="3336" max="3336" width="13.54296875" style="50" bestFit="1" customWidth="1"/>
    <col min="3337" max="3337" width="10.90625" style="50"/>
    <col min="3338" max="3338" width="12.54296875" style="50" bestFit="1" customWidth="1"/>
    <col min="3339" max="3339" width="10.90625" style="50"/>
    <col min="3340" max="3340" width="12.90625" style="50" bestFit="1" customWidth="1"/>
    <col min="3341" max="3341" width="13.453125" style="50" bestFit="1" customWidth="1"/>
    <col min="3342" max="3583" width="10.90625" style="50"/>
    <col min="3584" max="3584" width="2.36328125" style="50" customWidth="1"/>
    <col min="3585" max="3585" width="31.08984375" style="50" customWidth="1"/>
    <col min="3586" max="3591" width="10.90625" style="50"/>
    <col min="3592" max="3592" width="13.54296875" style="50" bestFit="1" customWidth="1"/>
    <col min="3593" max="3593" width="10.90625" style="50"/>
    <col min="3594" max="3594" width="12.54296875" style="50" bestFit="1" customWidth="1"/>
    <col min="3595" max="3595" width="10.90625" style="50"/>
    <col min="3596" max="3596" width="12.90625" style="50" bestFit="1" customWidth="1"/>
    <col min="3597" max="3597" width="13.453125" style="50" bestFit="1" customWidth="1"/>
    <col min="3598" max="3839" width="10.90625" style="50"/>
    <col min="3840" max="3840" width="2.36328125" style="50" customWidth="1"/>
    <col min="3841" max="3841" width="31.08984375" style="50" customWidth="1"/>
    <col min="3842" max="3847" width="10.90625" style="50"/>
    <col min="3848" max="3848" width="13.54296875" style="50" bestFit="1" customWidth="1"/>
    <col min="3849" max="3849" width="10.90625" style="50"/>
    <col min="3850" max="3850" width="12.54296875" style="50" bestFit="1" customWidth="1"/>
    <col min="3851" max="3851" width="10.90625" style="50"/>
    <col min="3852" max="3852" width="12.90625" style="50" bestFit="1" customWidth="1"/>
    <col min="3853" max="3853" width="13.453125" style="50" bestFit="1" customWidth="1"/>
    <col min="3854" max="4095" width="10.90625" style="50"/>
    <col min="4096" max="4096" width="2.36328125" style="50" customWidth="1"/>
    <col min="4097" max="4097" width="31.08984375" style="50" customWidth="1"/>
    <col min="4098" max="4103" width="10.90625" style="50"/>
    <col min="4104" max="4104" width="13.54296875" style="50" bestFit="1" customWidth="1"/>
    <col min="4105" max="4105" width="10.90625" style="50"/>
    <col min="4106" max="4106" width="12.54296875" style="50" bestFit="1" customWidth="1"/>
    <col min="4107" max="4107" width="10.90625" style="50"/>
    <col min="4108" max="4108" width="12.90625" style="50" bestFit="1" customWidth="1"/>
    <col min="4109" max="4109" width="13.453125" style="50" bestFit="1" customWidth="1"/>
    <col min="4110" max="4351" width="10.90625" style="50"/>
    <col min="4352" max="4352" width="2.36328125" style="50" customWidth="1"/>
    <col min="4353" max="4353" width="31.08984375" style="50" customWidth="1"/>
    <col min="4354" max="4359" width="10.90625" style="50"/>
    <col min="4360" max="4360" width="13.54296875" style="50" bestFit="1" customWidth="1"/>
    <col min="4361" max="4361" width="10.90625" style="50"/>
    <col min="4362" max="4362" width="12.54296875" style="50" bestFit="1" customWidth="1"/>
    <col min="4363" max="4363" width="10.90625" style="50"/>
    <col min="4364" max="4364" width="12.90625" style="50" bestFit="1" customWidth="1"/>
    <col min="4365" max="4365" width="13.453125" style="50" bestFit="1" customWidth="1"/>
    <col min="4366" max="4607" width="10.90625" style="50"/>
    <col min="4608" max="4608" width="2.36328125" style="50" customWidth="1"/>
    <col min="4609" max="4609" width="31.08984375" style="50" customWidth="1"/>
    <col min="4610" max="4615" width="10.90625" style="50"/>
    <col min="4616" max="4616" width="13.54296875" style="50" bestFit="1" customWidth="1"/>
    <col min="4617" max="4617" width="10.90625" style="50"/>
    <col min="4618" max="4618" width="12.54296875" style="50" bestFit="1" customWidth="1"/>
    <col min="4619" max="4619" width="10.90625" style="50"/>
    <col min="4620" max="4620" width="12.90625" style="50" bestFit="1" customWidth="1"/>
    <col min="4621" max="4621" width="13.453125" style="50" bestFit="1" customWidth="1"/>
    <col min="4622" max="4863" width="10.90625" style="50"/>
    <col min="4864" max="4864" width="2.36328125" style="50" customWidth="1"/>
    <col min="4865" max="4865" width="31.08984375" style="50" customWidth="1"/>
    <col min="4866" max="4871" width="10.90625" style="50"/>
    <col min="4872" max="4872" width="13.54296875" style="50" bestFit="1" customWidth="1"/>
    <col min="4873" max="4873" width="10.90625" style="50"/>
    <col min="4874" max="4874" width="12.54296875" style="50" bestFit="1" customWidth="1"/>
    <col min="4875" max="4875" width="10.90625" style="50"/>
    <col min="4876" max="4876" width="12.90625" style="50" bestFit="1" customWidth="1"/>
    <col min="4877" max="4877" width="13.453125" style="50" bestFit="1" customWidth="1"/>
    <col min="4878" max="5119" width="10.90625" style="50"/>
    <col min="5120" max="5120" width="2.36328125" style="50" customWidth="1"/>
    <col min="5121" max="5121" width="31.08984375" style="50" customWidth="1"/>
    <col min="5122" max="5127" width="10.90625" style="50"/>
    <col min="5128" max="5128" width="13.54296875" style="50" bestFit="1" customWidth="1"/>
    <col min="5129" max="5129" width="10.90625" style="50"/>
    <col min="5130" max="5130" width="12.54296875" style="50" bestFit="1" customWidth="1"/>
    <col min="5131" max="5131" width="10.90625" style="50"/>
    <col min="5132" max="5132" width="12.90625" style="50" bestFit="1" customWidth="1"/>
    <col min="5133" max="5133" width="13.453125" style="50" bestFit="1" customWidth="1"/>
    <col min="5134" max="5375" width="10.90625" style="50"/>
    <col min="5376" max="5376" width="2.36328125" style="50" customWidth="1"/>
    <col min="5377" max="5377" width="31.08984375" style="50" customWidth="1"/>
    <col min="5378" max="5383" width="10.90625" style="50"/>
    <col min="5384" max="5384" width="13.54296875" style="50" bestFit="1" customWidth="1"/>
    <col min="5385" max="5385" width="10.90625" style="50"/>
    <col min="5386" max="5386" width="12.54296875" style="50" bestFit="1" customWidth="1"/>
    <col min="5387" max="5387" width="10.90625" style="50"/>
    <col min="5388" max="5388" width="12.90625" style="50" bestFit="1" customWidth="1"/>
    <col min="5389" max="5389" width="13.453125" style="50" bestFit="1" customWidth="1"/>
    <col min="5390" max="5631" width="10.90625" style="50"/>
    <col min="5632" max="5632" width="2.36328125" style="50" customWidth="1"/>
    <col min="5633" max="5633" width="31.08984375" style="50" customWidth="1"/>
    <col min="5634" max="5639" width="10.90625" style="50"/>
    <col min="5640" max="5640" width="13.54296875" style="50" bestFit="1" customWidth="1"/>
    <col min="5641" max="5641" width="10.90625" style="50"/>
    <col min="5642" max="5642" width="12.54296875" style="50" bestFit="1" customWidth="1"/>
    <col min="5643" max="5643" width="10.90625" style="50"/>
    <col min="5644" max="5644" width="12.90625" style="50" bestFit="1" customWidth="1"/>
    <col min="5645" max="5645" width="13.453125" style="50" bestFit="1" customWidth="1"/>
    <col min="5646" max="5887" width="10.90625" style="50"/>
    <col min="5888" max="5888" width="2.36328125" style="50" customWidth="1"/>
    <col min="5889" max="5889" width="31.08984375" style="50" customWidth="1"/>
    <col min="5890" max="5895" width="10.90625" style="50"/>
    <col min="5896" max="5896" width="13.54296875" style="50" bestFit="1" customWidth="1"/>
    <col min="5897" max="5897" width="10.90625" style="50"/>
    <col min="5898" max="5898" width="12.54296875" style="50" bestFit="1" customWidth="1"/>
    <col min="5899" max="5899" width="10.90625" style="50"/>
    <col min="5900" max="5900" width="12.90625" style="50" bestFit="1" customWidth="1"/>
    <col min="5901" max="5901" width="13.453125" style="50" bestFit="1" customWidth="1"/>
    <col min="5902" max="6143" width="10.90625" style="50"/>
    <col min="6144" max="6144" width="2.36328125" style="50" customWidth="1"/>
    <col min="6145" max="6145" width="31.08984375" style="50" customWidth="1"/>
    <col min="6146" max="6151" width="10.90625" style="50"/>
    <col min="6152" max="6152" width="13.54296875" style="50" bestFit="1" customWidth="1"/>
    <col min="6153" max="6153" width="10.90625" style="50"/>
    <col min="6154" max="6154" width="12.54296875" style="50" bestFit="1" customWidth="1"/>
    <col min="6155" max="6155" width="10.90625" style="50"/>
    <col min="6156" max="6156" width="12.90625" style="50" bestFit="1" customWidth="1"/>
    <col min="6157" max="6157" width="13.453125" style="50" bestFit="1" customWidth="1"/>
    <col min="6158" max="6399" width="10.90625" style="50"/>
    <col min="6400" max="6400" width="2.36328125" style="50" customWidth="1"/>
    <col min="6401" max="6401" width="31.08984375" style="50" customWidth="1"/>
    <col min="6402" max="6407" width="10.90625" style="50"/>
    <col min="6408" max="6408" width="13.54296875" style="50" bestFit="1" customWidth="1"/>
    <col min="6409" max="6409" width="10.90625" style="50"/>
    <col min="6410" max="6410" width="12.54296875" style="50" bestFit="1" customWidth="1"/>
    <col min="6411" max="6411" width="10.90625" style="50"/>
    <col min="6412" max="6412" width="12.90625" style="50" bestFit="1" customWidth="1"/>
    <col min="6413" max="6413" width="13.453125" style="50" bestFit="1" customWidth="1"/>
    <col min="6414" max="6655" width="10.90625" style="50"/>
    <col min="6656" max="6656" width="2.36328125" style="50" customWidth="1"/>
    <col min="6657" max="6657" width="31.08984375" style="50" customWidth="1"/>
    <col min="6658" max="6663" width="10.90625" style="50"/>
    <col min="6664" max="6664" width="13.54296875" style="50" bestFit="1" customWidth="1"/>
    <col min="6665" max="6665" width="10.90625" style="50"/>
    <col min="6666" max="6666" width="12.54296875" style="50" bestFit="1" customWidth="1"/>
    <col min="6667" max="6667" width="10.90625" style="50"/>
    <col min="6668" max="6668" width="12.90625" style="50" bestFit="1" customWidth="1"/>
    <col min="6669" max="6669" width="13.453125" style="50" bestFit="1" customWidth="1"/>
    <col min="6670" max="6911" width="10.90625" style="50"/>
    <col min="6912" max="6912" width="2.36328125" style="50" customWidth="1"/>
    <col min="6913" max="6913" width="31.08984375" style="50" customWidth="1"/>
    <col min="6914" max="6919" width="10.90625" style="50"/>
    <col min="6920" max="6920" width="13.54296875" style="50" bestFit="1" customWidth="1"/>
    <col min="6921" max="6921" width="10.90625" style="50"/>
    <col min="6922" max="6922" width="12.54296875" style="50" bestFit="1" customWidth="1"/>
    <col min="6923" max="6923" width="10.90625" style="50"/>
    <col min="6924" max="6924" width="12.90625" style="50" bestFit="1" customWidth="1"/>
    <col min="6925" max="6925" width="13.453125" style="50" bestFit="1" customWidth="1"/>
    <col min="6926" max="7167" width="10.90625" style="50"/>
    <col min="7168" max="7168" width="2.36328125" style="50" customWidth="1"/>
    <col min="7169" max="7169" width="31.08984375" style="50" customWidth="1"/>
    <col min="7170" max="7175" width="10.90625" style="50"/>
    <col min="7176" max="7176" width="13.54296875" style="50" bestFit="1" customWidth="1"/>
    <col min="7177" max="7177" width="10.90625" style="50"/>
    <col min="7178" max="7178" width="12.54296875" style="50" bestFit="1" customWidth="1"/>
    <col min="7179" max="7179" width="10.90625" style="50"/>
    <col min="7180" max="7180" width="12.90625" style="50" bestFit="1" customWidth="1"/>
    <col min="7181" max="7181" width="13.453125" style="50" bestFit="1" customWidth="1"/>
    <col min="7182" max="7423" width="10.90625" style="50"/>
    <col min="7424" max="7424" width="2.36328125" style="50" customWidth="1"/>
    <col min="7425" max="7425" width="31.08984375" style="50" customWidth="1"/>
    <col min="7426" max="7431" width="10.90625" style="50"/>
    <col min="7432" max="7432" width="13.54296875" style="50" bestFit="1" customWidth="1"/>
    <col min="7433" max="7433" width="10.90625" style="50"/>
    <col min="7434" max="7434" width="12.54296875" style="50" bestFit="1" customWidth="1"/>
    <col min="7435" max="7435" width="10.90625" style="50"/>
    <col min="7436" max="7436" width="12.90625" style="50" bestFit="1" customWidth="1"/>
    <col min="7437" max="7437" width="13.453125" style="50" bestFit="1" customWidth="1"/>
    <col min="7438" max="7679" width="10.90625" style="50"/>
    <col min="7680" max="7680" width="2.36328125" style="50" customWidth="1"/>
    <col min="7681" max="7681" width="31.08984375" style="50" customWidth="1"/>
    <col min="7682" max="7687" width="10.90625" style="50"/>
    <col min="7688" max="7688" width="13.54296875" style="50" bestFit="1" customWidth="1"/>
    <col min="7689" max="7689" width="10.90625" style="50"/>
    <col min="7690" max="7690" width="12.54296875" style="50" bestFit="1" customWidth="1"/>
    <col min="7691" max="7691" width="10.90625" style="50"/>
    <col min="7692" max="7692" width="12.90625" style="50" bestFit="1" customWidth="1"/>
    <col min="7693" max="7693" width="13.453125" style="50" bestFit="1" customWidth="1"/>
    <col min="7694" max="7935" width="10.90625" style="50"/>
    <col min="7936" max="7936" width="2.36328125" style="50" customWidth="1"/>
    <col min="7937" max="7937" width="31.08984375" style="50" customWidth="1"/>
    <col min="7938" max="7943" width="10.90625" style="50"/>
    <col min="7944" max="7944" width="13.54296875" style="50" bestFit="1" customWidth="1"/>
    <col min="7945" max="7945" width="10.90625" style="50"/>
    <col min="7946" max="7946" width="12.54296875" style="50" bestFit="1" customWidth="1"/>
    <col min="7947" max="7947" width="10.90625" style="50"/>
    <col min="7948" max="7948" width="12.90625" style="50" bestFit="1" customWidth="1"/>
    <col min="7949" max="7949" width="13.453125" style="50" bestFit="1" customWidth="1"/>
    <col min="7950" max="8191" width="10.90625" style="50"/>
    <col min="8192" max="8192" width="2.36328125" style="50" customWidth="1"/>
    <col min="8193" max="8193" width="31.08984375" style="50" customWidth="1"/>
    <col min="8194" max="8199" width="10.90625" style="50"/>
    <col min="8200" max="8200" width="13.54296875" style="50" bestFit="1" customWidth="1"/>
    <col min="8201" max="8201" width="10.90625" style="50"/>
    <col min="8202" max="8202" width="12.54296875" style="50" bestFit="1" customWidth="1"/>
    <col min="8203" max="8203" width="10.90625" style="50"/>
    <col min="8204" max="8204" width="12.90625" style="50" bestFit="1" customWidth="1"/>
    <col min="8205" max="8205" width="13.453125" style="50" bestFit="1" customWidth="1"/>
    <col min="8206" max="8447" width="10.90625" style="50"/>
    <col min="8448" max="8448" width="2.36328125" style="50" customWidth="1"/>
    <col min="8449" max="8449" width="31.08984375" style="50" customWidth="1"/>
    <col min="8450" max="8455" width="10.90625" style="50"/>
    <col min="8456" max="8456" width="13.54296875" style="50" bestFit="1" customWidth="1"/>
    <col min="8457" max="8457" width="10.90625" style="50"/>
    <col min="8458" max="8458" width="12.54296875" style="50" bestFit="1" customWidth="1"/>
    <col min="8459" max="8459" width="10.90625" style="50"/>
    <col min="8460" max="8460" width="12.90625" style="50" bestFit="1" customWidth="1"/>
    <col min="8461" max="8461" width="13.453125" style="50" bestFit="1" customWidth="1"/>
    <col min="8462" max="8703" width="10.90625" style="50"/>
    <col min="8704" max="8704" width="2.36328125" style="50" customWidth="1"/>
    <col min="8705" max="8705" width="31.08984375" style="50" customWidth="1"/>
    <col min="8706" max="8711" width="10.90625" style="50"/>
    <col min="8712" max="8712" width="13.54296875" style="50" bestFit="1" customWidth="1"/>
    <col min="8713" max="8713" width="10.90625" style="50"/>
    <col min="8714" max="8714" width="12.54296875" style="50" bestFit="1" customWidth="1"/>
    <col min="8715" max="8715" width="10.90625" style="50"/>
    <col min="8716" max="8716" width="12.90625" style="50" bestFit="1" customWidth="1"/>
    <col min="8717" max="8717" width="13.453125" style="50" bestFit="1" customWidth="1"/>
    <col min="8718" max="8959" width="10.90625" style="50"/>
    <col min="8960" max="8960" width="2.36328125" style="50" customWidth="1"/>
    <col min="8961" max="8961" width="31.08984375" style="50" customWidth="1"/>
    <col min="8962" max="8967" width="10.90625" style="50"/>
    <col min="8968" max="8968" width="13.54296875" style="50" bestFit="1" customWidth="1"/>
    <col min="8969" max="8969" width="10.90625" style="50"/>
    <col min="8970" max="8970" width="12.54296875" style="50" bestFit="1" customWidth="1"/>
    <col min="8971" max="8971" width="10.90625" style="50"/>
    <col min="8972" max="8972" width="12.90625" style="50" bestFit="1" customWidth="1"/>
    <col min="8973" max="8973" width="13.453125" style="50" bestFit="1" customWidth="1"/>
    <col min="8974" max="9215" width="10.90625" style="50"/>
    <col min="9216" max="9216" width="2.36328125" style="50" customWidth="1"/>
    <col min="9217" max="9217" width="31.08984375" style="50" customWidth="1"/>
    <col min="9218" max="9223" width="10.90625" style="50"/>
    <col min="9224" max="9224" width="13.54296875" style="50" bestFit="1" customWidth="1"/>
    <col min="9225" max="9225" width="10.90625" style="50"/>
    <col min="9226" max="9226" width="12.54296875" style="50" bestFit="1" customWidth="1"/>
    <col min="9227" max="9227" width="10.90625" style="50"/>
    <col min="9228" max="9228" width="12.90625" style="50" bestFit="1" customWidth="1"/>
    <col min="9229" max="9229" width="13.453125" style="50" bestFit="1" customWidth="1"/>
    <col min="9230" max="9471" width="10.90625" style="50"/>
    <col min="9472" max="9472" width="2.36328125" style="50" customWidth="1"/>
    <col min="9473" max="9473" width="31.08984375" style="50" customWidth="1"/>
    <col min="9474" max="9479" width="10.90625" style="50"/>
    <col min="9480" max="9480" width="13.54296875" style="50" bestFit="1" customWidth="1"/>
    <col min="9481" max="9481" width="10.90625" style="50"/>
    <col min="9482" max="9482" width="12.54296875" style="50" bestFit="1" customWidth="1"/>
    <col min="9483" max="9483" width="10.90625" style="50"/>
    <col min="9484" max="9484" width="12.90625" style="50" bestFit="1" customWidth="1"/>
    <col min="9485" max="9485" width="13.453125" style="50" bestFit="1" customWidth="1"/>
    <col min="9486" max="9727" width="10.90625" style="50"/>
    <col min="9728" max="9728" width="2.36328125" style="50" customWidth="1"/>
    <col min="9729" max="9729" width="31.08984375" style="50" customWidth="1"/>
    <col min="9730" max="9735" width="10.90625" style="50"/>
    <col min="9736" max="9736" width="13.54296875" style="50" bestFit="1" customWidth="1"/>
    <col min="9737" max="9737" width="10.90625" style="50"/>
    <col min="9738" max="9738" width="12.54296875" style="50" bestFit="1" customWidth="1"/>
    <col min="9739" max="9739" width="10.90625" style="50"/>
    <col min="9740" max="9740" width="12.90625" style="50" bestFit="1" customWidth="1"/>
    <col min="9741" max="9741" width="13.453125" style="50" bestFit="1" customWidth="1"/>
    <col min="9742" max="9983" width="10.90625" style="50"/>
    <col min="9984" max="9984" width="2.36328125" style="50" customWidth="1"/>
    <col min="9985" max="9985" width="31.08984375" style="50" customWidth="1"/>
    <col min="9986" max="9991" width="10.90625" style="50"/>
    <col min="9992" max="9992" width="13.54296875" style="50" bestFit="1" customWidth="1"/>
    <col min="9993" max="9993" width="10.90625" style="50"/>
    <col min="9994" max="9994" width="12.54296875" style="50" bestFit="1" customWidth="1"/>
    <col min="9995" max="9995" width="10.90625" style="50"/>
    <col min="9996" max="9996" width="12.90625" style="50" bestFit="1" customWidth="1"/>
    <col min="9997" max="9997" width="13.453125" style="50" bestFit="1" customWidth="1"/>
    <col min="9998" max="10239" width="10.90625" style="50"/>
    <col min="10240" max="10240" width="2.36328125" style="50" customWidth="1"/>
    <col min="10241" max="10241" width="31.08984375" style="50" customWidth="1"/>
    <col min="10242" max="10247" width="10.90625" style="50"/>
    <col min="10248" max="10248" width="13.54296875" style="50" bestFit="1" customWidth="1"/>
    <col min="10249" max="10249" width="10.90625" style="50"/>
    <col min="10250" max="10250" width="12.54296875" style="50" bestFit="1" customWidth="1"/>
    <col min="10251" max="10251" width="10.90625" style="50"/>
    <col min="10252" max="10252" width="12.90625" style="50" bestFit="1" customWidth="1"/>
    <col min="10253" max="10253" width="13.453125" style="50" bestFit="1" customWidth="1"/>
    <col min="10254" max="10495" width="10.90625" style="50"/>
    <col min="10496" max="10496" width="2.36328125" style="50" customWidth="1"/>
    <col min="10497" max="10497" width="31.08984375" style="50" customWidth="1"/>
    <col min="10498" max="10503" width="10.90625" style="50"/>
    <col min="10504" max="10504" width="13.54296875" style="50" bestFit="1" customWidth="1"/>
    <col min="10505" max="10505" width="10.90625" style="50"/>
    <col min="10506" max="10506" width="12.54296875" style="50" bestFit="1" customWidth="1"/>
    <col min="10507" max="10507" width="10.90625" style="50"/>
    <col min="10508" max="10508" width="12.90625" style="50" bestFit="1" customWidth="1"/>
    <col min="10509" max="10509" width="13.453125" style="50" bestFit="1" customWidth="1"/>
    <col min="10510" max="10751" width="10.90625" style="50"/>
    <col min="10752" max="10752" width="2.36328125" style="50" customWidth="1"/>
    <col min="10753" max="10753" width="31.08984375" style="50" customWidth="1"/>
    <col min="10754" max="10759" width="10.90625" style="50"/>
    <col min="10760" max="10760" width="13.54296875" style="50" bestFit="1" customWidth="1"/>
    <col min="10761" max="10761" width="10.90625" style="50"/>
    <col min="10762" max="10762" width="12.54296875" style="50" bestFit="1" customWidth="1"/>
    <col min="10763" max="10763" width="10.90625" style="50"/>
    <col min="10764" max="10764" width="12.90625" style="50" bestFit="1" customWidth="1"/>
    <col min="10765" max="10765" width="13.453125" style="50" bestFit="1" customWidth="1"/>
    <col min="10766" max="11007" width="10.90625" style="50"/>
    <col min="11008" max="11008" width="2.36328125" style="50" customWidth="1"/>
    <col min="11009" max="11009" width="31.08984375" style="50" customWidth="1"/>
    <col min="11010" max="11015" width="10.90625" style="50"/>
    <col min="11016" max="11016" width="13.54296875" style="50" bestFit="1" customWidth="1"/>
    <col min="11017" max="11017" width="10.90625" style="50"/>
    <col min="11018" max="11018" width="12.54296875" style="50" bestFit="1" customWidth="1"/>
    <col min="11019" max="11019" width="10.90625" style="50"/>
    <col min="11020" max="11020" width="12.90625" style="50" bestFit="1" customWidth="1"/>
    <col min="11021" max="11021" width="13.453125" style="50" bestFit="1" customWidth="1"/>
    <col min="11022" max="11263" width="10.90625" style="50"/>
    <col min="11264" max="11264" width="2.36328125" style="50" customWidth="1"/>
    <col min="11265" max="11265" width="31.08984375" style="50" customWidth="1"/>
    <col min="11266" max="11271" width="10.90625" style="50"/>
    <col min="11272" max="11272" width="13.54296875" style="50" bestFit="1" customWidth="1"/>
    <col min="11273" max="11273" width="10.90625" style="50"/>
    <col min="11274" max="11274" width="12.54296875" style="50" bestFit="1" customWidth="1"/>
    <col min="11275" max="11275" width="10.90625" style="50"/>
    <col min="11276" max="11276" width="12.90625" style="50" bestFit="1" customWidth="1"/>
    <col min="11277" max="11277" width="13.453125" style="50" bestFit="1" customWidth="1"/>
    <col min="11278" max="11519" width="10.90625" style="50"/>
    <col min="11520" max="11520" width="2.36328125" style="50" customWidth="1"/>
    <col min="11521" max="11521" width="31.08984375" style="50" customWidth="1"/>
    <col min="11522" max="11527" width="10.90625" style="50"/>
    <col min="11528" max="11528" width="13.54296875" style="50" bestFit="1" customWidth="1"/>
    <col min="11529" max="11529" width="10.90625" style="50"/>
    <col min="11530" max="11530" width="12.54296875" style="50" bestFit="1" customWidth="1"/>
    <col min="11531" max="11531" width="10.90625" style="50"/>
    <col min="11532" max="11532" width="12.90625" style="50" bestFit="1" customWidth="1"/>
    <col min="11533" max="11533" width="13.453125" style="50" bestFit="1" customWidth="1"/>
    <col min="11534" max="11775" width="10.90625" style="50"/>
    <col min="11776" max="11776" width="2.36328125" style="50" customWidth="1"/>
    <col min="11777" max="11777" width="31.08984375" style="50" customWidth="1"/>
    <col min="11778" max="11783" width="10.90625" style="50"/>
    <col min="11784" max="11784" width="13.54296875" style="50" bestFit="1" customWidth="1"/>
    <col min="11785" max="11785" width="10.90625" style="50"/>
    <col min="11786" max="11786" width="12.54296875" style="50" bestFit="1" customWidth="1"/>
    <col min="11787" max="11787" width="10.90625" style="50"/>
    <col min="11788" max="11788" width="12.90625" style="50" bestFit="1" customWidth="1"/>
    <col min="11789" max="11789" width="13.453125" style="50" bestFit="1" customWidth="1"/>
    <col min="11790" max="12031" width="10.90625" style="50"/>
    <col min="12032" max="12032" width="2.36328125" style="50" customWidth="1"/>
    <col min="12033" max="12033" width="31.08984375" style="50" customWidth="1"/>
    <col min="12034" max="12039" width="10.90625" style="50"/>
    <col min="12040" max="12040" width="13.54296875" style="50" bestFit="1" customWidth="1"/>
    <col min="12041" max="12041" width="10.90625" style="50"/>
    <col min="12042" max="12042" width="12.54296875" style="50" bestFit="1" customWidth="1"/>
    <col min="12043" max="12043" width="10.90625" style="50"/>
    <col min="12044" max="12044" width="12.90625" style="50" bestFit="1" customWidth="1"/>
    <col min="12045" max="12045" width="13.453125" style="50" bestFit="1" customWidth="1"/>
    <col min="12046" max="12287" width="10.90625" style="50"/>
    <col min="12288" max="12288" width="2.36328125" style="50" customWidth="1"/>
    <col min="12289" max="12289" width="31.08984375" style="50" customWidth="1"/>
    <col min="12290" max="12295" width="10.90625" style="50"/>
    <col min="12296" max="12296" width="13.54296875" style="50" bestFit="1" customWidth="1"/>
    <col min="12297" max="12297" width="10.90625" style="50"/>
    <col min="12298" max="12298" width="12.54296875" style="50" bestFit="1" customWidth="1"/>
    <col min="12299" max="12299" width="10.90625" style="50"/>
    <col min="12300" max="12300" width="12.90625" style="50" bestFit="1" customWidth="1"/>
    <col min="12301" max="12301" width="13.453125" style="50" bestFit="1" customWidth="1"/>
    <col min="12302" max="12543" width="10.90625" style="50"/>
    <col min="12544" max="12544" width="2.36328125" style="50" customWidth="1"/>
    <col min="12545" max="12545" width="31.08984375" style="50" customWidth="1"/>
    <col min="12546" max="12551" width="10.90625" style="50"/>
    <col min="12552" max="12552" width="13.54296875" style="50" bestFit="1" customWidth="1"/>
    <col min="12553" max="12553" width="10.90625" style="50"/>
    <col min="12554" max="12554" width="12.54296875" style="50" bestFit="1" customWidth="1"/>
    <col min="12555" max="12555" width="10.90625" style="50"/>
    <col min="12556" max="12556" width="12.90625" style="50" bestFit="1" customWidth="1"/>
    <col min="12557" max="12557" width="13.453125" style="50" bestFit="1" customWidth="1"/>
    <col min="12558" max="12799" width="10.90625" style="50"/>
    <col min="12800" max="12800" width="2.36328125" style="50" customWidth="1"/>
    <col min="12801" max="12801" width="31.08984375" style="50" customWidth="1"/>
    <col min="12802" max="12807" width="10.90625" style="50"/>
    <col min="12808" max="12808" width="13.54296875" style="50" bestFit="1" customWidth="1"/>
    <col min="12809" max="12809" width="10.90625" style="50"/>
    <col min="12810" max="12810" width="12.54296875" style="50" bestFit="1" customWidth="1"/>
    <col min="12811" max="12811" width="10.90625" style="50"/>
    <col min="12812" max="12812" width="12.90625" style="50" bestFit="1" customWidth="1"/>
    <col min="12813" max="12813" width="13.453125" style="50" bestFit="1" customWidth="1"/>
    <col min="12814" max="13055" width="10.90625" style="50"/>
    <col min="13056" max="13056" width="2.36328125" style="50" customWidth="1"/>
    <col min="13057" max="13057" width="31.08984375" style="50" customWidth="1"/>
    <col min="13058" max="13063" width="10.90625" style="50"/>
    <col min="13064" max="13064" width="13.54296875" style="50" bestFit="1" customWidth="1"/>
    <col min="13065" max="13065" width="10.90625" style="50"/>
    <col min="13066" max="13066" width="12.54296875" style="50" bestFit="1" customWidth="1"/>
    <col min="13067" max="13067" width="10.90625" style="50"/>
    <col min="13068" max="13068" width="12.90625" style="50" bestFit="1" customWidth="1"/>
    <col min="13069" max="13069" width="13.453125" style="50" bestFit="1" customWidth="1"/>
    <col min="13070" max="13311" width="10.90625" style="50"/>
    <col min="13312" max="13312" width="2.36328125" style="50" customWidth="1"/>
    <col min="13313" max="13313" width="31.08984375" style="50" customWidth="1"/>
    <col min="13314" max="13319" width="10.90625" style="50"/>
    <col min="13320" max="13320" width="13.54296875" style="50" bestFit="1" customWidth="1"/>
    <col min="13321" max="13321" width="10.90625" style="50"/>
    <col min="13322" max="13322" width="12.54296875" style="50" bestFit="1" customWidth="1"/>
    <col min="13323" max="13323" width="10.90625" style="50"/>
    <col min="13324" max="13324" width="12.90625" style="50" bestFit="1" customWidth="1"/>
    <col min="13325" max="13325" width="13.453125" style="50" bestFit="1" customWidth="1"/>
    <col min="13326" max="13567" width="10.90625" style="50"/>
    <col min="13568" max="13568" width="2.36328125" style="50" customWidth="1"/>
    <col min="13569" max="13569" width="31.08984375" style="50" customWidth="1"/>
    <col min="13570" max="13575" width="10.90625" style="50"/>
    <col min="13576" max="13576" width="13.54296875" style="50" bestFit="1" customWidth="1"/>
    <col min="13577" max="13577" width="10.90625" style="50"/>
    <col min="13578" max="13578" width="12.54296875" style="50" bestFit="1" customWidth="1"/>
    <col min="13579" max="13579" width="10.90625" style="50"/>
    <col min="13580" max="13580" width="12.90625" style="50" bestFit="1" customWidth="1"/>
    <col min="13581" max="13581" width="13.453125" style="50" bestFit="1" customWidth="1"/>
    <col min="13582" max="13823" width="10.90625" style="50"/>
    <col min="13824" max="13824" width="2.36328125" style="50" customWidth="1"/>
    <col min="13825" max="13825" width="31.08984375" style="50" customWidth="1"/>
    <col min="13826" max="13831" width="10.90625" style="50"/>
    <col min="13832" max="13832" width="13.54296875" style="50" bestFit="1" customWidth="1"/>
    <col min="13833" max="13833" width="10.90625" style="50"/>
    <col min="13834" max="13834" width="12.54296875" style="50" bestFit="1" customWidth="1"/>
    <col min="13835" max="13835" width="10.90625" style="50"/>
    <col min="13836" max="13836" width="12.90625" style="50" bestFit="1" customWidth="1"/>
    <col min="13837" max="13837" width="13.453125" style="50" bestFit="1" customWidth="1"/>
    <col min="13838" max="14079" width="10.90625" style="50"/>
    <col min="14080" max="14080" width="2.36328125" style="50" customWidth="1"/>
    <col min="14081" max="14081" width="31.08984375" style="50" customWidth="1"/>
    <col min="14082" max="14087" width="10.90625" style="50"/>
    <col min="14088" max="14088" width="13.54296875" style="50" bestFit="1" customWidth="1"/>
    <col min="14089" max="14089" width="10.90625" style="50"/>
    <col min="14090" max="14090" width="12.54296875" style="50" bestFit="1" customWidth="1"/>
    <col min="14091" max="14091" width="10.90625" style="50"/>
    <col min="14092" max="14092" width="12.90625" style="50" bestFit="1" customWidth="1"/>
    <col min="14093" max="14093" width="13.453125" style="50" bestFit="1" customWidth="1"/>
    <col min="14094" max="14335" width="10.90625" style="50"/>
    <col min="14336" max="14336" width="2.36328125" style="50" customWidth="1"/>
    <col min="14337" max="14337" width="31.08984375" style="50" customWidth="1"/>
    <col min="14338" max="14343" width="10.90625" style="50"/>
    <col min="14344" max="14344" width="13.54296875" style="50" bestFit="1" customWidth="1"/>
    <col min="14345" max="14345" width="10.90625" style="50"/>
    <col min="14346" max="14346" width="12.54296875" style="50" bestFit="1" customWidth="1"/>
    <col min="14347" max="14347" width="10.90625" style="50"/>
    <col min="14348" max="14348" width="12.90625" style="50" bestFit="1" customWidth="1"/>
    <col min="14349" max="14349" width="13.453125" style="50" bestFit="1" customWidth="1"/>
    <col min="14350" max="14591" width="10.90625" style="50"/>
    <col min="14592" max="14592" width="2.36328125" style="50" customWidth="1"/>
    <col min="14593" max="14593" width="31.08984375" style="50" customWidth="1"/>
    <col min="14594" max="14599" width="10.90625" style="50"/>
    <col min="14600" max="14600" width="13.54296875" style="50" bestFit="1" customWidth="1"/>
    <col min="14601" max="14601" width="10.90625" style="50"/>
    <col min="14602" max="14602" width="12.54296875" style="50" bestFit="1" customWidth="1"/>
    <col min="14603" max="14603" width="10.90625" style="50"/>
    <col min="14604" max="14604" width="12.90625" style="50" bestFit="1" customWidth="1"/>
    <col min="14605" max="14605" width="13.453125" style="50" bestFit="1" customWidth="1"/>
    <col min="14606" max="14847" width="10.90625" style="50"/>
    <col min="14848" max="14848" width="2.36328125" style="50" customWidth="1"/>
    <col min="14849" max="14849" width="31.08984375" style="50" customWidth="1"/>
    <col min="14850" max="14855" width="10.90625" style="50"/>
    <col min="14856" max="14856" width="13.54296875" style="50" bestFit="1" customWidth="1"/>
    <col min="14857" max="14857" width="10.90625" style="50"/>
    <col min="14858" max="14858" width="12.54296875" style="50" bestFit="1" customWidth="1"/>
    <col min="14859" max="14859" width="10.90625" style="50"/>
    <col min="14860" max="14860" width="12.90625" style="50" bestFit="1" customWidth="1"/>
    <col min="14861" max="14861" width="13.453125" style="50" bestFit="1" customWidth="1"/>
    <col min="14862" max="15103" width="10.90625" style="50"/>
    <col min="15104" max="15104" width="2.36328125" style="50" customWidth="1"/>
    <col min="15105" max="15105" width="31.08984375" style="50" customWidth="1"/>
    <col min="15106" max="15111" width="10.90625" style="50"/>
    <col min="15112" max="15112" width="13.54296875" style="50" bestFit="1" customWidth="1"/>
    <col min="15113" max="15113" width="10.90625" style="50"/>
    <col min="15114" max="15114" width="12.54296875" style="50" bestFit="1" customWidth="1"/>
    <col min="15115" max="15115" width="10.90625" style="50"/>
    <col min="15116" max="15116" width="12.90625" style="50" bestFit="1" customWidth="1"/>
    <col min="15117" max="15117" width="13.453125" style="50" bestFit="1" customWidth="1"/>
    <col min="15118" max="15359" width="10.90625" style="50"/>
    <col min="15360" max="15360" width="2.36328125" style="50" customWidth="1"/>
    <col min="15361" max="15361" width="31.08984375" style="50" customWidth="1"/>
    <col min="15362" max="15367" width="10.90625" style="50"/>
    <col min="15368" max="15368" width="13.54296875" style="50" bestFit="1" customWidth="1"/>
    <col min="15369" max="15369" width="10.90625" style="50"/>
    <col min="15370" max="15370" width="12.54296875" style="50" bestFit="1" customWidth="1"/>
    <col min="15371" max="15371" width="10.90625" style="50"/>
    <col min="15372" max="15372" width="12.90625" style="50" bestFit="1" customWidth="1"/>
    <col min="15373" max="15373" width="13.453125" style="50" bestFit="1" customWidth="1"/>
    <col min="15374" max="15615" width="10.90625" style="50"/>
    <col min="15616" max="15616" width="2.36328125" style="50" customWidth="1"/>
    <col min="15617" max="15617" width="31.08984375" style="50" customWidth="1"/>
    <col min="15618" max="15623" width="10.90625" style="50"/>
    <col min="15624" max="15624" width="13.54296875" style="50" bestFit="1" customWidth="1"/>
    <col min="15625" max="15625" width="10.90625" style="50"/>
    <col min="15626" max="15626" width="12.54296875" style="50" bestFit="1" customWidth="1"/>
    <col min="15627" max="15627" width="10.90625" style="50"/>
    <col min="15628" max="15628" width="12.90625" style="50" bestFit="1" customWidth="1"/>
    <col min="15629" max="15629" width="13.453125" style="50" bestFit="1" customWidth="1"/>
    <col min="15630" max="15871" width="10.90625" style="50"/>
    <col min="15872" max="15872" width="2.36328125" style="50" customWidth="1"/>
    <col min="15873" max="15873" width="31.08984375" style="50" customWidth="1"/>
    <col min="15874" max="15879" width="10.90625" style="50"/>
    <col min="15880" max="15880" width="13.54296875" style="50" bestFit="1" customWidth="1"/>
    <col min="15881" max="15881" width="10.90625" style="50"/>
    <col min="15882" max="15882" width="12.54296875" style="50" bestFit="1" customWidth="1"/>
    <col min="15883" max="15883" width="10.90625" style="50"/>
    <col min="15884" max="15884" width="12.90625" style="50" bestFit="1" customWidth="1"/>
    <col min="15885" max="15885" width="13.453125" style="50" bestFit="1" customWidth="1"/>
    <col min="15886" max="16127" width="10.90625" style="50"/>
    <col min="16128" max="16128" width="2.36328125" style="50" customWidth="1"/>
    <col min="16129" max="16129" width="31.08984375" style="50" customWidth="1"/>
    <col min="16130" max="16135" width="10.90625" style="50"/>
    <col min="16136" max="16136" width="13.54296875" style="50" bestFit="1" customWidth="1"/>
    <col min="16137" max="16137" width="10.90625" style="50"/>
    <col min="16138" max="16138" width="12.54296875" style="50" bestFit="1" customWidth="1"/>
    <col min="16139" max="16139" width="10.90625" style="50"/>
    <col min="16140" max="16140" width="12.90625" style="50" bestFit="1" customWidth="1"/>
    <col min="16141" max="16141" width="13.453125" style="50" bestFit="1" customWidth="1"/>
    <col min="16142" max="16383" width="10.90625" style="50"/>
    <col min="16384" max="16384" width="11.453125" style="50" customWidth="1"/>
  </cols>
  <sheetData>
    <row r="2" spans="2:22" ht="13" x14ac:dyDescent="0.25">
      <c r="B2" s="279" t="s">
        <v>2871</v>
      </c>
      <c r="C2" s="280"/>
      <c r="D2" s="280"/>
      <c r="E2" s="280"/>
      <c r="F2" s="280"/>
      <c r="G2" s="280"/>
      <c r="H2" s="280"/>
      <c r="J2" s="77" t="s">
        <v>77</v>
      </c>
      <c r="K2" s="78">
        <v>44197</v>
      </c>
      <c r="M2" s="282" t="s">
        <v>14</v>
      </c>
      <c r="N2" s="284" t="s">
        <v>15</v>
      </c>
      <c r="O2" s="284" t="s">
        <v>16</v>
      </c>
      <c r="P2" s="284" t="s">
        <v>84</v>
      </c>
      <c r="Q2" s="277" t="s">
        <v>18</v>
      </c>
    </row>
    <row r="3" spans="2:22" ht="13" x14ac:dyDescent="0.3">
      <c r="B3" s="281"/>
      <c r="C3" s="281"/>
      <c r="D3" s="281"/>
      <c r="E3" s="281"/>
      <c r="F3" s="281"/>
      <c r="G3" s="281"/>
      <c r="H3" s="281"/>
      <c r="J3" s="79" t="s">
        <v>58</v>
      </c>
      <c r="K3" s="80">
        <v>44561</v>
      </c>
      <c r="M3" s="283"/>
      <c r="N3" s="285"/>
      <c r="O3" s="285"/>
      <c r="P3" s="285"/>
      <c r="Q3" s="278"/>
    </row>
    <row r="4" spans="2:22" ht="63.75" customHeight="1" x14ac:dyDescent="0.3">
      <c r="B4" s="281"/>
      <c r="C4" s="281"/>
      <c r="D4" s="281"/>
      <c r="E4" s="281"/>
      <c r="F4" s="281"/>
      <c r="G4" s="281"/>
      <c r="H4" s="281"/>
      <c r="J4" s="81" t="s">
        <v>127</v>
      </c>
      <c r="K4" s="82">
        <f>(_xlfn.DAYS(K3,K2))+1</f>
        <v>365</v>
      </c>
      <c r="M4" s="53">
        <f>'CER Calculation'!D6</f>
        <v>4.2569999999999997</v>
      </c>
      <c r="N4" s="54">
        <f>'CER Calculation'!D11</f>
        <v>0.96199999999999997</v>
      </c>
      <c r="O4" s="54">
        <f>'CER Calculation'!D12</f>
        <v>1.4999999999999999E-2</v>
      </c>
      <c r="P4" s="159">
        <f>'CER Calculation'!D13</f>
        <v>81.599999999999994</v>
      </c>
      <c r="Q4" s="55">
        <f>'DOy MP5'!F64</f>
        <v>0.18181818181818182</v>
      </c>
    </row>
    <row r="6" spans="2:22" ht="66.5" x14ac:dyDescent="0.45">
      <c r="B6" s="56" t="s">
        <v>10</v>
      </c>
      <c r="C6" s="57" t="s">
        <v>78</v>
      </c>
      <c r="D6" s="57" t="s">
        <v>193</v>
      </c>
      <c r="E6" s="57" t="s">
        <v>82</v>
      </c>
      <c r="F6" s="57" t="s">
        <v>11</v>
      </c>
      <c r="G6" s="58" t="s">
        <v>12</v>
      </c>
      <c r="H6" s="59" t="s">
        <v>83</v>
      </c>
      <c r="J6" s="60" t="s">
        <v>13</v>
      </c>
      <c r="K6" s="61" t="s">
        <v>87</v>
      </c>
      <c r="M6" s="83" t="s">
        <v>3982</v>
      </c>
      <c r="N6" s="84" t="s">
        <v>2877</v>
      </c>
      <c r="O6" s="84" t="s">
        <v>85</v>
      </c>
      <c r="P6" s="85" t="s">
        <v>2874</v>
      </c>
      <c r="U6" s="161"/>
    </row>
    <row r="7" spans="2:22" ht="13" x14ac:dyDescent="0.3">
      <c r="B7" s="62">
        <v>44196</v>
      </c>
      <c r="C7" s="63">
        <v>0</v>
      </c>
      <c r="D7" s="63">
        <v>794</v>
      </c>
      <c r="E7" s="63">
        <v>365</v>
      </c>
      <c r="F7" s="63">
        <f>E7*D7</f>
        <v>289810</v>
      </c>
      <c r="G7" s="64">
        <f>E7/$K$4</f>
        <v>1</v>
      </c>
      <c r="H7" s="65">
        <f>D7*G7</f>
        <v>794</v>
      </c>
      <c r="J7" s="71">
        <f>H7</f>
        <v>794</v>
      </c>
      <c r="K7" s="72">
        <f t="shared" ref="K7:K69" si="0">$M$4*2*(1-$Q$4)*J7*$N$4*$O$4*$P$4</f>
        <v>6512.6908379519973</v>
      </c>
      <c r="M7" s="86">
        <f>SUM(D7:D372)</f>
        <v>873</v>
      </c>
      <c r="N7" s="87">
        <f>SUM(F7:F372)/M7</f>
        <v>351.79725085910655</v>
      </c>
      <c r="O7" s="136">
        <f>J372</f>
        <v>841.42191780821929</v>
      </c>
      <c r="P7" s="88">
        <f>ROUNDDOWN($M$4*(1-$Q$4)*O7*$N$4*$O$4*$P$4,0)</f>
        <v>3450</v>
      </c>
      <c r="U7" s="160"/>
    </row>
    <row r="8" spans="2:22" ht="13" x14ac:dyDescent="0.3">
      <c r="B8" s="62">
        <v>44197</v>
      </c>
      <c r="C8" s="51">
        <v>2</v>
      </c>
      <c r="D8" s="51">
        <f>COUNTIF('Database MP5'!$B$1:$B$181,B8)</f>
        <v>0</v>
      </c>
      <c r="E8" s="51">
        <v>365</v>
      </c>
      <c r="F8" s="51">
        <f>E8*D8</f>
        <v>0</v>
      </c>
      <c r="G8" s="66">
        <f t="shared" ref="G8:G69" si="1">E8/$K$4</f>
        <v>1</v>
      </c>
      <c r="H8" s="67">
        <f>D8*G8</f>
        <v>0</v>
      </c>
      <c r="J8" s="73">
        <f>H8+J7</f>
        <v>794</v>
      </c>
      <c r="K8" s="74">
        <f t="shared" si="0"/>
        <v>6512.6908379519973</v>
      </c>
      <c r="U8" s="160"/>
    </row>
    <row r="9" spans="2:22" ht="13" x14ac:dyDescent="0.3">
      <c r="B9" s="62">
        <v>44198</v>
      </c>
      <c r="C9" s="51">
        <v>3</v>
      </c>
      <c r="D9" s="51">
        <f>COUNTIF('Database MP5'!$B$1:$B$181,B9)</f>
        <v>0</v>
      </c>
      <c r="E9" s="51">
        <f t="shared" ref="E9:E72" si="2">E8-1</f>
        <v>364</v>
      </c>
      <c r="F9" s="51">
        <f>E9*D9</f>
        <v>0</v>
      </c>
      <c r="G9" s="66">
        <f t="shared" si="1"/>
        <v>0.99726027397260275</v>
      </c>
      <c r="H9" s="67">
        <f t="shared" ref="H9:H72" si="3">D9*G9</f>
        <v>0</v>
      </c>
      <c r="J9" s="73">
        <f t="shared" ref="J9:J70" si="4">H9+J8</f>
        <v>794</v>
      </c>
      <c r="K9" s="74">
        <f t="shared" si="0"/>
        <v>6512.6908379519973</v>
      </c>
      <c r="U9" s="160"/>
    </row>
    <row r="10" spans="2:22" ht="13" x14ac:dyDescent="0.3">
      <c r="B10" s="62">
        <v>44199</v>
      </c>
      <c r="C10" s="51">
        <v>4</v>
      </c>
      <c r="D10" s="51">
        <f>COUNTIF('Database MP5'!$B$1:$B$181,B10)</f>
        <v>0</v>
      </c>
      <c r="E10" s="51">
        <f t="shared" si="2"/>
        <v>363</v>
      </c>
      <c r="F10" s="51">
        <f>E10*D10</f>
        <v>0</v>
      </c>
      <c r="G10" s="66">
        <f t="shared" si="1"/>
        <v>0.9945205479452055</v>
      </c>
      <c r="H10" s="67">
        <f t="shared" si="3"/>
        <v>0</v>
      </c>
      <c r="J10" s="73">
        <f t="shared" si="4"/>
        <v>794</v>
      </c>
      <c r="K10" s="74">
        <f t="shared" si="0"/>
        <v>6512.6908379519973</v>
      </c>
      <c r="U10" s="16"/>
      <c r="V10" s="16"/>
    </row>
    <row r="11" spans="2:22" x14ac:dyDescent="0.25">
      <c r="B11" s="62">
        <v>44200</v>
      </c>
      <c r="C11" s="51">
        <v>5</v>
      </c>
      <c r="D11" s="51">
        <f>COUNTIF('Database MP5'!$B$1:$B$181,B11)</f>
        <v>0</v>
      </c>
      <c r="E11" s="51">
        <f t="shared" si="2"/>
        <v>362</v>
      </c>
      <c r="F11" s="51">
        <f t="shared" ref="F11:F74" si="5">E11*D11</f>
        <v>0</v>
      </c>
      <c r="G11" s="66">
        <f t="shared" si="1"/>
        <v>0.99178082191780825</v>
      </c>
      <c r="H11" s="67">
        <f t="shared" si="3"/>
        <v>0</v>
      </c>
      <c r="J11" s="73">
        <f t="shared" si="4"/>
        <v>794</v>
      </c>
      <c r="K11" s="74">
        <f t="shared" si="0"/>
        <v>6512.6908379519973</v>
      </c>
    </row>
    <row r="12" spans="2:22" x14ac:dyDescent="0.25">
      <c r="B12" s="62">
        <v>44201</v>
      </c>
      <c r="C12" s="51">
        <v>6</v>
      </c>
      <c r="D12" s="51">
        <f>COUNTIF('Database MP5'!$B$1:$B$181,B12)</f>
        <v>0</v>
      </c>
      <c r="E12" s="51">
        <f t="shared" si="2"/>
        <v>361</v>
      </c>
      <c r="F12" s="51">
        <f t="shared" si="5"/>
        <v>0</v>
      </c>
      <c r="G12" s="66">
        <f t="shared" si="1"/>
        <v>0.989041095890411</v>
      </c>
      <c r="H12" s="67">
        <f t="shared" si="3"/>
        <v>0</v>
      </c>
      <c r="J12" s="73">
        <f t="shared" si="4"/>
        <v>794</v>
      </c>
      <c r="K12" s="74">
        <f t="shared" si="0"/>
        <v>6512.6908379519973</v>
      </c>
    </row>
    <row r="13" spans="2:22" x14ac:dyDescent="0.25">
      <c r="B13" s="62">
        <v>44202</v>
      </c>
      <c r="C13" s="51">
        <v>7</v>
      </c>
      <c r="D13" s="51">
        <f>COUNTIF('Database MP5'!$B$1:$B$181,B13)</f>
        <v>3</v>
      </c>
      <c r="E13" s="51">
        <f t="shared" si="2"/>
        <v>360</v>
      </c>
      <c r="F13" s="51">
        <f t="shared" si="5"/>
        <v>1080</v>
      </c>
      <c r="G13" s="66">
        <f t="shared" si="1"/>
        <v>0.98630136986301364</v>
      </c>
      <c r="H13" s="67">
        <f t="shared" si="3"/>
        <v>2.9589041095890409</v>
      </c>
      <c r="J13" s="73">
        <f t="shared" si="4"/>
        <v>796.95890410958907</v>
      </c>
      <c r="K13" s="74">
        <f t="shared" si="0"/>
        <v>6536.9608980085459</v>
      </c>
    </row>
    <row r="14" spans="2:22" x14ac:dyDescent="0.25">
      <c r="B14" s="62">
        <v>44203</v>
      </c>
      <c r="C14" s="51">
        <v>8</v>
      </c>
      <c r="D14" s="51">
        <f>COUNTIF('Database MP5'!$B$1:$B$181,B14)</f>
        <v>0</v>
      </c>
      <c r="E14" s="51">
        <f t="shared" si="2"/>
        <v>359</v>
      </c>
      <c r="F14" s="51">
        <f t="shared" si="5"/>
        <v>0</v>
      </c>
      <c r="G14" s="66">
        <f t="shared" si="1"/>
        <v>0.98356164383561639</v>
      </c>
      <c r="H14" s="67">
        <f t="shared" si="3"/>
        <v>0</v>
      </c>
      <c r="J14" s="73">
        <f t="shared" si="4"/>
        <v>796.95890410958907</v>
      </c>
      <c r="K14" s="74">
        <f t="shared" si="0"/>
        <v>6536.9608980085459</v>
      </c>
    </row>
    <row r="15" spans="2:22" x14ac:dyDescent="0.25">
      <c r="B15" s="62">
        <v>44204</v>
      </c>
      <c r="C15" s="51">
        <v>9</v>
      </c>
      <c r="D15" s="51">
        <f>COUNTIF('Database MP5'!$B$1:$B$181,B15)</f>
        <v>0</v>
      </c>
      <c r="E15" s="51">
        <f t="shared" si="2"/>
        <v>358</v>
      </c>
      <c r="F15" s="51">
        <f t="shared" si="5"/>
        <v>0</v>
      </c>
      <c r="G15" s="66">
        <f t="shared" si="1"/>
        <v>0.98082191780821915</v>
      </c>
      <c r="H15" s="67">
        <f t="shared" si="3"/>
        <v>0</v>
      </c>
      <c r="J15" s="73">
        <f t="shared" si="4"/>
        <v>796.95890410958907</v>
      </c>
      <c r="K15" s="74">
        <f t="shared" si="0"/>
        <v>6536.9608980085459</v>
      </c>
    </row>
    <row r="16" spans="2:22" x14ac:dyDescent="0.25">
      <c r="B16" s="62">
        <v>44205</v>
      </c>
      <c r="C16" s="51">
        <v>10</v>
      </c>
      <c r="D16" s="51">
        <f>COUNTIF('Database MP5'!$B$1:$B$181,B16)</f>
        <v>0</v>
      </c>
      <c r="E16" s="51">
        <f t="shared" si="2"/>
        <v>357</v>
      </c>
      <c r="F16" s="51">
        <f t="shared" si="5"/>
        <v>0</v>
      </c>
      <c r="G16" s="66">
        <f t="shared" si="1"/>
        <v>0.9780821917808219</v>
      </c>
      <c r="H16" s="67">
        <f t="shared" si="3"/>
        <v>0</v>
      </c>
      <c r="J16" s="73">
        <f t="shared" si="4"/>
        <v>796.95890410958907</v>
      </c>
      <c r="K16" s="74">
        <f t="shared" si="0"/>
        <v>6536.9608980085459</v>
      </c>
    </row>
    <row r="17" spans="2:11" x14ac:dyDescent="0.25">
      <c r="B17" s="62">
        <v>44206</v>
      </c>
      <c r="C17" s="51">
        <v>11</v>
      </c>
      <c r="D17" s="51">
        <f>COUNTIF('Database MP5'!$B$1:$B$181,B17)</f>
        <v>0</v>
      </c>
      <c r="E17" s="51">
        <f t="shared" si="2"/>
        <v>356</v>
      </c>
      <c r="F17" s="51">
        <f t="shared" si="5"/>
        <v>0</v>
      </c>
      <c r="G17" s="66">
        <f t="shared" si="1"/>
        <v>0.97534246575342465</v>
      </c>
      <c r="H17" s="67">
        <f t="shared" si="3"/>
        <v>0</v>
      </c>
      <c r="J17" s="73">
        <f t="shared" si="4"/>
        <v>796.95890410958907</v>
      </c>
      <c r="K17" s="74">
        <f t="shared" si="0"/>
        <v>6536.9608980085459</v>
      </c>
    </row>
    <row r="18" spans="2:11" x14ac:dyDescent="0.25">
      <c r="B18" s="62">
        <v>44207</v>
      </c>
      <c r="C18" s="51">
        <v>12</v>
      </c>
      <c r="D18" s="51">
        <f>COUNTIF('Database MP5'!$B$1:$B$181,B18)</f>
        <v>0</v>
      </c>
      <c r="E18" s="51">
        <f t="shared" si="2"/>
        <v>355</v>
      </c>
      <c r="F18" s="51">
        <f t="shared" si="5"/>
        <v>0</v>
      </c>
      <c r="G18" s="66">
        <f t="shared" si="1"/>
        <v>0.9726027397260274</v>
      </c>
      <c r="H18" s="67">
        <f t="shared" si="3"/>
        <v>0</v>
      </c>
      <c r="J18" s="73">
        <f t="shared" si="4"/>
        <v>796.95890410958907</v>
      </c>
      <c r="K18" s="74">
        <f t="shared" si="0"/>
        <v>6536.9608980085459</v>
      </c>
    </row>
    <row r="19" spans="2:11" x14ac:dyDescent="0.25">
      <c r="B19" s="62">
        <v>44208</v>
      </c>
      <c r="C19" s="51">
        <v>13</v>
      </c>
      <c r="D19" s="51">
        <f>COUNTIF('Database MP5'!$B$1:$B$181,B19)</f>
        <v>0</v>
      </c>
      <c r="E19" s="51">
        <f t="shared" si="2"/>
        <v>354</v>
      </c>
      <c r="F19" s="51">
        <f t="shared" si="5"/>
        <v>0</v>
      </c>
      <c r="G19" s="66">
        <f t="shared" si="1"/>
        <v>0.96986301369863015</v>
      </c>
      <c r="H19" s="67">
        <f t="shared" si="3"/>
        <v>0</v>
      </c>
      <c r="J19" s="73">
        <f t="shared" si="4"/>
        <v>796.95890410958907</v>
      </c>
      <c r="K19" s="74">
        <f t="shared" si="0"/>
        <v>6536.9608980085459</v>
      </c>
    </row>
    <row r="20" spans="2:11" x14ac:dyDescent="0.25">
      <c r="B20" s="62">
        <v>44209</v>
      </c>
      <c r="C20" s="51">
        <v>14</v>
      </c>
      <c r="D20" s="51">
        <f>COUNTIF('Database MP5'!$B$1:$B$181,B20)</f>
        <v>0</v>
      </c>
      <c r="E20" s="51">
        <f t="shared" si="2"/>
        <v>353</v>
      </c>
      <c r="F20" s="51">
        <f t="shared" si="5"/>
        <v>0</v>
      </c>
      <c r="G20" s="66">
        <f t="shared" si="1"/>
        <v>0.9671232876712329</v>
      </c>
      <c r="H20" s="67">
        <f t="shared" si="3"/>
        <v>0</v>
      </c>
      <c r="J20" s="73">
        <f t="shared" si="4"/>
        <v>796.95890410958907</v>
      </c>
      <c r="K20" s="74">
        <f t="shared" si="0"/>
        <v>6536.9608980085459</v>
      </c>
    </row>
    <row r="21" spans="2:11" x14ac:dyDescent="0.25">
      <c r="B21" s="62">
        <v>44210</v>
      </c>
      <c r="C21" s="51">
        <v>15</v>
      </c>
      <c r="D21" s="51">
        <f>COUNTIF('Database MP5'!$B$1:$B$181,B21)</f>
        <v>0</v>
      </c>
      <c r="E21" s="51">
        <f t="shared" si="2"/>
        <v>352</v>
      </c>
      <c r="F21" s="51">
        <f t="shared" si="5"/>
        <v>0</v>
      </c>
      <c r="G21" s="66">
        <f t="shared" si="1"/>
        <v>0.96438356164383565</v>
      </c>
      <c r="H21" s="67">
        <f t="shared" si="3"/>
        <v>0</v>
      </c>
      <c r="J21" s="73">
        <f t="shared" si="4"/>
        <v>796.95890410958907</v>
      </c>
      <c r="K21" s="74">
        <f t="shared" si="0"/>
        <v>6536.9608980085459</v>
      </c>
    </row>
    <row r="22" spans="2:11" x14ac:dyDescent="0.25">
      <c r="B22" s="62">
        <v>44211</v>
      </c>
      <c r="C22" s="51">
        <v>16</v>
      </c>
      <c r="D22" s="51">
        <f>COUNTIF('Database MP5'!$B$1:$B$181,B22)</f>
        <v>0</v>
      </c>
      <c r="E22" s="51">
        <f t="shared" si="2"/>
        <v>351</v>
      </c>
      <c r="F22" s="51">
        <f t="shared" si="5"/>
        <v>0</v>
      </c>
      <c r="G22" s="66">
        <f t="shared" si="1"/>
        <v>0.9616438356164384</v>
      </c>
      <c r="H22" s="67">
        <f t="shared" si="3"/>
        <v>0</v>
      </c>
      <c r="J22" s="73">
        <f t="shared" si="4"/>
        <v>796.95890410958907</v>
      </c>
      <c r="K22" s="74">
        <f t="shared" si="0"/>
        <v>6536.9608980085459</v>
      </c>
    </row>
    <row r="23" spans="2:11" x14ac:dyDescent="0.25">
      <c r="B23" s="62">
        <v>44212</v>
      </c>
      <c r="C23" s="51">
        <v>17</v>
      </c>
      <c r="D23" s="51">
        <f>COUNTIF('Database MP5'!$B$1:$B$181,B23)</f>
        <v>0</v>
      </c>
      <c r="E23" s="51">
        <f t="shared" si="2"/>
        <v>350</v>
      </c>
      <c r="F23" s="51">
        <f t="shared" si="5"/>
        <v>0</v>
      </c>
      <c r="G23" s="66">
        <f t="shared" si="1"/>
        <v>0.95890410958904104</v>
      </c>
      <c r="H23" s="67">
        <f t="shared" si="3"/>
        <v>0</v>
      </c>
      <c r="J23" s="73">
        <f t="shared" si="4"/>
        <v>796.95890410958907</v>
      </c>
      <c r="K23" s="74">
        <f t="shared" si="0"/>
        <v>6536.9608980085459</v>
      </c>
    </row>
    <row r="24" spans="2:11" x14ac:dyDescent="0.25">
      <c r="B24" s="62">
        <v>44213</v>
      </c>
      <c r="C24" s="51">
        <v>18</v>
      </c>
      <c r="D24" s="51">
        <f>COUNTIF('Database MP5'!$B$1:$B$181,B24)</f>
        <v>0</v>
      </c>
      <c r="E24" s="51">
        <f t="shared" si="2"/>
        <v>349</v>
      </c>
      <c r="F24" s="51">
        <f t="shared" si="5"/>
        <v>0</v>
      </c>
      <c r="G24" s="66">
        <f t="shared" si="1"/>
        <v>0.95616438356164379</v>
      </c>
      <c r="H24" s="67">
        <f t="shared" si="3"/>
        <v>0</v>
      </c>
      <c r="J24" s="73">
        <f t="shared" si="4"/>
        <v>796.95890410958907</v>
      </c>
      <c r="K24" s="74">
        <f t="shared" si="0"/>
        <v>6536.9608980085459</v>
      </c>
    </row>
    <row r="25" spans="2:11" x14ac:dyDescent="0.25">
      <c r="B25" s="62">
        <v>44214</v>
      </c>
      <c r="C25" s="51">
        <v>19</v>
      </c>
      <c r="D25" s="51">
        <f>COUNTIF('Database MP5'!$B$1:$B$181,B25)</f>
        <v>0</v>
      </c>
      <c r="E25" s="51">
        <f t="shared" si="2"/>
        <v>348</v>
      </c>
      <c r="F25" s="51">
        <f t="shared" si="5"/>
        <v>0</v>
      </c>
      <c r="G25" s="66">
        <f t="shared" si="1"/>
        <v>0.95342465753424654</v>
      </c>
      <c r="H25" s="67">
        <f t="shared" si="3"/>
        <v>0</v>
      </c>
      <c r="J25" s="73">
        <f t="shared" si="4"/>
        <v>796.95890410958907</v>
      </c>
      <c r="K25" s="74">
        <f t="shared" si="0"/>
        <v>6536.9608980085459</v>
      </c>
    </row>
    <row r="26" spans="2:11" x14ac:dyDescent="0.25">
      <c r="B26" s="62">
        <v>44215</v>
      </c>
      <c r="C26" s="51">
        <v>20</v>
      </c>
      <c r="D26" s="51">
        <f>COUNTIF('Database MP5'!$B$1:$B$181,B26)</f>
        <v>4</v>
      </c>
      <c r="E26" s="51">
        <f t="shared" si="2"/>
        <v>347</v>
      </c>
      <c r="F26" s="51">
        <f t="shared" si="5"/>
        <v>1388</v>
      </c>
      <c r="G26" s="66">
        <f t="shared" si="1"/>
        <v>0.9506849315068493</v>
      </c>
      <c r="H26" s="67">
        <f t="shared" si="3"/>
        <v>3.8027397260273972</v>
      </c>
      <c r="J26" s="73">
        <f t="shared" si="4"/>
        <v>800.7616438356165</v>
      </c>
      <c r="K26" s="74">
        <f t="shared" si="0"/>
        <v>6568.1524196367764</v>
      </c>
    </row>
    <row r="27" spans="2:11" x14ac:dyDescent="0.25">
      <c r="B27" s="62">
        <v>44216</v>
      </c>
      <c r="C27" s="51">
        <v>21</v>
      </c>
      <c r="D27" s="51">
        <f>COUNTIF('Database MP5'!$B$1:$B$181,B27)</f>
        <v>0</v>
      </c>
      <c r="E27" s="51">
        <f t="shared" si="2"/>
        <v>346</v>
      </c>
      <c r="F27" s="51">
        <f t="shared" si="5"/>
        <v>0</v>
      </c>
      <c r="G27" s="66">
        <f t="shared" si="1"/>
        <v>0.94794520547945205</v>
      </c>
      <c r="H27" s="67">
        <f t="shared" si="3"/>
        <v>0</v>
      </c>
      <c r="J27" s="73">
        <f t="shared" si="4"/>
        <v>800.7616438356165</v>
      </c>
      <c r="K27" s="74">
        <f t="shared" si="0"/>
        <v>6568.1524196367764</v>
      </c>
    </row>
    <row r="28" spans="2:11" x14ac:dyDescent="0.25">
      <c r="B28" s="62">
        <v>44217</v>
      </c>
      <c r="C28" s="51">
        <v>22</v>
      </c>
      <c r="D28" s="51">
        <f>COUNTIF('Database MP5'!$B$1:$B$181,B28)</f>
        <v>0</v>
      </c>
      <c r="E28" s="51">
        <f t="shared" si="2"/>
        <v>345</v>
      </c>
      <c r="F28" s="51">
        <f t="shared" si="5"/>
        <v>0</v>
      </c>
      <c r="G28" s="66">
        <f t="shared" si="1"/>
        <v>0.9452054794520548</v>
      </c>
      <c r="H28" s="67">
        <f t="shared" si="3"/>
        <v>0</v>
      </c>
      <c r="J28" s="73">
        <f t="shared" si="4"/>
        <v>800.7616438356165</v>
      </c>
      <c r="K28" s="74">
        <f t="shared" si="0"/>
        <v>6568.1524196367764</v>
      </c>
    </row>
    <row r="29" spans="2:11" x14ac:dyDescent="0.25">
      <c r="B29" s="62">
        <v>44218</v>
      </c>
      <c r="C29" s="51">
        <v>23</v>
      </c>
      <c r="D29" s="51">
        <f>COUNTIF('Database MP5'!$B$1:$B$181,B29)</f>
        <v>0</v>
      </c>
      <c r="E29" s="51">
        <f t="shared" si="2"/>
        <v>344</v>
      </c>
      <c r="F29" s="51">
        <f t="shared" si="5"/>
        <v>0</v>
      </c>
      <c r="G29" s="66">
        <f t="shared" si="1"/>
        <v>0.94246575342465755</v>
      </c>
      <c r="H29" s="67">
        <f t="shared" si="3"/>
        <v>0</v>
      </c>
      <c r="J29" s="73">
        <f t="shared" si="4"/>
        <v>800.7616438356165</v>
      </c>
      <c r="K29" s="74">
        <f t="shared" si="0"/>
        <v>6568.1524196367764</v>
      </c>
    </row>
    <row r="30" spans="2:11" x14ac:dyDescent="0.25">
      <c r="B30" s="62">
        <v>44219</v>
      </c>
      <c r="C30" s="51">
        <v>24</v>
      </c>
      <c r="D30" s="51">
        <f>COUNTIF('Database MP5'!$B$1:$B$181,B30)</f>
        <v>0</v>
      </c>
      <c r="E30" s="51">
        <f t="shared" si="2"/>
        <v>343</v>
      </c>
      <c r="F30" s="51">
        <f t="shared" si="5"/>
        <v>0</v>
      </c>
      <c r="G30" s="66">
        <f t="shared" si="1"/>
        <v>0.9397260273972603</v>
      </c>
      <c r="H30" s="67">
        <f t="shared" si="3"/>
        <v>0</v>
      </c>
      <c r="J30" s="73">
        <f t="shared" si="4"/>
        <v>800.7616438356165</v>
      </c>
      <c r="K30" s="74">
        <f t="shared" si="0"/>
        <v>6568.1524196367764</v>
      </c>
    </row>
    <row r="31" spans="2:11" x14ac:dyDescent="0.25">
      <c r="B31" s="62">
        <v>44220</v>
      </c>
      <c r="C31" s="51">
        <v>25</v>
      </c>
      <c r="D31" s="51">
        <f>COUNTIF('Database MP5'!$B$1:$B$181,B31)</f>
        <v>0</v>
      </c>
      <c r="E31" s="51">
        <f t="shared" si="2"/>
        <v>342</v>
      </c>
      <c r="F31" s="51">
        <f t="shared" si="5"/>
        <v>0</v>
      </c>
      <c r="G31" s="66">
        <f t="shared" si="1"/>
        <v>0.93698630136986305</v>
      </c>
      <c r="H31" s="67">
        <f t="shared" si="3"/>
        <v>0</v>
      </c>
      <c r="J31" s="73">
        <f t="shared" si="4"/>
        <v>800.7616438356165</v>
      </c>
      <c r="K31" s="74">
        <f t="shared" si="0"/>
        <v>6568.1524196367764</v>
      </c>
    </row>
    <row r="32" spans="2:11" x14ac:dyDescent="0.25">
      <c r="B32" s="62">
        <v>44221</v>
      </c>
      <c r="C32" s="51">
        <v>26</v>
      </c>
      <c r="D32" s="51">
        <f>COUNTIF('Database MP5'!$B$1:$B$181,B32)</f>
        <v>0</v>
      </c>
      <c r="E32" s="51">
        <f t="shared" si="2"/>
        <v>341</v>
      </c>
      <c r="F32" s="51">
        <f t="shared" si="5"/>
        <v>0</v>
      </c>
      <c r="G32" s="66">
        <f t="shared" si="1"/>
        <v>0.9342465753424658</v>
      </c>
      <c r="H32" s="67">
        <f t="shared" si="3"/>
        <v>0</v>
      </c>
      <c r="J32" s="73">
        <f t="shared" si="4"/>
        <v>800.7616438356165</v>
      </c>
      <c r="K32" s="74">
        <f t="shared" si="0"/>
        <v>6568.1524196367764</v>
      </c>
    </row>
    <row r="33" spans="2:11" x14ac:dyDescent="0.25">
      <c r="B33" s="62">
        <v>44222</v>
      </c>
      <c r="C33" s="51">
        <v>27</v>
      </c>
      <c r="D33" s="51">
        <f>COUNTIF('Database MP5'!$B$1:$B$181,B33)</f>
        <v>0</v>
      </c>
      <c r="E33" s="51">
        <f t="shared" si="2"/>
        <v>340</v>
      </c>
      <c r="F33" s="51">
        <f t="shared" si="5"/>
        <v>0</v>
      </c>
      <c r="G33" s="66">
        <f t="shared" si="1"/>
        <v>0.93150684931506844</v>
      </c>
      <c r="H33" s="67">
        <f t="shared" si="3"/>
        <v>0</v>
      </c>
      <c r="J33" s="73">
        <f t="shared" si="4"/>
        <v>800.7616438356165</v>
      </c>
      <c r="K33" s="74">
        <f t="shared" si="0"/>
        <v>6568.1524196367764</v>
      </c>
    </row>
    <row r="34" spans="2:11" x14ac:dyDescent="0.25">
      <c r="B34" s="62">
        <v>44223</v>
      </c>
      <c r="C34" s="51">
        <v>28</v>
      </c>
      <c r="D34" s="51">
        <f>COUNTIF('Database MP5'!$B$1:$B$181,B34)</f>
        <v>0</v>
      </c>
      <c r="E34" s="51">
        <f t="shared" si="2"/>
        <v>339</v>
      </c>
      <c r="F34" s="51">
        <f t="shared" si="5"/>
        <v>0</v>
      </c>
      <c r="G34" s="66">
        <f t="shared" si="1"/>
        <v>0.92876712328767119</v>
      </c>
      <c r="H34" s="67">
        <f t="shared" si="3"/>
        <v>0</v>
      </c>
      <c r="J34" s="73">
        <f t="shared" si="4"/>
        <v>800.7616438356165</v>
      </c>
      <c r="K34" s="74">
        <f t="shared" si="0"/>
        <v>6568.1524196367764</v>
      </c>
    </row>
    <row r="35" spans="2:11" x14ac:dyDescent="0.25">
      <c r="B35" s="62">
        <v>44224</v>
      </c>
      <c r="C35" s="51">
        <v>29</v>
      </c>
      <c r="D35" s="51">
        <f>COUNTIF('Database MP5'!$B$1:$B$181,B35)</f>
        <v>0</v>
      </c>
      <c r="E35" s="51">
        <f t="shared" si="2"/>
        <v>338</v>
      </c>
      <c r="F35" s="51">
        <f t="shared" si="5"/>
        <v>0</v>
      </c>
      <c r="G35" s="66">
        <f t="shared" si="1"/>
        <v>0.92602739726027394</v>
      </c>
      <c r="H35" s="67">
        <f>D35*G35</f>
        <v>0</v>
      </c>
      <c r="J35" s="73">
        <f t="shared" si="4"/>
        <v>800.7616438356165</v>
      </c>
      <c r="K35" s="74">
        <f t="shared" si="0"/>
        <v>6568.1524196367764</v>
      </c>
    </row>
    <row r="36" spans="2:11" x14ac:dyDescent="0.25">
      <c r="B36" s="62">
        <v>44225</v>
      </c>
      <c r="C36" s="51">
        <v>30</v>
      </c>
      <c r="D36" s="51">
        <f>COUNTIF('Database MP5'!$B$1:$B$181,B36)</f>
        <v>0</v>
      </c>
      <c r="E36" s="51">
        <f t="shared" si="2"/>
        <v>337</v>
      </c>
      <c r="F36" s="51">
        <f t="shared" si="5"/>
        <v>0</v>
      </c>
      <c r="G36" s="66">
        <f t="shared" si="1"/>
        <v>0.92328767123287669</v>
      </c>
      <c r="H36" s="67">
        <f t="shared" si="3"/>
        <v>0</v>
      </c>
      <c r="J36" s="73">
        <f t="shared" si="4"/>
        <v>800.7616438356165</v>
      </c>
      <c r="K36" s="74">
        <f t="shared" si="0"/>
        <v>6568.1524196367764</v>
      </c>
    </row>
    <row r="37" spans="2:11" x14ac:dyDescent="0.25">
      <c r="B37" s="62">
        <v>44226</v>
      </c>
      <c r="C37" s="51">
        <v>31</v>
      </c>
      <c r="D37" s="51">
        <f>COUNTIF('Database MP5'!$B$1:$B$181,B37)</f>
        <v>0</v>
      </c>
      <c r="E37" s="51">
        <f t="shared" si="2"/>
        <v>336</v>
      </c>
      <c r="F37" s="51">
        <f t="shared" si="5"/>
        <v>0</v>
      </c>
      <c r="G37" s="66">
        <f t="shared" si="1"/>
        <v>0.92054794520547945</v>
      </c>
      <c r="H37" s="67">
        <f t="shared" si="3"/>
        <v>0</v>
      </c>
      <c r="J37" s="73">
        <f t="shared" si="4"/>
        <v>800.7616438356165</v>
      </c>
      <c r="K37" s="74">
        <f t="shared" si="0"/>
        <v>6568.1524196367764</v>
      </c>
    </row>
    <row r="38" spans="2:11" x14ac:dyDescent="0.25">
      <c r="B38" s="62">
        <v>44227</v>
      </c>
      <c r="C38" s="51">
        <v>32</v>
      </c>
      <c r="D38" s="51">
        <f>COUNTIF('Database MP5'!$B$1:$B$181,B38)</f>
        <v>0</v>
      </c>
      <c r="E38" s="51">
        <f t="shared" si="2"/>
        <v>335</v>
      </c>
      <c r="F38" s="51">
        <f t="shared" si="5"/>
        <v>0</v>
      </c>
      <c r="G38" s="66">
        <f t="shared" si="1"/>
        <v>0.9178082191780822</v>
      </c>
      <c r="H38" s="67">
        <f t="shared" si="3"/>
        <v>0</v>
      </c>
      <c r="J38" s="73">
        <f t="shared" si="4"/>
        <v>800.7616438356165</v>
      </c>
      <c r="K38" s="74">
        <f t="shared" si="0"/>
        <v>6568.1524196367764</v>
      </c>
    </row>
    <row r="39" spans="2:11" x14ac:dyDescent="0.25">
      <c r="B39" s="62">
        <v>44228</v>
      </c>
      <c r="C39" s="51">
        <v>33</v>
      </c>
      <c r="D39" s="51">
        <f>COUNTIF('Database MP5'!$B$1:$B$181,B39)</f>
        <v>0</v>
      </c>
      <c r="E39" s="51">
        <f t="shared" si="2"/>
        <v>334</v>
      </c>
      <c r="F39" s="51">
        <f t="shared" si="5"/>
        <v>0</v>
      </c>
      <c r="G39" s="66">
        <f t="shared" si="1"/>
        <v>0.91506849315068495</v>
      </c>
      <c r="H39" s="67">
        <f t="shared" si="3"/>
        <v>0</v>
      </c>
      <c r="J39" s="73">
        <f t="shared" si="4"/>
        <v>800.7616438356165</v>
      </c>
      <c r="K39" s="74">
        <f t="shared" si="0"/>
        <v>6568.1524196367764</v>
      </c>
    </row>
    <row r="40" spans="2:11" x14ac:dyDescent="0.25">
      <c r="B40" s="62">
        <v>44229</v>
      </c>
      <c r="C40" s="51">
        <v>34</v>
      </c>
      <c r="D40" s="51">
        <f>COUNTIF('Database MP5'!$B$1:$B$181,B40)</f>
        <v>0</v>
      </c>
      <c r="E40" s="51">
        <f t="shared" si="2"/>
        <v>333</v>
      </c>
      <c r="F40" s="51">
        <f t="shared" si="5"/>
        <v>0</v>
      </c>
      <c r="G40" s="66">
        <f t="shared" si="1"/>
        <v>0.9123287671232877</v>
      </c>
      <c r="H40" s="67">
        <f t="shared" si="3"/>
        <v>0</v>
      </c>
      <c r="J40" s="73">
        <f t="shared" si="4"/>
        <v>800.7616438356165</v>
      </c>
      <c r="K40" s="74">
        <f t="shared" si="0"/>
        <v>6568.1524196367764</v>
      </c>
    </row>
    <row r="41" spans="2:11" x14ac:dyDescent="0.25">
      <c r="B41" s="62">
        <v>44230</v>
      </c>
      <c r="C41" s="51">
        <v>35</v>
      </c>
      <c r="D41" s="51">
        <f>COUNTIF('Database MP5'!$B$1:$B$181,B41)</f>
        <v>0</v>
      </c>
      <c r="E41" s="51">
        <f t="shared" si="2"/>
        <v>332</v>
      </c>
      <c r="F41" s="51">
        <f t="shared" si="5"/>
        <v>0</v>
      </c>
      <c r="G41" s="66">
        <f t="shared" si="1"/>
        <v>0.90958904109589045</v>
      </c>
      <c r="H41" s="67">
        <f t="shared" si="3"/>
        <v>0</v>
      </c>
      <c r="J41" s="73">
        <f t="shared" si="4"/>
        <v>800.7616438356165</v>
      </c>
      <c r="K41" s="74">
        <f t="shared" si="0"/>
        <v>6568.1524196367764</v>
      </c>
    </row>
    <row r="42" spans="2:11" x14ac:dyDescent="0.25">
      <c r="B42" s="62">
        <v>44231</v>
      </c>
      <c r="C42" s="51">
        <v>36</v>
      </c>
      <c r="D42" s="51">
        <f>COUNTIF('Database MP5'!$B$1:$B$181,B42)</f>
        <v>0</v>
      </c>
      <c r="E42" s="51">
        <f t="shared" si="2"/>
        <v>331</v>
      </c>
      <c r="F42" s="51">
        <f t="shared" si="5"/>
        <v>0</v>
      </c>
      <c r="G42" s="66">
        <f t="shared" si="1"/>
        <v>0.9068493150684932</v>
      </c>
      <c r="H42" s="67">
        <f t="shared" si="3"/>
        <v>0</v>
      </c>
      <c r="J42" s="73">
        <f t="shared" si="4"/>
        <v>800.7616438356165</v>
      </c>
      <c r="K42" s="74">
        <f t="shared" si="0"/>
        <v>6568.1524196367764</v>
      </c>
    </row>
    <row r="43" spans="2:11" x14ac:dyDescent="0.25">
      <c r="B43" s="62">
        <v>44232</v>
      </c>
      <c r="C43" s="51">
        <v>37</v>
      </c>
      <c r="D43" s="51">
        <f>COUNTIF('Database MP5'!$B$1:$B$181,B43)</f>
        <v>0</v>
      </c>
      <c r="E43" s="51">
        <f t="shared" si="2"/>
        <v>330</v>
      </c>
      <c r="F43" s="51">
        <f t="shared" si="5"/>
        <v>0</v>
      </c>
      <c r="G43" s="66">
        <f t="shared" si="1"/>
        <v>0.90410958904109584</v>
      </c>
      <c r="H43" s="67">
        <f t="shared" si="3"/>
        <v>0</v>
      </c>
      <c r="J43" s="73">
        <f t="shared" si="4"/>
        <v>800.7616438356165</v>
      </c>
      <c r="K43" s="74">
        <f t="shared" si="0"/>
        <v>6568.1524196367764</v>
      </c>
    </row>
    <row r="44" spans="2:11" x14ac:dyDescent="0.25">
      <c r="B44" s="62">
        <v>44233</v>
      </c>
      <c r="C44" s="51">
        <v>38</v>
      </c>
      <c r="D44" s="51">
        <f>COUNTIF('Database MP5'!$B$1:$B$181,B44)</f>
        <v>0</v>
      </c>
      <c r="E44" s="51">
        <f t="shared" si="2"/>
        <v>329</v>
      </c>
      <c r="F44" s="51">
        <f t="shared" si="5"/>
        <v>0</v>
      </c>
      <c r="G44" s="66">
        <f t="shared" si="1"/>
        <v>0.90136986301369859</v>
      </c>
      <c r="H44" s="67">
        <f t="shared" si="3"/>
        <v>0</v>
      </c>
      <c r="J44" s="73">
        <f t="shared" si="4"/>
        <v>800.7616438356165</v>
      </c>
      <c r="K44" s="74">
        <f t="shared" si="0"/>
        <v>6568.1524196367764</v>
      </c>
    </row>
    <row r="45" spans="2:11" x14ac:dyDescent="0.25">
      <c r="B45" s="62">
        <v>44234</v>
      </c>
      <c r="C45" s="51">
        <v>39</v>
      </c>
      <c r="D45" s="51">
        <f>COUNTIF('Database MP5'!$B$1:$B$181,B45)</f>
        <v>0</v>
      </c>
      <c r="E45" s="51">
        <f t="shared" si="2"/>
        <v>328</v>
      </c>
      <c r="F45" s="51">
        <f t="shared" si="5"/>
        <v>0</v>
      </c>
      <c r="G45" s="66">
        <f t="shared" si="1"/>
        <v>0.89863013698630134</v>
      </c>
      <c r="H45" s="67">
        <f t="shared" si="3"/>
        <v>0</v>
      </c>
      <c r="J45" s="73">
        <f t="shared" si="4"/>
        <v>800.7616438356165</v>
      </c>
      <c r="K45" s="74">
        <f t="shared" si="0"/>
        <v>6568.1524196367764</v>
      </c>
    </row>
    <row r="46" spans="2:11" x14ac:dyDescent="0.25">
      <c r="B46" s="62">
        <v>44235</v>
      </c>
      <c r="C46" s="51">
        <v>40</v>
      </c>
      <c r="D46" s="51">
        <f>COUNTIF('Database MP5'!$B$1:$B$181,B46)</f>
        <v>0</v>
      </c>
      <c r="E46" s="51">
        <f t="shared" si="2"/>
        <v>327</v>
      </c>
      <c r="F46" s="51">
        <f t="shared" si="5"/>
        <v>0</v>
      </c>
      <c r="G46" s="66">
        <f t="shared" si="1"/>
        <v>0.89589041095890409</v>
      </c>
      <c r="H46" s="67">
        <f t="shared" si="3"/>
        <v>0</v>
      </c>
      <c r="J46" s="73">
        <f t="shared" si="4"/>
        <v>800.7616438356165</v>
      </c>
      <c r="K46" s="74">
        <f t="shared" si="0"/>
        <v>6568.1524196367764</v>
      </c>
    </row>
    <row r="47" spans="2:11" x14ac:dyDescent="0.25">
      <c r="B47" s="62">
        <v>44236</v>
      </c>
      <c r="C47" s="51">
        <v>41</v>
      </c>
      <c r="D47" s="51">
        <f>COUNTIF('Database MP5'!$B$1:$B$181,B47)</f>
        <v>0</v>
      </c>
      <c r="E47" s="51">
        <f t="shared" si="2"/>
        <v>326</v>
      </c>
      <c r="F47" s="51">
        <f t="shared" si="5"/>
        <v>0</v>
      </c>
      <c r="G47" s="66">
        <f t="shared" si="1"/>
        <v>0.89315068493150684</v>
      </c>
      <c r="H47" s="67">
        <f t="shared" si="3"/>
        <v>0</v>
      </c>
      <c r="J47" s="73">
        <f t="shared" si="4"/>
        <v>800.7616438356165</v>
      </c>
      <c r="K47" s="74">
        <f t="shared" si="0"/>
        <v>6568.1524196367764</v>
      </c>
    </row>
    <row r="48" spans="2:11" x14ac:dyDescent="0.25">
      <c r="B48" s="62">
        <v>44237</v>
      </c>
      <c r="C48" s="51">
        <v>42</v>
      </c>
      <c r="D48" s="51">
        <f>COUNTIF('Database MP5'!$B$1:$B$181,B48)</f>
        <v>0</v>
      </c>
      <c r="E48" s="51">
        <f t="shared" si="2"/>
        <v>325</v>
      </c>
      <c r="F48" s="51">
        <f t="shared" si="5"/>
        <v>0</v>
      </c>
      <c r="G48" s="66">
        <f t="shared" si="1"/>
        <v>0.8904109589041096</v>
      </c>
      <c r="H48" s="67">
        <f t="shared" si="3"/>
        <v>0</v>
      </c>
      <c r="J48" s="73">
        <f t="shared" si="4"/>
        <v>800.7616438356165</v>
      </c>
      <c r="K48" s="74">
        <f t="shared" si="0"/>
        <v>6568.1524196367764</v>
      </c>
    </row>
    <row r="49" spans="2:11" x14ac:dyDescent="0.25">
      <c r="B49" s="62">
        <v>44238</v>
      </c>
      <c r="C49" s="51">
        <v>43</v>
      </c>
      <c r="D49" s="51">
        <f>COUNTIF('Database MP5'!$B$1:$B$181,B49)</f>
        <v>0</v>
      </c>
      <c r="E49" s="51">
        <f t="shared" si="2"/>
        <v>324</v>
      </c>
      <c r="F49" s="51">
        <f t="shared" si="5"/>
        <v>0</v>
      </c>
      <c r="G49" s="66">
        <f t="shared" si="1"/>
        <v>0.88767123287671235</v>
      </c>
      <c r="H49" s="67">
        <f t="shared" si="3"/>
        <v>0</v>
      </c>
      <c r="J49" s="73">
        <f t="shared" si="4"/>
        <v>800.7616438356165</v>
      </c>
      <c r="K49" s="74">
        <f t="shared" si="0"/>
        <v>6568.1524196367764</v>
      </c>
    </row>
    <row r="50" spans="2:11" x14ac:dyDescent="0.25">
      <c r="B50" s="62">
        <v>44239</v>
      </c>
      <c r="C50" s="51">
        <v>44</v>
      </c>
      <c r="D50" s="51">
        <f>COUNTIF('Database MP5'!$B$1:$B$181,B50)</f>
        <v>0</v>
      </c>
      <c r="E50" s="51">
        <f t="shared" si="2"/>
        <v>323</v>
      </c>
      <c r="F50" s="51">
        <f t="shared" si="5"/>
        <v>0</v>
      </c>
      <c r="G50" s="66">
        <f t="shared" si="1"/>
        <v>0.8849315068493151</v>
      </c>
      <c r="H50" s="67">
        <f t="shared" si="3"/>
        <v>0</v>
      </c>
      <c r="J50" s="73">
        <f t="shared" si="4"/>
        <v>800.7616438356165</v>
      </c>
      <c r="K50" s="74">
        <f t="shared" si="0"/>
        <v>6568.1524196367764</v>
      </c>
    </row>
    <row r="51" spans="2:11" x14ac:dyDescent="0.25">
      <c r="B51" s="62">
        <v>44240</v>
      </c>
      <c r="C51" s="51">
        <v>45</v>
      </c>
      <c r="D51" s="51">
        <f>COUNTIF('Database MP5'!$B$1:$B$181,B51)</f>
        <v>2</v>
      </c>
      <c r="E51" s="51">
        <f t="shared" si="2"/>
        <v>322</v>
      </c>
      <c r="F51" s="51">
        <f t="shared" si="5"/>
        <v>644</v>
      </c>
      <c r="G51" s="66">
        <f t="shared" si="1"/>
        <v>0.88219178082191785</v>
      </c>
      <c r="H51" s="67">
        <f t="shared" si="3"/>
        <v>1.7643835616438357</v>
      </c>
      <c r="J51" s="73">
        <f t="shared" si="4"/>
        <v>802.52602739726035</v>
      </c>
      <c r="K51" s="74">
        <f t="shared" si="0"/>
        <v>6582.6245665593851</v>
      </c>
    </row>
    <row r="52" spans="2:11" x14ac:dyDescent="0.25">
      <c r="B52" s="62">
        <v>44241</v>
      </c>
      <c r="C52" s="51">
        <v>46</v>
      </c>
      <c r="D52" s="51">
        <f>COUNTIF('Database MP5'!$B$1:$B$181,B52)</f>
        <v>0</v>
      </c>
      <c r="E52" s="51">
        <f t="shared" si="2"/>
        <v>321</v>
      </c>
      <c r="F52" s="51">
        <f t="shared" si="5"/>
        <v>0</v>
      </c>
      <c r="G52" s="66">
        <f t="shared" si="1"/>
        <v>0.8794520547945206</v>
      </c>
      <c r="H52" s="67">
        <f t="shared" si="3"/>
        <v>0</v>
      </c>
      <c r="J52" s="73">
        <f t="shared" si="4"/>
        <v>802.52602739726035</v>
      </c>
      <c r="K52" s="74">
        <f t="shared" si="0"/>
        <v>6582.6245665593851</v>
      </c>
    </row>
    <row r="53" spans="2:11" x14ac:dyDescent="0.25">
      <c r="B53" s="62">
        <v>44242</v>
      </c>
      <c r="C53" s="51">
        <v>47</v>
      </c>
      <c r="D53" s="51">
        <f>COUNTIF('Database MP5'!$B$1:$B$181,B53)</f>
        <v>0</v>
      </c>
      <c r="E53" s="51">
        <f t="shared" si="2"/>
        <v>320</v>
      </c>
      <c r="F53" s="51">
        <f t="shared" si="5"/>
        <v>0</v>
      </c>
      <c r="G53" s="66">
        <f t="shared" si="1"/>
        <v>0.87671232876712324</v>
      </c>
      <c r="H53" s="67">
        <f t="shared" si="3"/>
        <v>0</v>
      </c>
      <c r="J53" s="73">
        <f t="shared" si="4"/>
        <v>802.52602739726035</v>
      </c>
      <c r="K53" s="74">
        <f t="shared" si="0"/>
        <v>6582.6245665593851</v>
      </c>
    </row>
    <row r="54" spans="2:11" x14ac:dyDescent="0.25">
      <c r="B54" s="62">
        <v>44243</v>
      </c>
      <c r="C54" s="51">
        <v>48</v>
      </c>
      <c r="D54" s="51">
        <f>COUNTIF('Database MP5'!$B$1:$B$181,B54)</f>
        <v>0</v>
      </c>
      <c r="E54" s="51">
        <f t="shared" si="2"/>
        <v>319</v>
      </c>
      <c r="F54" s="51">
        <f t="shared" si="5"/>
        <v>0</v>
      </c>
      <c r="G54" s="66">
        <f t="shared" si="1"/>
        <v>0.87397260273972599</v>
      </c>
      <c r="H54" s="67">
        <f t="shared" si="3"/>
        <v>0</v>
      </c>
      <c r="J54" s="73">
        <f t="shared" si="4"/>
        <v>802.52602739726035</v>
      </c>
      <c r="K54" s="74">
        <f t="shared" si="0"/>
        <v>6582.6245665593851</v>
      </c>
    </row>
    <row r="55" spans="2:11" x14ac:dyDescent="0.25">
      <c r="B55" s="62">
        <v>44244</v>
      </c>
      <c r="C55" s="51">
        <v>49</v>
      </c>
      <c r="D55" s="51">
        <f>COUNTIF('Database MP5'!$B$1:$B$181,B55)</f>
        <v>1</v>
      </c>
      <c r="E55" s="51">
        <f t="shared" si="2"/>
        <v>318</v>
      </c>
      <c r="F55" s="51">
        <f t="shared" si="5"/>
        <v>318</v>
      </c>
      <c r="G55" s="66">
        <f t="shared" si="1"/>
        <v>0.87123287671232874</v>
      </c>
      <c r="H55" s="67">
        <f t="shared" si="3"/>
        <v>0.87123287671232874</v>
      </c>
      <c r="J55" s="73">
        <f t="shared" si="4"/>
        <v>803.39726027397273</v>
      </c>
      <c r="K55" s="74">
        <f t="shared" si="0"/>
        <v>6589.7707509093689</v>
      </c>
    </row>
    <row r="56" spans="2:11" x14ac:dyDescent="0.25">
      <c r="B56" s="62">
        <v>44245</v>
      </c>
      <c r="C56" s="51">
        <v>50</v>
      </c>
      <c r="D56" s="51">
        <f>COUNTIF('Database MP5'!$B$1:$B$181,B56)</f>
        <v>0</v>
      </c>
      <c r="E56" s="51">
        <f t="shared" si="2"/>
        <v>317</v>
      </c>
      <c r="F56" s="51">
        <f t="shared" si="5"/>
        <v>0</v>
      </c>
      <c r="G56" s="66">
        <f t="shared" si="1"/>
        <v>0.86849315068493149</v>
      </c>
      <c r="H56" s="67">
        <f t="shared" si="3"/>
        <v>0</v>
      </c>
      <c r="J56" s="73">
        <f t="shared" si="4"/>
        <v>803.39726027397273</v>
      </c>
      <c r="K56" s="74">
        <f t="shared" si="0"/>
        <v>6589.7707509093689</v>
      </c>
    </row>
    <row r="57" spans="2:11" x14ac:dyDescent="0.25">
      <c r="B57" s="62">
        <v>44246</v>
      </c>
      <c r="C57" s="51">
        <v>51</v>
      </c>
      <c r="D57" s="51">
        <f>COUNTIF('Database MP5'!$B$1:$B$181,B57)</f>
        <v>1</v>
      </c>
      <c r="E57" s="51">
        <f t="shared" si="2"/>
        <v>316</v>
      </c>
      <c r="F57" s="51">
        <f t="shared" si="5"/>
        <v>316</v>
      </c>
      <c r="G57" s="66">
        <f t="shared" si="1"/>
        <v>0.86575342465753424</v>
      </c>
      <c r="H57" s="67">
        <f t="shared" si="3"/>
        <v>0.86575342465753424</v>
      </c>
      <c r="J57" s="73">
        <f t="shared" si="4"/>
        <v>804.26301369863029</v>
      </c>
      <c r="K57" s="74">
        <f t="shared" si="0"/>
        <v>6596.8719907036921</v>
      </c>
    </row>
    <row r="58" spans="2:11" x14ac:dyDescent="0.25">
      <c r="B58" s="62">
        <v>44247</v>
      </c>
      <c r="C58" s="51">
        <v>52</v>
      </c>
      <c r="D58" s="51">
        <f>COUNTIF('Database MP5'!$B$1:$B$181,B58)</f>
        <v>0</v>
      </c>
      <c r="E58" s="51">
        <f t="shared" si="2"/>
        <v>315</v>
      </c>
      <c r="F58" s="51">
        <f t="shared" si="5"/>
        <v>0</v>
      </c>
      <c r="G58" s="66">
        <f t="shared" si="1"/>
        <v>0.86301369863013699</v>
      </c>
      <c r="H58" s="67">
        <f t="shared" si="3"/>
        <v>0</v>
      </c>
      <c r="J58" s="73">
        <f t="shared" si="4"/>
        <v>804.26301369863029</v>
      </c>
      <c r="K58" s="74">
        <f t="shared" si="0"/>
        <v>6596.8719907036921</v>
      </c>
    </row>
    <row r="59" spans="2:11" x14ac:dyDescent="0.25">
      <c r="B59" s="62">
        <v>44248</v>
      </c>
      <c r="C59" s="51">
        <v>53</v>
      </c>
      <c r="D59" s="51">
        <f>COUNTIF('Database MP5'!$B$1:$B$181,B59)</f>
        <v>0</v>
      </c>
      <c r="E59" s="51">
        <f t="shared" si="2"/>
        <v>314</v>
      </c>
      <c r="F59" s="51">
        <f t="shared" si="5"/>
        <v>0</v>
      </c>
      <c r="G59" s="66">
        <f t="shared" si="1"/>
        <v>0.86027397260273974</v>
      </c>
      <c r="H59" s="67">
        <f t="shared" si="3"/>
        <v>0</v>
      </c>
      <c r="J59" s="73">
        <f t="shared" si="4"/>
        <v>804.26301369863029</v>
      </c>
      <c r="K59" s="74">
        <f t="shared" si="0"/>
        <v>6596.8719907036921</v>
      </c>
    </row>
    <row r="60" spans="2:11" x14ac:dyDescent="0.25">
      <c r="B60" s="62">
        <v>44249</v>
      </c>
      <c r="C60" s="51">
        <v>54</v>
      </c>
      <c r="D60" s="51">
        <f>COUNTIF('Database MP5'!$B$1:$B$181,B60)</f>
        <v>0</v>
      </c>
      <c r="E60" s="51">
        <f t="shared" si="2"/>
        <v>313</v>
      </c>
      <c r="F60" s="51">
        <f t="shared" si="5"/>
        <v>0</v>
      </c>
      <c r="G60" s="66">
        <f t="shared" si="1"/>
        <v>0.8575342465753425</v>
      </c>
      <c r="H60" s="67">
        <f t="shared" si="3"/>
        <v>0</v>
      </c>
      <c r="J60" s="73">
        <f t="shared" si="4"/>
        <v>804.26301369863029</v>
      </c>
      <c r="K60" s="74">
        <f t="shared" si="0"/>
        <v>6596.8719907036921</v>
      </c>
    </row>
    <row r="61" spans="2:11" x14ac:dyDescent="0.25">
      <c r="B61" s="62">
        <v>44250</v>
      </c>
      <c r="C61" s="51">
        <v>55</v>
      </c>
      <c r="D61" s="51">
        <f>COUNTIF('Database MP5'!$B$1:$B$181,B61)</f>
        <v>0</v>
      </c>
      <c r="E61" s="51">
        <f t="shared" si="2"/>
        <v>312</v>
      </c>
      <c r="F61" s="51">
        <f t="shared" si="5"/>
        <v>0</v>
      </c>
      <c r="G61" s="66">
        <f t="shared" si="1"/>
        <v>0.85479452054794525</v>
      </c>
      <c r="H61" s="67">
        <f t="shared" si="3"/>
        <v>0</v>
      </c>
      <c r="J61" s="73">
        <f t="shared" si="4"/>
        <v>804.26301369863029</v>
      </c>
      <c r="K61" s="74">
        <f t="shared" si="0"/>
        <v>6596.8719907036921</v>
      </c>
    </row>
    <row r="62" spans="2:11" x14ac:dyDescent="0.25">
      <c r="B62" s="62">
        <v>44251</v>
      </c>
      <c r="C62" s="51">
        <v>56</v>
      </c>
      <c r="D62" s="51">
        <f>COUNTIF('Database MP5'!$B$1:$B$181,B62)</f>
        <v>0</v>
      </c>
      <c r="E62" s="51">
        <f t="shared" si="2"/>
        <v>311</v>
      </c>
      <c r="F62" s="51">
        <f t="shared" si="5"/>
        <v>0</v>
      </c>
      <c r="G62" s="66">
        <f t="shared" si="1"/>
        <v>0.852054794520548</v>
      </c>
      <c r="H62" s="67">
        <f t="shared" si="3"/>
        <v>0</v>
      </c>
      <c r="J62" s="73">
        <f t="shared" si="4"/>
        <v>804.26301369863029</v>
      </c>
      <c r="K62" s="74">
        <f t="shared" si="0"/>
        <v>6596.8719907036921</v>
      </c>
    </row>
    <row r="63" spans="2:11" x14ac:dyDescent="0.25">
      <c r="B63" s="62">
        <v>44252</v>
      </c>
      <c r="C63" s="51">
        <v>57</v>
      </c>
      <c r="D63" s="51">
        <f>COUNTIF('Database MP5'!$B$1:$B$181,B63)</f>
        <v>0</v>
      </c>
      <c r="E63" s="51">
        <f t="shared" si="2"/>
        <v>310</v>
      </c>
      <c r="F63" s="51">
        <f t="shared" si="5"/>
        <v>0</v>
      </c>
      <c r="G63" s="66">
        <f t="shared" si="1"/>
        <v>0.84931506849315064</v>
      </c>
      <c r="H63" s="67">
        <f t="shared" si="3"/>
        <v>0</v>
      </c>
      <c r="J63" s="73">
        <f t="shared" si="4"/>
        <v>804.26301369863029</v>
      </c>
      <c r="K63" s="74">
        <f t="shared" si="0"/>
        <v>6596.8719907036921</v>
      </c>
    </row>
    <row r="64" spans="2:11" x14ac:dyDescent="0.25">
      <c r="B64" s="62">
        <v>44253</v>
      </c>
      <c r="C64" s="51">
        <v>58</v>
      </c>
      <c r="D64" s="51">
        <f>COUNTIF('Database MP5'!$B$1:$B$181,B64)</f>
        <v>0</v>
      </c>
      <c r="E64" s="51">
        <f t="shared" si="2"/>
        <v>309</v>
      </c>
      <c r="F64" s="51">
        <f t="shared" si="5"/>
        <v>0</v>
      </c>
      <c r="G64" s="66">
        <f t="shared" si="1"/>
        <v>0.84657534246575339</v>
      </c>
      <c r="H64" s="67">
        <f t="shared" si="3"/>
        <v>0</v>
      </c>
      <c r="J64" s="73">
        <f t="shared" si="4"/>
        <v>804.26301369863029</v>
      </c>
      <c r="K64" s="74">
        <f t="shared" si="0"/>
        <v>6596.8719907036921</v>
      </c>
    </row>
    <row r="65" spans="2:11" x14ac:dyDescent="0.25">
      <c r="B65" s="62">
        <v>44254</v>
      </c>
      <c r="C65" s="51">
        <v>59</v>
      </c>
      <c r="D65" s="51">
        <f>COUNTIF('Database MP5'!$B$1:$B$181,B65)</f>
        <v>0</v>
      </c>
      <c r="E65" s="51">
        <f t="shared" si="2"/>
        <v>308</v>
      </c>
      <c r="F65" s="51">
        <f t="shared" si="5"/>
        <v>0</v>
      </c>
      <c r="G65" s="66">
        <f t="shared" si="1"/>
        <v>0.84383561643835614</v>
      </c>
      <c r="H65" s="67">
        <f t="shared" si="3"/>
        <v>0</v>
      </c>
      <c r="J65" s="73">
        <f t="shared" si="4"/>
        <v>804.26301369863029</v>
      </c>
      <c r="K65" s="74">
        <f t="shared" si="0"/>
        <v>6596.8719907036921</v>
      </c>
    </row>
    <row r="66" spans="2:11" x14ac:dyDescent="0.25">
      <c r="B66" s="62">
        <v>44255</v>
      </c>
      <c r="C66" s="51">
        <v>60</v>
      </c>
      <c r="D66" s="51">
        <f>COUNTIF('Database MP5'!$B$1:$B$181,B66)</f>
        <v>1</v>
      </c>
      <c r="E66" s="51">
        <f t="shared" si="2"/>
        <v>307</v>
      </c>
      <c r="F66" s="51">
        <f t="shared" si="5"/>
        <v>307</v>
      </c>
      <c r="G66" s="66">
        <f t="shared" si="1"/>
        <v>0.84109589041095889</v>
      </c>
      <c r="H66" s="67">
        <f t="shared" si="3"/>
        <v>0.84109589041095889</v>
      </c>
      <c r="J66" s="73">
        <f t="shared" si="4"/>
        <v>805.10410958904129</v>
      </c>
      <c r="K66" s="74">
        <f t="shared" si="0"/>
        <v>6603.7709799975455</v>
      </c>
    </row>
    <row r="67" spans="2:11" x14ac:dyDescent="0.25">
      <c r="B67" s="62">
        <v>44256</v>
      </c>
      <c r="C67" s="51">
        <v>61</v>
      </c>
      <c r="D67" s="51">
        <f>COUNTIF('Database MP5'!$B$1:$B$181,B67)</f>
        <v>0</v>
      </c>
      <c r="E67" s="51">
        <f t="shared" si="2"/>
        <v>306</v>
      </c>
      <c r="F67" s="51">
        <f t="shared" si="5"/>
        <v>0</v>
      </c>
      <c r="G67" s="66">
        <f t="shared" si="1"/>
        <v>0.83835616438356164</v>
      </c>
      <c r="H67" s="67">
        <f t="shared" si="3"/>
        <v>0</v>
      </c>
      <c r="J67" s="73">
        <f t="shared" si="4"/>
        <v>805.10410958904129</v>
      </c>
      <c r="K67" s="74">
        <f t="shared" si="0"/>
        <v>6603.7709799975455</v>
      </c>
    </row>
    <row r="68" spans="2:11" x14ac:dyDescent="0.25">
      <c r="B68" s="62">
        <v>44257</v>
      </c>
      <c r="C68" s="51">
        <v>62</v>
      </c>
      <c r="D68" s="51">
        <f>COUNTIF('Database MP5'!$B$1:$B$181,B68)</f>
        <v>0</v>
      </c>
      <c r="E68" s="51">
        <f t="shared" si="2"/>
        <v>305</v>
      </c>
      <c r="F68" s="51">
        <f t="shared" si="5"/>
        <v>0</v>
      </c>
      <c r="G68" s="66">
        <f t="shared" si="1"/>
        <v>0.83561643835616439</v>
      </c>
      <c r="H68" s="67">
        <f t="shared" si="3"/>
        <v>0</v>
      </c>
      <c r="J68" s="73">
        <f t="shared" si="4"/>
        <v>805.10410958904129</v>
      </c>
      <c r="K68" s="74">
        <f t="shared" si="0"/>
        <v>6603.7709799975455</v>
      </c>
    </row>
    <row r="69" spans="2:11" x14ac:dyDescent="0.25">
      <c r="B69" s="62">
        <v>44258</v>
      </c>
      <c r="C69" s="51">
        <v>63</v>
      </c>
      <c r="D69" s="51">
        <f>COUNTIF('Database MP5'!$B$1:$B$181,B69)</f>
        <v>0</v>
      </c>
      <c r="E69" s="51">
        <f t="shared" si="2"/>
        <v>304</v>
      </c>
      <c r="F69" s="51">
        <f t="shared" si="5"/>
        <v>0</v>
      </c>
      <c r="G69" s="66">
        <f t="shared" si="1"/>
        <v>0.83287671232876714</v>
      </c>
      <c r="H69" s="67">
        <f t="shared" si="3"/>
        <v>0</v>
      </c>
      <c r="J69" s="73">
        <f t="shared" si="4"/>
        <v>805.10410958904129</v>
      </c>
      <c r="K69" s="74">
        <f t="shared" si="0"/>
        <v>6603.7709799975455</v>
      </c>
    </row>
    <row r="70" spans="2:11" x14ac:dyDescent="0.25">
      <c r="B70" s="62">
        <v>44259</v>
      </c>
      <c r="C70" s="51">
        <v>64</v>
      </c>
      <c r="D70" s="51">
        <f>COUNTIF('Database MP5'!$B$1:$B$181,B70)</f>
        <v>0</v>
      </c>
      <c r="E70" s="51">
        <f t="shared" si="2"/>
        <v>303</v>
      </c>
      <c r="F70" s="51">
        <f t="shared" si="5"/>
        <v>0</v>
      </c>
      <c r="G70" s="66">
        <f t="shared" ref="G70:G133" si="6">E70/$K$4</f>
        <v>0.83013698630136989</v>
      </c>
      <c r="H70" s="67">
        <f t="shared" si="3"/>
        <v>0</v>
      </c>
      <c r="J70" s="73">
        <f t="shared" si="4"/>
        <v>805.10410958904129</v>
      </c>
      <c r="K70" s="74">
        <f t="shared" ref="K70:K133" si="7">$M$4*2*(1-$Q$4)*J70*$N$4*$O$4*$P$4</f>
        <v>6603.7709799975455</v>
      </c>
    </row>
    <row r="71" spans="2:11" x14ac:dyDescent="0.25">
      <c r="B71" s="62">
        <v>44260</v>
      </c>
      <c r="C71" s="51">
        <v>65</v>
      </c>
      <c r="D71" s="51">
        <f>COUNTIF('Database MP5'!$B$1:$B$181,B71)</f>
        <v>0</v>
      </c>
      <c r="E71" s="51">
        <f t="shared" si="2"/>
        <v>302</v>
      </c>
      <c r="F71" s="51">
        <f t="shared" si="5"/>
        <v>0</v>
      </c>
      <c r="G71" s="66">
        <f t="shared" si="6"/>
        <v>0.82739726027397265</v>
      </c>
      <c r="H71" s="67">
        <f t="shared" si="3"/>
        <v>0</v>
      </c>
      <c r="J71" s="73">
        <f t="shared" ref="J71:J134" si="8">H71+J70</f>
        <v>805.10410958904129</v>
      </c>
      <c r="K71" s="74">
        <f t="shared" si="7"/>
        <v>6603.7709799975455</v>
      </c>
    </row>
    <row r="72" spans="2:11" x14ac:dyDescent="0.25">
      <c r="B72" s="62">
        <v>44261</v>
      </c>
      <c r="C72" s="51">
        <v>66</v>
      </c>
      <c r="D72" s="51">
        <f>COUNTIF('Database MP5'!$B$1:$B$181,B72)</f>
        <v>0</v>
      </c>
      <c r="E72" s="51">
        <f t="shared" si="2"/>
        <v>301</v>
      </c>
      <c r="F72" s="51">
        <f t="shared" si="5"/>
        <v>0</v>
      </c>
      <c r="G72" s="66">
        <f t="shared" si="6"/>
        <v>0.8246575342465754</v>
      </c>
      <c r="H72" s="67">
        <f t="shared" si="3"/>
        <v>0</v>
      </c>
      <c r="J72" s="73">
        <f t="shared" si="8"/>
        <v>805.10410958904129</v>
      </c>
      <c r="K72" s="74">
        <f t="shared" si="7"/>
        <v>6603.7709799975455</v>
      </c>
    </row>
    <row r="73" spans="2:11" x14ac:dyDescent="0.25">
      <c r="B73" s="62">
        <v>44262</v>
      </c>
      <c r="C73" s="51">
        <v>67</v>
      </c>
      <c r="D73" s="51">
        <f>COUNTIF('Database MP5'!$B$1:$B$181,B73)</f>
        <v>0</v>
      </c>
      <c r="E73" s="51">
        <f t="shared" ref="E73:E136" si="9">E72-1</f>
        <v>300</v>
      </c>
      <c r="F73" s="51">
        <f t="shared" si="5"/>
        <v>0</v>
      </c>
      <c r="G73" s="66">
        <f t="shared" si="6"/>
        <v>0.82191780821917804</v>
      </c>
      <c r="H73" s="67">
        <f t="shared" ref="H73:H136" si="10">D73*G73</f>
        <v>0</v>
      </c>
      <c r="J73" s="73">
        <f t="shared" si="8"/>
        <v>805.10410958904129</v>
      </c>
      <c r="K73" s="74">
        <f t="shared" si="7"/>
        <v>6603.7709799975455</v>
      </c>
    </row>
    <row r="74" spans="2:11" x14ac:dyDescent="0.25">
      <c r="B74" s="62">
        <v>44263</v>
      </c>
      <c r="C74" s="51">
        <v>68</v>
      </c>
      <c r="D74" s="51">
        <f>COUNTIF('Database MP5'!$B$1:$B$181,B74)</f>
        <v>0</v>
      </c>
      <c r="E74" s="51">
        <f t="shared" si="9"/>
        <v>299</v>
      </c>
      <c r="F74" s="51">
        <f t="shared" si="5"/>
        <v>0</v>
      </c>
      <c r="G74" s="66">
        <f t="shared" si="6"/>
        <v>0.81917808219178079</v>
      </c>
      <c r="H74" s="67">
        <f t="shared" si="10"/>
        <v>0</v>
      </c>
      <c r="J74" s="73">
        <f t="shared" si="8"/>
        <v>805.10410958904129</v>
      </c>
      <c r="K74" s="74">
        <f t="shared" si="7"/>
        <v>6603.7709799975455</v>
      </c>
    </row>
    <row r="75" spans="2:11" x14ac:dyDescent="0.25">
      <c r="B75" s="62">
        <v>44264</v>
      </c>
      <c r="C75" s="51">
        <v>69</v>
      </c>
      <c r="D75" s="51">
        <f>COUNTIF('Database MP5'!$B$1:$B$181,B75)</f>
        <v>0</v>
      </c>
      <c r="E75" s="51">
        <f t="shared" si="9"/>
        <v>298</v>
      </c>
      <c r="F75" s="51">
        <f t="shared" ref="F75:F138" si="11">E75*D75</f>
        <v>0</v>
      </c>
      <c r="G75" s="66">
        <f t="shared" si="6"/>
        <v>0.81643835616438354</v>
      </c>
      <c r="H75" s="67">
        <f t="shared" si="10"/>
        <v>0</v>
      </c>
      <c r="J75" s="73">
        <f t="shared" si="8"/>
        <v>805.10410958904129</v>
      </c>
      <c r="K75" s="74">
        <f t="shared" si="7"/>
        <v>6603.7709799975455</v>
      </c>
    </row>
    <row r="76" spans="2:11" x14ac:dyDescent="0.25">
      <c r="B76" s="62">
        <v>44265</v>
      </c>
      <c r="C76" s="51">
        <v>70</v>
      </c>
      <c r="D76" s="51">
        <f>COUNTIF('Database MP5'!$B$1:$B$181,B76)</f>
        <v>0</v>
      </c>
      <c r="E76" s="51">
        <f t="shared" si="9"/>
        <v>297</v>
      </c>
      <c r="F76" s="51">
        <f t="shared" si="11"/>
        <v>0</v>
      </c>
      <c r="G76" s="66">
        <f t="shared" si="6"/>
        <v>0.81369863013698629</v>
      </c>
      <c r="H76" s="67">
        <f t="shared" si="10"/>
        <v>0</v>
      </c>
      <c r="J76" s="73">
        <f t="shared" si="8"/>
        <v>805.10410958904129</v>
      </c>
      <c r="K76" s="74">
        <f t="shared" si="7"/>
        <v>6603.7709799975455</v>
      </c>
    </row>
    <row r="77" spans="2:11" x14ac:dyDescent="0.25">
      <c r="B77" s="62">
        <v>44266</v>
      </c>
      <c r="C77" s="51">
        <v>71</v>
      </c>
      <c r="D77" s="51">
        <f>COUNTIF('Database MP5'!$B$1:$B$181,B77)</f>
        <v>0</v>
      </c>
      <c r="E77" s="51">
        <f t="shared" si="9"/>
        <v>296</v>
      </c>
      <c r="F77" s="51">
        <f t="shared" si="11"/>
        <v>0</v>
      </c>
      <c r="G77" s="66">
        <f t="shared" si="6"/>
        <v>0.81095890410958904</v>
      </c>
      <c r="H77" s="67">
        <f t="shared" si="10"/>
        <v>0</v>
      </c>
      <c r="J77" s="73">
        <f t="shared" si="8"/>
        <v>805.10410958904129</v>
      </c>
      <c r="K77" s="74">
        <f t="shared" si="7"/>
        <v>6603.7709799975455</v>
      </c>
    </row>
    <row r="78" spans="2:11" x14ac:dyDescent="0.25">
      <c r="B78" s="62">
        <v>44267</v>
      </c>
      <c r="C78" s="51">
        <v>72</v>
      </c>
      <c r="D78" s="51">
        <f>COUNTIF('Database MP5'!$B$1:$B$181,B78)</f>
        <v>0</v>
      </c>
      <c r="E78" s="51">
        <f t="shared" si="9"/>
        <v>295</v>
      </c>
      <c r="F78" s="51">
        <f t="shared" si="11"/>
        <v>0</v>
      </c>
      <c r="G78" s="66">
        <f t="shared" si="6"/>
        <v>0.80821917808219179</v>
      </c>
      <c r="H78" s="67">
        <f t="shared" si="10"/>
        <v>0</v>
      </c>
      <c r="J78" s="73">
        <f t="shared" si="8"/>
        <v>805.10410958904129</v>
      </c>
      <c r="K78" s="74">
        <f t="shared" si="7"/>
        <v>6603.7709799975455</v>
      </c>
    </row>
    <row r="79" spans="2:11" x14ac:dyDescent="0.25">
      <c r="B79" s="62">
        <v>44268</v>
      </c>
      <c r="C79" s="51">
        <v>73</v>
      </c>
      <c r="D79" s="51">
        <f>COUNTIF('Database MP5'!$B$1:$B$181,B79)</f>
        <v>0</v>
      </c>
      <c r="E79" s="51">
        <f t="shared" si="9"/>
        <v>294</v>
      </c>
      <c r="F79" s="51">
        <f t="shared" si="11"/>
        <v>0</v>
      </c>
      <c r="G79" s="66">
        <f t="shared" si="6"/>
        <v>0.80547945205479454</v>
      </c>
      <c r="H79" s="67">
        <f t="shared" si="10"/>
        <v>0</v>
      </c>
      <c r="J79" s="73">
        <f t="shared" si="8"/>
        <v>805.10410958904129</v>
      </c>
      <c r="K79" s="74">
        <f t="shared" si="7"/>
        <v>6603.7709799975455</v>
      </c>
    </row>
    <row r="80" spans="2:11" x14ac:dyDescent="0.25">
      <c r="B80" s="62">
        <v>44269</v>
      </c>
      <c r="C80" s="51">
        <v>74</v>
      </c>
      <c r="D80" s="51">
        <f>COUNTIF('Database MP5'!$B$1:$B$181,B80)</f>
        <v>0</v>
      </c>
      <c r="E80" s="51">
        <f t="shared" si="9"/>
        <v>293</v>
      </c>
      <c r="F80" s="51">
        <f t="shared" si="11"/>
        <v>0</v>
      </c>
      <c r="G80" s="66">
        <f t="shared" si="6"/>
        <v>0.80273972602739729</v>
      </c>
      <c r="H80" s="67">
        <f t="shared" si="10"/>
        <v>0</v>
      </c>
      <c r="J80" s="73">
        <f t="shared" si="8"/>
        <v>805.10410958904129</v>
      </c>
      <c r="K80" s="74">
        <f t="shared" si="7"/>
        <v>6603.7709799975455</v>
      </c>
    </row>
    <row r="81" spans="2:11" x14ac:dyDescent="0.25">
      <c r="B81" s="62">
        <v>44270</v>
      </c>
      <c r="C81" s="51">
        <v>75</v>
      </c>
      <c r="D81" s="51">
        <f>COUNTIF('Database MP5'!$B$1:$B$181,B81)</f>
        <v>0</v>
      </c>
      <c r="E81" s="51">
        <f t="shared" si="9"/>
        <v>292</v>
      </c>
      <c r="F81" s="51">
        <f t="shared" si="11"/>
        <v>0</v>
      </c>
      <c r="G81" s="66">
        <f t="shared" si="6"/>
        <v>0.8</v>
      </c>
      <c r="H81" s="67">
        <f t="shared" si="10"/>
        <v>0</v>
      </c>
      <c r="J81" s="73">
        <f t="shared" si="8"/>
        <v>805.10410958904129</v>
      </c>
      <c r="K81" s="74">
        <f t="shared" si="7"/>
        <v>6603.7709799975455</v>
      </c>
    </row>
    <row r="82" spans="2:11" x14ac:dyDescent="0.25">
      <c r="B82" s="62">
        <v>44271</v>
      </c>
      <c r="C82" s="51">
        <v>76</v>
      </c>
      <c r="D82" s="51">
        <f>COUNTIF('Database MP5'!$B$1:$B$181,B82)</f>
        <v>0</v>
      </c>
      <c r="E82" s="51">
        <f t="shared" si="9"/>
        <v>291</v>
      </c>
      <c r="F82" s="51">
        <f t="shared" si="11"/>
        <v>0</v>
      </c>
      <c r="G82" s="66">
        <f t="shared" si="6"/>
        <v>0.79726027397260268</v>
      </c>
      <c r="H82" s="67">
        <f t="shared" si="10"/>
        <v>0</v>
      </c>
      <c r="J82" s="73">
        <f t="shared" si="8"/>
        <v>805.10410958904129</v>
      </c>
      <c r="K82" s="74">
        <f t="shared" si="7"/>
        <v>6603.7709799975455</v>
      </c>
    </row>
    <row r="83" spans="2:11" x14ac:dyDescent="0.25">
      <c r="B83" s="62">
        <v>44272</v>
      </c>
      <c r="C83" s="51">
        <v>77</v>
      </c>
      <c r="D83" s="51">
        <f>COUNTIF('Database MP5'!$B$1:$B$181,B83)</f>
        <v>0</v>
      </c>
      <c r="E83" s="51">
        <f t="shared" si="9"/>
        <v>290</v>
      </c>
      <c r="F83" s="51">
        <f t="shared" si="11"/>
        <v>0</v>
      </c>
      <c r="G83" s="66">
        <f t="shared" si="6"/>
        <v>0.79452054794520544</v>
      </c>
      <c r="H83" s="67">
        <f t="shared" si="10"/>
        <v>0</v>
      </c>
      <c r="J83" s="73">
        <f t="shared" si="8"/>
        <v>805.10410958904129</v>
      </c>
      <c r="K83" s="74">
        <f t="shared" si="7"/>
        <v>6603.7709799975455</v>
      </c>
    </row>
    <row r="84" spans="2:11" x14ac:dyDescent="0.25">
      <c r="B84" s="62">
        <v>44273</v>
      </c>
      <c r="C84" s="51">
        <v>78</v>
      </c>
      <c r="D84" s="51">
        <f>COUNTIF('Database MP5'!$B$1:$B$181,B84)</f>
        <v>0</v>
      </c>
      <c r="E84" s="51">
        <f t="shared" si="9"/>
        <v>289</v>
      </c>
      <c r="F84" s="51">
        <f t="shared" si="11"/>
        <v>0</v>
      </c>
      <c r="G84" s="66">
        <f t="shared" si="6"/>
        <v>0.79178082191780819</v>
      </c>
      <c r="H84" s="67">
        <f t="shared" si="10"/>
        <v>0</v>
      </c>
      <c r="J84" s="73">
        <f t="shared" si="8"/>
        <v>805.10410958904129</v>
      </c>
      <c r="K84" s="74">
        <f t="shared" si="7"/>
        <v>6603.7709799975455</v>
      </c>
    </row>
    <row r="85" spans="2:11" x14ac:dyDescent="0.25">
      <c r="B85" s="62">
        <v>44274</v>
      </c>
      <c r="C85" s="51">
        <v>79</v>
      </c>
      <c r="D85" s="51">
        <f>COUNTIF('Database MP5'!$B$1:$B$181,B85)</f>
        <v>6</v>
      </c>
      <c r="E85" s="51">
        <f t="shared" si="9"/>
        <v>288</v>
      </c>
      <c r="F85" s="51">
        <f t="shared" si="11"/>
        <v>1728</v>
      </c>
      <c r="G85" s="66">
        <f t="shared" si="6"/>
        <v>0.78904109589041094</v>
      </c>
      <c r="H85" s="67">
        <f t="shared" si="10"/>
        <v>4.7342465753424658</v>
      </c>
      <c r="J85" s="73">
        <f t="shared" si="8"/>
        <v>809.83835616438375</v>
      </c>
      <c r="K85" s="74">
        <f t="shared" si="7"/>
        <v>6642.6030760880221</v>
      </c>
    </row>
    <row r="86" spans="2:11" x14ac:dyDescent="0.25">
      <c r="B86" s="62">
        <v>44275</v>
      </c>
      <c r="C86" s="51">
        <v>80</v>
      </c>
      <c r="D86" s="51">
        <f>COUNTIF('Database MP5'!$B$1:$B$181,B86)</f>
        <v>8</v>
      </c>
      <c r="E86" s="51">
        <f t="shared" si="9"/>
        <v>287</v>
      </c>
      <c r="F86" s="51">
        <f t="shared" si="11"/>
        <v>2296</v>
      </c>
      <c r="G86" s="66">
        <f t="shared" si="6"/>
        <v>0.78630136986301369</v>
      </c>
      <c r="H86" s="67">
        <f t="shared" si="10"/>
        <v>6.2904109589041095</v>
      </c>
      <c r="J86" s="73">
        <f t="shared" si="8"/>
        <v>816.12876712328784</v>
      </c>
      <c r="K86" s="74">
        <f t="shared" si="7"/>
        <v>6694.1994259860166</v>
      </c>
    </row>
    <row r="87" spans="2:11" x14ac:dyDescent="0.25">
      <c r="B87" s="62">
        <v>44276</v>
      </c>
      <c r="C87" s="51">
        <v>81</v>
      </c>
      <c r="D87" s="51">
        <f>COUNTIF('Database MP5'!$B$1:$B$181,B87)</f>
        <v>0</v>
      </c>
      <c r="E87" s="51">
        <f t="shared" si="9"/>
        <v>286</v>
      </c>
      <c r="F87" s="51">
        <f t="shared" si="11"/>
        <v>0</v>
      </c>
      <c r="G87" s="66">
        <f t="shared" si="6"/>
        <v>0.78356164383561644</v>
      </c>
      <c r="H87" s="67">
        <f t="shared" si="10"/>
        <v>0</v>
      </c>
      <c r="J87" s="73">
        <f t="shared" si="8"/>
        <v>816.12876712328784</v>
      </c>
      <c r="K87" s="74">
        <f t="shared" si="7"/>
        <v>6694.1994259860166</v>
      </c>
    </row>
    <row r="88" spans="2:11" x14ac:dyDescent="0.25">
      <c r="B88" s="62">
        <v>44277</v>
      </c>
      <c r="C88" s="51">
        <v>82</v>
      </c>
      <c r="D88" s="51">
        <f>COUNTIF('Database MP5'!$B$1:$B$181,B88)</f>
        <v>0</v>
      </c>
      <c r="E88" s="51">
        <f t="shared" si="9"/>
        <v>285</v>
      </c>
      <c r="F88" s="51">
        <f t="shared" si="11"/>
        <v>0</v>
      </c>
      <c r="G88" s="66">
        <f t="shared" si="6"/>
        <v>0.78082191780821919</v>
      </c>
      <c r="H88" s="67">
        <f t="shared" si="10"/>
        <v>0</v>
      </c>
      <c r="J88" s="73">
        <f t="shared" si="8"/>
        <v>816.12876712328784</v>
      </c>
      <c r="K88" s="74">
        <f t="shared" si="7"/>
        <v>6694.1994259860166</v>
      </c>
    </row>
    <row r="89" spans="2:11" x14ac:dyDescent="0.25">
      <c r="B89" s="62">
        <v>44278</v>
      </c>
      <c r="C89" s="51">
        <v>83</v>
      </c>
      <c r="D89" s="51">
        <f>COUNTIF('Database MP5'!$B$1:$B$181,B89)</f>
        <v>0</v>
      </c>
      <c r="E89" s="51">
        <f t="shared" si="9"/>
        <v>284</v>
      </c>
      <c r="F89" s="51">
        <f t="shared" si="11"/>
        <v>0</v>
      </c>
      <c r="G89" s="66">
        <f t="shared" si="6"/>
        <v>0.77808219178082194</v>
      </c>
      <c r="H89" s="67">
        <f t="shared" si="10"/>
        <v>0</v>
      </c>
      <c r="J89" s="73">
        <f t="shared" si="8"/>
        <v>816.12876712328784</v>
      </c>
      <c r="K89" s="74">
        <f t="shared" si="7"/>
        <v>6694.1994259860166</v>
      </c>
    </row>
    <row r="90" spans="2:11" x14ac:dyDescent="0.25">
      <c r="B90" s="62">
        <v>44279</v>
      </c>
      <c r="C90" s="51">
        <v>84</v>
      </c>
      <c r="D90" s="51">
        <f>COUNTIF('Database MP5'!$B$1:$B$181,B90)</f>
        <v>0</v>
      </c>
      <c r="E90" s="51">
        <f t="shared" si="9"/>
        <v>283</v>
      </c>
      <c r="F90" s="51">
        <f t="shared" si="11"/>
        <v>0</v>
      </c>
      <c r="G90" s="66">
        <f t="shared" si="6"/>
        <v>0.77534246575342469</v>
      </c>
      <c r="H90" s="67">
        <f t="shared" si="10"/>
        <v>0</v>
      </c>
      <c r="J90" s="73">
        <f t="shared" si="8"/>
        <v>816.12876712328784</v>
      </c>
      <c r="K90" s="74">
        <f t="shared" si="7"/>
        <v>6694.1994259860166</v>
      </c>
    </row>
    <row r="91" spans="2:11" x14ac:dyDescent="0.25">
      <c r="B91" s="62">
        <v>44280</v>
      </c>
      <c r="C91" s="51">
        <v>85</v>
      </c>
      <c r="D91" s="51">
        <f>COUNTIF('Database MP5'!$B$1:$B$181,B91)</f>
        <v>0</v>
      </c>
      <c r="E91" s="51">
        <f t="shared" si="9"/>
        <v>282</v>
      </c>
      <c r="F91" s="51">
        <f t="shared" si="11"/>
        <v>0</v>
      </c>
      <c r="G91" s="66">
        <f t="shared" si="6"/>
        <v>0.77260273972602744</v>
      </c>
      <c r="H91" s="67">
        <f t="shared" si="10"/>
        <v>0</v>
      </c>
      <c r="J91" s="73">
        <f t="shared" si="8"/>
        <v>816.12876712328784</v>
      </c>
      <c r="K91" s="74">
        <f t="shared" si="7"/>
        <v>6694.1994259860166</v>
      </c>
    </row>
    <row r="92" spans="2:11" x14ac:dyDescent="0.25">
      <c r="B92" s="62">
        <v>44281</v>
      </c>
      <c r="C92" s="51">
        <v>86</v>
      </c>
      <c r="D92" s="51">
        <f>COUNTIF('Database MP5'!$B$1:$B$181,B92)</f>
        <v>0</v>
      </c>
      <c r="E92" s="51">
        <f t="shared" si="9"/>
        <v>281</v>
      </c>
      <c r="F92" s="51">
        <f t="shared" si="11"/>
        <v>0</v>
      </c>
      <c r="G92" s="66">
        <f t="shared" si="6"/>
        <v>0.76986301369863008</v>
      </c>
      <c r="H92" s="67">
        <f t="shared" si="10"/>
        <v>0</v>
      </c>
      <c r="J92" s="73">
        <f t="shared" si="8"/>
        <v>816.12876712328784</v>
      </c>
      <c r="K92" s="74">
        <f t="shared" si="7"/>
        <v>6694.1994259860166</v>
      </c>
    </row>
    <row r="93" spans="2:11" x14ac:dyDescent="0.25">
      <c r="B93" s="62">
        <v>44282</v>
      </c>
      <c r="C93" s="51">
        <v>87</v>
      </c>
      <c r="D93" s="51">
        <f>COUNTIF('Database MP5'!$B$1:$B$181,B93)</f>
        <v>0</v>
      </c>
      <c r="E93" s="51">
        <f t="shared" si="9"/>
        <v>280</v>
      </c>
      <c r="F93" s="51">
        <f t="shared" si="11"/>
        <v>0</v>
      </c>
      <c r="G93" s="66">
        <f t="shared" si="6"/>
        <v>0.76712328767123283</v>
      </c>
      <c r="H93" s="67">
        <f t="shared" si="10"/>
        <v>0</v>
      </c>
      <c r="J93" s="73">
        <f t="shared" si="8"/>
        <v>816.12876712328784</v>
      </c>
      <c r="K93" s="74">
        <f t="shared" si="7"/>
        <v>6694.1994259860166</v>
      </c>
    </row>
    <row r="94" spans="2:11" x14ac:dyDescent="0.25">
      <c r="B94" s="62">
        <v>44283</v>
      </c>
      <c r="C94" s="51">
        <v>88</v>
      </c>
      <c r="D94" s="51">
        <f>COUNTIF('Database MP5'!$B$1:$B$181,B94)</f>
        <v>0</v>
      </c>
      <c r="E94" s="51">
        <f t="shared" si="9"/>
        <v>279</v>
      </c>
      <c r="F94" s="51">
        <f t="shared" si="11"/>
        <v>0</v>
      </c>
      <c r="G94" s="66">
        <f t="shared" si="6"/>
        <v>0.76438356164383559</v>
      </c>
      <c r="H94" s="67">
        <f t="shared" si="10"/>
        <v>0</v>
      </c>
      <c r="J94" s="73">
        <f t="shared" si="8"/>
        <v>816.12876712328784</v>
      </c>
      <c r="K94" s="74">
        <f t="shared" si="7"/>
        <v>6694.1994259860166</v>
      </c>
    </row>
    <row r="95" spans="2:11" x14ac:dyDescent="0.25">
      <c r="B95" s="62">
        <v>44284</v>
      </c>
      <c r="C95" s="51">
        <v>89</v>
      </c>
      <c r="D95" s="51">
        <f>COUNTIF('Database MP5'!$B$1:$B$181,B95)</f>
        <v>0</v>
      </c>
      <c r="E95" s="51">
        <f t="shared" si="9"/>
        <v>278</v>
      </c>
      <c r="F95" s="51">
        <f t="shared" si="11"/>
        <v>0</v>
      </c>
      <c r="G95" s="66">
        <f t="shared" si="6"/>
        <v>0.76164383561643834</v>
      </c>
      <c r="H95" s="67">
        <f t="shared" si="10"/>
        <v>0</v>
      </c>
      <c r="J95" s="73">
        <f t="shared" si="8"/>
        <v>816.12876712328784</v>
      </c>
      <c r="K95" s="74">
        <f t="shared" si="7"/>
        <v>6694.1994259860166</v>
      </c>
    </row>
    <row r="96" spans="2:11" x14ac:dyDescent="0.25">
      <c r="B96" s="62">
        <v>44285</v>
      </c>
      <c r="C96" s="51">
        <v>90</v>
      </c>
      <c r="D96" s="51">
        <f>COUNTIF('Database MP5'!$B$1:$B$181,B96)</f>
        <v>0</v>
      </c>
      <c r="E96" s="51">
        <f t="shared" si="9"/>
        <v>277</v>
      </c>
      <c r="F96" s="51">
        <f t="shared" si="11"/>
        <v>0</v>
      </c>
      <c r="G96" s="66">
        <f t="shared" si="6"/>
        <v>0.75890410958904109</v>
      </c>
      <c r="H96" s="67">
        <f t="shared" si="10"/>
        <v>0</v>
      </c>
      <c r="J96" s="73">
        <f t="shared" si="8"/>
        <v>816.12876712328784</v>
      </c>
      <c r="K96" s="74">
        <f t="shared" si="7"/>
        <v>6694.1994259860166</v>
      </c>
    </row>
    <row r="97" spans="2:11" x14ac:dyDescent="0.25">
      <c r="B97" s="62">
        <v>44286</v>
      </c>
      <c r="C97" s="51">
        <v>91</v>
      </c>
      <c r="D97" s="51">
        <f>COUNTIF('Database MP5'!$B$1:$B$181,B97)</f>
        <v>0</v>
      </c>
      <c r="E97" s="51">
        <f t="shared" si="9"/>
        <v>276</v>
      </c>
      <c r="F97" s="51">
        <f t="shared" si="11"/>
        <v>0</v>
      </c>
      <c r="G97" s="66">
        <f t="shared" si="6"/>
        <v>0.75616438356164384</v>
      </c>
      <c r="H97" s="67">
        <f t="shared" si="10"/>
        <v>0</v>
      </c>
      <c r="J97" s="73">
        <f t="shared" si="8"/>
        <v>816.12876712328784</v>
      </c>
      <c r="K97" s="74">
        <f t="shared" si="7"/>
        <v>6694.1994259860166</v>
      </c>
    </row>
    <row r="98" spans="2:11" x14ac:dyDescent="0.25">
      <c r="B98" s="62">
        <v>44287</v>
      </c>
      <c r="C98" s="51">
        <v>92</v>
      </c>
      <c r="D98" s="51">
        <f>COUNTIF('Database MP5'!$B$1:$B$181,B98)</f>
        <v>0</v>
      </c>
      <c r="E98" s="51">
        <f t="shared" si="9"/>
        <v>275</v>
      </c>
      <c r="F98" s="51">
        <f t="shared" si="11"/>
        <v>0</v>
      </c>
      <c r="G98" s="66">
        <f t="shared" si="6"/>
        <v>0.75342465753424659</v>
      </c>
      <c r="H98" s="67">
        <f t="shared" si="10"/>
        <v>0</v>
      </c>
      <c r="J98" s="73">
        <f t="shared" si="8"/>
        <v>816.12876712328784</v>
      </c>
      <c r="K98" s="74">
        <f t="shared" si="7"/>
        <v>6694.1994259860166</v>
      </c>
    </row>
    <row r="99" spans="2:11" x14ac:dyDescent="0.25">
      <c r="B99" s="62">
        <v>44288</v>
      </c>
      <c r="C99" s="51">
        <v>93</v>
      </c>
      <c r="D99" s="51">
        <f>COUNTIF('Database MP5'!$B$1:$B$181,B99)</f>
        <v>0</v>
      </c>
      <c r="E99" s="51">
        <f t="shared" si="9"/>
        <v>274</v>
      </c>
      <c r="F99" s="51">
        <f t="shared" si="11"/>
        <v>0</v>
      </c>
      <c r="G99" s="66">
        <f t="shared" si="6"/>
        <v>0.75068493150684934</v>
      </c>
      <c r="H99" s="67">
        <f t="shared" si="10"/>
        <v>0</v>
      </c>
      <c r="J99" s="73">
        <f t="shared" si="8"/>
        <v>816.12876712328784</v>
      </c>
      <c r="K99" s="74">
        <f t="shared" si="7"/>
        <v>6694.1994259860166</v>
      </c>
    </row>
    <row r="100" spans="2:11" x14ac:dyDescent="0.25">
      <c r="B100" s="62">
        <v>44289</v>
      </c>
      <c r="C100" s="51">
        <v>94</v>
      </c>
      <c r="D100" s="51">
        <f>COUNTIF('Database MP5'!$B$1:$B$181,B100)</f>
        <v>0</v>
      </c>
      <c r="E100" s="51">
        <f t="shared" si="9"/>
        <v>273</v>
      </c>
      <c r="F100" s="51">
        <f t="shared" si="11"/>
        <v>0</v>
      </c>
      <c r="G100" s="66">
        <f t="shared" si="6"/>
        <v>0.74794520547945209</v>
      </c>
      <c r="H100" s="67">
        <f t="shared" si="10"/>
        <v>0</v>
      </c>
      <c r="J100" s="73">
        <f t="shared" si="8"/>
        <v>816.12876712328784</v>
      </c>
      <c r="K100" s="74">
        <f t="shared" si="7"/>
        <v>6694.1994259860166</v>
      </c>
    </row>
    <row r="101" spans="2:11" x14ac:dyDescent="0.25">
      <c r="B101" s="62">
        <v>44290</v>
      </c>
      <c r="C101" s="51">
        <v>95</v>
      </c>
      <c r="D101" s="51">
        <f>COUNTIF('Database MP5'!$B$1:$B$181,B101)</f>
        <v>0</v>
      </c>
      <c r="E101" s="51">
        <f t="shared" si="9"/>
        <v>272</v>
      </c>
      <c r="F101" s="51">
        <f t="shared" si="11"/>
        <v>0</v>
      </c>
      <c r="G101" s="66">
        <f t="shared" si="6"/>
        <v>0.74520547945205484</v>
      </c>
      <c r="H101" s="67">
        <f t="shared" si="10"/>
        <v>0</v>
      </c>
      <c r="J101" s="73">
        <f t="shared" si="8"/>
        <v>816.12876712328784</v>
      </c>
      <c r="K101" s="74">
        <f t="shared" si="7"/>
        <v>6694.1994259860166</v>
      </c>
    </row>
    <row r="102" spans="2:11" x14ac:dyDescent="0.25">
      <c r="B102" s="62">
        <v>44291</v>
      </c>
      <c r="C102" s="51">
        <v>96</v>
      </c>
      <c r="D102" s="51">
        <f>COUNTIF('Database MP5'!$B$1:$B$181,B102)</f>
        <v>0</v>
      </c>
      <c r="E102" s="51">
        <f t="shared" si="9"/>
        <v>271</v>
      </c>
      <c r="F102" s="51">
        <f t="shared" si="11"/>
        <v>0</v>
      </c>
      <c r="G102" s="66">
        <f t="shared" si="6"/>
        <v>0.74246575342465748</v>
      </c>
      <c r="H102" s="67">
        <f t="shared" si="10"/>
        <v>0</v>
      </c>
      <c r="J102" s="73">
        <f t="shared" si="8"/>
        <v>816.12876712328784</v>
      </c>
      <c r="K102" s="74">
        <f t="shared" si="7"/>
        <v>6694.1994259860166</v>
      </c>
    </row>
    <row r="103" spans="2:11" x14ac:dyDescent="0.25">
      <c r="B103" s="62">
        <v>44292</v>
      </c>
      <c r="C103" s="51">
        <v>97</v>
      </c>
      <c r="D103" s="51">
        <f>COUNTIF('Database MP5'!$B$1:$B$181,B103)</f>
        <v>0</v>
      </c>
      <c r="E103" s="51">
        <f t="shared" si="9"/>
        <v>270</v>
      </c>
      <c r="F103" s="51">
        <f t="shared" si="11"/>
        <v>0</v>
      </c>
      <c r="G103" s="66">
        <f t="shared" si="6"/>
        <v>0.73972602739726023</v>
      </c>
      <c r="H103" s="67">
        <f t="shared" si="10"/>
        <v>0</v>
      </c>
      <c r="J103" s="73">
        <f t="shared" si="8"/>
        <v>816.12876712328784</v>
      </c>
      <c r="K103" s="74">
        <f t="shared" si="7"/>
        <v>6694.1994259860166</v>
      </c>
    </row>
    <row r="104" spans="2:11" x14ac:dyDescent="0.25">
      <c r="B104" s="62">
        <v>44293</v>
      </c>
      <c r="C104" s="51">
        <v>98</v>
      </c>
      <c r="D104" s="51">
        <f>COUNTIF('Database MP5'!$B$1:$B$181,B104)</f>
        <v>0</v>
      </c>
      <c r="E104" s="51">
        <f t="shared" si="9"/>
        <v>269</v>
      </c>
      <c r="F104" s="51">
        <f t="shared" si="11"/>
        <v>0</v>
      </c>
      <c r="G104" s="66">
        <f t="shared" si="6"/>
        <v>0.73698630136986298</v>
      </c>
      <c r="H104" s="67">
        <f t="shared" si="10"/>
        <v>0</v>
      </c>
      <c r="J104" s="73">
        <f t="shared" si="8"/>
        <v>816.12876712328784</v>
      </c>
      <c r="K104" s="74">
        <f t="shared" si="7"/>
        <v>6694.1994259860166</v>
      </c>
    </row>
    <row r="105" spans="2:11" x14ac:dyDescent="0.25">
      <c r="B105" s="62">
        <v>44294</v>
      </c>
      <c r="C105" s="51">
        <v>99</v>
      </c>
      <c r="D105" s="51">
        <f>COUNTIF('Database MP5'!$B$1:$B$181,B105)</f>
        <v>0</v>
      </c>
      <c r="E105" s="51">
        <f t="shared" si="9"/>
        <v>268</v>
      </c>
      <c r="F105" s="51">
        <f t="shared" si="11"/>
        <v>0</v>
      </c>
      <c r="G105" s="66">
        <f t="shared" si="6"/>
        <v>0.73424657534246573</v>
      </c>
      <c r="H105" s="67">
        <f t="shared" si="10"/>
        <v>0</v>
      </c>
      <c r="J105" s="73">
        <f t="shared" si="8"/>
        <v>816.12876712328784</v>
      </c>
      <c r="K105" s="74">
        <f t="shared" si="7"/>
        <v>6694.1994259860166</v>
      </c>
    </row>
    <row r="106" spans="2:11" x14ac:dyDescent="0.25">
      <c r="B106" s="62">
        <v>44295</v>
      </c>
      <c r="C106" s="51">
        <v>100</v>
      </c>
      <c r="D106" s="51">
        <f>COUNTIF('Database MP5'!$B$1:$B$181,B106)</f>
        <v>0</v>
      </c>
      <c r="E106" s="51">
        <f t="shared" si="9"/>
        <v>267</v>
      </c>
      <c r="F106" s="51">
        <f t="shared" si="11"/>
        <v>0</v>
      </c>
      <c r="G106" s="66">
        <f t="shared" si="6"/>
        <v>0.73150684931506849</v>
      </c>
      <c r="H106" s="67">
        <f t="shared" si="10"/>
        <v>0</v>
      </c>
      <c r="J106" s="73">
        <f t="shared" si="8"/>
        <v>816.12876712328784</v>
      </c>
      <c r="K106" s="74">
        <f t="shared" si="7"/>
        <v>6694.1994259860166</v>
      </c>
    </row>
    <row r="107" spans="2:11" x14ac:dyDescent="0.25">
      <c r="B107" s="62">
        <v>44296</v>
      </c>
      <c r="C107" s="51">
        <v>101</v>
      </c>
      <c r="D107" s="51">
        <f>COUNTIF('Database MP5'!$B$1:$B$181,B107)</f>
        <v>1</v>
      </c>
      <c r="E107" s="51">
        <f t="shared" si="9"/>
        <v>266</v>
      </c>
      <c r="F107" s="51">
        <f t="shared" si="11"/>
        <v>266</v>
      </c>
      <c r="G107" s="66">
        <f t="shared" si="6"/>
        <v>0.72876712328767124</v>
      </c>
      <c r="H107" s="67">
        <f t="shared" si="10"/>
        <v>0.72876712328767124</v>
      </c>
      <c r="J107" s="73">
        <f t="shared" si="8"/>
        <v>816.85753424657548</v>
      </c>
      <c r="K107" s="74">
        <f t="shared" si="7"/>
        <v>6700.1770518888325</v>
      </c>
    </row>
    <row r="108" spans="2:11" x14ac:dyDescent="0.25">
      <c r="B108" s="62">
        <v>44297</v>
      </c>
      <c r="C108" s="51">
        <v>102</v>
      </c>
      <c r="D108" s="51">
        <f>COUNTIF('Database MP5'!$B$1:$B$181,B108)</f>
        <v>0</v>
      </c>
      <c r="E108" s="51">
        <f t="shared" si="9"/>
        <v>265</v>
      </c>
      <c r="F108" s="51">
        <f t="shared" si="11"/>
        <v>0</v>
      </c>
      <c r="G108" s="66">
        <f t="shared" si="6"/>
        <v>0.72602739726027399</v>
      </c>
      <c r="H108" s="67">
        <f t="shared" si="10"/>
        <v>0</v>
      </c>
      <c r="J108" s="73">
        <f t="shared" si="8"/>
        <v>816.85753424657548</v>
      </c>
      <c r="K108" s="74">
        <f t="shared" si="7"/>
        <v>6700.1770518888325</v>
      </c>
    </row>
    <row r="109" spans="2:11" x14ac:dyDescent="0.25">
      <c r="B109" s="62">
        <v>44298</v>
      </c>
      <c r="C109" s="51">
        <v>103</v>
      </c>
      <c r="D109" s="51">
        <f>COUNTIF('Database MP5'!$B$1:$B$181,B109)</f>
        <v>0</v>
      </c>
      <c r="E109" s="51">
        <f t="shared" si="9"/>
        <v>264</v>
      </c>
      <c r="F109" s="51">
        <f t="shared" si="11"/>
        <v>0</v>
      </c>
      <c r="G109" s="66">
        <f t="shared" si="6"/>
        <v>0.72328767123287674</v>
      </c>
      <c r="H109" s="67">
        <f t="shared" si="10"/>
        <v>0</v>
      </c>
      <c r="J109" s="73">
        <f t="shared" si="8"/>
        <v>816.85753424657548</v>
      </c>
      <c r="K109" s="74">
        <f t="shared" si="7"/>
        <v>6700.1770518888325</v>
      </c>
    </row>
    <row r="110" spans="2:11" x14ac:dyDescent="0.25">
      <c r="B110" s="62">
        <v>44299</v>
      </c>
      <c r="C110" s="51">
        <v>104</v>
      </c>
      <c r="D110" s="51">
        <f>COUNTIF('Database MP5'!$B$1:$B$181,B110)</f>
        <v>7</v>
      </c>
      <c r="E110" s="51">
        <f t="shared" si="9"/>
        <v>263</v>
      </c>
      <c r="F110" s="51">
        <f t="shared" si="11"/>
        <v>1841</v>
      </c>
      <c r="G110" s="66">
        <f t="shared" si="6"/>
        <v>0.72054794520547949</v>
      </c>
      <c r="H110" s="67">
        <f t="shared" si="10"/>
        <v>5.043835616438356</v>
      </c>
      <c r="J110" s="73">
        <f t="shared" si="8"/>
        <v>821.90136986301388</v>
      </c>
      <c r="K110" s="74">
        <f t="shared" si="7"/>
        <v>6741.5485153741138</v>
      </c>
    </row>
    <row r="111" spans="2:11" x14ac:dyDescent="0.25">
      <c r="B111" s="62">
        <v>44300</v>
      </c>
      <c r="C111" s="51">
        <v>105</v>
      </c>
      <c r="D111" s="51">
        <f>COUNTIF('Database MP5'!$B$1:$B$181,B111)</f>
        <v>3</v>
      </c>
      <c r="E111" s="51">
        <f t="shared" si="9"/>
        <v>262</v>
      </c>
      <c r="F111" s="51">
        <f t="shared" si="11"/>
        <v>786</v>
      </c>
      <c r="G111" s="66">
        <f t="shared" si="6"/>
        <v>0.71780821917808224</v>
      </c>
      <c r="H111" s="67">
        <f t="shared" si="10"/>
        <v>2.1534246575342468</v>
      </c>
      <c r="J111" s="73">
        <f t="shared" si="8"/>
        <v>824.05479452054817</v>
      </c>
      <c r="K111" s="74">
        <f t="shared" si="7"/>
        <v>6759.2117257486025</v>
      </c>
    </row>
    <row r="112" spans="2:11" x14ac:dyDescent="0.25">
      <c r="B112" s="62">
        <v>44301</v>
      </c>
      <c r="C112" s="51">
        <v>106</v>
      </c>
      <c r="D112" s="51">
        <f>COUNTIF('Database MP5'!$B$1:$B$181,B112)</f>
        <v>0</v>
      </c>
      <c r="E112" s="51">
        <f t="shared" si="9"/>
        <v>261</v>
      </c>
      <c r="F112" s="51">
        <f t="shared" si="11"/>
        <v>0</v>
      </c>
      <c r="G112" s="66">
        <f t="shared" si="6"/>
        <v>0.71506849315068488</v>
      </c>
      <c r="H112" s="67">
        <f t="shared" si="10"/>
        <v>0</v>
      </c>
      <c r="J112" s="73">
        <f t="shared" si="8"/>
        <v>824.05479452054817</v>
      </c>
      <c r="K112" s="74">
        <f t="shared" si="7"/>
        <v>6759.2117257486025</v>
      </c>
    </row>
    <row r="113" spans="2:11" x14ac:dyDescent="0.25">
      <c r="B113" s="62">
        <v>44302</v>
      </c>
      <c r="C113" s="51">
        <v>107</v>
      </c>
      <c r="D113" s="51">
        <f>COUNTIF('Database MP5'!$B$1:$B$181,B113)</f>
        <v>0</v>
      </c>
      <c r="E113" s="51">
        <f t="shared" si="9"/>
        <v>260</v>
      </c>
      <c r="F113" s="51">
        <f t="shared" si="11"/>
        <v>0</v>
      </c>
      <c r="G113" s="66">
        <f t="shared" si="6"/>
        <v>0.71232876712328763</v>
      </c>
      <c r="H113" s="67">
        <f t="shared" si="10"/>
        <v>0</v>
      </c>
      <c r="J113" s="73">
        <f t="shared" si="8"/>
        <v>824.05479452054817</v>
      </c>
      <c r="K113" s="74">
        <f t="shared" si="7"/>
        <v>6759.2117257486025</v>
      </c>
    </row>
    <row r="114" spans="2:11" x14ac:dyDescent="0.25">
      <c r="B114" s="62">
        <v>44303</v>
      </c>
      <c r="C114" s="51">
        <v>108</v>
      </c>
      <c r="D114" s="51">
        <f>COUNTIF('Database MP5'!$B$1:$B$181,B114)</f>
        <v>0</v>
      </c>
      <c r="E114" s="51">
        <f t="shared" si="9"/>
        <v>259</v>
      </c>
      <c r="F114" s="51">
        <f t="shared" si="11"/>
        <v>0</v>
      </c>
      <c r="G114" s="66">
        <f t="shared" si="6"/>
        <v>0.70958904109589038</v>
      </c>
      <c r="H114" s="67">
        <f t="shared" si="10"/>
        <v>0</v>
      </c>
      <c r="J114" s="73">
        <f t="shared" si="8"/>
        <v>824.05479452054817</v>
      </c>
      <c r="K114" s="74">
        <f t="shared" si="7"/>
        <v>6759.2117257486025</v>
      </c>
    </row>
    <row r="115" spans="2:11" x14ac:dyDescent="0.25">
      <c r="B115" s="62">
        <v>44304</v>
      </c>
      <c r="C115" s="51">
        <v>109</v>
      </c>
      <c r="D115" s="51">
        <f>COUNTIF('Database MP5'!$B$1:$B$181,B115)</f>
        <v>0</v>
      </c>
      <c r="E115" s="51">
        <f t="shared" si="9"/>
        <v>258</v>
      </c>
      <c r="F115" s="51">
        <f t="shared" si="11"/>
        <v>0</v>
      </c>
      <c r="G115" s="66">
        <f t="shared" si="6"/>
        <v>0.70684931506849313</v>
      </c>
      <c r="H115" s="67">
        <f t="shared" si="10"/>
        <v>0</v>
      </c>
      <c r="J115" s="73">
        <f t="shared" si="8"/>
        <v>824.05479452054817</v>
      </c>
      <c r="K115" s="74">
        <f t="shared" si="7"/>
        <v>6759.2117257486025</v>
      </c>
    </row>
    <row r="116" spans="2:11" x14ac:dyDescent="0.25">
      <c r="B116" s="62">
        <v>44305</v>
      </c>
      <c r="C116" s="51">
        <v>110</v>
      </c>
      <c r="D116" s="51">
        <f>COUNTIF('Database MP5'!$B$1:$B$181,B116)</f>
        <v>0</v>
      </c>
      <c r="E116" s="51">
        <f t="shared" si="9"/>
        <v>257</v>
      </c>
      <c r="F116" s="51">
        <f t="shared" si="11"/>
        <v>0</v>
      </c>
      <c r="G116" s="66">
        <f t="shared" si="6"/>
        <v>0.70410958904109588</v>
      </c>
      <c r="H116" s="67">
        <f t="shared" si="10"/>
        <v>0</v>
      </c>
      <c r="J116" s="73">
        <f t="shared" si="8"/>
        <v>824.05479452054817</v>
      </c>
      <c r="K116" s="74">
        <f t="shared" si="7"/>
        <v>6759.2117257486025</v>
      </c>
    </row>
    <row r="117" spans="2:11" x14ac:dyDescent="0.25">
      <c r="B117" s="62">
        <v>44306</v>
      </c>
      <c r="C117" s="51">
        <v>111</v>
      </c>
      <c r="D117" s="51">
        <f>COUNTIF('Database MP5'!$B$1:$B$181,B117)</f>
        <v>4</v>
      </c>
      <c r="E117" s="51">
        <f t="shared" si="9"/>
        <v>256</v>
      </c>
      <c r="F117" s="51">
        <f t="shared" si="11"/>
        <v>1024</v>
      </c>
      <c r="G117" s="66">
        <f t="shared" si="6"/>
        <v>0.70136986301369864</v>
      </c>
      <c r="H117" s="67">
        <f t="shared" si="10"/>
        <v>2.8054794520547945</v>
      </c>
      <c r="J117" s="73">
        <f t="shared" si="8"/>
        <v>826.86027397260295</v>
      </c>
      <c r="K117" s="74">
        <f t="shared" si="7"/>
        <v>6782.2233382466638</v>
      </c>
    </row>
    <row r="118" spans="2:11" x14ac:dyDescent="0.25">
      <c r="B118" s="62">
        <v>44307</v>
      </c>
      <c r="C118" s="51">
        <v>112</v>
      </c>
      <c r="D118" s="51">
        <f>COUNTIF('Database MP5'!$B$1:$B$181,B118)</f>
        <v>0</v>
      </c>
      <c r="E118" s="51">
        <f t="shared" si="9"/>
        <v>255</v>
      </c>
      <c r="F118" s="51">
        <f t="shared" si="11"/>
        <v>0</v>
      </c>
      <c r="G118" s="66">
        <f t="shared" si="6"/>
        <v>0.69863013698630139</v>
      </c>
      <c r="H118" s="67">
        <f t="shared" si="10"/>
        <v>0</v>
      </c>
      <c r="J118" s="73">
        <f t="shared" si="8"/>
        <v>826.86027397260295</v>
      </c>
      <c r="K118" s="74">
        <f t="shared" si="7"/>
        <v>6782.2233382466638</v>
      </c>
    </row>
    <row r="119" spans="2:11" x14ac:dyDescent="0.25">
      <c r="B119" s="62">
        <v>44308</v>
      </c>
      <c r="C119" s="51">
        <v>113</v>
      </c>
      <c r="D119" s="51">
        <f>COUNTIF('Database MP5'!$B$1:$B$181,B119)</f>
        <v>0</v>
      </c>
      <c r="E119" s="51">
        <f t="shared" si="9"/>
        <v>254</v>
      </c>
      <c r="F119" s="51">
        <f t="shared" si="11"/>
        <v>0</v>
      </c>
      <c r="G119" s="66">
        <f t="shared" si="6"/>
        <v>0.69589041095890414</v>
      </c>
      <c r="H119" s="67">
        <f t="shared" si="10"/>
        <v>0</v>
      </c>
      <c r="J119" s="73">
        <f t="shared" si="8"/>
        <v>826.86027397260295</v>
      </c>
      <c r="K119" s="74">
        <f t="shared" si="7"/>
        <v>6782.2233382466638</v>
      </c>
    </row>
    <row r="120" spans="2:11" x14ac:dyDescent="0.25">
      <c r="B120" s="62">
        <v>44309</v>
      </c>
      <c r="C120" s="51">
        <v>114</v>
      </c>
      <c r="D120" s="51">
        <f>COUNTIF('Database MP5'!$B$1:$B$181,B120)</f>
        <v>0</v>
      </c>
      <c r="E120" s="51">
        <f t="shared" si="9"/>
        <v>253</v>
      </c>
      <c r="F120" s="51">
        <f t="shared" si="11"/>
        <v>0</v>
      </c>
      <c r="G120" s="66">
        <f t="shared" si="6"/>
        <v>0.69315068493150689</v>
      </c>
      <c r="H120" s="67">
        <f t="shared" si="10"/>
        <v>0</v>
      </c>
      <c r="J120" s="73">
        <f t="shared" si="8"/>
        <v>826.86027397260295</v>
      </c>
      <c r="K120" s="74">
        <f t="shared" si="7"/>
        <v>6782.2233382466638</v>
      </c>
    </row>
    <row r="121" spans="2:11" x14ac:dyDescent="0.25">
      <c r="B121" s="62">
        <v>44310</v>
      </c>
      <c r="C121" s="51">
        <v>115</v>
      </c>
      <c r="D121" s="51">
        <f>COUNTIF('Database MP5'!$B$1:$B$181,B121)</f>
        <v>0</v>
      </c>
      <c r="E121" s="51">
        <f t="shared" si="9"/>
        <v>252</v>
      </c>
      <c r="F121" s="51">
        <f t="shared" si="11"/>
        <v>0</v>
      </c>
      <c r="G121" s="66">
        <f t="shared" si="6"/>
        <v>0.69041095890410964</v>
      </c>
      <c r="H121" s="67">
        <f t="shared" si="10"/>
        <v>0</v>
      </c>
      <c r="J121" s="73">
        <f t="shared" si="8"/>
        <v>826.86027397260295</v>
      </c>
      <c r="K121" s="74">
        <f t="shared" si="7"/>
        <v>6782.2233382466638</v>
      </c>
    </row>
    <row r="122" spans="2:11" x14ac:dyDescent="0.25">
      <c r="B122" s="62">
        <v>44311</v>
      </c>
      <c r="C122" s="51">
        <v>116</v>
      </c>
      <c r="D122" s="51">
        <f>COUNTIF('Database MP5'!$B$1:$B$181,B122)</f>
        <v>0</v>
      </c>
      <c r="E122" s="51">
        <f t="shared" si="9"/>
        <v>251</v>
      </c>
      <c r="F122" s="51">
        <f t="shared" si="11"/>
        <v>0</v>
      </c>
      <c r="G122" s="66">
        <f t="shared" si="6"/>
        <v>0.68767123287671228</v>
      </c>
      <c r="H122" s="67">
        <f t="shared" si="10"/>
        <v>0</v>
      </c>
      <c r="J122" s="73">
        <f t="shared" si="8"/>
        <v>826.86027397260295</v>
      </c>
      <c r="K122" s="74">
        <f t="shared" si="7"/>
        <v>6782.2233382466638</v>
      </c>
    </row>
    <row r="123" spans="2:11" x14ac:dyDescent="0.25">
      <c r="B123" s="62">
        <v>44312</v>
      </c>
      <c r="C123" s="51">
        <v>117</v>
      </c>
      <c r="D123" s="51">
        <f>COUNTIF('Database MP5'!$B$1:$B$181,B123)</f>
        <v>0</v>
      </c>
      <c r="E123" s="51">
        <f t="shared" si="9"/>
        <v>250</v>
      </c>
      <c r="F123" s="51">
        <f t="shared" si="11"/>
        <v>0</v>
      </c>
      <c r="G123" s="66">
        <f t="shared" si="6"/>
        <v>0.68493150684931503</v>
      </c>
      <c r="H123" s="67">
        <f t="shared" si="10"/>
        <v>0</v>
      </c>
      <c r="J123" s="73">
        <f t="shared" si="8"/>
        <v>826.86027397260295</v>
      </c>
      <c r="K123" s="74">
        <f t="shared" si="7"/>
        <v>6782.2233382466638</v>
      </c>
    </row>
    <row r="124" spans="2:11" x14ac:dyDescent="0.25">
      <c r="B124" s="62">
        <v>44313</v>
      </c>
      <c r="C124" s="51">
        <v>118</v>
      </c>
      <c r="D124" s="51">
        <f>COUNTIF('Database MP5'!$B$1:$B$181,B124)</f>
        <v>0</v>
      </c>
      <c r="E124" s="51">
        <f t="shared" si="9"/>
        <v>249</v>
      </c>
      <c r="F124" s="51">
        <f t="shared" si="11"/>
        <v>0</v>
      </c>
      <c r="G124" s="66">
        <f t="shared" si="6"/>
        <v>0.68219178082191778</v>
      </c>
      <c r="H124" s="67">
        <f t="shared" si="10"/>
        <v>0</v>
      </c>
      <c r="J124" s="73">
        <f t="shared" si="8"/>
        <v>826.86027397260295</v>
      </c>
      <c r="K124" s="74">
        <f t="shared" si="7"/>
        <v>6782.2233382466638</v>
      </c>
    </row>
    <row r="125" spans="2:11" x14ac:dyDescent="0.25">
      <c r="B125" s="62">
        <v>44314</v>
      </c>
      <c r="C125" s="51">
        <v>119</v>
      </c>
      <c r="D125" s="51">
        <f>COUNTIF('Database MP5'!$B$1:$B$181,B125)</f>
        <v>0</v>
      </c>
      <c r="E125" s="51">
        <f t="shared" si="9"/>
        <v>248</v>
      </c>
      <c r="F125" s="51">
        <f t="shared" si="11"/>
        <v>0</v>
      </c>
      <c r="G125" s="66">
        <f t="shared" si="6"/>
        <v>0.67945205479452053</v>
      </c>
      <c r="H125" s="67">
        <f t="shared" si="10"/>
        <v>0</v>
      </c>
      <c r="J125" s="73">
        <f t="shared" si="8"/>
        <v>826.86027397260295</v>
      </c>
      <c r="K125" s="74">
        <f t="shared" si="7"/>
        <v>6782.2233382466638</v>
      </c>
    </row>
    <row r="126" spans="2:11" x14ac:dyDescent="0.25">
      <c r="B126" s="62">
        <v>44315</v>
      </c>
      <c r="C126" s="51">
        <v>120</v>
      </c>
      <c r="D126" s="51">
        <f>COUNTIF('Database MP5'!$B$1:$B$181,B126)</f>
        <v>0</v>
      </c>
      <c r="E126" s="51">
        <f t="shared" si="9"/>
        <v>247</v>
      </c>
      <c r="F126" s="51">
        <f t="shared" si="11"/>
        <v>0</v>
      </c>
      <c r="G126" s="66">
        <f t="shared" si="6"/>
        <v>0.67671232876712328</v>
      </c>
      <c r="H126" s="67">
        <f t="shared" si="10"/>
        <v>0</v>
      </c>
      <c r="J126" s="73">
        <f t="shared" si="8"/>
        <v>826.86027397260295</v>
      </c>
      <c r="K126" s="74">
        <f t="shared" si="7"/>
        <v>6782.2233382466638</v>
      </c>
    </row>
    <row r="127" spans="2:11" x14ac:dyDescent="0.25">
      <c r="B127" s="62">
        <v>44316</v>
      </c>
      <c r="C127" s="51">
        <v>121</v>
      </c>
      <c r="D127" s="51">
        <f>COUNTIF('Database MP5'!$B$1:$B$181,B127)</f>
        <v>0</v>
      </c>
      <c r="E127" s="51">
        <f t="shared" si="9"/>
        <v>246</v>
      </c>
      <c r="F127" s="51">
        <f t="shared" si="11"/>
        <v>0</v>
      </c>
      <c r="G127" s="66">
        <f t="shared" si="6"/>
        <v>0.67397260273972603</v>
      </c>
      <c r="H127" s="67">
        <f t="shared" si="10"/>
        <v>0</v>
      </c>
      <c r="J127" s="73">
        <f t="shared" si="8"/>
        <v>826.86027397260295</v>
      </c>
      <c r="K127" s="74">
        <f t="shared" si="7"/>
        <v>6782.2233382466638</v>
      </c>
    </row>
    <row r="128" spans="2:11" x14ac:dyDescent="0.25">
      <c r="B128" s="62">
        <v>44317</v>
      </c>
      <c r="C128" s="51">
        <v>122</v>
      </c>
      <c r="D128" s="51">
        <f>COUNTIF('Database MP5'!$B$1:$B$181,B128)</f>
        <v>0</v>
      </c>
      <c r="E128" s="51">
        <f t="shared" si="9"/>
        <v>245</v>
      </c>
      <c r="F128" s="51">
        <f t="shared" si="11"/>
        <v>0</v>
      </c>
      <c r="G128" s="66">
        <f t="shared" si="6"/>
        <v>0.67123287671232879</v>
      </c>
      <c r="H128" s="67">
        <f t="shared" si="10"/>
        <v>0</v>
      </c>
      <c r="J128" s="73">
        <f t="shared" si="8"/>
        <v>826.86027397260295</v>
      </c>
      <c r="K128" s="74">
        <f t="shared" si="7"/>
        <v>6782.2233382466638</v>
      </c>
    </row>
    <row r="129" spans="2:11" x14ac:dyDescent="0.25">
      <c r="B129" s="62">
        <v>44318</v>
      </c>
      <c r="C129" s="51">
        <v>123</v>
      </c>
      <c r="D129" s="51">
        <f>COUNTIF('Database MP5'!$B$1:$B$181,B129)</f>
        <v>0</v>
      </c>
      <c r="E129" s="51">
        <f t="shared" si="9"/>
        <v>244</v>
      </c>
      <c r="F129" s="51">
        <f t="shared" si="11"/>
        <v>0</v>
      </c>
      <c r="G129" s="66">
        <f t="shared" si="6"/>
        <v>0.66849315068493154</v>
      </c>
      <c r="H129" s="67">
        <f t="shared" si="10"/>
        <v>0</v>
      </c>
      <c r="J129" s="73">
        <f t="shared" si="8"/>
        <v>826.86027397260295</v>
      </c>
      <c r="K129" s="74">
        <f t="shared" si="7"/>
        <v>6782.2233382466638</v>
      </c>
    </row>
    <row r="130" spans="2:11" x14ac:dyDescent="0.25">
      <c r="B130" s="62">
        <v>44319</v>
      </c>
      <c r="C130" s="51">
        <v>124</v>
      </c>
      <c r="D130" s="51">
        <f>COUNTIF('Database MP5'!$B$1:$B$181,B130)</f>
        <v>0</v>
      </c>
      <c r="E130" s="51">
        <f t="shared" si="9"/>
        <v>243</v>
      </c>
      <c r="F130" s="51">
        <f t="shared" si="11"/>
        <v>0</v>
      </c>
      <c r="G130" s="66">
        <f t="shared" si="6"/>
        <v>0.66575342465753429</v>
      </c>
      <c r="H130" s="67">
        <f t="shared" si="10"/>
        <v>0</v>
      </c>
      <c r="J130" s="73">
        <f t="shared" si="8"/>
        <v>826.86027397260295</v>
      </c>
      <c r="K130" s="74">
        <f t="shared" si="7"/>
        <v>6782.2233382466638</v>
      </c>
    </row>
    <row r="131" spans="2:11" x14ac:dyDescent="0.25">
      <c r="B131" s="62">
        <v>44320</v>
      </c>
      <c r="C131" s="51">
        <v>125</v>
      </c>
      <c r="D131" s="51">
        <f>COUNTIF('Database MP5'!$B$1:$B$181,B131)</f>
        <v>0</v>
      </c>
      <c r="E131" s="51">
        <f t="shared" si="9"/>
        <v>242</v>
      </c>
      <c r="F131" s="51">
        <f t="shared" si="11"/>
        <v>0</v>
      </c>
      <c r="G131" s="66">
        <f t="shared" si="6"/>
        <v>0.66301369863013704</v>
      </c>
      <c r="H131" s="67">
        <f t="shared" si="10"/>
        <v>0</v>
      </c>
      <c r="J131" s="73">
        <f t="shared" si="8"/>
        <v>826.86027397260295</v>
      </c>
      <c r="K131" s="74">
        <f t="shared" si="7"/>
        <v>6782.2233382466638</v>
      </c>
    </row>
    <row r="132" spans="2:11" x14ac:dyDescent="0.25">
      <c r="B132" s="62">
        <v>44321</v>
      </c>
      <c r="C132" s="51">
        <v>126</v>
      </c>
      <c r="D132" s="51">
        <f>COUNTIF('Database MP5'!$B$1:$B$181,B132)</f>
        <v>0</v>
      </c>
      <c r="E132" s="51">
        <f t="shared" si="9"/>
        <v>241</v>
      </c>
      <c r="F132" s="51">
        <f t="shared" si="11"/>
        <v>0</v>
      </c>
      <c r="G132" s="66">
        <f t="shared" si="6"/>
        <v>0.66027397260273968</v>
      </c>
      <c r="H132" s="67">
        <f t="shared" si="10"/>
        <v>0</v>
      </c>
      <c r="J132" s="73">
        <f t="shared" si="8"/>
        <v>826.86027397260295</v>
      </c>
      <c r="K132" s="74">
        <f t="shared" si="7"/>
        <v>6782.2233382466638</v>
      </c>
    </row>
    <row r="133" spans="2:11" x14ac:dyDescent="0.25">
      <c r="B133" s="62">
        <v>44322</v>
      </c>
      <c r="C133" s="51">
        <v>127</v>
      </c>
      <c r="D133" s="51">
        <f>COUNTIF('Database MP5'!$B$1:$B$181,B133)</f>
        <v>0</v>
      </c>
      <c r="E133" s="51">
        <f t="shared" si="9"/>
        <v>240</v>
      </c>
      <c r="F133" s="51">
        <f t="shared" si="11"/>
        <v>0</v>
      </c>
      <c r="G133" s="66">
        <f t="shared" si="6"/>
        <v>0.65753424657534243</v>
      </c>
      <c r="H133" s="67">
        <f t="shared" si="10"/>
        <v>0</v>
      </c>
      <c r="J133" s="73">
        <f t="shared" si="8"/>
        <v>826.86027397260295</v>
      </c>
      <c r="K133" s="74">
        <f t="shared" si="7"/>
        <v>6782.2233382466638</v>
      </c>
    </row>
    <row r="134" spans="2:11" x14ac:dyDescent="0.25">
      <c r="B134" s="62">
        <v>44323</v>
      </c>
      <c r="C134" s="51">
        <v>128</v>
      </c>
      <c r="D134" s="51">
        <f>COUNTIF('Database MP5'!$B$1:$B$181,B134)</f>
        <v>0</v>
      </c>
      <c r="E134" s="51">
        <f t="shared" si="9"/>
        <v>239</v>
      </c>
      <c r="F134" s="51">
        <f t="shared" si="11"/>
        <v>0</v>
      </c>
      <c r="G134" s="66">
        <f t="shared" ref="G134:G197" si="12">E134/$K$4</f>
        <v>0.65479452054794518</v>
      </c>
      <c r="H134" s="67">
        <f t="shared" si="10"/>
        <v>0</v>
      </c>
      <c r="J134" s="73">
        <f t="shared" si="8"/>
        <v>826.86027397260295</v>
      </c>
      <c r="K134" s="74">
        <f t="shared" ref="K134:K197" si="13">$M$4*2*(1-$Q$4)*J134*$N$4*$O$4*$P$4</f>
        <v>6782.2233382466638</v>
      </c>
    </row>
    <row r="135" spans="2:11" x14ac:dyDescent="0.25">
      <c r="B135" s="62">
        <v>44324</v>
      </c>
      <c r="C135" s="51">
        <v>129</v>
      </c>
      <c r="D135" s="51">
        <f>COUNTIF('Database MP5'!$B$1:$B$181,B135)</f>
        <v>0</v>
      </c>
      <c r="E135" s="51">
        <f t="shared" si="9"/>
        <v>238</v>
      </c>
      <c r="F135" s="51">
        <f t="shared" si="11"/>
        <v>0</v>
      </c>
      <c r="G135" s="66">
        <f t="shared" si="12"/>
        <v>0.65205479452054793</v>
      </c>
      <c r="H135" s="67">
        <f t="shared" si="10"/>
        <v>0</v>
      </c>
      <c r="J135" s="73">
        <f t="shared" ref="J135:J198" si="14">H135+J134</f>
        <v>826.86027397260295</v>
      </c>
      <c r="K135" s="74">
        <f t="shared" si="13"/>
        <v>6782.2233382466638</v>
      </c>
    </row>
    <row r="136" spans="2:11" x14ac:dyDescent="0.25">
      <c r="B136" s="62">
        <v>44325</v>
      </c>
      <c r="C136" s="51">
        <v>130</v>
      </c>
      <c r="D136" s="51">
        <f>COUNTIF('Database MP5'!$B$1:$B$181,B136)</f>
        <v>0</v>
      </c>
      <c r="E136" s="51">
        <f t="shared" si="9"/>
        <v>237</v>
      </c>
      <c r="F136" s="51">
        <f t="shared" si="11"/>
        <v>0</v>
      </c>
      <c r="G136" s="66">
        <f t="shared" si="12"/>
        <v>0.64931506849315068</v>
      </c>
      <c r="H136" s="67">
        <f t="shared" si="10"/>
        <v>0</v>
      </c>
      <c r="J136" s="73">
        <f t="shared" si="14"/>
        <v>826.86027397260295</v>
      </c>
      <c r="K136" s="74">
        <f t="shared" si="13"/>
        <v>6782.2233382466638</v>
      </c>
    </row>
    <row r="137" spans="2:11" x14ac:dyDescent="0.25">
      <c r="B137" s="62">
        <v>44326</v>
      </c>
      <c r="C137" s="51">
        <v>131</v>
      </c>
      <c r="D137" s="51">
        <f>COUNTIF('Database MP5'!$B$1:$B$181,B137)</f>
        <v>0</v>
      </c>
      <c r="E137" s="51">
        <f t="shared" ref="E137:E200" si="15">E136-1</f>
        <v>236</v>
      </c>
      <c r="F137" s="51">
        <f t="shared" si="11"/>
        <v>0</v>
      </c>
      <c r="G137" s="66">
        <f t="shared" si="12"/>
        <v>0.64657534246575343</v>
      </c>
      <c r="H137" s="67">
        <f t="shared" ref="H137:H200" si="16">D137*G137</f>
        <v>0</v>
      </c>
      <c r="J137" s="73">
        <f t="shared" si="14"/>
        <v>826.86027397260295</v>
      </c>
      <c r="K137" s="74">
        <f t="shared" si="13"/>
        <v>6782.2233382466638</v>
      </c>
    </row>
    <row r="138" spans="2:11" x14ac:dyDescent="0.25">
      <c r="B138" s="62">
        <v>44327</v>
      </c>
      <c r="C138" s="51">
        <v>132</v>
      </c>
      <c r="D138" s="51">
        <f>COUNTIF('Database MP5'!$B$1:$B$181,B138)</f>
        <v>0</v>
      </c>
      <c r="E138" s="51">
        <f t="shared" si="15"/>
        <v>235</v>
      </c>
      <c r="F138" s="51">
        <f t="shared" si="11"/>
        <v>0</v>
      </c>
      <c r="G138" s="66">
        <f t="shared" si="12"/>
        <v>0.64383561643835618</v>
      </c>
      <c r="H138" s="67">
        <f t="shared" si="16"/>
        <v>0</v>
      </c>
      <c r="J138" s="73">
        <f t="shared" si="14"/>
        <v>826.86027397260295</v>
      </c>
      <c r="K138" s="74">
        <f t="shared" si="13"/>
        <v>6782.2233382466638</v>
      </c>
    </row>
    <row r="139" spans="2:11" x14ac:dyDescent="0.25">
      <c r="B139" s="62">
        <v>44328</v>
      </c>
      <c r="C139" s="51">
        <v>133</v>
      </c>
      <c r="D139" s="51">
        <f>COUNTIF('Database MP5'!$B$1:$B$181,B139)</f>
        <v>0</v>
      </c>
      <c r="E139" s="51">
        <f t="shared" si="15"/>
        <v>234</v>
      </c>
      <c r="F139" s="51">
        <f t="shared" ref="F139:F202" si="17">E139*D139</f>
        <v>0</v>
      </c>
      <c r="G139" s="66">
        <f t="shared" si="12"/>
        <v>0.64109589041095894</v>
      </c>
      <c r="H139" s="67">
        <f t="shared" si="16"/>
        <v>0</v>
      </c>
      <c r="J139" s="73">
        <f t="shared" si="14"/>
        <v>826.86027397260295</v>
      </c>
      <c r="K139" s="74">
        <f t="shared" si="13"/>
        <v>6782.2233382466638</v>
      </c>
    </row>
    <row r="140" spans="2:11" x14ac:dyDescent="0.25">
      <c r="B140" s="62">
        <v>44329</v>
      </c>
      <c r="C140" s="51">
        <v>134</v>
      </c>
      <c r="D140" s="51">
        <f>COUNTIF('Database MP5'!$B$1:$B$181,B140)</f>
        <v>0</v>
      </c>
      <c r="E140" s="51">
        <f t="shared" si="15"/>
        <v>233</v>
      </c>
      <c r="F140" s="51">
        <f t="shared" si="17"/>
        <v>0</v>
      </c>
      <c r="G140" s="66">
        <f t="shared" si="12"/>
        <v>0.63835616438356169</v>
      </c>
      <c r="H140" s="67">
        <f t="shared" si="16"/>
        <v>0</v>
      </c>
      <c r="J140" s="73">
        <f t="shared" si="14"/>
        <v>826.86027397260295</v>
      </c>
      <c r="K140" s="74">
        <f t="shared" si="13"/>
        <v>6782.2233382466638</v>
      </c>
    </row>
    <row r="141" spans="2:11" x14ac:dyDescent="0.25">
      <c r="B141" s="62">
        <v>44330</v>
      </c>
      <c r="C141" s="51">
        <v>135</v>
      </c>
      <c r="D141" s="51">
        <f>COUNTIF('Database MP5'!$B$1:$B$181,B141)</f>
        <v>0</v>
      </c>
      <c r="E141" s="51">
        <f t="shared" si="15"/>
        <v>232</v>
      </c>
      <c r="F141" s="51">
        <f t="shared" si="17"/>
        <v>0</v>
      </c>
      <c r="G141" s="66">
        <f t="shared" si="12"/>
        <v>0.63561643835616444</v>
      </c>
      <c r="H141" s="67">
        <f t="shared" si="16"/>
        <v>0</v>
      </c>
      <c r="J141" s="73">
        <f t="shared" si="14"/>
        <v>826.86027397260295</v>
      </c>
      <c r="K141" s="74">
        <f t="shared" si="13"/>
        <v>6782.2233382466638</v>
      </c>
    </row>
    <row r="142" spans="2:11" x14ac:dyDescent="0.25">
      <c r="B142" s="62">
        <v>44331</v>
      </c>
      <c r="C142" s="51">
        <v>136</v>
      </c>
      <c r="D142" s="51">
        <f>COUNTIF('Database MP5'!$B$1:$B$181,B142)</f>
        <v>0</v>
      </c>
      <c r="E142" s="51">
        <f t="shared" si="15"/>
        <v>231</v>
      </c>
      <c r="F142" s="51">
        <f t="shared" si="17"/>
        <v>0</v>
      </c>
      <c r="G142" s="66">
        <f t="shared" si="12"/>
        <v>0.63287671232876708</v>
      </c>
      <c r="H142" s="67">
        <f t="shared" si="16"/>
        <v>0</v>
      </c>
      <c r="J142" s="73">
        <f t="shared" si="14"/>
        <v>826.86027397260295</v>
      </c>
      <c r="K142" s="74">
        <f t="shared" si="13"/>
        <v>6782.2233382466638</v>
      </c>
    </row>
    <row r="143" spans="2:11" x14ac:dyDescent="0.25">
      <c r="B143" s="62">
        <v>44332</v>
      </c>
      <c r="C143" s="51">
        <v>137</v>
      </c>
      <c r="D143" s="51">
        <f>COUNTIF('Database MP5'!$B$1:$B$181,B143)</f>
        <v>0</v>
      </c>
      <c r="E143" s="51">
        <f t="shared" si="15"/>
        <v>230</v>
      </c>
      <c r="F143" s="51">
        <f t="shared" si="17"/>
        <v>0</v>
      </c>
      <c r="G143" s="66">
        <f t="shared" si="12"/>
        <v>0.63013698630136983</v>
      </c>
      <c r="H143" s="67">
        <f t="shared" si="16"/>
        <v>0</v>
      </c>
      <c r="J143" s="73">
        <f t="shared" si="14"/>
        <v>826.86027397260295</v>
      </c>
      <c r="K143" s="74">
        <f t="shared" si="13"/>
        <v>6782.2233382466638</v>
      </c>
    </row>
    <row r="144" spans="2:11" x14ac:dyDescent="0.25">
      <c r="B144" s="62">
        <v>44333</v>
      </c>
      <c r="C144" s="51">
        <v>138</v>
      </c>
      <c r="D144" s="51">
        <f>COUNTIF('Database MP5'!$B$1:$B$181,B144)</f>
        <v>0</v>
      </c>
      <c r="E144" s="51">
        <f t="shared" si="15"/>
        <v>229</v>
      </c>
      <c r="F144" s="51">
        <f t="shared" si="17"/>
        <v>0</v>
      </c>
      <c r="G144" s="66">
        <f t="shared" si="12"/>
        <v>0.62739726027397258</v>
      </c>
      <c r="H144" s="67">
        <f t="shared" si="16"/>
        <v>0</v>
      </c>
      <c r="J144" s="73">
        <f t="shared" si="14"/>
        <v>826.86027397260295</v>
      </c>
      <c r="K144" s="74">
        <f t="shared" si="13"/>
        <v>6782.2233382466638</v>
      </c>
    </row>
    <row r="145" spans="2:11" x14ac:dyDescent="0.25">
      <c r="B145" s="62">
        <v>44334</v>
      </c>
      <c r="C145" s="51">
        <v>139</v>
      </c>
      <c r="D145" s="51">
        <f>COUNTIF('Database MP5'!$B$1:$B$181,B145)</f>
        <v>0</v>
      </c>
      <c r="E145" s="51">
        <f t="shared" si="15"/>
        <v>228</v>
      </c>
      <c r="F145" s="51">
        <f t="shared" si="17"/>
        <v>0</v>
      </c>
      <c r="G145" s="66">
        <f t="shared" si="12"/>
        <v>0.62465753424657533</v>
      </c>
      <c r="H145" s="67">
        <f t="shared" si="16"/>
        <v>0</v>
      </c>
      <c r="J145" s="73">
        <f t="shared" si="14"/>
        <v>826.86027397260295</v>
      </c>
      <c r="K145" s="74">
        <f t="shared" si="13"/>
        <v>6782.2233382466638</v>
      </c>
    </row>
    <row r="146" spans="2:11" x14ac:dyDescent="0.25">
      <c r="B146" s="62">
        <v>44335</v>
      </c>
      <c r="C146" s="51">
        <v>140</v>
      </c>
      <c r="D146" s="51">
        <f>COUNTIF('Database MP5'!$B$1:$B$181,B146)</f>
        <v>0</v>
      </c>
      <c r="E146" s="51">
        <f t="shared" si="15"/>
        <v>227</v>
      </c>
      <c r="F146" s="51">
        <f t="shared" si="17"/>
        <v>0</v>
      </c>
      <c r="G146" s="66">
        <f t="shared" si="12"/>
        <v>0.62191780821917808</v>
      </c>
      <c r="H146" s="67">
        <f t="shared" si="16"/>
        <v>0</v>
      </c>
      <c r="J146" s="73">
        <f t="shared" si="14"/>
        <v>826.86027397260295</v>
      </c>
      <c r="K146" s="74">
        <f t="shared" si="13"/>
        <v>6782.2233382466638</v>
      </c>
    </row>
    <row r="147" spans="2:11" x14ac:dyDescent="0.25">
      <c r="B147" s="62">
        <v>44336</v>
      </c>
      <c r="C147" s="51">
        <v>141</v>
      </c>
      <c r="D147" s="51">
        <f>COUNTIF('Database MP5'!$B$1:$B$181,B147)</f>
        <v>0</v>
      </c>
      <c r="E147" s="51">
        <f t="shared" si="15"/>
        <v>226</v>
      </c>
      <c r="F147" s="51">
        <f t="shared" si="17"/>
        <v>0</v>
      </c>
      <c r="G147" s="66">
        <f t="shared" si="12"/>
        <v>0.61917808219178083</v>
      </c>
      <c r="H147" s="67">
        <f t="shared" si="16"/>
        <v>0</v>
      </c>
      <c r="J147" s="73">
        <f t="shared" si="14"/>
        <v>826.86027397260295</v>
      </c>
      <c r="K147" s="74">
        <f t="shared" si="13"/>
        <v>6782.2233382466638</v>
      </c>
    </row>
    <row r="148" spans="2:11" x14ac:dyDescent="0.25">
      <c r="B148" s="62">
        <v>44337</v>
      </c>
      <c r="C148" s="51">
        <v>142</v>
      </c>
      <c r="D148" s="51">
        <f>COUNTIF('Database MP5'!$B$1:$B$181,B148)</f>
        <v>0</v>
      </c>
      <c r="E148" s="51">
        <f t="shared" si="15"/>
        <v>225</v>
      </c>
      <c r="F148" s="51">
        <f t="shared" si="17"/>
        <v>0</v>
      </c>
      <c r="G148" s="66">
        <f t="shared" si="12"/>
        <v>0.61643835616438358</v>
      </c>
      <c r="H148" s="67">
        <f t="shared" si="16"/>
        <v>0</v>
      </c>
      <c r="J148" s="73">
        <f t="shared" si="14"/>
        <v>826.86027397260295</v>
      </c>
      <c r="K148" s="74">
        <f t="shared" si="13"/>
        <v>6782.2233382466638</v>
      </c>
    </row>
    <row r="149" spans="2:11" x14ac:dyDescent="0.25">
      <c r="B149" s="62">
        <v>44338</v>
      </c>
      <c r="C149" s="51">
        <v>143</v>
      </c>
      <c r="D149" s="51">
        <f>COUNTIF('Database MP5'!$B$1:$B$181,B149)</f>
        <v>0</v>
      </c>
      <c r="E149" s="51">
        <f t="shared" si="15"/>
        <v>224</v>
      </c>
      <c r="F149" s="51">
        <f t="shared" si="17"/>
        <v>0</v>
      </c>
      <c r="G149" s="66">
        <f t="shared" si="12"/>
        <v>0.61369863013698633</v>
      </c>
      <c r="H149" s="67">
        <f t="shared" si="16"/>
        <v>0</v>
      </c>
      <c r="J149" s="73">
        <f t="shared" si="14"/>
        <v>826.86027397260295</v>
      </c>
      <c r="K149" s="74">
        <f t="shared" si="13"/>
        <v>6782.2233382466638</v>
      </c>
    </row>
    <row r="150" spans="2:11" x14ac:dyDescent="0.25">
      <c r="B150" s="62">
        <v>44339</v>
      </c>
      <c r="C150" s="51">
        <v>144</v>
      </c>
      <c r="D150" s="51">
        <f>COUNTIF('Database MP5'!$B$1:$B$181,B150)</f>
        <v>0</v>
      </c>
      <c r="E150" s="51">
        <f t="shared" si="15"/>
        <v>223</v>
      </c>
      <c r="F150" s="51">
        <f t="shared" si="17"/>
        <v>0</v>
      </c>
      <c r="G150" s="66">
        <f t="shared" si="12"/>
        <v>0.61095890410958908</v>
      </c>
      <c r="H150" s="67">
        <f t="shared" si="16"/>
        <v>0</v>
      </c>
      <c r="J150" s="73">
        <f t="shared" si="14"/>
        <v>826.86027397260295</v>
      </c>
      <c r="K150" s="74">
        <f t="shared" si="13"/>
        <v>6782.2233382466638</v>
      </c>
    </row>
    <row r="151" spans="2:11" x14ac:dyDescent="0.25">
      <c r="B151" s="62">
        <v>44340</v>
      </c>
      <c r="C151" s="51">
        <v>145</v>
      </c>
      <c r="D151" s="51">
        <f>COUNTIF('Database MP5'!$B$1:$B$181,B151)</f>
        <v>0</v>
      </c>
      <c r="E151" s="51">
        <f t="shared" si="15"/>
        <v>222</v>
      </c>
      <c r="F151" s="51">
        <f t="shared" si="17"/>
        <v>0</v>
      </c>
      <c r="G151" s="66">
        <f t="shared" si="12"/>
        <v>0.60821917808219184</v>
      </c>
      <c r="H151" s="67">
        <f t="shared" si="16"/>
        <v>0</v>
      </c>
      <c r="J151" s="73">
        <f t="shared" si="14"/>
        <v>826.86027397260295</v>
      </c>
      <c r="K151" s="74">
        <f t="shared" si="13"/>
        <v>6782.2233382466638</v>
      </c>
    </row>
    <row r="152" spans="2:11" x14ac:dyDescent="0.25">
      <c r="B152" s="62">
        <v>44341</v>
      </c>
      <c r="C152" s="51">
        <v>146</v>
      </c>
      <c r="D152" s="51">
        <f>COUNTIF('Database MP5'!$B$1:$B$181,B152)</f>
        <v>0</v>
      </c>
      <c r="E152" s="51">
        <f t="shared" si="15"/>
        <v>221</v>
      </c>
      <c r="F152" s="51">
        <f t="shared" si="17"/>
        <v>0</v>
      </c>
      <c r="G152" s="66">
        <f t="shared" si="12"/>
        <v>0.60547945205479448</v>
      </c>
      <c r="H152" s="67">
        <f t="shared" si="16"/>
        <v>0</v>
      </c>
      <c r="J152" s="73">
        <f t="shared" si="14"/>
        <v>826.86027397260295</v>
      </c>
      <c r="K152" s="74">
        <f t="shared" si="13"/>
        <v>6782.2233382466638</v>
      </c>
    </row>
    <row r="153" spans="2:11" x14ac:dyDescent="0.25">
      <c r="B153" s="62">
        <v>44342</v>
      </c>
      <c r="C153" s="51">
        <v>147</v>
      </c>
      <c r="D153" s="51">
        <f>COUNTIF('Database MP5'!$B$1:$B$181,B153)</f>
        <v>0</v>
      </c>
      <c r="E153" s="51">
        <f t="shared" si="15"/>
        <v>220</v>
      </c>
      <c r="F153" s="51">
        <f t="shared" si="17"/>
        <v>0</v>
      </c>
      <c r="G153" s="66">
        <f t="shared" si="12"/>
        <v>0.60273972602739723</v>
      </c>
      <c r="H153" s="67">
        <f t="shared" si="16"/>
        <v>0</v>
      </c>
      <c r="J153" s="73">
        <f t="shared" si="14"/>
        <v>826.86027397260295</v>
      </c>
      <c r="K153" s="74">
        <f t="shared" si="13"/>
        <v>6782.2233382466638</v>
      </c>
    </row>
    <row r="154" spans="2:11" x14ac:dyDescent="0.25">
      <c r="B154" s="62">
        <v>44343</v>
      </c>
      <c r="C154" s="51">
        <v>148</v>
      </c>
      <c r="D154" s="51">
        <f>COUNTIF('Database MP5'!$B$1:$B$181,B154)</f>
        <v>0</v>
      </c>
      <c r="E154" s="51">
        <f t="shared" si="15"/>
        <v>219</v>
      </c>
      <c r="F154" s="51">
        <f t="shared" si="17"/>
        <v>0</v>
      </c>
      <c r="G154" s="66">
        <f t="shared" si="12"/>
        <v>0.6</v>
      </c>
      <c r="H154" s="67">
        <f t="shared" si="16"/>
        <v>0</v>
      </c>
      <c r="J154" s="73">
        <f t="shared" si="14"/>
        <v>826.86027397260295</v>
      </c>
      <c r="K154" s="74">
        <f t="shared" si="13"/>
        <v>6782.2233382466638</v>
      </c>
    </row>
    <row r="155" spans="2:11" x14ac:dyDescent="0.25">
      <c r="B155" s="62">
        <v>44344</v>
      </c>
      <c r="C155" s="51">
        <v>149</v>
      </c>
      <c r="D155" s="51">
        <f>COUNTIF('Database MP5'!$B$1:$B$181,B155)</f>
        <v>0</v>
      </c>
      <c r="E155" s="51">
        <f t="shared" si="15"/>
        <v>218</v>
      </c>
      <c r="F155" s="51">
        <f t="shared" si="17"/>
        <v>0</v>
      </c>
      <c r="G155" s="66">
        <f t="shared" si="12"/>
        <v>0.59726027397260273</v>
      </c>
      <c r="H155" s="67">
        <f t="shared" si="16"/>
        <v>0</v>
      </c>
      <c r="J155" s="73">
        <f t="shared" si="14"/>
        <v>826.86027397260295</v>
      </c>
      <c r="K155" s="74">
        <f t="shared" si="13"/>
        <v>6782.2233382466638</v>
      </c>
    </row>
    <row r="156" spans="2:11" x14ac:dyDescent="0.25">
      <c r="B156" s="62">
        <v>44345</v>
      </c>
      <c r="C156" s="51">
        <v>150</v>
      </c>
      <c r="D156" s="51">
        <f>COUNTIF('Database MP5'!$B$1:$B$181,B156)</f>
        <v>0</v>
      </c>
      <c r="E156" s="51">
        <f t="shared" si="15"/>
        <v>217</v>
      </c>
      <c r="F156" s="51">
        <f t="shared" si="17"/>
        <v>0</v>
      </c>
      <c r="G156" s="66">
        <f t="shared" si="12"/>
        <v>0.59452054794520548</v>
      </c>
      <c r="H156" s="67">
        <f t="shared" si="16"/>
        <v>0</v>
      </c>
      <c r="J156" s="73">
        <f t="shared" si="14"/>
        <v>826.86027397260295</v>
      </c>
      <c r="K156" s="74">
        <f t="shared" si="13"/>
        <v>6782.2233382466638</v>
      </c>
    </row>
    <row r="157" spans="2:11" x14ac:dyDescent="0.25">
      <c r="B157" s="62">
        <v>44346</v>
      </c>
      <c r="C157" s="51">
        <v>151</v>
      </c>
      <c r="D157" s="51">
        <f>COUNTIF('Database MP5'!$B$1:$B$181,B157)</f>
        <v>2</v>
      </c>
      <c r="E157" s="51">
        <f t="shared" si="15"/>
        <v>216</v>
      </c>
      <c r="F157" s="51">
        <f t="shared" si="17"/>
        <v>432</v>
      </c>
      <c r="G157" s="66">
        <f t="shared" si="12"/>
        <v>0.59178082191780823</v>
      </c>
      <c r="H157" s="67">
        <f t="shared" si="16"/>
        <v>1.1835616438356165</v>
      </c>
      <c r="J157" s="73">
        <f t="shared" si="14"/>
        <v>828.04383561643851</v>
      </c>
      <c r="K157" s="74">
        <f t="shared" si="13"/>
        <v>6791.9313622692816</v>
      </c>
    </row>
    <row r="158" spans="2:11" x14ac:dyDescent="0.25">
      <c r="B158" s="62">
        <v>44347</v>
      </c>
      <c r="C158" s="51">
        <v>152</v>
      </c>
      <c r="D158" s="51">
        <f>COUNTIF('Database MP5'!$B$1:$B$181,B158)</f>
        <v>0</v>
      </c>
      <c r="E158" s="51">
        <f t="shared" si="15"/>
        <v>215</v>
      </c>
      <c r="F158" s="51">
        <f t="shared" si="17"/>
        <v>0</v>
      </c>
      <c r="G158" s="66">
        <f t="shared" si="12"/>
        <v>0.58904109589041098</v>
      </c>
      <c r="H158" s="67">
        <f t="shared" si="16"/>
        <v>0</v>
      </c>
      <c r="J158" s="73">
        <f t="shared" si="14"/>
        <v>828.04383561643851</v>
      </c>
      <c r="K158" s="74">
        <f t="shared" si="13"/>
        <v>6791.9313622692816</v>
      </c>
    </row>
    <row r="159" spans="2:11" x14ac:dyDescent="0.25">
      <c r="B159" s="62">
        <v>44348</v>
      </c>
      <c r="C159" s="51">
        <v>153</v>
      </c>
      <c r="D159" s="51">
        <f>COUNTIF('Database MP5'!$B$1:$B$181,B159)</f>
        <v>0</v>
      </c>
      <c r="E159" s="51">
        <f t="shared" si="15"/>
        <v>214</v>
      </c>
      <c r="F159" s="51">
        <f t="shared" si="17"/>
        <v>0</v>
      </c>
      <c r="G159" s="66">
        <f t="shared" si="12"/>
        <v>0.58630136986301373</v>
      </c>
      <c r="H159" s="67">
        <f t="shared" si="16"/>
        <v>0</v>
      </c>
      <c r="J159" s="73">
        <f t="shared" si="14"/>
        <v>828.04383561643851</v>
      </c>
      <c r="K159" s="74">
        <f t="shared" si="13"/>
        <v>6791.9313622692816</v>
      </c>
    </row>
    <row r="160" spans="2:11" x14ac:dyDescent="0.25">
      <c r="B160" s="62">
        <v>44349</v>
      </c>
      <c r="C160" s="51">
        <v>154</v>
      </c>
      <c r="D160" s="51">
        <f>COUNTIF('Database MP5'!$B$1:$B$181,B160)</f>
        <v>0</v>
      </c>
      <c r="E160" s="51">
        <f t="shared" si="15"/>
        <v>213</v>
      </c>
      <c r="F160" s="51">
        <f t="shared" si="17"/>
        <v>0</v>
      </c>
      <c r="G160" s="66">
        <f t="shared" si="12"/>
        <v>0.58356164383561648</v>
      </c>
      <c r="H160" s="67">
        <f t="shared" si="16"/>
        <v>0</v>
      </c>
      <c r="J160" s="73">
        <f t="shared" si="14"/>
        <v>828.04383561643851</v>
      </c>
      <c r="K160" s="74">
        <f t="shared" si="13"/>
        <v>6791.9313622692816</v>
      </c>
    </row>
    <row r="161" spans="2:11" x14ac:dyDescent="0.25">
      <c r="B161" s="62">
        <v>44350</v>
      </c>
      <c r="C161" s="51">
        <v>155</v>
      </c>
      <c r="D161" s="51">
        <f>COUNTIF('Database MP5'!$B$1:$B$181,B161)</f>
        <v>0</v>
      </c>
      <c r="E161" s="51">
        <f t="shared" si="15"/>
        <v>212</v>
      </c>
      <c r="F161" s="51">
        <f t="shared" si="17"/>
        <v>0</v>
      </c>
      <c r="G161" s="66">
        <f t="shared" si="12"/>
        <v>0.58082191780821912</v>
      </c>
      <c r="H161" s="67">
        <f t="shared" si="16"/>
        <v>0</v>
      </c>
      <c r="J161" s="73">
        <f t="shared" si="14"/>
        <v>828.04383561643851</v>
      </c>
      <c r="K161" s="74">
        <f t="shared" si="13"/>
        <v>6791.9313622692816</v>
      </c>
    </row>
    <row r="162" spans="2:11" x14ac:dyDescent="0.25">
      <c r="B162" s="62">
        <v>44351</v>
      </c>
      <c r="C162" s="51">
        <v>156</v>
      </c>
      <c r="D162" s="51">
        <f>COUNTIF('Database MP5'!$B$1:$B$181,B162)</f>
        <v>0</v>
      </c>
      <c r="E162" s="51">
        <f t="shared" si="15"/>
        <v>211</v>
      </c>
      <c r="F162" s="51">
        <f t="shared" si="17"/>
        <v>0</v>
      </c>
      <c r="G162" s="66">
        <f t="shared" si="12"/>
        <v>0.57808219178082187</v>
      </c>
      <c r="H162" s="67">
        <f t="shared" si="16"/>
        <v>0</v>
      </c>
      <c r="J162" s="73">
        <f t="shared" si="14"/>
        <v>828.04383561643851</v>
      </c>
      <c r="K162" s="74">
        <f t="shared" si="13"/>
        <v>6791.9313622692816</v>
      </c>
    </row>
    <row r="163" spans="2:11" x14ac:dyDescent="0.25">
      <c r="B163" s="62">
        <v>44352</v>
      </c>
      <c r="C163" s="51">
        <v>157</v>
      </c>
      <c r="D163" s="51">
        <f>COUNTIF('Database MP5'!$B$1:$B$181,B163)</f>
        <v>0</v>
      </c>
      <c r="E163" s="51">
        <f t="shared" si="15"/>
        <v>210</v>
      </c>
      <c r="F163" s="51">
        <f t="shared" si="17"/>
        <v>0</v>
      </c>
      <c r="G163" s="66">
        <f t="shared" si="12"/>
        <v>0.57534246575342463</v>
      </c>
      <c r="H163" s="67">
        <f t="shared" si="16"/>
        <v>0</v>
      </c>
      <c r="J163" s="73">
        <f t="shared" si="14"/>
        <v>828.04383561643851</v>
      </c>
      <c r="K163" s="74">
        <f t="shared" si="13"/>
        <v>6791.9313622692816</v>
      </c>
    </row>
    <row r="164" spans="2:11" x14ac:dyDescent="0.25">
      <c r="B164" s="62">
        <v>44353</v>
      </c>
      <c r="C164" s="51">
        <v>158</v>
      </c>
      <c r="D164" s="51">
        <f>COUNTIF('Database MP5'!$B$1:$B$181,B164)</f>
        <v>0</v>
      </c>
      <c r="E164" s="51">
        <f t="shared" si="15"/>
        <v>209</v>
      </c>
      <c r="F164" s="51">
        <f t="shared" si="17"/>
        <v>0</v>
      </c>
      <c r="G164" s="66">
        <f t="shared" si="12"/>
        <v>0.57260273972602738</v>
      </c>
      <c r="H164" s="67">
        <f t="shared" si="16"/>
        <v>0</v>
      </c>
      <c r="J164" s="73">
        <f t="shared" si="14"/>
        <v>828.04383561643851</v>
      </c>
      <c r="K164" s="74">
        <f t="shared" si="13"/>
        <v>6791.9313622692816</v>
      </c>
    </row>
    <row r="165" spans="2:11" x14ac:dyDescent="0.25">
      <c r="B165" s="62">
        <v>44354</v>
      </c>
      <c r="C165" s="51">
        <v>159</v>
      </c>
      <c r="D165" s="51">
        <f>COUNTIF('Database MP5'!$B$1:$B$181,B165)</f>
        <v>0</v>
      </c>
      <c r="E165" s="51">
        <f t="shared" si="15"/>
        <v>208</v>
      </c>
      <c r="F165" s="51">
        <f t="shared" si="17"/>
        <v>0</v>
      </c>
      <c r="G165" s="66">
        <f t="shared" si="12"/>
        <v>0.56986301369863013</v>
      </c>
      <c r="H165" s="67">
        <f t="shared" si="16"/>
        <v>0</v>
      </c>
      <c r="J165" s="73">
        <f t="shared" si="14"/>
        <v>828.04383561643851</v>
      </c>
      <c r="K165" s="74">
        <f t="shared" si="13"/>
        <v>6791.9313622692816</v>
      </c>
    </row>
    <row r="166" spans="2:11" x14ac:dyDescent="0.25">
      <c r="B166" s="62">
        <v>44355</v>
      </c>
      <c r="C166" s="51">
        <v>160</v>
      </c>
      <c r="D166" s="51">
        <f>COUNTIF('Database MP5'!$B$1:$B$181,B166)</f>
        <v>0</v>
      </c>
      <c r="E166" s="51">
        <f t="shared" si="15"/>
        <v>207</v>
      </c>
      <c r="F166" s="51">
        <f t="shared" si="17"/>
        <v>0</v>
      </c>
      <c r="G166" s="66">
        <f t="shared" si="12"/>
        <v>0.56712328767123288</v>
      </c>
      <c r="H166" s="67">
        <f t="shared" si="16"/>
        <v>0</v>
      </c>
      <c r="J166" s="73">
        <f t="shared" si="14"/>
        <v>828.04383561643851</v>
      </c>
      <c r="K166" s="74">
        <f t="shared" si="13"/>
        <v>6791.9313622692816</v>
      </c>
    </row>
    <row r="167" spans="2:11" x14ac:dyDescent="0.25">
      <c r="B167" s="62">
        <v>44356</v>
      </c>
      <c r="C167" s="51">
        <v>161</v>
      </c>
      <c r="D167" s="51">
        <f>COUNTIF('Database MP5'!$B$1:$B$181,B167)</f>
        <v>0</v>
      </c>
      <c r="E167" s="51">
        <f t="shared" si="15"/>
        <v>206</v>
      </c>
      <c r="F167" s="51">
        <f t="shared" si="17"/>
        <v>0</v>
      </c>
      <c r="G167" s="66">
        <f t="shared" si="12"/>
        <v>0.56438356164383563</v>
      </c>
      <c r="H167" s="67">
        <f t="shared" si="16"/>
        <v>0</v>
      </c>
      <c r="J167" s="73">
        <f t="shared" si="14"/>
        <v>828.04383561643851</v>
      </c>
      <c r="K167" s="74">
        <f t="shared" si="13"/>
        <v>6791.9313622692816</v>
      </c>
    </row>
    <row r="168" spans="2:11" x14ac:dyDescent="0.25">
      <c r="B168" s="62">
        <v>44357</v>
      </c>
      <c r="C168" s="51">
        <v>162</v>
      </c>
      <c r="D168" s="51">
        <f>COUNTIF('Database MP5'!$B$1:$B$181,B168)</f>
        <v>0</v>
      </c>
      <c r="E168" s="51">
        <f t="shared" si="15"/>
        <v>205</v>
      </c>
      <c r="F168" s="51">
        <f t="shared" si="17"/>
        <v>0</v>
      </c>
      <c r="G168" s="66">
        <f t="shared" si="12"/>
        <v>0.56164383561643838</v>
      </c>
      <c r="H168" s="67">
        <f t="shared" si="16"/>
        <v>0</v>
      </c>
      <c r="J168" s="73">
        <f t="shared" si="14"/>
        <v>828.04383561643851</v>
      </c>
      <c r="K168" s="74">
        <f t="shared" si="13"/>
        <v>6791.9313622692816</v>
      </c>
    </row>
    <row r="169" spans="2:11" x14ac:dyDescent="0.25">
      <c r="B169" s="62">
        <v>44358</v>
      </c>
      <c r="C169" s="51">
        <v>163</v>
      </c>
      <c r="D169" s="51">
        <f>COUNTIF('Database MP5'!$B$1:$B$181,B169)</f>
        <v>0</v>
      </c>
      <c r="E169" s="51">
        <f t="shared" si="15"/>
        <v>204</v>
      </c>
      <c r="F169" s="51">
        <f t="shared" si="17"/>
        <v>0</v>
      </c>
      <c r="G169" s="66">
        <f t="shared" si="12"/>
        <v>0.55890410958904113</v>
      </c>
      <c r="H169" s="67">
        <f t="shared" si="16"/>
        <v>0</v>
      </c>
      <c r="J169" s="73">
        <f t="shared" si="14"/>
        <v>828.04383561643851</v>
      </c>
      <c r="K169" s="74">
        <f t="shared" si="13"/>
        <v>6791.9313622692816</v>
      </c>
    </row>
    <row r="170" spans="2:11" x14ac:dyDescent="0.25">
      <c r="B170" s="62">
        <v>44359</v>
      </c>
      <c r="C170" s="51">
        <v>164</v>
      </c>
      <c r="D170" s="51">
        <f>COUNTIF('Database MP5'!$B$1:$B$181,B170)</f>
        <v>0</v>
      </c>
      <c r="E170" s="51">
        <f t="shared" si="15"/>
        <v>203</v>
      </c>
      <c r="F170" s="51">
        <f t="shared" si="17"/>
        <v>0</v>
      </c>
      <c r="G170" s="66">
        <f t="shared" si="12"/>
        <v>0.55616438356164388</v>
      </c>
      <c r="H170" s="67">
        <f t="shared" si="16"/>
        <v>0</v>
      </c>
      <c r="J170" s="73">
        <f t="shared" si="14"/>
        <v>828.04383561643851</v>
      </c>
      <c r="K170" s="74">
        <f t="shared" si="13"/>
        <v>6791.9313622692816</v>
      </c>
    </row>
    <row r="171" spans="2:11" x14ac:dyDescent="0.25">
      <c r="B171" s="62">
        <v>44360</v>
      </c>
      <c r="C171" s="51">
        <v>165</v>
      </c>
      <c r="D171" s="51">
        <f>COUNTIF('Database MP5'!$B$1:$B$181,B171)</f>
        <v>0</v>
      </c>
      <c r="E171" s="51">
        <f t="shared" si="15"/>
        <v>202</v>
      </c>
      <c r="F171" s="51">
        <f t="shared" si="17"/>
        <v>0</v>
      </c>
      <c r="G171" s="66">
        <f t="shared" si="12"/>
        <v>0.55342465753424652</v>
      </c>
      <c r="H171" s="67">
        <f t="shared" si="16"/>
        <v>0</v>
      </c>
      <c r="J171" s="73">
        <f t="shared" si="14"/>
        <v>828.04383561643851</v>
      </c>
      <c r="K171" s="74">
        <f t="shared" si="13"/>
        <v>6791.9313622692816</v>
      </c>
    </row>
    <row r="172" spans="2:11" x14ac:dyDescent="0.25">
      <c r="B172" s="62">
        <v>44361</v>
      </c>
      <c r="C172" s="51">
        <v>166</v>
      </c>
      <c r="D172" s="51">
        <f>COUNTIF('Database MP5'!$B$1:$B$181,B172)</f>
        <v>0</v>
      </c>
      <c r="E172" s="51">
        <f t="shared" si="15"/>
        <v>201</v>
      </c>
      <c r="F172" s="51">
        <f t="shared" si="17"/>
        <v>0</v>
      </c>
      <c r="G172" s="66">
        <f t="shared" si="12"/>
        <v>0.55068493150684927</v>
      </c>
      <c r="H172" s="67">
        <f t="shared" si="16"/>
        <v>0</v>
      </c>
      <c r="J172" s="73">
        <f t="shared" si="14"/>
        <v>828.04383561643851</v>
      </c>
      <c r="K172" s="74">
        <f t="shared" si="13"/>
        <v>6791.9313622692816</v>
      </c>
    </row>
    <row r="173" spans="2:11" x14ac:dyDescent="0.25">
      <c r="B173" s="62">
        <v>44362</v>
      </c>
      <c r="C173" s="51">
        <v>167</v>
      </c>
      <c r="D173" s="51">
        <f>COUNTIF('Database MP5'!$B$1:$B$181,B173)</f>
        <v>0</v>
      </c>
      <c r="E173" s="51">
        <f t="shared" si="15"/>
        <v>200</v>
      </c>
      <c r="F173" s="51">
        <f t="shared" si="17"/>
        <v>0</v>
      </c>
      <c r="G173" s="66">
        <f t="shared" si="12"/>
        <v>0.54794520547945202</v>
      </c>
      <c r="H173" s="67">
        <f t="shared" si="16"/>
        <v>0</v>
      </c>
      <c r="J173" s="73">
        <f t="shared" si="14"/>
        <v>828.04383561643851</v>
      </c>
      <c r="K173" s="74">
        <f t="shared" si="13"/>
        <v>6791.9313622692816</v>
      </c>
    </row>
    <row r="174" spans="2:11" x14ac:dyDescent="0.25">
      <c r="B174" s="62">
        <v>44363</v>
      </c>
      <c r="C174" s="51">
        <v>168</v>
      </c>
      <c r="D174" s="51">
        <f>COUNTIF('Database MP5'!$B$1:$B$181,B174)</f>
        <v>1</v>
      </c>
      <c r="E174" s="51">
        <f t="shared" si="15"/>
        <v>199</v>
      </c>
      <c r="F174" s="51">
        <f t="shared" si="17"/>
        <v>199</v>
      </c>
      <c r="G174" s="66">
        <f t="shared" si="12"/>
        <v>0.54520547945205478</v>
      </c>
      <c r="H174" s="67">
        <f t="shared" si="16"/>
        <v>0.54520547945205478</v>
      </c>
      <c r="J174" s="73">
        <f t="shared" si="14"/>
        <v>828.58904109589059</v>
      </c>
      <c r="K174" s="74">
        <f t="shared" si="13"/>
        <v>6796.403345557479</v>
      </c>
    </row>
    <row r="175" spans="2:11" x14ac:dyDescent="0.25">
      <c r="B175" s="62">
        <v>44364</v>
      </c>
      <c r="C175" s="51">
        <v>169</v>
      </c>
      <c r="D175" s="51">
        <f>COUNTIF('Database MP5'!$B$1:$B$181,B175)</f>
        <v>0</v>
      </c>
      <c r="E175" s="51">
        <f t="shared" si="15"/>
        <v>198</v>
      </c>
      <c r="F175" s="51">
        <f t="shared" si="17"/>
        <v>0</v>
      </c>
      <c r="G175" s="66">
        <f t="shared" si="12"/>
        <v>0.54246575342465753</v>
      </c>
      <c r="H175" s="67">
        <f t="shared" si="16"/>
        <v>0</v>
      </c>
      <c r="J175" s="73">
        <f t="shared" si="14"/>
        <v>828.58904109589059</v>
      </c>
      <c r="K175" s="74">
        <f t="shared" si="13"/>
        <v>6796.403345557479</v>
      </c>
    </row>
    <row r="176" spans="2:11" x14ac:dyDescent="0.25">
      <c r="B176" s="62">
        <v>44365</v>
      </c>
      <c r="C176" s="51">
        <v>170</v>
      </c>
      <c r="D176" s="51">
        <f>COUNTIF('Database MP5'!$B$1:$B$181,B176)</f>
        <v>1</v>
      </c>
      <c r="E176" s="51">
        <f t="shared" si="15"/>
        <v>197</v>
      </c>
      <c r="F176" s="51">
        <f t="shared" si="17"/>
        <v>197</v>
      </c>
      <c r="G176" s="66">
        <f t="shared" si="12"/>
        <v>0.53972602739726028</v>
      </c>
      <c r="H176" s="67">
        <f t="shared" si="16"/>
        <v>0.53972602739726028</v>
      </c>
      <c r="J176" s="73">
        <f t="shared" si="14"/>
        <v>829.12876712328784</v>
      </c>
      <c r="K176" s="74">
        <f t="shared" si="13"/>
        <v>6800.8303842900168</v>
      </c>
    </row>
    <row r="177" spans="2:11" x14ac:dyDescent="0.25">
      <c r="B177" s="62">
        <v>44366</v>
      </c>
      <c r="C177" s="51">
        <v>171</v>
      </c>
      <c r="D177" s="51">
        <f>COUNTIF('Database MP5'!$B$1:$B$181,B177)</f>
        <v>1</v>
      </c>
      <c r="E177" s="51">
        <f t="shared" si="15"/>
        <v>196</v>
      </c>
      <c r="F177" s="51">
        <f t="shared" si="17"/>
        <v>196</v>
      </c>
      <c r="G177" s="66">
        <f t="shared" si="12"/>
        <v>0.53698630136986303</v>
      </c>
      <c r="H177" s="67">
        <f t="shared" si="16"/>
        <v>0.53698630136986303</v>
      </c>
      <c r="J177" s="73">
        <f t="shared" si="14"/>
        <v>829.66575342465774</v>
      </c>
      <c r="K177" s="74">
        <f t="shared" si="13"/>
        <v>6805.2349507447234</v>
      </c>
    </row>
    <row r="178" spans="2:11" x14ac:dyDescent="0.25">
      <c r="B178" s="62">
        <v>44367</v>
      </c>
      <c r="C178" s="51">
        <v>172</v>
      </c>
      <c r="D178" s="51">
        <f>COUNTIF('Database MP5'!$B$1:$B$181,B178)</f>
        <v>0</v>
      </c>
      <c r="E178" s="51">
        <f t="shared" si="15"/>
        <v>195</v>
      </c>
      <c r="F178" s="51">
        <f t="shared" si="17"/>
        <v>0</v>
      </c>
      <c r="G178" s="66">
        <f t="shared" si="12"/>
        <v>0.53424657534246578</v>
      </c>
      <c r="H178" s="67">
        <f t="shared" si="16"/>
        <v>0</v>
      </c>
      <c r="J178" s="73">
        <f t="shared" si="14"/>
        <v>829.66575342465774</v>
      </c>
      <c r="K178" s="74">
        <f t="shared" si="13"/>
        <v>6805.2349507447234</v>
      </c>
    </row>
    <row r="179" spans="2:11" x14ac:dyDescent="0.25">
      <c r="B179" s="62">
        <v>44368</v>
      </c>
      <c r="C179" s="51">
        <v>173</v>
      </c>
      <c r="D179" s="51">
        <f>COUNTIF('Database MP5'!$B$1:$B$181,B179)</f>
        <v>0</v>
      </c>
      <c r="E179" s="51">
        <f t="shared" si="15"/>
        <v>194</v>
      </c>
      <c r="F179" s="51">
        <f t="shared" si="17"/>
        <v>0</v>
      </c>
      <c r="G179" s="66">
        <f t="shared" si="12"/>
        <v>0.53150684931506853</v>
      </c>
      <c r="H179" s="67">
        <f t="shared" si="16"/>
        <v>0</v>
      </c>
      <c r="J179" s="73">
        <f t="shared" si="14"/>
        <v>829.66575342465774</v>
      </c>
      <c r="K179" s="74">
        <f t="shared" si="13"/>
        <v>6805.2349507447234</v>
      </c>
    </row>
    <row r="180" spans="2:11" x14ac:dyDescent="0.25">
      <c r="B180" s="62">
        <v>44369</v>
      </c>
      <c r="C180" s="51">
        <v>174</v>
      </c>
      <c r="D180" s="51">
        <f>COUNTIF('Database MP5'!$B$1:$B$181,B180)</f>
        <v>0</v>
      </c>
      <c r="E180" s="51">
        <f t="shared" si="15"/>
        <v>193</v>
      </c>
      <c r="F180" s="51">
        <f t="shared" si="17"/>
        <v>0</v>
      </c>
      <c r="G180" s="66">
        <f t="shared" si="12"/>
        <v>0.52876712328767128</v>
      </c>
      <c r="H180" s="67">
        <f t="shared" si="16"/>
        <v>0</v>
      </c>
      <c r="J180" s="73">
        <f t="shared" si="14"/>
        <v>829.66575342465774</v>
      </c>
      <c r="K180" s="74">
        <f t="shared" si="13"/>
        <v>6805.2349507447234</v>
      </c>
    </row>
    <row r="181" spans="2:11" x14ac:dyDescent="0.25">
      <c r="B181" s="62">
        <v>44370</v>
      </c>
      <c r="C181" s="51">
        <v>175</v>
      </c>
      <c r="D181" s="51">
        <f>COUNTIF('Database MP5'!$B$1:$B$181,B181)</f>
        <v>0</v>
      </c>
      <c r="E181" s="51">
        <f t="shared" si="15"/>
        <v>192</v>
      </c>
      <c r="F181" s="51">
        <f t="shared" si="17"/>
        <v>0</v>
      </c>
      <c r="G181" s="66">
        <f t="shared" si="12"/>
        <v>0.52602739726027392</v>
      </c>
      <c r="H181" s="67">
        <f t="shared" si="16"/>
        <v>0</v>
      </c>
      <c r="J181" s="73">
        <f t="shared" si="14"/>
        <v>829.66575342465774</v>
      </c>
      <c r="K181" s="74">
        <f t="shared" si="13"/>
        <v>6805.2349507447234</v>
      </c>
    </row>
    <row r="182" spans="2:11" x14ac:dyDescent="0.25">
      <c r="B182" s="62">
        <v>44371</v>
      </c>
      <c r="C182" s="51">
        <v>176</v>
      </c>
      <c r="D182" s="51">
        <f>COUNTIF('Database MP5'!$B$1:$B$181,B182)</f>
        <v>0</v>
      </c>
      <c r="E182" s="51">
        <f t="shared" si="15"/>
        <v>191</v>
      </c>
      <c r="F182" s="51">
        <f t="shared" si="17"/>
        <v>0</v>
      </c>
      <c r="G182" s="66">
        <f t="shared" si="12"/>
        <v>0.52328767123287667</v>
      </c>
      <c r="H182" s="67">
        <f t="shared" si="16"/>
        <v>0</v>
      </c>
      <c r="J182" s="73">
        <f t="shared" si="14"/>
        <v>829.66575342465774</v>
      </c>
      <c r="K182" s="74">
        <f t="shared" si="13"/>
        <v>6805.2349507447234</v>
      </c>
    </row>
    <row r="183" spans="2:11" x14ac:dyDescent="0.25">
      <c r="B183" s="62">
        <v>44372</v>
      </c>
      <c r="C183" s="51">
        <v>177</v>
      </c>
      <c r="D183" s="51">
        <f>COUNTIF('Database MP5'!$B$1:$B$181,B183)</f>
        <v>0</v>
      </c>
      <c r="E183" s="51">
        <f t="shared" si="15"/>
        <v>190</v>
      </c>
      <c r="F183" s="51">
        <f t="shared" si="17"/>
        <v>0</v>
      </c>
      <c r="G183" s="66">
        <f t="shared" si="12"/>
        <v>0.52054794520547942</v>
      </c>
      <c r="H183" s="67">
        <f t="shared" si="16"/>
        <v>0</v>
      </c>
      <c r="J183" s="73">
        <f t="shared" si="14"/>
        <v>829.66575342465774</v>
      </c>
      <c r="K183" s="74">
        <f t="shared" si="13"/>
        <v>6805.2349507447234</v>
      </c>
    </row>
    <row r="184" spans="2:11" x14ac:dyDescent="0.25">
      <c r="B184" s="62">
        <v>44373</v>
      </c>
      <c r="C184" s="51">
        <v>178</v>
      </c>
      <c r="D184" s="51">
        <f>COUNTIF('Database MP5'!$B$1:$B$181,B184)</f>
        <v>0</v>
      </c>
      <c r="E184" s="51">
        <f t="shared" si="15"/>
        <v>189</v>
      </c>
      <c r="F184" s="51">
        <f t="shared" si="17"/>
        <v>0</v>
      </c>
      <c r="G184" s="66">
        <f t="shared" si="12"/>
        <v>0.51780821917808217</v>
      </c>
      <c r="H184" s="67">
        <f t="shared" si="16"/>
        <v>0</v>
      </c>
      <c r="J184" s="73">
        <f t="shared" si="14"/>
        <v>829.66575342465774</v>
      </c>
      <c r="K184" s="74">
        <f t="shared" si="13"/>
        <v>6805.2349507447234</v>
      </c>
    </row>
    <row r="185" spans="2:11" x14ac:dyDescent="0.25">
      <c r="B185" s="62">
        <v>44374</v>
      </c>
      <c r="C185" s="51">
        <v>179</v>
      </c>
      <c r="D185" s="51">
        <f>COUNTIF('Database MP5'!$B$1:$B$181,B185)</f>
        <v>0</v>
      </c>
      <c r="E185" s="51">
        <f t="shared" si="15"/>
        <v>188</v>
      </c>
      <c r="F185" s="51">
        <f t="shared" si="17"/>
        <v>0</v>
      </c>
      <c r="G185" s="66">
        <f t="shared" si="12"/>
        <v>0.51506849315068493</v>
      </c>
      <c r="H185" s="67">
        <f t="shared" si="16"/>
        <v>0</v>
      </c>
      <c r="J185" s="73">
        <f t="shared" si="14"/>
        <v>829.66575342465774</v>
      </c>
      <c r="K185" s="74">
        <f t="shared" si="13"/>
        <v>6805.2349507447234</v>
      </c>
    </row>
    <row r="186" spans="2:11" x14ac:dyDescent="0.25">
      <c r="B186" s="62">
        <v>44375</v>
      </c>
      <c r="C186" s="51">
        <v>180</v>
      </c>
      <c r="D186" s="51">
        <f>COUNTIF('Database MP5'!$B$1:$B$181,B186)</f>
        <v>0</v>
      </c>
      <c r="E186" s="51">
        <f t="shared" si="15"/>
        <v>187</v>
      </c>
      <c r="F186" s="51">
        <f t="shared" si="17"/>
        <v>0</v>
      </c>
      <c r="G186" s="66">
        <f t="shared" si="12"/>
        <v>0.51232876712328768</v>
      </c>
      <c r="H186" s="67">
        <f t="shared" si="16"/>
        <v>0</v>
      </c>
      <c r="J186" s="73">
        <f t="shared" si="14"/>
        <v>829.66575342465774</v>
      </c>
      <c r="K186" s="74">
        <f t="shared" si="13"/>
        <v>6805.2349507447234</v>
      </c>
    </row>
    <row r="187" spans="2:11" x14ac:dyDescent="0.25">
      <c r="B187" s="62">
        <v>44376</v>
      </c>
      <c r="C187" s="51">
        <v>181</v>
      </c>
      <c r="D187" s="51">
        <f>COUNTIF('Database MP5'!$B$1:$B$181,B187)</f>
        <v>0</v>
      </c>
      <c r="E187" s="51">
        <f t="shared" si="15"/>
        <v>186</v>
      </c>
      <c r="F187" s="51">
        <f t="shared" si="17"/>
        <v>0</v>
      </c>
      <c r="G187" s="66">
        <f t="shared" si="12"/>
        <v>0.50958904109589043</v>
      </c>
      <c r="H187" s="67">
        <f t="shared" si="16"/>
        <v>0</v>
      </c>
      <c r="J187" s="73">
        <f t="shared" si="14"/>
        <v>829.66575342465774</v>
      </c>
      <c r="K187" s="74">
        <f t="shared" si="13"/>
        <v>6805.2349507447234</v>
      </c>
    </row>
    <row r="188" spans="2:11" x14ac:dyDescent="0.25">
      <c r="B188" s="62">
        <v>44377</v>
      </c>
      <c r="C188" s="51">
        <v>182</v>
      </c>
      <c r="D188" s="51">
        <f>COUNTIF('Database MP5'!$B$1:$B$181,B188)</f>
        <v>1</v>
      </c>
      <c r="E188" s="51">
        <f t="shared" si="15"/>
        <v>185</v>
      </c>
      <c r="F188" s="51">
        <f t="shared" si="17"/>
        <v>185</v>
      </c>
      <c r="G188" s="66">
        <f t="shared" si="12"/>
        <v>0.50684931506849318</v>
      </c>
      <c r="H188" s="67">
        <f t="shared" si="16"/>
        <v>0.50684931506849318</v>
      </c>
      <c r="J188" s="73">
        <f t="shared" si="14"/>
        <v>830.17260273972624</v>
      </c>
      <c r="K188" s="74">
        <f t="shared" si="13"/>
        <v>6809.3923221432988</v>
      </c>
    </row>
    <row r="189" spans="2:11" x14ac:dyDescent="0.25">
      <c r="B189" s="62">
        <v>44378</v>
      </c>
      <c r="C189" s="51">
        <v>183</v>
      </c>
      <c r="D189" s="51">
        <f>COUNTIF('Database MP5'!$B$1:$B$181,B189)</f>
        <v>0</v>
      </c>
      <c r="E189" s="51">
        <f t="shared" si="15"/>
        <v>184</v>
      </c>
      <c r="F189" s="51">
        <f t="shared" si="17"/>
        <v>0</v>
      </c>
      <c r="G189" s="66">
        <f t="shared" si="12"/>
        <v>0.50410958904109593</v>
      </c>
      <c r="H189" s="67">
        <f t="shared" si="16"/>
        <v>0</v>
      </c>
      <c r="J189" s="73">
        <f t="shared" si="14"/>
        <v>830.17260273972624</v>
      </c>
      <c r="K189" s="74">
        <f t="shared" si="13"/>
        <v>6809.3923221432988</v>
      </c>
    </row>
    <row r="190" spans="2:11" x14ac:dyDescent="0.25">
      <c r="B190" s="62">
        <v>44379</v>
      </c>
      <c r="C190" s="51">
        <v>184</v>
      </c>
      <c r="D190" s="51">
        <f>COUNTIF('Database MP5'!$B$1:$B$181,B190)</f>
        <v>1</v>
      </c>
      <c r="E190" s="51">
        <f t="shared" si="15"/>
        <v>183</v>
      </c>
      <c r="F190" s="51">
        <f t="shared" si="17"/>
        <v>183</v>
      </c>
      <c r="G190" s="66">
        <f t="shared" si="12"/>
        <v>0.50136986301369868</v>
      </c>
      <c r="H190" s="67">
        <f t="shared" si="16"/>
        <v>0.50136986301369868</v>
      </c>
      <c r="J190" s="73">
        <f t="shared" si="14"/>
        <v>830.67397260273992</v>
      </c>
      <c r="K190" s="74">
        <f t="shared" si="13"/>
        <v>6813.5047489862136</v>
      </c>
    </row>
    <row r="191" spans="2:11" x14ac:dyDescent="0.25">
      <c r="B191" s="62">
        <v>44380</v>
      </c>
      <c r="C191" s="51">
        <v>185</v>
      </c>
      <c r="D191" s="51">
        <f>COUNTIF('Database MP5'!$B$1:$B$181,B191)</f>
        <v>1</v>
      </c>
      <c r="E191" s="51">
        <f t="shared" si="15"/>
        <v>182</v>
      </c>
      <c r="F191" s="51">
        <f t="shared" si="17"/>
        <v>182</v>
      </c>
      <c r="G191" s="66">
        <f t="shared" si="12"/>
        <v>0.49863013698630138</v>
      </c>
      <c r="H191" s="67">
        <f t="shared" si="16"/>
        <v>0.49863013698630138</v>
      </c>
      <c r="J191" s="73">
        <f t="shared" si="14"/>
        <v>831.17260273972624</v>
      </c>
      <c r="K191" s="74">
        <f t="shared" si="13"/>
        <v>6817.5947035512991</v>
      </c>
    </row>
    <row r="192" spans="2:11" x14ac:dyDescent="0.25">
      <c r="B192" s="62">
        <v>44381</v>
      </c>
      <c r="C192" s="51">
        <v>186</v>
      </c>
      <c r="D192" s="51">
        <f>COUNTIF('Database MP5'!$B$1:$B$181,B192)</f>
        <v>0</v>
      </c>
      <c r="E192" s="51">
        <f t="shared" si="15"/>
        <v>181</v>
      </c>
      <c r="F192" s="51">
        <f t="shared" si="17"/>
        <v>0</v>
      </c>
      <c r="G192" s="66">
        <f t="shared" si="12"/>
        <v>0.49589041095890413</v>
      </c>
      <c r="H192" s="67">
        <f t="shared" si="16"/>
        <v>0</v>
      </c>
      <c r="J192" s="73">
        <f t="shared" si="14"/>
        <v>831.17260273972624</v>
      </c>
      <c r="K192" s="74">
        <f t="shared" si="13"/>
        <v>6817.5947035512991</v>
      </c>
    </row>
    <row r="193" spans="2:11" x14ac:dyDescent="0.25">
      <c r="B193" s="62">
        <v>44382</v>
      </c>
      <c r="C193" s="51">
        <v>187</v>
      </c>
      <c r="D193" s="51">
        <f>COUNTIF('Database MP5'!$B$1:$B$181,B193)</f>
        <v>0</v>
      </c>
      <c r="E193" s="51">
        <f t="shared" si="15"/>
        <v>180</v>
      </c>
      <c r="F193" s="51">
        <f t="shared" si="17"/>
        <v>0</v>
      </c>
      <c r="G193" s="66">
        <f t="shared" si="12"/>
        <v>0.49315068493150682</v>
      </c>
      <c r="H193" s="67">
        <f t="shared" si="16"/>
        <v>0</v>
      </c>
      <c r="J193" s="73">
        <f t="shared" si="14"/>
        <v>831.17260273972624</v>
      </c>
      <c r="K193" s="74">
        <f t="shared" si="13"/>
        <v>6817.5947035512991</v>
      </c>
    </row>
    <row r="194" spans="2:11" x14ac:dyDescent="0.25">
      <c r="B194" s="62">
        <v>44383</v>
      </c>
      <c r="C194" s="51">
        <v>188</v>
      </c>
      <c r="D194" s="51">
        <f>COUNTIF('Database MP5'!$B$1:$B$181,B194)</f>
        <v>8</v>
      </c>
      <c r="E194" s="51">
        <f t="shared" si="15"/>
        <v>179</v>
      </c>
      <c r="F194" s="51">
        <f t="shared" si="17"/>
        <v>1432</v>
      </c>
      <c r="G194" s="66">
        <f t="shared" si="12"/>
        <v>0.49041095890410957</v>
      </c>
      <c r="H194" s="67">
        <f t="shared" si="16"/>
        <v>3.9232876712328766</v>
      </c>
      <c r="J194" s="73">
        <f t="shared" si="14"/>
        <v>835.0958904109591</v>
      </c>
      <c r="K194" s="74">
        <f t="shared" si="13"/>
        <v>6849.7750054040544</v>
      </c>
    </row>
    <row r="195" spans="2:11" x14ac:dyDescent="0.25">
      <c r="B195" s="62">
        <v>44384</v>
      </c>
      <c r="C195" s="51">
        <v>189</v>
      </c>
      <c r="D195" s="51">
        <f>COUNTIF('Database MP5'!$B$1:$B$181,B195)</f>
        <v>0</v>
      </c>
      <c r="E195" s="51">
        <f t="shared" si="15"/>
        <v>178</v>
      </c>
      <c r="F195" s="51">
        <f t="shared" si="17"/>
        <v>0</v>
      </c>
      <c r="G195" s="66">
        <f t="shared" si="12"/>
        <v>0.48767123287671232</v>
      </c>
      <c r="H195" s="67">
        <f t="shared" si="16"/>
        <v>0</v>
      </c>
      <c r="J195" s="73">
        <f t="shared" si="14"/>
        <v>835.0958904109591</v>
      </c>
      <c r="K195" s="74">
        <f t="shared" si="13"/>
        <v>6849.7750054040544</v>
      </c>
    </row>
    <row r="196" spans="2:11" x14ac:dyDescent="0.25">
      <c r="B196" s="62">
        <v>44385</v>
      </c>
      <c r="C196" s="51">
        <v>190</v>
      </c>
      <c r="D196" s="51">
        <f>COUNTIF('Database MP5'!$B$1:$B$181,B196)</f>
        <v>1</v>
      </c>
      <c r="E196" s="51">
        <f t="shared" si="15"/>
        <v>177</v>
      </c>
      <c r="F196" s="51">
        <f t="shared" si="17"/>
        <v>177</v>
      </c>
      <c r="G196" s="66">
        <f t="shared" si="12"/>
        <v>0.48493150684931507</v>
      </c>
      <c r="H196" s="67">
        <f t="shared" si="16"/>
        <v>0.48493150684931507</v>
      </c>
      <c r="J196" s="73">
        <f t="shared" si="14"/>
        <v>835.58082191780841</v>
      </c>
      <c r="K196" s="74">
        <f t="shared" si="13"/>
        <v>6853.7525985799894</v>
      </c>
    </row>
    <row r="197" spans="2:11" x14ac:dyDescent="0.25">
      <c r="B197" s="62">
        <v>44386</v>
      </c>
      <c r="C197" s="51">
        <v>191</v>
      </c>
      <c r="D197" s="51">
        <f>COUNTIF('Database MP5'!$B$1:$B$181,B197)</f>
        <v>0</v>
      </c>
      <c r="E197" s="51">
        <f t="shared" si="15"/>
        <v>176</v>
      </c>
      <c r="F197" s="51">
        <f t="shared" si="17"/>
        <v>0</v>
      </c>
      <c r="G197" s="66">
        <f t="shared" si="12"/>
        <v>0.48219178082191783</v>
      </c>
      <c r="H197" s="67">
        <f t="shared" si="16"/>
        <v>0</v>
      </c>
      <c r="J197" s="73">
        <f t="shared" si="14"/>
        <v>835.58082191780841</v>
      </c>
      <c r="K197" s="74">
        <f t="shared" si="13"/>
        <v>6853.7525985799894</v>
      </c>
    </row>
    <row r="198" spans="2:11" x14ac:dyDescent="0.25">
      <c r="B198" s="62">
        <v>44387</v>
      </c>
      <c r="C198" s="51">
        <v>192</v>
      </c>
      <c r="D198" s="51">
        <f>COUNTIF('Database MP5'!$B$1:$B$181,B198)</f>
        <v>0</v>
      </c>
      <c r="E198" s="51">
        <f t="shared" si="15"/>
        <v>175</v>
      </c>
      <c r="F198" s="51">
        <f t="shared" si="17"/>
        <v>0</v>
      </c>
      <c r="G198" s="66">
        <f t="shared" ref="G198:G261" si="18">E198/$K$4</f>
        <v>0.47945205479452052</v>
      </c>
      <c r="H198" s="67">
        <f t="shared" si="16"/>
        <v>0</v>
      </c>
      <c r="J198" s="73">
        <f t="shared" si="14"/>
        <v>835.58082191780841</v>
      </c>
      <c r="K198" s="74">
        <f t="shared" ref="K198:K261" si="19">$M$4*2*(1-$Q$4)*J198*$N$4*$O$4*$P$4</f>
        <v>6853.7525985799894</v>
      </c>
    </row>
    <row r="199" spans="2:11" x14ac:dyDescent="0.25">
      <c r="B199" s="62">
        <v>44388</v>
      </c>
      <c r="C199" s="51">
        <v>193</v>
      </c>
      <c r="D199" s="51">
        <f>COUNTIF('Database MP5'!$B$1:$B$181,B199)</f>
        <v>0</v>
      </c>
      <c r="E199" s="51">
        <f t="shared" si="15"/>
        <v>174</v>
      </c>
      <c r="F199" s="51">
        <f t="shared" si="17"/>
        <v>0</v>
      </c>
      <c r="G199" s="66">
        <f t="shared" si="18"/>
        <v>0.47671232876712327</v>
      </c>
      <c r="H199" s="67">
        <f t="shared" si="16"/>
        <v>0</v>
      </c>
      <c r="J199" s="73">
        <f t="shared" ref="J199:J262" si="20">H199+J198</f>
        <v>835.58082191780841</v>
      </c>
      <c r="K199" s="74">
        <f t="shared" si="19"/>
        <v>6853.7525985799894</v>
      </c>
    </row>
    <row r="200" spans="2:11" x14ac:dyDescent="0.25">
      <c r="B200" s="62">
        <v>44389</v>
      </c>
      <c r="C200" s="51">
        <v>194</v>
      </c>
      <c r="D200" s="51">
        <f>COUNTIF('Database MP5'!$B$1:$B$181,B200)</f>
        <v>0</v>
      </c>
      <c r="E200" s="51">
        <f t="shared" si="15"/>
        <v>173</v>
      </c>
      <c r="F200" s="51">
        <f t="shared" si="17"/>
        <v>0</v>
      </c>
      <c r="G200" s="66">
        <f t="shared" si="18"/>
        <v>0.47397260273972602</v>
      </c>
      <c r="H200" s="67">
        <f t="shared" si="16"/>
        <v>0</v>
      </c>
      <c r="J200" s="73">
        <f t="shared" si="20"/>
        <v>835.58082191780841</v>
      </c>
      <c r="K200" s="74">
        <f t="shared" si="19"/>
        <v>6853.7525985799894</v>
      </c>
    </row>
    <row r="201" spans="2:11" x14ac:dyDescent="0.25">
      <c r="B201" s="62">
        <v>44390</v>
      </c>
      <c r="C201" s="51">
        <v>195</v>
      </c>
      <c r="D201" s="51">
        <f>COUNTIF('Database MP5'!$B$1:$B$181,B201)</f>
        <v>0</v>
      </c>
      <c r="E201" s="51">
        <f t="shared" ref="E201:E264" si="21">E200-1</f>
        <v>172</v>
      </c>
      <c r="F201" s="51">
        <f t="shared" si="17"/>
        <v>0</v>
      </c>
      <c r="G201" s="66">
        <f t="shared" si="18"/>
        <v>0.47123287671232877</v>
      </c>
      <c r="H201" s="67">
        <f t="shared" ref="H201:H264" si="22">D201*G201</f>
        <v>0</v>
      </c>
      <c r="J201" s="73">
        <f t="shared" si="20"/>
        <v>835.58082191780841</v>
      </c>
      <c r="K201" s="74">
        <f t="shared" si="19"/>
        <v>6853.7525985799894</v>
      </c>
    </row>
    <row r="202" spans="2:11" x14ac:dyDescent="0.25">
      <c r="B202" s="62">
        <v>44391</v>
      </c>
      <c r="C202" s="51">
        <v>196</v>
      </c>
      <c r="D202" s="51">
        <f>COUNTIF('Database MP5'!$B$1:$B$181,B202)</f>
        <v>1</v>
      </c>
      <c r="E202" s="51">
        <f t="shared" si="21"/>
        <v>171</v>
      </c>
      <c r="F202" s="51">
        <f t="shared" si="17"/>
        <v>171</v>
      </c>
      <c r="G202" s="66">
        <f t="shared" si="18"/>
        <v>0.46849315068493153</v>
      </c>
      <c r="H202" s="67">
        <f t="shared" si="22"/>
        <v>0.46849315068493153</v>
      </c>
      <c r="J202" s="73">
        <f t="shared" si="20"/>
        <v>836.04931506849334</v>
      </c>
      <c r="K202" s="74">
        <f t="shared" si="19"/>
        <v>6857.5953580889418</v>
      </c>
    </row>
    <row r="203" spans="2:11" x14ac:dyDescent="0.25">
      <c r="B203" s="62">
        <v>44392</v>
      </c>
      <c r="C203" s="51">
        <v>197</v>
      </c>
      <c r="D203" s="51">
        <f>COUNTIF('Database MP5'!$B$1:$B$181,B203)</f>
        <v>0</v>
      </c>
      <c r="E203" s="51">
        <f t="shared" si="21"/>
        <v>170</v>
      </c>
      <c r="F203" s="51">
        <f t="shared" ref="F203:F266" si="23">E203*D203</f>
        <v>0</v>
      </c>
      <c r="G203" s="66">
        <f t="shared" si="18"/>
        <v>0.46575342465753422</v>
      </c>
      <c r="H203" s="67">
        <f t="shared" si="22"/>
        <v>0</v>
      </c>
      <c r="J203" s="73">
        <f t="shared" si="20"/>
        <v>836.04931506849334</v>
      </c>
      <c r="K203" s="74">
        <f t="shared" si="19"/>
        <v>6857.5953580889418</v>
      </c>
    </row>
    <row r="204" spans="2:11" x14ac:dyDescent="0.25">
      <c r="B204" s="62">
        <v>44393</v>
      </c>
      <c r="C204" s="51">
        <v>198</v>
      </c>
      <c r="D204" s="51">
        <f>COUNTIF('Database MP5'!$B$1:$B$181,B204)</f>
        <v>1</v>
      </c>
      <c r="E204" s="51">
        <f t="shared" si="21"/>
        <v>169</v>
      </c>
      <c r="F204" s="51">
        <f t="shared" si="23"/>
        <v>169</v>
      </c>
      <c r="G204" s="66">
        <f t="shared" si="18"/>
        <v>0.46301369863013697</v>
      </c>
      <c r="H204" s="67">
        <f t="shared" si="22"/>
        <v>0.46301369863013697</v>
      </c>
      <c r="J204" s="73">
        <f t="shared" si="20"/>
        <v>836.51232876712345</v>
      </c>
      <c r="K204" s="74">
        <f t="shared" si="19"/>
        <v>6861.3931730422346</v>
      </c>
    </row>
    <row r="205" spans="2:11" x14ac:dyDescent="0.25">
      <c r="B205" s="62">
        <v>44394</v>
      </c>
      <c r="C205" s="51">
        <v>199</v>
      </c>
      <c r="D205" s="51">
        <f>COUNTIF('Database MP5'!$B$1:$B$181,B205)</f>
        <v>0</v>
      </c>
      <c r="E205" s="51">
        <f t="shared" si="21"/>
        <v>168</v>
      </c>
      <c r="F205" s="51">
        <f t="shared" si="23"/>
        <v>0</v>
      </c>
      <c r="G205" s="66">
        <f t="shared" si="18"/>
        <v>0.46027397260273972</v>
      </c>
      <c r="H205" s="67">
        <f t="shared" si="22"/>
        <v>0</v>
      </c>
      <c r="J205" s="73">
        <f t="shared" si="20"/>
        <v>836.51232876712345</v>
      </c>
      <c r="K205" s="74">
        <f t="shared" si="19"/>
        <v>6861.3931730422346</v>
      </c>
    </row>
    <row r="206" spans="2:11" x14ac:dyDescent="0.25">
      <c r="B206" s="62">
        <v>44395</v>
      </c>
      <c r="C206" s="51">
        <v>200</v>
      </c>
      <c r="D206" s="51">
        <f>COUNTIF('Database MP5'!$B$1:$B$181,B206)</f>
        <v>0</v>
      </c>
      <c r="E206" s="51">
        <f t="shared" si="21"/>
        <v>167</v>
      </c>
      <c r="F206" s="51">
        <f t="shared" si="23"/>
        <v>0</v>
      </c>
      <c r="G206" s="66">
        <f t="shared" si="18"/>
        <v>0.45753424657534247</v>
      </c>
      <c r="H206" s="67">
        <f t="shared" si="22"/>
        <v>0</v>
      </c>
      <c r="J206" s="73">
        <f t="shared" si="20"/>
        <v>836.51232876712345</v>
      </c>
      <c r="K206" s="74">
        <f t="shared" si="19"/>
        <v>6861.3931730422346</v>
      </c>
    </row>
    <row r="207" spans="2:11" x14ac:dyDescent="0.25">
      <c r="B207" s="62">
        <v>44396</v>
      </c>
      <c r="C207" s="51">
        <v>201</v>
      </c>
      <c r="D207" s="51">
        <f>COUNTIF('Database MP5'!$B$1:$B$181,B207)</f>
        <v>0</v>
      </c>
      <c r="E207" s="51">
        <f t="shared" si="21"/>
        <v>166</v>
      </c>
      <c r="F207" s="51">
        <f t="shared" si="23"/>
        <v>0</v>
      </c>
      <c r="G207" s="66">
        <f t="shared" si="18"/>
        <v>0.45479452054794522</v>
      </c>
      <c r="H207" s="67">
        <f t="shared" si="22"/>
        <v>0</v>
      </c>
      <c r="J207" s="73">
        <f t="shared" si="20"/>
        <v>836.51232876712345</v>
      </c>
      <c r="K207" s="74">
        <f t="shared" si="19"/>
        <v>6861.3931730422346</v>
      </c>
    </row>
    <row r="208" spans="2:11" x14ac:dyDescent="0.25">
      <c r="B208" s="62">
        <v>44397</v>
      </c>
      <c r="C208" s="51">
        <v>202</v>
      </c>
      <c r="D208" s="51">
        <f>COUNTIF('Database MP5'!$B$1:$B$181,B208)</f>
        <v>0</v>
      </c>
      <c r="E208" s="51">
        <f t="shared" si="21"/>
        <v>165</v>
      </c>
      <c r="F208" s="51">
        <f t="shared" si="23"/>
        <v>0</v>
      </c>
      <c r="G208" s="66">
        <f t="shared" si="18"/>
        <v>0.45205479452054792</v>
      </c>
      <c r="H208" s="67">
        <f t="shared" si="22"/>
        <v>0</v>
      </c>
      <c r="J208" s="73">
        <f t="shared" si="20"/>
        <v>836.51232876712345</v>
      </c>
      <c r="K208" s="74">
        <f t="shared" si="19"/>
        <v>6861.3931730422346</v>
      </c>
    </row>
    <row r="209" spans="2:11" x14ac:dyDescent="0.25">
      <c r="B209" s="62">
        <v>44398</v>
      </c>
      <c r="C209" s="51">
        <v>203</v>
      </c>
      <c r="D209" s="51">
        <f>COUNTIF('Database MP5'!$B$1:$B$181,B209)</f>
        <v>0</v>
      </c>
      <c r="E209" s="51">
        <f t="shared" si="21"/>
        <v>164</v>
      </c>
      <c r="F209" s="51">
        <f t="shared" si="23"/>
        <v>0</v>
      </c>
      <c r="G209" s="66">
        <f t="shared" si="18"/>
        <v>0.44931506849315067</v>
      </c>
      <c r="H209" s="67">
        <f t="shared" si="22"/>
        <v>0</v>
      </c>
      <c r="J209" s="73">
        <f t="shared" si="20"/>
        <v>836.51232876712345</v>
      </c>
      <c r="K209" s="74">
        <f t="shared" si="19"/>
        <v>6861.3931730422346</v>
      </c>
    </row>
    <row r="210" spans="2:11" x14ac:dyDescent="0.25">
      <c r="B210" s="62">
        <v>44399</v>
      </c>
      <c r="C210" s="51">
        <v>204</v>
      </c>
      <c r="D210" s="51">
        <f>COUNTIF('Database MP5'!$B$1:$B$181,B210)</f>
        <v>0</v>
      </c>
      <c r="E210" s="51">
        <f t="shared" si="21"/>
        <v>163</v>
      </c>
      <c r="F210" s="51">
        <f t="shared" si="23"/>
        <v>0</v>
      </c>
      <c r="G210" s="66">
        <f t="shared" si="18"/>
        <v>0.44657534246575342</v>
      </c>
      <c r="H210" s="67">
        <f t="shared" si="22"/>
        <v>0</v>
      </c>
      <c r="J210" s="73">
        <f t="shared" si="20"/>
        <v>836.51232876712345</v>
      </c>
      <c r="K210" s="74">
        <f t="shared" si="19"/>
        <v>6861.3931730422346</v>
      </c>
    </row>
    <row r="211" spans="2:11" x14ac:dyDescent="0.25">
      <c r="B211" s="62">
        <v>44400</v>
      </c>
      <c r="C211" s="51">
        <v>205</v>
      </c>
      <c r="D211" s="51">
        <f>COUNTIF('Database MP5'!$B$1:$B$181,B211)</f>
        <v>0</v>
      </c>
      <c r="E211" s="51">
        <f t="shared" si="21"/>
        <v>162</v>
      </c>
      <c r="F211" s="51">
        <f t="shared" si="23"/>
        <v>0</v>
      </c>
      <c r="G211" s="66">
        <f t="shared" si="18"/>
        <v>0.44383561643835617</v>
      </c>
      <c r="H211" s="67">
        <f t="shared" si="22"/>
        <v>0</v>
      </c>
      <c r="J211" s="73">
        <f t="shared" si="20"/>
        <v>836.51232876712345</v>
      </c>
      <c r="K211" s="74">
        <f t="shared" si="19"/>
        <v>6861.3931730422346</v>
      </c>
    </row>
    <row r="212" spans="2:11" x14ac:dyDescent="0.25">
      <c r="B212" s="62">
        <v>44401</v>
      </c>
      <c r="C212" s="51">
        <v>206</v>
      </c>
      <c r="D212" s="51">
        <f>COUNTIF('Database MP5'!$B$1:$B$181,B212)</f>
        <v>0</v>
      </c>
      <c r="E212" s="51">
        <f t="shared" si="21"/>
        <v>161</v>
      </c>
      <c r="F212" s="51">
        <f t="shared" si="23"/>
        <v>0</v>
      </c>
      <c r="G212" s="66">
        <f t="shared" si="18"/>
        <v>0.44109589041095892</v>
      </c>
      <c r="H212" s="67">
        <f t="shared" si="22"/>
        <v>0</v>
      </c>
      <c r="J212" s="73">
        <f t="shared" si="20"/>
        <v>836.51232876712345</v>
      </c>
      <c r="K212" s="74">
        <f t="shared" si="19"/>
        <v>6861.3931730422346</v>
      </c>
    </row>
    <row r="213" spans="2:11" x14ac:dyDescent="0.25">
      <c r="B213" s="62">
        <v>44402</v>
      </c>
      <c r="C213" s="51">
        <v>207</v>
      </c>
      <c r="D213" s="51">
        <f>COUNTIF('Database MP5'!$B$1:$B$181,B213)</f>
        <v>0</v>
      </c>
      <c r="E213" s="51">
        <f t="shared" si="21"/>
        <v>160</v>
      </c>
      <c r="F213" s="51">
        <f t="shared" si="23"/>
        <v>0</v>
      </c>
      <c r="G213" s="66">
        <f t="shared" si="18"/>
        <v>0.43835616438356162</v>
      </c>
      <c r="H213" s="67">
        <f t="shared" si="22"/>
        <v>0</v>
      </c>
      <c r="J213" s="73">
        <f t="shared" si="20"/>
        <v>836.51232876712345</v>
      </c>
      <c r="K213" s="74">
        <f t="shared" si="19"/>
        <v>6861.3931730422346</v>
      </c>
    </row>
    <row r="214" spans="2:11" x14ac:dyDescent="0.25">
      <c r="B214" s="62">
        <v>44403</v>
      </c>
      <c r="C214" s="51">
        <v>208</v>
      </c>
      <c r="D214" s="51">
        <f>COUNTIF('Database MP5'!$B$1:$B$181,B214)</f>
        <v>0</v>
      </c>
      <c r="E214" s="51">
        <f t="shared" si="21"/>
        <v>159</v>
      </c>
      <c r="F214" s="51">
        <f t="shared" si="23"/>
        <v>0</v>
      </c>
      <c r="G214" s="66">
        <f t="shared" si="18"/>
        <v>0.43561643835616437</v>
      </c>
      <c r="H214" s="67">
        <f t="shared" si="22"/>
        <v>0</v>
      </c>
      <c r="J214" s="73">
        <f t="shared" si="20"/>
        <v>836.51232876712345</v>
      </c>
      <c r="K214" s="74">
        <f t="shared" si="19"/>
        <v>6861.3931730422346</v>
      </c>
    </row>
    <row r="215" spans="2:11" x14ac:dyDescent="0.25">
      <c r="B215" s="62">
        <v>44404</v>
      </c>
      <c r="C215" s="51">
        <v>209</v>
      </c>
      <c r="D215" s="51">
        <f>COUNTIF('Database MP5'!$B$1:$B$181,B215)</f>
        <v>0</v>
      </c>
      <c r="E215" s="51">
        <f t="shared" si="21"/>
        <v>158</v>
      </c>
      <c r="F215" s="51">
        <f t="shared" si="23"/>
        <v>0</v>
      </c>
      <c r="G215" s="66">
        <f t="shared" si="18"/>
        <v>0.43287671232876712</v>
      </c>
      <c r="H215" s="67">
        <f t="shared" si="22"/>
        <v>0</v>
      </c>
      <c r="J215" s="73">
        <f t="shared" si="20"/>
        <v>836.51232876712345</v>
      </c>
      <c r="K215" s="74">
        <f t="shared" si="19"/>
        <v>6861.3931730422346</v>
      </c>
    </row>
    <row r="216" spans="2:11" x14ac:dyDescent="0.25">
      <c r="B216" s="62">
        <v>44405</v>
      </c>
      <c r="C216" s="51">
        <v>210</v>
      </c>
      <c r="D216" s="51">
        <f>COUNTIF('Database MP5'!$B$1:$B$181,B216)</f>
        <v>0</v>
      </c>
      <c r="E216" s="51">
        <f t="shared" si="21"/>
        <v>157</v>
      </c>
      <c r="F216" s="51">
        <f t="shared" si="23"/>
        <v>0</v>
      </c>
      <c r="G216" s="66">
        <f t="shared" si="18"/>
        <v>0.43013698630136987</v>
      </c>
      <c r="H216" s="67">
        <f t="shared" si="22"/>
        <v>0</v>
      </c>
      <c r="J216" s="73">
        <f t="shared" si="20"/>
        <v>836.51232876712345</v>
      </c>
      <c r="K216" s="74">
        <f t="shared" si="19"/>
        <v>6861.3931730422346</v>
      </c>
    </row>
    <row r="217" spans="2:11" x14ac:dyDescent="0.25">
      <c r="B217" s="62">
        <v>44406</v>
      </c>
      <c r="C217" s="51">
        <v>211</v>
      </c>
      <c r="D217" s="51">
        <f>COUNTIF('Database MP5'!$B$1:$B$181,B217)</f>
        <v>0</v>
      </c>
      <c r="E217" s="51">
        <f t="shared" si="21"/>
        <v>156</v>
      </c>
      <c r="F217" s="51">
        <f t="shared" si="23"/>
        <v>0</v>
      </c>
      <c r="G217" s="66">
        <f t="shared" si="18"/>
        <v>0.42739726027397262</v>
      </c>
      <c r="H217" s="67">
        <f t="shared" si="22"/>
        <v>0</v>
      </c>
      <c r="J217" s="73">
        <f t="shared" si="20"/>
        <v>836.51232876712345</v>
      </c>
      <c r="K217" s="74">
        <f t="shared" si="19"/>
        <v>6861.3931730422346</v>
      </c>
    </row>
    <row r="218" spans="2:11" x14ac:dyDescent="0.25">
      <c r="B218" s="62">
        <v>44407</v>
      </c>
      <c r="C218" s="51">
        <v>212</v>
      </c>
      <c r="D218" s="51">
        <f>COUNTIF('Database MP5'!$B$1:$B$181,B218)</f>
        <v>0</v>
      </c>
      <c r="E218" s="51">
        <f t="shared" si="21"/>
        <v>155</v>
      </c>
      <c r="F218" s="51">
        <f t="shared" si="23"/>
        <v>0</v>
      </c>
      <c r="G218" s="66">
        <f t="shared" si="18"/>
        <v>0.42465753424657532</v>
      </c>
      <c r="H218" s="67">
        <f t="shared" si="22"/>
        <v>0</v>
      </c>
      <c r="J218" s="73">
        <f t="shared" si="20"/>
        <v>836.51232876712345</v>
      </c>
      <c r="K218" s="74">
        <f t="shared" si="19"/>
        <v>6861.3931730422346</v>
      </c>
    </row>
    <row r="219" spans="2:11" x14ac:dyDescent="0.25">
      <c r="B219" s="62">
        <v>44408</v>
      </c>
      <c r="C219" s="51">
        <v>213</v>
      </c>
      <c r="D219" s="51">
        <f>COUNTIF('Database MP5'!$B$1:$B$181,B219)</f>
        <v>0</v>
      </c>
      <c r="E219" s="51">
        <f t="shared" si="21"/>
        <v>154</v>
      </c>
      <c r="F219" s="51">
        <f t="shared" si="23"/>
        <v>0</v>
      </c>
      <c r="G219" s="66">
        <f t="shared" si="18"/>
        <v>0.42191780821917807</v>
      </c>
      <c r="H219" s="67">
        <f t="shared" si="22"/>
        <v>0</v>
      </c>
      <c r="J219" s="73">
        <f t="shared" si="20"/>
        <v>836.51232876712345</v>
      </c>
      <c r="K219" s="74">
        <f t="shared" si="19"/>
        <v>6861.3931730422346</v>
      </c>
    </row>
    <row r="220" spans="2:11" x14ac:dyDescent="0.25">
      <c r="B220" s="62">
        <v>44409</v>
      </c>
      <c r="C220" s="51">
        <v>214</v>
      </c>
      <c r="D220" s="51">
        <f>COUNTIF('Database MP5'!$B$1:$B$181,B220)</f>
        <v>0</v>
      </c>
      <c r="E220" s="51">
        <f t="shared" si="21"/>
        <v>153</v>
      </c>
      <c r="F220" s="51">
        <f t="shared" si="23"/>
        <v>0</v>
      </c>
      <c r="G220" s="66">
        <f t="shared" si="18"/>
        <v>0.41917808219178082</v>
      </c>
      <c r="H220" s="67">
        <f t="shared" si="22"/>
        <v>0</v>
      </c>
      <c r="J220" s="73">
        <f t="shared" si="20"/>
        <v>836.51232876712345</v>
      </c>
      <c r="K220" s="74">
        <f t="shared" si="19"/>
        <v>6861.3931730422346</v>
      </c>
    </row>
    <row r="221" spans="2:11" x14ac:dyDescent="0.25">
      <c r="B221" s="62">
        <v>44410</v>
      </c>
      <c r="C221" s="51">
        <v>215</v>
      </c>
      <c r="D221" s="51">
        <f>COUNTIF('Database MP5'!$B$1:$B$181,B221)</f>
        <v>0</v>
      </c>
      <c r="E221" s="51">
        <f t="shared" si="21"/>
        <v>152</v>
      </c>
      <c r="F221" s="51">
        <f t="shared" si="23"/>
        <v>0</v>
      </c>
      <c r="G221" s="66">
        <f t="shared" si="18"/>
        <v>0.41643835616438357</v>
      </c>
      <c r="H221" s="67">
        <f t="shared" si="22"/>
        <v>0</v>
      </c>
      <c r="J221" s="73">
        <f t="shared" si="20"/>
        <v>836.51232876712345</v>
      </c>
      <c r="K221" s="74">
        <f t="shared" si="19"/>
        <v>6861.3931730422346</v>
      </c>
    </row>
    <row r="222" spans="2:11" x14ac:dyDescent="0.25">
      <c r="B222" s="62">
        <v>44411</v>
      </c>
      <c r="C222" s="51">
        <v>216</v>
      </c>
      <c r="D222" s="51">
        <f>COUNTIF('Database MP5'!$B$1:$B$181,B222)</f>
        <v>0</v>
      </c>
      <c r="E222" s="51">
        <f t="shared" si="21"/>
        <v>151</v>
      </c>
      <c r="F222" s="51">
        <f t="shared" si="23"/>
        <v>0</v>
      </c>
      <c r="G222" s="66">
        <f t="shared" si="18"/>
        <v>0.41369863013698632</v>
      </c>
      <c r="H222" s="67">
        <f t="shared" si="22"/>
        <v>0</v>
      </c>
      <c r="J222" s="73">
        <f t="shared" si="20"/>
        <v>836.51232876712345</v>
      </c>
      <c r="K222" s="74">
        <f t="shared" si="19"/>
        <v>6861.3931730422346</v>
      </c>
    </row>
    <row r="223" spans="2:11" x14ac:dyDescent="0.25">
      <c r="B223" s="62">
        <v>44412</v>
      </c>
      <c r="C223" s="51">
        <v>217</v>
      </c>
      <c r="D223" s="51">
        <f>COUNTIF('Database MP5'!$B$1:$B$181,B223)</f>
        <v>0</v>
      </c>
      <c r="E223" s="51">
        <f t="shared" si="21"/>
        <v>150</v>
      </c>
      <c r="F223" s="51">
        <f t="shared" si="23"/>
        <v>0</v>
      </c>
      <c r="G223" s="66">
        <f t="shared" si="18"/>
        <v>0.41095890410958902</v>
      </c>
      <c r="H223" s="67">
        <f t="shared" si="22"/>
        <v>0</v>
      </c>
      <c r="J223" s="73">
        <f t="shared" si="20"/>
        <v>836.51232876712345</v>
      </c>
      <c r="K223" s="74">
        <f t="shared" si="19"/>
        <v>6861.3931730422346</v>
      </c>
    </row>
    <row r="224" spans="2:11" x14ac:dyDescent="0.25">
      <c r="B224" s="62">
        <v>44413</v>
      </c>
      <c r="C224" s="51">
        <v>218</v>
      </c>
      <c r="D224" s="51">
        <f>COUNTIF('Database MP5'!$B$1:$B$181,B224)</f>
        <v>0</v>
      </c>
      <c r="E224" s="51">
        <f t="shared" si="21"/>
        <v>149</v>
      </c>
      <c r="F224" s="51">
        <f t="shared" si="23"/>
        <v>0</v>
      </c>
      <c r="G224" s="66">
        <f t="shared" si="18"/>
        <v>0.40821917808219177</v>
      </c>
      <c r="H224" s="67">
        <f t="shared" si="22"/>
        <v>0</v>
      </c>
      <c r="J224" s="73">
        <f t="shared" si="20"/>
        <v>836.51232876712345</v>
      </c>
      <c r="K224" s="74">
        <f t="shared" si="19"/>
        <v>6861.3931730422346</v>
      </c>
    </row>
    <row r="225" spans="2:11" x14ac:dyDescent="0.25">
      <c r="B225" s="62">
        <v>44414</v>
      </c>
      <c r="C225" s="51">
        <v>219</v>
      </c>
      <c r="D225" s="51">
        <f>COUNTIF('Database MP5'!$B$1:$B$181,B225)</f>
        <v>0</v>
      </c>
      <c r="E225" s="51">
        <f t="shared" si="21"/>
        <v>148</v>
      </c>
      <c r="F225" s="51">
        <f t="shared" si="23"/>
        <v>0</v>
      </c>
      <c r="G225" s="66">
        <f t="shared" si="18"/>
        <v>0.40547945205479452</v>
      </c>
      <c r="H225" s="67">
        <f t="shared" si="22"/>
        <v>0</v>
      </c>
      <c r="J225" s="73">
        <f t="shared" si="20"/>
        <v>836.51232876712345</v>
      </c>
      <c r="K225" s="74">
        <f t="shared" si="19"/>
        <v>6861.3931730422346</v>
      </c>
    </row>
    <row r="226" spans="2:11" x14ac:dyDescent="0.25">
      <c r="B226" s="62">
        <v>44415</v>
      </c>
      <c r="C226" s="51">
        <v>220</v>
      </c>
      <c r="D226" s="51">
        <f>COUNTIF('Database MP5'!$B$1:$B$181,B226)</f>
        <v>0</v>
      </c>
      <c r="E226" s="51">
        <f t="shared" si="21"/>
        <v>147</v>
      </c>
      <c r="F226" s="51">
        <f t="shared" si="23"/>
        <v>0</v>
      </c>
      <c r="G226" s="66">
        <f t="shared" si="18"/>
        <v>0.40273972602739727</v>
      </c>
      <c r="H226" s="67">
        <f t="shared" si="22"/>
        <v>0</v>
      </c>
      <c r="J226" s="73">
        <f t="shared" si="20"/>
        <v>836.51232876712345</v>
      </c>
      <c r="K226" s="74">
        <f t="shared" si="19"/>
        <v>6861.3931730422346</v>
      </c>
    </row>
    <row r="227" spans="2:11" x14ac:dyDescent="0.25">
      <c r="B227" s="62">
        <v>44416</v>
      </c>
      <c r="C227" s="51">
        <v>221</v>
      </c>
      <c r="D227" s="51">
        <f>COUNTIF('Database MP5'!$B$1:$B$181,B227)</f>
        <v>0</v>
      </c>
      <c r="E227" s="51">
        <f t="shared" si="21"/>
        <v>146</v>
      </c>
      <c r="F227" s="51">
        <f t="shared" si="23"/>
        <v>0</v>
      </c>
      <c r="G227" s="66">
        <f t="shared" si="18"/>
        <v>0.4</v>
      </c>
      <c r="H227" s="67">
        <f t="shared" si="22"/>
        <v>0</v>
      </c>
      <c r="J227" s="73">
        <f t="shared" si="20"/>
        <v>836.51232876712345</v>
      </c>
      <c r="K227" s="74">
        <f t="shared" si="19"/>
        <v>6861.3931730422346</v>
      </c>
    </row>
    <row r="228" spans="2:11" x14ac:dyDescent="0.25">
      <c r="B228" s="62">
        <v>44417</v>
      </c>
      <c r="C228" s="51">
        <v>222</v>
      </c>
      <c r="D228" s="51">
        <f>COUNTIF('Database MP5'!$B$1:$B$181,B228)</f>
        <v>0</v>
      </c>
      <c r="E228" s="51">
        <f t="shared" si="21"/>
        <v>145</v>
      </c>
      <c r="F228" s="51">
        <f t="shared" si="23"/>
        <v>0</v>
      </c>
      <c r="G228" s="66">
        <f t="shared" si="18"/>
        <v>0.39726027397260272</v>
      </c>
      <c r="H228" s="67">
        <f t="shared" si="22"/>
        <v>0</v>
      </c>
      <c r="J228" s="73">
        <f t="shared" si="20"/>
        <v>836.51232876712345</v>
      </c>
      <c r="K228" s="74">
        <f t="shared" si="19"/>
        <v>6861.3931730422346</v>
      </c>
    </row>
    <row r="229" spans="2:11" x14ac:dyDescent="0.25">
      <c r="B229" s="62">
        <v>44418</v>
      </c>
      <c r="C229" s="51">
        <v>223</v>
      </c>
      <c r="D229" s="51">
        <f>COUNTIF('Database MP5'!$B$1:$B$181,B229)</f>
        <v>0</v>
      </c>
      <c r="E229" s="51">
        <f t="shared" si="21"/>
        <v>144</v>
      </c>
      <c r="F229" s="51">
        <f t="shared" si="23"/>
        <v>0</v>
      </c>
      <c r="G229" s="66">
        <f t="shared" si="18"/>
        <v>0.39452054794520547</v>
      </c>
      <c r="H229" s="67">
        <f t="shared" si="22"/>
        <v>0</v>
      </c>
      <c r="J229" s="73">
        <f t="shared" si="20"/>
        <v>836.51232876712345</v>
      </c>
      <c r="K229" s="74">
        <f t="shared" si="19"/>
        <v>6861.3931730422346</v>
      </c>
    </row>
    <row r="230" spans="2:11" x14ac:dyDescent="0.25">
      <c r="B230" s="62">
        <v>44419</v>
      </c>
      <c r="C230" s="51">
        <v>224</v>
      </c>
      <c r="D230" s="51">
        <f>COUNTIF('Database MP5'!$B$1:$B$181,B230)</f>
        <v>0</v>
      </c>
      <c r="E230" s="51">
        <f t="shared" si="21"/>
        <v>143</v>
      </c>
      <c r="F230" s="51">
        <f t="shared" si="23"/>
        <v>0</v>
      </c>
      <c r="G230" s="66">
        <f t="shared" si="18"/>
        <v>0.39178082191780822</v>
      </c>
      <c r="H230" s="67">
        <f t="shared" si="22"/>
        <v>0</v>
      </c>
      <c r="J230" s="73">
        <f t="shared" si="20"/>
        <v>836.51232876712345</v>
      </c>
      <c r="K230" s="74">
        <f t="shared" si="19"/>
        <v>6861.3931730422346</v>
      </c>
    </row>
    <row r="231" spans="2:11" x14ac:dyDescent="0.25">
      <c r="B231" s="62">
        <v>44420</v>
      </c>
      <c r="C231" s="51">
        <v>225</v>
      </c>
      <c r="D231" s="51">
        <f>COUNTIF('Database MP5'!$B$1:$B$181,B231)</f>
        <v>0</v>
      </c>
      <c r="E231" s="51">
        <f t="shared" si="21"/>
        <v>142</v>
      </c>
      <c r="F231" s="51">
        <f t="shared" si="23"/>
        <v>0</v>
      </c>
      <c r="G231" s="66">
        <f t="shared" si="18"/>
        <v>0.38904109589041097</v>
      </c>
      <c r="H231" s="67">
        <f t="shared" si="22"/>
        <v>0</v>
      </c>
      <c r="J231" s="73">
        <f t="shared" si="20"/>
        <v>836.51232876712345</v>
      </c>
      <c r="K231" s="74">
        <f t="shared" si="19"/>
        <v>6861.3931730422346</v>
      </c>
    </row>
    <row r="232" spans="2:11" x14ac:dyDescent="0.25">
      <c r="B232" s="62">
        <v>44421</v>
      </c>
      <c r="C232" s="51">
        <v>226</v>
      </c>
      <c r="D232" s="51">
        <f>COUNTIF('Database MP5'!$B$1:$B$181,B232)</f>
        <v>1</v>
      </c>
      <c r="E232" s="51">
        <f t="shared" si="21"/>
        <v>141</v>
      </c>
      <c r="F232" s="51">
        <f t="shared" si="23"/>
        <v>141</v>
      </c>
      <c r="G232" s="66">
        <f t="shared" si="18"/>
        <v>0.38630136986301372</v>
      </c>
      <c r="H232" s="67">
        <f t="shared" si="22"/>
        <v>0.38630136986301372</v>
      </c>
      <c r="J232" s="73">
        <f t="shared" si="20"/>
        <v>836.89863013698641</v>
      </c>
      <c r="K232" s="74">
        <f t="shared" si="19"/>
        <v>6864.5617642162842</v>
      </c>
    </row>
    <row r="233" spans="2:11" x14ac:dyDescent="0.25">
      <c r="B233" s="62">
        <v>44422</v>
      </c>
      <c r="C233" s="51">
        <v>227</v>
      </c>
      <c r="D233" s="51">
        <f>COUNTIF('Database MP5'!$B$1:$B$181,B233)</f>
        <v>0</v>
      </c>
      <c r="E233" s="51">
        <f t="shared" si="21"/>
        <v>140</v>
      </c>
      <c r="F233" s="51">
        <f t="shared" si="23"/>
        <v>0</v>
      </c>
      <c r="G233" s="66">
        <f t="shared" si="18"/>
        <v>0.38356164383561642</v>
      </c>
      <c r="H233" s="67">
        <f t="shared" si="22"/>
        <v>0</v>
      </c>
      <c r="J233" s="73">
        <f t="shared" si="20"/>
        <v>836.89863013698641</v>
      </c>
      <c r="K233" s="74">
        <f t="shared" si="19"/>
        <v>6864.5617642162842</v>
      </c>
    </row>
    <row r="234" spans="2:11" x14ac:dyDescent="0.25">
      <c r="B234" s="62">
        <v>44423</v>
      </c>
      <c r="C234" s="51">
        <v>228</v>
      </c>
      <c r="D234" s="51">
        <f>COUNTIF('Database MP5'!$B$1:$B$181,B234)</f>
        <v>0</v>
      </c>
      <c r="E234" s="51">
        <f t="shared" si="21"/>
        <v>139</v>
      </c>
      <c r="F234" s="51">
        <f t="shared" si="23"/>
        <v>0</v>
      </c>
      <c r="G234" s="66">
        <f t="shared" si="18"/>
        <v>0.38082191780821917</v>
      </c>
      <c r="H234" s="67">
        <f t="shared" si="22"/>
        <v>0</v>
      </c>
      <c r="J234" s="73">
        <f t="shared" si="20"/>
        <v>836.89863013698641</v>
      </c>
      <c r="K234" s="74">
        <f t="shared" si="19"/>
        <v>6864.5617642162842</v>
      </c>
    </row>
    <row r="235" spans="2:11" x14ac:dyDescent="0.25">
      <c r="B235" s="62">
        <v>44424</v>
      </c>
      <c r="C235" s="51">
        <v>229</v>
      </c>
      <c r="D235" s="51">
        <f>COUNTIF('Database MP5'!$B$1:$B$181,B235)</f>
        <v>0</v>
      </c>
      <c r="E235" s="51">
        <f t="shared" si="21"/>
        <v>138</v>
      </c>
      <c r="F235" s="51">
        <f t="shared" si="23"/>
        <v>0</v>
      </c>
      <c r="G235" s="66">
        <f t="shared" si="18"/>
        <v>0.37808219178082192</v>
      </c>
      <c r="H235" s="67">
        <f t="shared" si="22"/>
        <v>0</v>
      </c>
      <c r="J235" s="73">
        <f t="shared" si="20"/>
        <v>836.89863013698641</v>
      </c>
      <c r="K235" s="74">
        <f t="shared" si="19"/>
        <v>6864.5617642162842</v>
      </c>
    </row>
    <row r="236" spans="2:11" x14ac:dyDescent="0.25">
      <c r="B236" s="62">
        <v>44425</v>
      </c>
      <c r="C236" s="51">
        <v>230</v>
      </c>
      <c r="D236" s="51">
        <f>COUNTIF('Database MP5'!$B$1:$B$181,B236)</f>
        <v>1</v>
      </c>
      <c r="E236" s="51">
        <f t="shared" si="21"/>
        <v>137</v>
      </c>
      <c r="F236" s="51">
        <f t="shared" si="23"/>
        <v>137</v>
      </c>
      <c r="G236" s="66">
        <f t="shared" si="18"/>
        <v>0.37534246575342467</v>
      </c>
      <c r="H236" s="67">
        <f t="shared" si="22"/>
        <v>0.37534246575342467</v>
      </c>
      <c r="J236" s="73">
        <f t="shared" si="20"/>
        <v>837.27397260273983</v>
      </c>
      <c r="K236" s="74">
        <f t="shared" si="19"/>
        <v>6867.6404662790137</v>
      </c>
    </row>
    <row r="237" spans="2:11" x14ac:dyDescent="0.25">
      <c r="B237" s="62">
        <v>44426</v>
      </c>
      <c r="C237" s="51">
        <v>231</v>
      </c>
      <c r="D237" s="51">
        <f>COUNTIF('Database MP5'!$B$1:$B$181,B237)</f>
        <v>2</v>
      </c>
      <c r="E237" s="51">
        <f t="shared" si="21"/>
        <v>136</v>
      </c>
      <c r="F237" s="51">
        <f t="shared" si="23"/>
        <v>272</v>
      </c>
      <c r="G237" s="66">
        <f t="shared" si="18"/>
        <v>0.37260273972602742</v>
      </c>
      <c r="H237" s="67">
        <f t="shared" si="22"/>
        <v>0.74520547945205484</v>
      </c>
      <c r="J237" s="73">
        <f t="shared" si="20"/>
        <v>838.01917808219184</v>
      </c>
      <c r="K237" s="74">
        <f t="shared" si="19"/>
        <v>6873.7529258488094</v>
      </c>
    </row>
    <row r="238" spans="2:11" x14ac:dyDescent="0.25">
      <c r="B238" s="62">
        <v>44427</v>
      </c>
      <c r="C238" s="51">
        <v>232</v>
      </c>
      <c r="D238" s="51">
        <f>COUNTIF('Database MP5'!$B$1:$B$181,B238)</f>
        <v>0</v>
      </c>
      <c r="E238" s="51">
        <f t="shared" si="21"/>
        <v>135</v>
      </c>
      <c r="F238" s="51">
        <f t="shared" si="23"/>
        <v>0</v>
      </c>
      <c r="G238" s="66">
        <f t="shared" si="18"/>
        <v>0.36986301369863012</v>
      </c>
      <c r="H238" s="67">
        <f t="shared" si="22"/>
        <v>0</v>
      </c>
      <c r="J238" s="73">
        <f t="shared" si="20"/>
        <v>838.01917808219184</v>
      </c>
      <c r="K238" s="74">
        <f t="shared" si="19"/>
        <v>6873.7529258488094</v>
      </c>
    </row>
    <row r="239" spans="2:11" x14ac:dyDescent="0.25">
      <c r="B239" s="62">
        <v>44428</v>
      </c>
      <c r="C239" s="51">
        <v>233</v>
      </c>
      <c r="D239" s="51">
        <f>COUNTIF('Database MP5'!$B$1:$B$181,B239)</f>
        <v>0</v>
      </c>
      <c r="E239" s="51">
        <f t="shared" si="21"/>
        <v>134</v>
      </c>
      <c r="F239" s="51">
        <f t="shared" si="23"/>
        <v>0</v>
      </c>
      <c r="G239" s="66">
        <f t="shared" si="18"/>
        <v>0.36712328767123287</v>
      </c>
      <c r="H239" s="67">
        <f t="shared" si="22"/>
        <v>0</v>
      </c>
      <c r="J239" s="73">
        <f t="shared" si="20"/>
        <v>838.01917808219184</v>
      </c>
      <c r="K239" s="74">
        <f t="shared" si="19"/>
        <v>6873.7529258488094</v>
      </c>
    </row>
    <row r="240" spans="2:11" x14ac:dyDescent="0.25">
      <c r="B240" s="62">
        <v>44429</v>
      </c>
      <c r="C240" s="51">
        <v>234</v>
      </c>
      <c r="D240" s="51">
        <f>COUNTIF('Database MP5'!$B$1:$B$181,B240)</f>
        <v>0</v>
      </c>
      <c r="E240" s="51">
        <f t="shared" si="21"/>
        <v>133</v>
      </c>
      <c r="F240" s="51">
        <f t="shared" si="23"/>
        <v>0</v>
      </c>
      <c r="G240" s="66">
        <f t="shared" si="18"/>
        <v>0.36438356164383562</v>
      </c>
      <c r="H240" s="67">
        <f t="shared" si="22"/>
        <v>0</v>
      </c>
      <c r="J240" s="73">
        <f t="shared" si="20"/>
        <v>838.01917808219184</v>
      </c>
      <c r="K240" s="74">
        <f t="shared" si="19"/>
        <v>6873.7529258488094</v>
      </c>
    </row>
    <row r="241" spans="2:11" x14ac:dyDescent="0.25">
      <c r="B241" s="62">
        <v>44430</v>
      </c>
      <c r="C241" s="51">
        <v>235</v>
      </c>
      <c r="D241" s="51">
        <f>COUNTIF('Database MP5'!$B$1:$B$181,B241)</f>
        <v>0</v>
      </c>
      <c r="E241" s="51">
        <f t="shared" si="21"/>
        <v>132</v>
      </c>
      <c r="F241" s="51">
        <f t="shared" si="23"/>
        <v>0</v>
      </c>
      <c r="G241" s="66">
        <f t="shared" si="18"/>
        <v>0.36164383561643837</v>
      </c>
      <c r="H241" s="67">
        <f t="shared" si="22"/>
        <v>0</v>
      </c>
      <c r="J241" s="73">
        <f t="shared" si="20"/>
        <v>838.01917808219184</v>
      </c>
      <c r="K241" s="74">
        <f t="shared" si="19"/>
        <v>6873.7529258488094</v>
      </c>
    </row>
    <row r="242" spans="2:11" x14ac:dyDescent="0.25">
      <c r="B242" s="62">
        <v>44431</v>
      </c>
      <c r="C242" s="51">
        <v>236</v>
      </c>
      <c r="D242" s="51">
        <f>COUNTIF('Database MP5'!$B$1:$B$181,B242)</f>
        <v>0</v>
      </c>
      <c r="E242" s="51">
        <f t="shared" si="21"/>
        <v>131</v>
      </c>
      <c r="F242" s="51">
        <f t="shared" si="23"/>
        <v>0</v>
      </c>
      <c r="G242" s="66">
        <f t="shared" si="18"/>
        <v>0.35890410958904112</v>
      </c>
      <c r="H242" s="67">
        <f t="shared" si="22"/>
        <v>0</v>
      </c>
      <c r="J242" s="73">
        <f t="shared" si="20"/>
        <v>838.01917808219184</v>
      </c>
      <c r="K242" s="74">
        <f t="shared" si="19"/>
        <v>6873.7529258488094</v>
      </c>
    </row>
    <row r="243" spans="2:11" x14ac:dyDescent="0.25">
      <c r="B243" s="62">
        <v>44432</v>
      </c>
      <c r="C243" s="51">
        <v>237</v>
      </c>
      <c r="D243" s="51">
        <f>COUNTIF('Database MP5'!$B$1:$B$181,B243)</f>
        <v>0</v>
      </c>
      <c r="E243" s="51">
        <f t="shared" si="21"/>
        <v>130</v>
      </c>
      <c r="F243" s="51">
        <f t="shared" si="23"/>
        <v>0</v>
      </c>
      <c r="G243" s="66">
        <f t="shared" si="18"/>
        <v>0.35616438356164382</v>
      </c>
      <c r="H243" s="67">
        <f t="shared" si="22"/>
        <v>0</v>
      </c>
      <c r="J243" s="73">
        <f t="shared" si="20"/>
        <v>838.01917808219184</v>
      </c>
      <c r="K243" s="74">
        <f t="shared" si="19"/>
        <v>6873.7529258488094</v>
      </c>
    </row>
    <row r="244" spans="2:11" x14ac:dyDescent="0.25">
      <c r="B244" s="62">
        <v>44433</v>
      </c>
      <c r="C244" s="51">
        <v>238</v>
      </c>
      <c r="D244" s="51">
        <f>COUNTIF('Database MP5'!$B$1:$B$181,B244)</f>
        <v>0</v>
      </c>
      <c r="E244" s="51">
        <f t="shared" si="21"/>
        <v>129</v>
      </c>
      <c r="F244" s="51">
        <f t="shared" si="23"/>
        <v>0</v>
      </c>
      <c r="G244" s="66">
        <f t="shared" si="18"/>
        <v>0.35342465753424657</v>
      </c>
      <c r="H244" s="67">
        <f t="shared" si="22"/>
        <v>0</v>
      </c>
      <c r="J244" s="73">
        <f t="shared" si="20"/>
        <v>838.01917808219184</v>
      </c>
      <c r="K244" s="74">
        <f t="shared" si="19"/>
        <v>6873.7529258488094</v>
      </c>
    </row>
    <row r="245" spans="2:11" x14ac:dyDescent="0.25">
      <c r="B245" s="62">
        <v>44434</v>
      </c>
      <c r="C245" s="51">
        <v>239</v>
      </c>
      <c r="D245" s="51">
        <f>COUNTIF('Database MP5'!$B$1:$B$181,B245)</f>
        <v>0</v>
      </c>
      <c r="E245" s="51">
        <f t="shared" si="21"/>
        <v>128</v>
      </c>
      <c r="F245" s="51">
        <f t="shared" si="23"/>
        <v>0</v>
      </c>
      <c r="G245" s="66">
        <f t="shared" si="18"/>
        <v>0.35068493150684932</v>
      </c>
      <c r="H245" s="67">
        <f t="shared" si="22"/>
        <v>0</v>
      </c>
      <c r="J245" s="73">
        <f t="shared" si="20"/>
        <v>838.01917808219184</v>
      </c>
      <c r="K245" s="74">
        <f t="shared" si="19"/>
        <v>6873.7529258488094</v>
      </c>
    </row>
    <row r="246" spans="2:11" x14ac:dyDescent="0.25">
      <c r="B246" s="62">
        <v>44435</v>
      </c>
      <c r="C246" s="51">
        <v>240</v>
      </c>
      <c r="D246" s="51">
        <f>COUNTIF('Database MP5'!$B$1:$B$181,B246)</f>
        <v>0</v>
      </c>
      <c r="E246" s="51">
        <f t="shared" si="21"/>
        <v>127</v>
      </c>
      <c r="F246" s="51">
        <f t="shared" si="23"/>
        <v>0</v>
      </c>
      <c r="G246" s="66">
        <f t="shared" si="18"/>
        <v>0.34794520547945207</v>
      </c>
      <c r="H246" s="67">
        <f t="shared" si="22"/>
        <v>0</v>
      </c>
      <c r="J246" s="73">
        <f t="shared" si="20"/>
        <v>838.01917808219184</v>
      </c>
      <c r="K246" s="74">
        <f t="shared" si="19"/>
        <v>6873.7529258488094</v>
      </c>
    </row>
    <row r="247" spans="2:11" x14ac:dyDescent="0.25">
      <c r="B247" s="62">
        <v>44436</v>
      </c>
      <c r="C247" s="51">
        <v>241</v>
      </c>
      <c r="D247" s="51">
        <f>COUNTIF('Database MP5'!$B$1:$B$181,B247)</f>
        <v>0</v>
      </c>
      <c r="E247" s="51">
        <f t="shared" si="21"/>
        <v>126</v>
      </c>
      <c r="F247" s="51">
        <f t="shared" si="23"/>
        <v>0</v>
      </c>
      <c r="G247" s="66">
        <f t="shared" si="18"/>
        <v>0.34520547945205482</v>
      </c>
      <c r="H247" s="67">
        <f t="shared" si="22"/>
        <v>0</v>
      </c>
      <c r="J247" s="73">
        <f t="shared" si="20"/>
        <v>838.01917808219184</v>
      </c>
      <c r="K247" s="74">
        <f t="shared" si="19"/>
        <v>6873.7529258488094</v>
      </c>
    </row>
    <row r="248" spans="2:11" x14ac:dyDescent="0.25">
      <c r="B248" s="62">
        <v>44437</v>
      </c>
      <c r="C248" s="51">
        <v>242</v>
      </c>
      <c r="D248" s="51">
        <f>COUNTIF('Database MP5'!$B$1:$B$181,B248)</f>
        <v>0</v>
      </c>
      <c r="E248" s="51">
        <f t="shared" si="21"/>
        <v>125</v>
      </c>
      <c r="F248" s="51">
        <f t="shared" si="23"/>
        <v>0</v>
      </c>
      <c r="G248" s="66">
        <f t="shared" si="18"/>
        <v>0.34246575342465752</v>
      </c>
      <c r="H248" s="67">
        <f t="shared" si="22"/>
        <v>0</v>
      </c>
      <c r="J248" s="73">
        <f t="shared" si="20"/>
        <v>838.01917808219184</v>
      </c>
      <c r="K248" s="74">
        <f t="shared" si="19"/>
        <v>6873.7529258488094</v>
      </c>
    </row>
    <row r="249" spans="2:11" x14ac:dyDescent="0.25">
      <c r="B249" s="62">
        <v>44438</v>
      </c>
      <c r="C249" s="51">
        <v>243</v>
      </c>
      <c r="D249" s="51">
        <f>COUNTIF('Database MP5'!$B$1:$B$181,B249)</f>
        <v>0</v>
      </c>
      <c r="E249" s="51">
        <f t="shared" si="21"/>
        <v>124</v>
      </c>
      <c r="F249" s="51">
        <f t="shared" si="23"/>
        <v>0</v>
      </c>
      <c r="G249" s="66">
        <f t="shared" si="18"/>
        <v>0.33972602739726027</v>
      </c>
      <c r="H249" s="67">
        <f t="shared" si="22"/>
        <v>0</v>
      </c>
      <c r="J249" s="73">
        <f t="shared" si="20"/>
        <v>838.01917808219184</v>
      </c>
      <c r="K249" s="74">
        <f t="shared" si="19"/>
        <v>6873.7529258488094</v>
      </c>
    </row>
    <row r="250" spans="2:11" x14ac:dyDescent="0.25">
      <c r="B250" s="62">
        <v>44439</v>
      </c>
      <c r="C250" s="51">
        <v>244</v>
      </c>
      <c r="D250" s="51">
        <f>COUNTIF('Database MP5'!$B$1:$B$181,B250)</f>
        <v>0</v>
      </c>
      <c r="E250" s="51">
        <f t="shared" si="21"/>
        <v>123</v>
      </c>
      <c r="F250" s="51">
        <f t="shared" si="23"/>
        <v>0</v>
      </c>
      <c r="G250" s="66">
        <f t="shared" si="18"/>
        <v>0.33698630136986302</v>
      </c>
      <c r="H250" s="67">
        <f t="shared" si="22"/>
        <v>0</v>
      </c>
      <c r="J250" s="73">
        <f t="shared" si="20"/>
        <v>838.01917808219184</v>
      </c>
      <c r="K250" s="74">
        <f t="shared" si="19"/>
        <v>6873.7529258488094</v>
      </c>
    </row>
    <row r="251" spans="2:11" x14ac:dyDescent="0.25">
      <c r="B251" s="62">
        <v>44440</v>
      </c>
      <c r="C251" s="51">
        <v>245</v>
      </c>
      <c r="D251" s="51">
        <f>COUNTIF('Database MP5'!$B$1:$B$181,B251)</f>
        <v>0</v>
      </c>
      <c r="E251" s="51">
        <f t="shared" si="21"/>
        <v>122</v>
      </c>
      <c r="F251" s="51">
        <f t="shared" si="23"/>
        <v>0</v>
      </c>
      <c r="G251" s="66">
        <f t="shared" si="18"/>
        <v>0.33424657534246577</v>
      </c>
      <c r="H251" s="67">
        <f t="shared" si="22"/>
        <v>0</v>
      </c>
      <c r="J251" s="73">
        <f t="shared" si="20"/>
        <v>838.01917808219184</v>
      </c>
      <c r="K251" s="74">
        <f t="shared" si="19"/>
        <v>6873.7529258488094</v>
      </c>
    </row>
    <row r="252" spans="2:11" x14ac:dyDescent="0.25">
      <c r="B252" s="62">
        <v>44441</v>
      </c>
      <c r="C252" s="51">
        <v>246</v>
      </c>
      <c r="D252" s="51">
        <f>COUNTIF('Database MP5'!$B$1:$B$181,B252)</f>
        <v>0</v>
      </c>
      <c r="E252" s="51">
        <f t="shared" si="21"/>
        <v>121</v>
      </c>
      <c r="F252" s="51">
        <f t="shared" si="23"/>
        <v>0</v>
      </c>
      <c r="G252" s="66">
        <f t="shared" si="18"/>
        <v>0.33150684931506852</v>
      </c>
      <c r="H252" s="67">
        <f t="shared" si="22"/>
        <v>0</v>
      </c>
      <c r="J252" s="73">
        <f t="shared" si="20"/>
        <v>838.01917808219184</v>
      </c>
      <c r="K252" s="74">
        <f t="shared" si="19"/>
        <v>6873.7529258488094</v>
      </c>
    </row>
    <row r="253" spans="2:11" x14ac:dyDescent="0.25">
      <c r="B253" s="62">
        <v>44442</v>
      </c>
      <c r="C253" s="51">
        <v>247</v>
      </c>
      <c r="D253" s="51">
        <f>COUNTIF('Database MP5'!$B$1:$B$181,B253)</f>
        <v>0</v>
      </c>
      <c r="E253" s="51">
        <f t="shared" si="21"/>
        <v>120</v>
      </c>
      <c r="F253" s="51">
        <f t="shared" si="23"/>
        <v>0</v>
      </c>
      <c r="G253" s="66">
        <f t="shared" si="18"/>
        <v>0.32876712328767121</v>
      </c>
      <c r="H253" s="67">
        <f t="shared" si="22"/>
        <v>0</v>
      </c>
      <c r="J253" s="73">
        <f t="shared" si="20"/>
        <v>838.01917808219184</v>
      </c>
      <c r="K253" s="74">
        <f t="shared" si="19"/>
        <v>6873.7529258488094</v>
      </c>
    </row>
    <row r="254" spans="2:11" x14ac:dyDescent="0.25">
      <c r="B254" s="62">
        <v>44443</v>
      </c>
      <c r="C254" s="51">
        <v>248</v>
      </c>
      <c r="D254" s="51">
        <f>COUNTIF('Database MP5'!$B$1:$B$181,B254)</f>
        <v>1</v>
      </c>
      <c r="E254" s="51">
        <f t="shared" si="21"/>
        <v>119</v>
      </c>
      <c r="F254" s="51">
        <f t="shared" si="23"/>
        <v>119</v>
      </c>
      <c r="G254" s="66">
        <f t="shared" si="18"/>
        <v>0.32602739726027397</v>
      </c>
      <c r="H254" s="67">
        <f t="shared" si="22"/>
        <v>0.32602739726027397</v>
      </c>
      <c r="J254" s="73">
        <f t="shared" si="20"/>
        <v>838.34520547945215</v>
      </c>
      <c r="K254" s="74">
        <f t="shared" si="19"/>
        <v>6876.4271269105975</v>
      </c>
    </row>
    <row r="255" spans="2:11" x14ac:dyDescent="0.25">
      <c r="B255" s="62">
        <v>44444</v>
      </c>
      <c r="C255" s="51">
        <v>249</v>
      </c>
      <c r="D255" s="51">
        <f>COUNTIF('Database MP5'!$B$1:$B$181,B255)</f>
        <v>0</v>
      </c>
      <c r="E255" s="51">
        <f t="shared" si="21"/>
        <v>118</v>
      </c>
      <c r="F255" s="51">
        <f t="shared" si="23"/>
        <v>0</v>
      </c>
      <c r="G255" s="66">
        <f t="shared" si="18"/>
        <v>0.32328767123287672</v>
      </c>
      <c r="H255" s="67">
        <f t="shared" si="22"/>
        <v>0</v>
      </c>
      <c r="J255" s="73">
        <f t="shared" si="20"/>
        <v>838.34520547945215</v>
      </c>
      <c r="K255" s="74">
        <f t="shared" si="19"/>
        <v>6876.4271269105975</v>
      </c>
    </row>
    <row r="256" spans="2:11" x14ac:dyDescent="0.25">
      <c r="B256" s="62">
        <v>44445</v>
      </c>
      <c r="C256" s="51">
        <v>250</v>
      </c>
      <c r="D256" s="51">
        <f>COUNTIF('Database MP5'!$B$1:$B$181,B256)</f>
        <v>2</v>
      </c>
      <c r="E256" s="51">
        <f t="shared" si="21"/>
        <v>117</v>
      </c>
      <c r="F256" s="51">
        <f t="shared" si="23"/>
        <v>234</v>
      </c>
      <c r="G256" s="66">
        <f t="shared" si="18"/>
        <v>0.32054794520547947</v>
      </c>
      <c r="H256" s="67">
        <f t="shared" si="22"/>
        <v>0.64109589041095894</v>
      </c>
      <c r="J256" s="73">
        <f t="shared" si="20"/>
        <v>838.9863013698631</v>
      </c>
      <c r="K256" s="74">
        <f t="shared" si="19"/>
        <v>6881.6856399228482</v>
      </c>
    </row>
    <row r="257" spans="2:11" x14ac:dyDescent="0.25">
      <c r="B257" s="62">
        <v>44446</v>
      </c>
      <c r="C257" s="51">
        <v>251</v>
      </c>
      <c r="D257" s="51">
        <f>COUNTIF('Database MP5'!$B$1:$B$181,B257)</f>
        <v>0</v>
      </c>
      <c r="E257" s="51">
        <f t="shared" si="21"/>
        <v>116</v>
      </c>
      <c r="F257" s="51">
        <f t="shared" si="23"/>
        <v>0</v>
      </c>
      <c r="G257" s="66">
        <f t="shared" si="18"/>
        <v>0.31780821917808222</v>
      </c>
      <c r="H257" s="67">
        <f t="shared" si="22"/>
        <v>0</v>
      </c>
      <c r="J257" s="73">
        <f t="shared" si="20"/>
        <v>838.9863013698631</v>
      </c>
      <c r="K257" s="74">
        <f t="shared" si="19"/>
        <v>6881.6856399228482</v>
      </c>
    </row>
    <row r="258" spans="2:11" x14ac:dyDescent="0.25">
      <c r="B258" s="62">
        <v>44447</v>
      </c>
      <c r="C258" s="51">
        <v>252</v>
      </c>
      <c r="D258" s="51">
        <f>COUNTIF('Database MP5'!$B$1:$B$181,B258)</f>
        <v>0</v>
      </c>
      <c r="E258" s="51">
        <f t="shared" si="21"/>
        <v>115</v>
      </c>
      <c r="F258" s="51">
        <f t="shared" si="23"/>
        <v>0</v>
      </c>
      <c r="G258" s="66">
        <f t="shared" si="18"/>
        <v>0.31506849315068491</v>
      </c>
      <c r="H258" s="67">
        <f t="shared" si="22"/>
        <v>0</v>
      </c>
      <c r="J258" s="73">
        <f t="shared" si="20"/>
        <v>838.9863013698631</v>
      </c>
      <c r="K258" s="74">
        <f t="shared" si="19"/>
        <v>6881.6856399228482</v>
      </c>
    </row>
    <row r="259" spans="2:11" x14ac:dyDescent="0.25">
      <c r="B259" s="62">
        <v>44448</v>
      </c>
      <c r="C259" s="51">
        <v>253</v>
      </c>
      <c r="D259" s="51">
        <f>COUNTIF('Database MP5'!$B$1:$B$181,B259)</f>
        <v>0</v>
      </c>
      <c r="E259" s="51">
        <f t="shared" si="21"/>
        <v>114</v>
      </c>
      <c r="F259" s="51">
        <f t="shared" si="23"/>
        <v>0</v>
      </c>
      <c r="G259" s="66">
        <f t="shared" si="18"/>
        <v>0.31232876712328766</v>
      </c>
      <c r="H259" s="67">
        <f t="shared" si="22"/>
        <v>0</v>
      </c>
      <c r="J259" s="73">
        <f t="shared" si="20"/>
        <v>838.9863013698631</v>
      </c>
      <c r="K259" s="74">
        <f t="shared" si="19"/>
        <v>6881.6856399228482</v>
      </c>
    </row>
    <row r="260" spans="2:11" x14ac:dyDescent="0.25">
      <c r="B260" s="62">
        <v>44449</v>
      </c>
      <c r="C260" s="51">
        <v>254</v>
      </c>
      <c r="D260" s="51">
        <f>COUNTIF('Database MP5'!$B$1:$B$181,B260)</f>
        <v>0</v>
      </c>
      <c r="E260" s="51">
        <f t="shared" si="21"/>
        <v>113</v>
      </c>
      <c r="F260" s="51">
        <f t="shared" si="23"/>
        <v>0</v>
      </c>
      <c r="G260" s="66">
        <f t="shared" si="18"/>
        <v>0.30958904109589042</v>
      </c>
      <c r="H260" s="67">
        <f t="shared" si="22"/>
        <v>0</v>
      </c>
      <c r="J260" s="73">
        <f t="shared" si="20"/>
        <v>838.9863013698631</v>
      </c>
      <c r="K260" s="74">
        <f t="shared" si="19"/>
        <v>6881.6856399228482</v>
      </c>
    </row>
    <row r="261" spans="2:11" x14ac:dyDescent="0.25">
      <c r="B261" s="62">
        <v>44450</v>
      </c>
      <c r="C261" s="51">
        <v>255</v>
      </c>
      <c r="D261" s="51">
        <f>COUNTIF('Database MP5'!$B$1:$B$181,B261)</f>
        <v>0</v>
      </c>
      <c r="E261" s="51">
        <f t="shared" si="21"/>
        <v>112</v>
      </c>
      <c r="F261" s="51">
        <f t="shared" si="23"/>
        <v>0</v>
      </c>
      <c r="G261" s="66">
        <f t="shared" si="18"/>
        <v>0.30684931506849317</v>
      </c>
      <c r="H261" s="67">
        <f t="shared" si="22"/>
        <v>0</v>
      </c>
      <c r="J261" s="73">
        <f t="shared" si="20"/>
        <v>838.9863013698631</v>
      </c>
      <c r="K261" s="74">
        <f t="shared" si="19"/>
        <v>6881.6856399228482</v>
      </c>
    </row>
    <row r="262" spans="2:11" x14ac:dyDescent="0.25">
      <c r="B262" s="62">
        <v>44451</v>
      </c>
      <c r="C262" s="51">
        <v>256</v>
      </c>
      <c r="D262" s="51">
        <f>COUNTIF('Database MP5'!$B$1:$B$181,B262)</f>
        <v>0</v>
      </c>
      <c r="E262" s="51">
        <f t="shared" si="21"/>
        <v>111</v>
      </c>
      <c r="F262" s="51">
        <f t="shared" si="23"/>
        <v>0</v>
      </c>
      <c r="G262" s="66">
        <f t="shared" ref="G262:G325" si="24">E262/$K$4</f>
        <v>0.30410958904109592</v>
      </c>
      <c r="H262" s="67">
        <f t="shared" si="22"/>
        <v>0</v>
      </c>
      <c r="J262" s="73">
        <f t="shared" si="20"/>
        <v>838.9863013698631</v>
      </c>
      <c r="K262" s="74">
        <f t="shared" ref="K262:K325" si="25">$M$4*2*(1-$Q$4)*J262*$N$4*$O$4*$P$4</f>
        <v>6881.6856399228482</v>
      </c>
    </row>
    <row r="263" spans="2:11" x14ac:dyDescent="0.25">
      <c r="B263" s="62">
        <v>44452</v>
      </c>
      <c r="C263" s="51">
        <v>257</v>
      </c>
      <c r="D263" s="51">
        <f>COUNTIF('Database MP5'!$B$1:$B$181,B263)</f>
        <v>0</v>
      </c>
      <c r="E263" s="51">
        <f t="shared" si="21"/>
        <v>110</v>
      </c>
      <c r="F263" s="51">
        <f t="shared" si="23"/>
        <v>0</v>
      </c>
      <c r="G263" s="66">
        <f t="shared" si="24"/>
        <v>0.30136986301369861</v>
      </c>
      <c r="H263" s="67">
        <f t="shared" si="22"/>
        <v>0</v>
      </c>
      <c r="J263" s="73">
        <f t="shared" ref="J263:J326" si="26">H263+J262</f>
        <v>838.9863013698631</v>
      </c>
      <c r="K263" s="74">
        <f t="shared" si="25"/>
        <v>6881.6856399228482</v>
      </c>
    </row>
    <row r="264" spans="2:11" x14ac:dyDescent="0.25">
      <c r="B264" s="62">
        <v>44453</v>
      </c>
      <c r="C264" s="51">
        <v>258</v>
      </c>
      <c r="D264" s="51">
        <f>COUNTIF('Database MP5'!$B$1:$B$181,B264)</f>
        <v>0</v>
      </c>
      <c r="E264" s="51">
        <f t="shared" si="21"/>
        <v>109</v>
      </c>
      <c r="F264" s="51">
        <f t="shared" si="23"/>
        <v>0</v>
      </c>
      <c r="G264" s="66">
        <f t="shared" si="24"/>
        <v>0.29863013698630136</v>
      </c>
      <c r="H264" s="67">
        <f t="shared" si="22"/>
        <v>0</v>
      </c>
      <c r="J264" s="73">
        <f t="shared" si="26"/>
        <v>838.9863013698631</v>
      </c>
      <c r="K264" s="74">
        <f t="shared" si="25"/>
        <v>6881.6856399228482</v>
      </c>
    </row>
    <row r="265" spans="2:11" x14ac:dyDescent="0.25">
      <c r="B265" s="62">
        <v>44454</v>
      </c>
      <c r="C265" s="51">
        <v>259</v>
      </c>
      <c r="D265" s="51">
        <f>COUNTIF('Database MP5'!$B$1:$B$181,B265)</f>
        <v>0</v>
      </c>
      <c r="E265" s="51">
        <f t="shared" ref="E265:E328" si="27">E264-1</f>
        <v>108</v>
      </c>
      <c r="F265" s="51">
        <f t="shared" si="23"/>
        <v>0</v>
      </c>
      <c r="G265" s="66">
        <f t="shared" si="24"/>
        <v>0.29589041095890412</v>
      </c>
      <c r="H265" s="67">
        <f t="shared" ref="H265:H328" si="28">D265*G265</f>
        <v>0</v>
      </c>
      <c r="J265" s="73">
        <f t="shared" si="26"/>
        <v>838.9863013698631</v>
      </c>
      <c r="K265" s="74">
        <f t="shared" si="25"/>
        <v>6881.6856399228482</v>
      </c>
    </row>
    <row r="266" spans="2:11" x14ac:dyDescent="0.25">
      <c r="B266" s="62">
        <v>44455</v>
      </c>
      <c r="C266" s="51">
        <v>260</v>
      </c>
      <c r="D266" s="51">
        <f>COUNTIF('Database MP5'!$B$1:$B$181,B266)</f>
        <v>0</v>
      </c>
      <c r="E266" s="51">
        <f t="shared" si="27"/>
        <v>107</v>
      </c>
      <c r="F266" s="51">
        <f t="shared" si="23"/>
        <v>0</v>
      </c>
      <c r="G266" s="66">
        <f t="shared" si="24"/>
        <v>0.29315068493150687</v>
      </c>
      <c r="H266" s="67">
        <f t="shared" si="28"/>
        <v>0</v>
      </c>
      <c r="J266" s="73">
        <f t="shared" si="26"/>
        <v>838.9863013698631</v>
      </c>
      <c r="K266" s="74">
        <f t="shared" si="25"/>
        <v>6881.6856399228482</v>
      </c>
    </row>
    <row r="267" spans="2:11" x14ac:dyDescent="0.25">
      <c r="B267" s="62">
        <v>44456</v>
      </c>
      <c r="C267" s="51">
        <v>261</v>
      </c>
      <c r="D267" s="51">
        <f>COUNTIF('Database MP5'!$B$1:$B$181,B267)</f>
        <v>0</v>
      </c>
      <c r="E267" s="51">
        <f t="shared" si="27"/>
        <v>106</v>
      </c>
      <c r="F267" s="51">
        <f t="shared" ref="F267:F330" si="29">E267*D267</f>
        <v>0</v>
      </c>
      <c r="G267" s="66">
        <f t="shared" si="24"/>
        <v>0.29041095890410956</v>
      </c>
      <c r="H267" s="67">
        <f t="shared" si="28"/>
        <v>0</v>
      </c>
      <c r="J267" s="73">
        <f t="shared" si="26"/>
        <v>838.9863013698631</v>
      </c>
      <c r="K267" s="74">
        <f t="shared" si="25"/>
        <v>6881.6856399228482</v>
      </c>
    </row>
    <row r="268" spans="2:11" x14ac:dyDescent="0.25">
      <c r="B268" s="62">
        <v>44457</v>
      </c>
      <c r="C268" s="51">
        <v>262</v>
      </c>
      <c r="D268" s="51">
        <f>COUNTIF('Database MP5'!$B$1:$B$181,B268)</f>
        <v>0</v>
      </c>
      <c r="E268" s="51">
        <f t="shared" si="27"/>
        <v>105</v>
      </c>
      <c r="F268" s="51">
        <f t="shared" si="29"/>
        <v>0</v>
      </c>
      <c r="G268" s="66">
        <f t="shared" si="24"/>
        <v>0.28767123287671231</v>
      </c>
      <c r="H268" s="67">
        <f t="shared" si="28"/>
        <v>0</v>
      </c>
      <c r="J268" s="73">
        <f t="shared" si="26"/>
        <v>838.9863013698631</v>
      </c>
      <c r="K268" s="74">
        <f t="shared" si="25"/>
        <v>6881.6856399228482</v>
      </c>
    </row>
    <row r="269" spans="2:11" x14ac:dyDescent="0.25">
      <c r="B269" s="62">
        <v>44458</v>
      </c>
      <c r="C269" s="51">
        <v>263</v>
      </c>
      <c r="D269" s="51">
        <f>COUNTIF('Database MP5'!$B$1:$B$181,B269)</f>
        <v>0</v>
      </c>
      <c r="E269" s="51">
        <f t="shared" si="27"/>
        <v>104</v>
      </c>
      <c r="F269" s="51">
        <f t="shared" si="29"/>
        <v>0</v>
      </c>
      <c r="G269" s="66">
        <f t="shared" si="24"/>
        <v>0.28493150684931506</v>
      </c>
      <c r="H269" s="67">
        <f t="shared" si="28"/>
        <v>0</v>
      </c>
      <c r="J269" s="73">
        <f t="shared" si="26"/>
        <v>838.9863013698631</v>
      </c>
      <c r="K269" s="74">
        <f t="shared" si="25"/>
        <v>6881.6856399228482</v>
      </c>
    </row>
    <row r="270" spans="2:11" x14ac:dyDescent="0.25">
      <c r="B270" s="62">
        <v>44459</v>
      </c>
      <c r="C270" s="51">
        <v>264</v>
      </c>
      <c r="D270" s="51">
        <f>COUNTIF('Database MP5'!$B$1:$B$181,B270)</f>
        <v>0</v>
      </c>
      <c r="E270" s="51">
        <f t="shared" si="27"/>
        <v>103</v>
      </c>
      <c r="F270" s="51">
        <f t="shared" si="29"/>
        <v>0</v>
      </c>
      <c r="G270" s="66">
        <f t="shared" si="24"/>
        <v>0.28219178082191781</v>
      </c>
      <c r="H270" s="67">
        <f t="shared" si="28"/>
        <v>0</v>
      </c>
      <c r="J270" s="73">
        <f t="shared" si="26"/>
        <v>838.9863013698631</v>
      </c>
      <c r="K270" s="74">
        <f t="shared" si="25"/>
        <v>6881.6856399228482</v>
      </c>
    </row>
    <row r="271" spans="2:11" x14ac:dyDescent="0.25">
      <c r="B271" s="62">
        <v>44460</v>
      </c>
      <c r="C271" s="51">
        <v>265</v>
      </c>
      <c r="D271" s="51">
        <f>COUNTIF('Database MP5'!$B$1:$B$181,B271)</f>
        <v>0</v>
      </c>
      <c r="E271" s="51">
        <f t="shared" si="27"/>
        <v>102</v>
      </c>
      <c r="F271" s="51">
        <f t="shared" si="29"/>
        <v>0</v>
      </c>
      <c r="G271" s="66">
        <f t="shared" si="24"/>
        <v>0.27945205479452057</v>
      </c>
      <c r="H271" s="67">
        <f t="shared" si="28"/>
        <v>0</v>
      </c>
      <c r="J271" s="73">
        <f t="shared" si="26"/>
        <v>838.9863013698631</v>
      </c>
      <c r="K271" s="74">
        <f t="shared" si="25"/>
        <v>6881.6856399228482</v>
      </c>
    </row>
    <row r="272" spans="2:11" x14ac:dyDescent="0.25">
      <c r="B272" s="62">
        <v>44461</v>
      </c>
      <c r="C272" s="51">
        <v>266</v>
      </c>
      <c r="D272" s="51">
        <f>COUNTIF('Database MP5'!$B$1:$B$181,B272)</f>
        <v>0</v>
      </c>
      <c r="E272" s="51">
        <f t="shared" si="27"/>
        <v>101</v>
      </c>
      <c r="F272" s="51">
        <f t="shared" si="29"/>
        <v>0</v>
      </c>
      <c r="G272" s="66">
        <f t="shared" si="24"/>
        <v>0.27671232876712326</v>
      </c>
      <c r="H272" s="67">
        <f t="shared" si="28"/>
        <v>0</v>
      </c>
      <c r="J272" s="73">
        <f t="shared" si="26"/>
        <v>838.9863013698631</v>
      </c>
      <c r="K272" s="74">
        <f t="shared" si="25"/>
        <v>6881.6856399228482</v>
      </c>
    </row>
    <row r="273" spans="2:11" x14ac:dyDescent="0.25">
      <c r="B273" s="62">
        <v>44462</v>
      </c>
      <c r="C273" s="51">
        <v>267</v>
      </c>
      <c r="D273" s="51">
        <f>COUNTIF('Database MP5'!$B$1:$B$181,B273)</f>
        <v>2</v>
      </c>
      <c r="E273" s="51">
        <f t="shared" si="27"/>
        <v>100</v>
      </c>
      <c r="F273" s="51">
        <f t="shared" si="29"/>
        <v>200</v>
      </c>
      <c r="G273" s="66">
        <f t="shared" si="24"/>
        <v>0.27397260273972601</v>
      </c>
      <c r="H273" s="67">
        <f t="shared" si="28"/>
        <v>0.54794520547945202</v>
      </c>
      <c r="J273" s="73">
        <f t="shared" si="26"/>
        <v>839.53424657534254</v>
      </c>
      <c r="K273" s="74">
        <f t="shared" si="25"/>
        <v>6886.1800954888758</v>
      </c>
    </row>
    <row r="274" spans="2:11" x14ac:dyDescent="0.25">
      <c r="B274" s="62">
        <v>44463</v>
      </c>
      <c r="C274" s="51">
        <v>268</v>
      </c>
      <c r="D274" s="51">
        <f>COUNTIF('Database MP5'!$B$1:$B$181,B274)</f>
        <v>0</v>
      </c>
      <c r="E274" s="51">
        <f t="shared" si="27"/>
        <v>99</v>
      </c>
      <c r="F274" s="51">
        <f t="shared" si="29"/>
        <v>0</v>
      </c>
      <c r="G274" s="66">
        <f t="shared" si="24"/>
        <v>0.27123287671232876</v>
      </c>
      <c r="H274" s="67">
        <f t="shared" si="28"/>
        <v>0</v>
      </c>
      <c r="J274" s="73">
        <f t="shared" si="26"/>
        <v>839.53424657534254</v>
      </c>
      <c r="K274" s="74">
        <f t="shared" si="25"/>
        <v>6886.1800954888758</v>
      </c>
    </row>
    <row r="275" spans="2:11" x14ac:dyDescent="0.25">
      <c r="B275" s="62">
        <v>44464</v>
      </c>
      <c r="C275" s="51">
        <v>269</v>
      </c>
      <c r="D275" s="51">
        <f>COUNTIF('Database MP5'!$B$1:$B$181,B275)</f>
        <v>0</v>
      </c>
      <c r="E275" s="51">
        <f t="shared" si="27"/>
        <v>98</v>
      </c>
      <c r="F275" s="51">
        <f t="shared" si="29"/>
        <v>0</v>
      </c>
      <c r="G275" s="66">
        <f t="shared" si="24"/>
        <v>0.26849315068493151</v>
      </c>
      <c r="H275" s="67">
        <f t="shared" si="28"/>
        <v>0</v>
      </c>
      <c r="J275" s="73">
        <f t="shared" si="26"/>
        <v>839.53424657534254</v>
      </c>
      <c r="K275" s="74">
        <f t="shared" si="25"/>
        <v>6886.1800954888758</v>
      </c>
    </row>
    <row r="276" spans="2:11" x14ac:dyDescent="0.25">
      <c r="B276" s="62">
        <v>44465</v>
      </c>
      <c r="C276" s="51">
        <v>270</v>
      </c>
      <c r="D276" s="51">
        <f>COUNTIF('Database MP5'!$B$1:$B$181,B276)</f>
        <v>0</v>
      </c>
      <c r="E276" s="51">
        <f t="shared" si="27"/>
        <v>97</v>
      </c>
      <c r="F276" s="51">
        <f t="shared" si="29"/>
        <v>0</v>
      </c>
      <c r="G276" s="66">
        <f t="shared" si="24"/>
        <v>0.26575342465753427</v>
      </c>
      <c r="H276" s="67">
        <f t="shared" si="28"/>
        <v>0</v>
      </c>
      <c r="J276" s="73">
        <f t="shared" si="26"/>
        <v>839.53424657534254</v>
      </c>
      <c r="K276" s="74">
        <f t="shared" si="25"/>
        <v>6886.1800954888758</v>
      </c>
    </row>
    <row r="277" spans="2:11" x14ac:dyDescent="0.25">
      <c r="B277" s="62">
        <v>44466</v>
      </c>
      <c r="C277" s="51">
        <v>271</v>
      </c>
      <c r="D277" s="51">
        <f>COUNTIF('Database MP5'!$B$1:$B$181,B277)</f>
        <v>0</v>
      </c>
      <c r="E277" s="51">
        <f t="shared" si="27"/>
        <v>96</v>
      </c>
      <c r="F277" s="51">
        <f t="shared" si="29"/>
        <v>0</v>
      </c>
      <c r="G277" s="66">
        <f t="shared" si="24"/>
        <v>0.26301369863013696</v>
      </c>
      <c r="H277" s="67">
        <f t="shared" si="28"/>
        <v>0</v>
      </c>
      <c r="J277" s="73">
        <f t="shared" si="26"/>
        <v>839.53424657534254</v>
      </c>
      <c r="K277" s="74">
        <f t="shared" si="25"/>
        <v>6886.1800954888758</v>
      </c>
    </row>
    <row r="278" spans="2:11" x14ac:dyDescent="0.25">
      <c r="B278" s="62">
        <v>44467</v>
      </c>
      <c r="C278" s="51">
        <v>272</v>
      </c>
      <c r="D278" s="51">
        <f>COUNTIF('Database MP5'!$B$1:$B$181,B278)</f>
        <v>0</v>
      </c>
      <c r="E278" s="51">
        <f t="shared" si="27"/>
        <v>95</v>
      </c>
      <c r="F278" s="51">
        <f t="shared" si="29"/>
        <v>0</v>
      </c>
      <c r="G278" s="66">
        <f t="shared" si="24"/>
        <v>0.26027397260273971</v>
      </c>
      <c r="H278" s="67">
        <f t="shared" si="28"/>
        <v>0</v>
      </c>
      <c r="J278" s="73">
        <f t="shared" si="26"/>
        <v>839.53424657534254</v>
      </c>
      <c r="K278" s="74">
        <f t="shared" si="25"/>
        <v>6886.1800954888758</v>
      </c>
    </row>
    <row r="279" spans="2:11" x14ac:dyDescent="0.25">
      <c r="B279" s="62">
        <v>44468</v>
      </c>
      <c r="C279" s="51">
        <v>273</v>
      </c>
      <c r="D279" s="51">
        <f>COUNTIF('Database MP5'!$B$1:$B$181,B279)</f>
        <v>0</v>
      </c>
      <c r="E279" s="51">
        <f t="shared" si="27"/>
        <v>94</v>
      </c>
      <c r="F279" s="51">
        <f t="shared" si="29"/>
        <v>0</v>
      </c>
      <c r="G279" s="66">
        <f t="shared" si="24"/>
        <v>0.25753424657534246</v>
      </c>
      <c r="H279" s="67">
        <f t="shared" si="28"/>
        <v>0</v>
      </c>
      <c r="J279" s="73">
        <f t="shared" si="26"/>
        <v>839.53424657534254</v>
      </c>
      <c r="K279" s="74">
        <f t="shared" si="25"/>
        <v>6886.1800954888758</v>
      </c>
    </row>
    <row r="280" spans="2:11" x14ac:dyDescent="0.25">
      <c r="B280" s="62">
        <v>44469</v>
      </c>
      <c r="C280" s="51">
        <v>274</v>
      </c>
      <c r="D280" s="51">
        <f>COUNTIF('Database MP5'!$B$1:$B$181,B280)</f>
        <v>0</v>
      </c>
      <c r="E280" s="51">
        <f t="shared" si="27"/>
        <v>93</v>
      </c>
      <c r="F280" s="51">
        <f t="shared" si="29"/>
        <v>0</v>
      </c>
      <c r="G280" s="66">
        <f t="shared" si="24"/>
        <v>0.25479452054794521</v>
      </c>
      <c r="H280" s="67">
        <f t="shared" si="28"/>
        <v>0</v>
      </c>
      <c r="J280" s="73">
        <f t="shared" si="26"/>
        <v>839.53424657534254</v>
      </c>
      <c r="K280" s="74">
        <f t="shared" si="25"/>
        <v>6886.1800954888758</v>
      </c>
    </row>
    <row r="281" spans="2:11" x14ac:dyDescent="0.25">
      <c r="B281" s="62">
        <v>44470</v>
      </c>
      <c r="C281" s="51">
        <v>275</v>
      </c>
      <c r="D281" s="51">
        <f>COUNTIF('Database MP5'!$B$1:$B$181,B281)</f>
        <v>0</v>
      </c>
      <c r="E281" s="51">
        <f t="shared" si="27"/>
        <v>92</v>
      </c>
      <c r="F281" s="51">
        <f t="shared" si="29"/>
        <v>0</v>
      </c>
      <c r="G281" s="66">
        <f t="shared" si="24"/>
        <v>0.25205479452054796</v>
      </c>
      <c r="H281" s="67">
        <f t="shared" si="28"/>
        <v>0</v>
      </c>
      <c r="J281" s="73">
        <f t="shared" si="26"/>
        <v>839.53424657534254</v>
      </c>
      <c r="K281" s="74">
        <f t="shared" si="25"/>
        <v>6886.1800954888758</v>
      </c>
    </row>
    <row r="282" spans="2:11" x14ac:dyDescent="0.25">
      <c r="B282" s="62">
        <v>44471</v>
      </c>
      <c r="C282" s="51">
        <v>276</v>
      </c>
      <c r="D282" s="51">
        <f>COUNTIF('Database MP5'!$B$1:$B$181,B282)</f>
        <v>0</v>
      </c>
      <c r="E282" s="51">
        <f t="shared" si="27"/>
        <v>91</v>
      </c>
      <c r="F282" s="51">
        <f t="shared" si="29"/>
        <v>0</v>
      </c>
      <c r="G282" s="66">
        <f t="shared" si="24"/>
        <v>0.24931506849315069</v>
      </c>
      <c r="H282" s="67">
        <f t="shared" si="28"/>
        <v>0</v>
      </c>
      <c r="J282" s="73">
        <f t="shared" si="26"/>
        <v>839.53424657534254</v>
      </c>
      <c r="K282" s="74">
        <f t="shared" si="25"/>
        <v>6886.1800954888758</v>
      </c>
    </row>
    <row r="283" spans="2:11" x14ac:dyDescent="0.25">
      <c r="B283" s="62">
        <v>44472</v>
      </c>
      <c r="C283" s="51">
        <v>277</v>
      </c>
      <c r="D283" s="51">
        <f>COUNTIF('Database MP5'!$B$1:$B$181,B283)</f>
        <v>0</v>
      </c>
      <c r="E283" s="51">
        <f t="shared" si="27"/>
        <v>90</v>
      </c>
      <c r="F283" s="51">
        <f t="shared" si="29"/>
        <v>0</v>
      </c>
      <c r="G283" s="66">
        <f t="shared" si="24"/>
        <v>0.24657534246575341</v>
      </c>
      <c r="H283" s="67">
        <f t="shared" si="28"/>
        <v>0</v>
      </c>
      <c r="J283" s="73">
        <f t="shared" si="26"/>
        <v>839.53424657534254</v>
      </c>
      <c r="K283" s="74">
        <f t="shared" si="25"/>
        <v>6886.1800954888758</v>
      </c>
    </row>
    <row r="284" spans="2:11" x14ac:dyDescent="0.25">
      <c r="B284" s="62">
        <v>44473</v>
      </c>
      <c r="C284" s="51">
        <v>278</v>
      </c>
      <c r="D284" s="51">
        <f>COUNTIF('Database MP5'!$B$1:$B$181,B284)</f>
        <v>0</v>
      </c>
      <c r="E284" s="51">
        <f t="shared" si="27"/>
        <v>89</v>
      </c>
      <c r="F284" s="51">
        <f t="shared" si="29"/>
        <v>0</v>
      </c>
      <c r="G284" s="66">
        <f t="shared" si="24"/>
        <v>0.24383561643835616</v>
      </c>
      <c r="H284" s="67">
        <f t="shared" si="28"/>
        <v>0</v>
      </c>
      <c r="J284" s="73">
        <f t="shared" si="26"/>
        <v>839.53424657534254</v>
      </c>
      <c r="K284" s="74">
        <f t="shared" si="25"/>
        <v>6886.1800954888758</v>
      </c>
    </row>
    <row r="285" spans="2:11" x14ac:dyDescent="0.25">
      <c r="B285" s="62">
        <v>44474</v>
      </c>
      <c r="C285" s="51">
        <v>279</v>
      </c>
      <c r="D285" s="51">
        <f>COUNTIF('Database MP5'!$B$1:$B$181,B285)</f>
        <v>0</v>
      </c>
      <c r="E285" s="51">
        <f t="shared" si="27"/>
        <v>88</v>
      </c>
      <c r="F285" s="51">
        <f t="shared" si="29"/>
        <v>0</v>
      </c>
      <c r="G285" s="66">
        <f t="shared" si="24"/>
        <v>0.24109589041095891</v>
      </c>
      <c r="H285" s="67">
        <f t="shared" si="28"/>
        <v>0</v>
      </c>
      <c r="J285" s="73">
        <f t="shared" si="26"/>
        <v>839.53424657534254</v>
      </c>
      <c r="K285" s="74">
        <f t="shared" si="25"/>
        <v>6886.1800954888758</v>
      </c>
    </row>
    <row r="286" spans="2:11" x14ac:dyDescent="0.25">
      <c r="B286" s="62">
        <v>44475</v>
      </c>
      <c r="C286" s="51">
        <v>280</v>
      </c>
      <c r="D286" s="51">
        <f>COUNTIF('Database MP5'!$B$1:$B$181,B286)</f>
        <v>0</v>
      </c>
      <c r="E286" s="51">
        <f t="shared" si="27"/>
        <v>87</v>
      </c>
      <c r="F286" s="51">
        <f t="shared" si="29"/>
        <v>0</v>
      </c>
      <c r="G286" s="66">
        <f t="shared" si="24"/>
        <v>0.23835616438356164</v>
      </c>
      <c r="H286" s="67">
        <f t="shared" si="28"/>
        <v>0</v>
      </c>
      <c r="J286" s="73">
        <f t="shared" si="26"/>
        <v>839.53424657534254</v>
      </c>
      <c r="K286" s="74">
        <f t="shared" si="25"/>
        <v>6886.1800954888758</v>
      </c>
    </row>
    <row r="287" spans="2:11" x14ac:dyDescent="0.25">
      <c r="B287" s="62">
        <v>44476</v>
      </c>
      <c r="C287" s="51">
        <v>281</v>
      </c>
      <c r="D287" s="51">
        <f>COUNTIF('Database MP5'!$B$1:$B$181,B287)</f>
        <v>0</v>
      </c>
      <c r="E287" s="51">
        <f t="shared" si="27"/>
        <v>86</v>
      </c>
      <c r="F287" s="51">
        <f t="shared" si="29"/>
        <v>0</v>
      </c>
      <c r="G287" s="66">
        <f t="shared" si="24"/>
        <v>0.23561643835616439</v>
      </c>
      <c r="H287" s="67">
        <f t="shared" si="28"/>
        <v>0</v>
      </c>
      <c r="J287" s="73">
        <f t="shared" si="26"/>
        <v>839.53424657534254</v>
      </c>
      <c r="K287" s="74">
        <f t="shared" si="25"/>
        <v>6886.1800954888758</v>
      </c>
    </row>
    <row r="288" spans="2:11" x14ac:dyDescent="0.25">
      <c r="B288" s="62">
        <v>44477</v>
      </c>
      <c r="C288" s="51">
        <v>282</v>
      </c>
      <c r="D288" s="51">
        <f>COUNTIF('Database MP5'!$B$1:$B$181,B288)</f>
        <v>0</v>
      </c>
      <c r="E288" s="51">
        <f t="shared" si="27"/>
        <v>85</v>
      </c>
      <c r="F288" s="51">
        <f t="shared" si="29"/>
        <v>0</v>
      </c>
      <c r="G288" s="66">
        <f t="shared" si="24"/>
        <v>0.23287671232876711</v>
      </c>
      <c r="H288" s="67">
        <f t="shared" si="28"/>
        <v>0</v>
      </c>
      <c r="J288" s="73">
        <f t="shared" si="26"/>
        <v>839.53424657534254</v>
      </c>
      <c r="K288" s="74">
        <f t="shared" si="25"/>
        <v>6886.1800954888758</v>
      </c>
    </row>
    <row r="289" spans="2:11" x14ac:dyDescent="0.25">
      <c r="B289" s="62">
        <v>44478</v>
      </c>
      <c r="C289" s="51">
        <v>283</v>
      </c>
      <c r="D289" s="51">
        <f>COUNTIF('Database MP5'!$B$1:$B$181,B289)</f>
        <v>0</v>
      </c>
      <c r="E289" s="51">
        <f t="shared" si="27"/>
        <v>84</v>
      </c>
      <c r="F289" s="51">
        <f t="shared" si="29"/>
        <v>0</v>
      </c>
      <c r="G289" s="66">
        <f t="shared" si="24"/>
        <v>0.23013698630136986</v>
      </c>
      <c r="H289" s="67">
        <f t="shared" si="28"/>
        <v>0</v>
      </c>
      <c r="J289" s="73">
        <f t="shared" si="26"/>
        <v>839.53424657534254</v>
      </c>
      <c r="K289" s="74">
        <f t="shared" si="25"/>
        <v>6886.1800954888758</v>
      </c>
    </row>
    <row r="290" spans="2:11" x14ac:dyDescent="0.25">
      <c r="B290" s="62">
        <v>44479</v>
      </c>
      <c r="C290" s="51">
        <v>284</v>
      </c>
      <c r="D290" s="51">
        <f>COUNTIF('Database MP5'!$B$1:$B$181,B290)</f>
        <v>0</v>
      </c>
      <c r="E290" s="51">
        <f t="shared" si="27"/>
        <v>83</v>
      </c>
      <c r="F290" s="51">
        <f t="shared" si="29"/>
        <v>0</v>
      </c>
      <c r="G290" s="66">
        <f t="shared" si="24"/>
        <v>0.22739726027397261</v>
      </c>
      <c r="H290" s="67">
        <f t="shared" si="28"/>
        <v>0</v>
      </c>
      <c r="J290" s="73">
        <f t="shared" si="26"/>
        <v>839.53424657534254</v>
      </c>
      <c r="K290" s="74">
        <f t="shared" si="25"/>
        <v>6886.1800954888758</v>
      </c>
    </row>
    <row r="291" spans="2:11" x14ac:dyDescent="0.25">
      <c r="B291" s="62">
        <v>44480</v>
      </c>
      <c r="C291" s="51">
        <v>285</v>
      </c>
      <c r="D291" s="51">
        <f>COUNTIF('Database MP5'!$B$1:$B$181,B291)</f>
        <v>0</v>
      </c>
      <c r="E291" s="51">
        <f t="shared" si="27"/>
        <v>82</v>
      </c>
      <c r="F291" s="51">
        <f t="shared" si="29"/>
        <v>0</v>
      </c>
      <c r="G291" s="66">
        <f t="shared" si="24"/>
        <v>0.22465753424657534</v>
      </c>
      <c r="H291" s="67">
        <f t="shared" si="28"/>
        <v>0</v>
      </c>
      <c r="J291" s="73">
        <f t="shared" si="26"/>
        <v>839.53424657534254</v>
      </c>
      <c r="K291" s="74">
        <f t="shared" si="25"/>
        <v>6886.1800954888758</v>
      </c>
    </row>
    <row r="292" spans="2:11" x14ac:dyDescent="0.25">
      <c r="B292" s="62">
        <v>44481</v>
      </c>
      <c r="C292" s="51">
        <v>286</v>
      </c>
      <c r="D292" s="51">
        <f>COUNTIF('Database MP5'!$B$1:$B$181,B292)</f>
        <v>0</v>
      </c>
      <c r="E292" s="51">
        <f t="shared" si="27"/>
        <v>81</v>
      </c>
      <c r="F292" s="51">
        <f t="shared" si="29"/>
        <v>0</v>
      </c>
      <c r="G292" s="66">
        <f t="shared" si="24"/>
        <v>0.22191780821917809</v>
      </c>
      <c r="H292" s="67">
        <f t="shared" si="28"/>
        <v>0</v>
      </c>
      <c r="J292" s="73">
        <f t="shared" si="26"/>
        <v>839.53424657534254</v>
      </c>
      <c r="K292" s="74">
        <f t="shared" si="25"/>
        <v>6886.1800954888758</v>
      </c>
    </row>
    <row r="293" spans="2:11" x14ac:dyDescent="0.25">
      <c r="B293" s="62">
        <v>44482</v>
      </c>
      <c r="C293" s="51">
        <v>287</v>
      </c>
      <c r="D293" s="51">
        <f>COUNTIF('Database MP5'!$B$1:$B$181,B293)</f>
        <v>0</v>
      </c>
      <c r="E293" s="51">
        <f t="shared" si="27"/>
        <v>80</v>
      </c>
      <c r="F293" s="51">
        <f t="shared" si="29"/>
        <v>0</v>
      </c>
      <c r="G293" s="66">
        <f t="shared" si="24"/>
        <v>0.21917808219178081</v>
      </c>
      <c r="H293" s="67">
        <f t="shared" si="28"/>
        <v>0</v>
      </c>
      <c r="J293" s="73">
        <f t="shared" si="26"/>
        <v>839.53424657534254</v>
      </c>
      <c r="K293" s="74">
        <f t="shared" si="25"/>
        <v>6886.1800954888758</v>
      </c>
    </row>
    <row r="294" spans="2:11" x14ac:dyDescent="0.25">
      <c r="B294" s="62">
        <v>44483</v>
      </c>
      <c r="C294" s="51">
        <v>288</v>
      </c>
      <c r="D294" s="51">
        <f>COUNTIF('Database MP5'!$B$1:$B$181,B294)</f>
        <v>0</v>
      </c>
      <c r="E294" s="51">
        <f t="shared" si="27"/>
        <v>79</v>
      </c>
      <c r="F294" s="51">
        <f t="shared" si="29"/>
        <v>0</v>
      </c>
      <c r="G294" s="66">
        <f t="shared" si="24"/>
        <v>0.21643835616438356</v>
      </c>
      <c r="H294" s="67">
        <f t="shared" si="28"/>
        <v>0</v>
      </c>
      <c r="J294" s="73">
        <f t="shared" si="26"/>
        <v>839.53424657534254</v>
      </c>
      <c r="K294" s="74">
        <f t="shared" si="25"/>
        <v>6886.1800954888758</v>
      </c>
    </row>
    <row r="295" spans="2:11" x14ac:dyDescent="0.25">
      <c r="B295" s="62">
        <v>44484</v>
      </c>
      <c r="C295" s="51">
        <v>289</v>
      </c>
      <c r="D295" s="51">
        <f>COUNTIF('Database MP5'!$B$1:$B$181,B295)</f>
        <v>0</v>
      </c>
      <c r="E295" s="51">
        <f t="shared" si="27"/>
        <v>78</v>
      </c>
      <c r="F295" s="51">
        <f t="shared" si="29"/>
        <v>0</v>
      </c>
      <c r="G295" s="66">
        <f t="shared" si="24"/>
        <v>0.21369863013698631</v>
      </c>
      <c r="H295" s="67">
        <f t="shared" si="28"/>
        <v>0</v>
      </c>
      <c r="J295" s="73">
        <f t="shared" si="26"/>
        <v>839.53424657534254</v>
      </c>
      <c r="K295" s="74">
        <f t="shared" si="25"/>
        <v>6886.1800954888758</v>
      </c>
    </row>
    <row r="296" spans="2:11" x14ac:dyDescent="0.25">
      <c r="B296" s="62">
        <v>44485</v>
      </c>
      <c r="C296" s="51">
        <v>290</v>
      </c>
      <c r="D296" s="51">
        <f>COUNTIF('Database MP5'!$B$1:$B$181,B296)</f>
        <v>0</v>
      </c>
      <c r="E296" s="51">
        <f t="shared" si="27"/>
        <v>77</v>
      </c>
      <c r="F296" s="51">
        <f t="shared" si="29"/>
        <v>0</v>
      </c>
      <c r="G296" s="66">
        <f t="shared" si="24"/>
        <v>0.21095890410958903</v>
      </c>
      <c r="H296" s="67">
        <f t="shared" si="28"/>
        <v>0</v>
      </c>
      <c r="J296" s="73">
        <f t="shared" si="26"/>
        <v>839.53424657534254</v>
      </c>
      <c r="K296" s="74">
        <f t="shared" si="25"/>
        <v>6886.1800954888758</v>
      </c>
    </row>
    <row r="297" spans="2:11" x14ac:dyDescent="0.25">
      <c r="B297" s="62">
        <v>44486</v>
      </c>
      <c r="C297" s="51">
        <v>291</v>
      </c>
      <c r="D297" s="51">
        <f>COUNTIF('Database MP5'!$B$1:$B$181,B297)</f>
        <v>0</v>
      </c>
      <c r="E297" s="51">
        <f t="shared" si="27"/>
        <v>76</v>
      </c>
      <c r="F297" s="51">
        <f t="shared" si="29"/>
        <v>0</v>
      </c>
      <c r="G297" s="66">
        <f t="shared" si="24"/>
        <v>0.20821917808219179</v>
      </c>
      <c r="H297" s="67">
        <f t="shared" si="28"/>
        <v>0</v>
      </c>
      <c r="J297" s="73">
        <f t="shared" si="26"/>
        <v>839.53424657534254</v>
      </c>
      <c r="K297" s="74">
        <f t="shared" si="25"/>
        <v>6886.1800954888758</v>
      </c>
    </row>
    <row r="298" spans="2:11" x14ac:dyDescent="0.25">
      <c r="B298" s="62">
        <v>44487</v>
      </c>
      <c r="C298" s="51">
        <v>292</v>
      </c>
      <c r="D298" s="51">
        <f>COUNTIF('Database MP5'!$B$1:$B$181,B298)</f>
        <v>0</v>
      </c>
      <c r="E298" s="51">
        <f t="shared" si="27"/>
        <v>75</v>
      </c>
      <c r="F298" s="51">
        <f t="shared" si="29"/>
        <v>0</v>
      </c>
      <c r="G298" s="66">
        <f t="shared" si="24"/>
        <v>0.20547945205479451</v>
      </c>
      <c r="H298" s="67">
        <f t="shared" si="28"/>
        <v>0</v>
      </c>
      <c r="J298" s="73">
        <f t="shared" si="26"/>
        <v>839.53424657534254</v>
      </c>
      <c r="K298" s="74">
        <f t="shared" si="25"/>
        <v>6886.1800954888758</v>
      </c>
    </row>
    <row r="299" spans="2:11" x14ac:dyDescent="0.25">
      <c r="B299" s="62">
        <v>44488</v>
      </c>
      <c r="C299" s="51">
        <v>293</v>
      </c>
      <c r="D299" s="51">
        <f>COUNTIF('Database MP5'!$B$1:$B$181,B299)</f>
        <v>0</v>
      </c>
      <c r="E299" s="51">
        <f t="shared" si="27"/>
        <v>74</v>
      </c>
      <c r="F299" s="51">
        <f t="shared" si="29"/>
        <v>0</v>
      </c>
      <c r="G299" s="66">
        <f t="shared" si="24"/>
        <v>0.20273972602739726</v>
      </c>
      <c r="H299" s="67">
        <f t="shared" si="28"/>
        <v>0</v>
      </c>
      <c r="J299" s="73">
        <f t="shared" si="26"/>
        <v>839.53424657534254</v>
      </c>
      <c r="K299" s="74">
        <f t="shared" si="25"/>
        <v>6886.1800954888758</v>
      </c>
    </row>
    <row r="300" spans="2:11" x14ac:dyDescent="0.25">
      <c r="B300" s="62">
        <v>44489</v>
      </c>
      <c r="C300" s="51">
        <v>294</v>
      </c>
      <c r="D300" s="51">
        <f>COUNTIF('Database MP5'!$B$1:$B$181,B300)</f>
        <v>0</v>
      </c>
      <c r="E300" s="51">
        <f t="shared" si="27"/>
        <v>73</v>
      </c>
      <c r="F300" s="51">
        <f t="shared" si="29"/>
        <v>0</v>
      </c>
      <c r="G300" s="66">
        <f t="shared" si="24"/>
        <v>0.2</v>
      </c>
      <c r="H300" s="67">
        <f t="shared" si="28"/>
        <v>0</v>
      </c>
      <c r="J300" s="73">
        <f t="shared" si="26"/>
        <v>839.53424657534254</v>
      </c>
      <c r="K300" s="74">
        <f t="shared" si="25"/>
        <v>6886.1800954888758</v>
      </c>
    </row>
    <row r="301" spans="2:11" x14ac:dyDescent="0.25">
      <c r="B301" s="62">
        <v>44490</v>
      </c>
      <c r="C301" s="51">
        <v>295</v>
      </c>
      <c r="D301" s="51">
        <f>COUNTIF('Database MP5'!$B$1:$B$181,B301)</f>
        <v>4</v>
      </c>
      <c r="E301" s="51">
        <f t="shared" si="27"/>
        <v>72</v>
      </c>
      <c r="F301" s="51">
        <f t="shared" si="29"/>
        <v>288</v>
      </c>
      <c r="G301" s="66">
        <f t="shared" si="24"/>
        <v>0.19726027397260273</v>
      </c>
      <c r="H301" s="67">
        <f t="shared" si="28"/>
        <v>0.78904109589041094</v>
      </c>
      <c r="J301" s="73">
        <f t="shared" si="26"/>
        <v>840.32328767123295</v>
      </c>
      <c r="K301" s="74">
        <f t="shared" si="25"/>
        <v>6892.652111503955</v>
      </c>
    </row>
    <row r="302" spans="2:11" x14ac:dyDescent="0.25">
      <c r="B302" s="62">
        <v>44491</v>
      </c>
      <c r="C302" s="51">
        <v>296</v>
      </c>
      <c r="D302" s="51">
        <f>COUNTIF('Database MP5'!$B$1:$B$181,B302)</f>
        <v>0</v>
      </c>
      <c r="E302" s="51">
        <f t="shared" si="27"/>
        <v>71</v>
      </c>
      <c r="F302" s="51">
        <f t="shared" si="29"/>
        <v>0</v>
      </c>
      <c r="G302" s="66">
        <f t="shared" si="24"/>
        <v>0.19452054794520549</v>
      </c>
      <c r="H302" s="67">
        <f t="shared" si="28"/>
        <v>0</v>
      </c>
      <c r="J302" s="73">
        <f t="shared" si="26"/>
        <v>840.32328767123295</v>
      </c>
      <c r="K302" s="74">
        <f t="shared" si="25"/>
        <v>6892.652111503955</v>
      </c>
    </row>
    <row r="303" spans="2:11" x14ac:dyDescent="0.25">
      <c r="B303" s="62">
        <v>44492</v>
      </c>
      <c r="C303" s="51">
        <v>297</v>
      </c>
      <c r="D303" s="51">
        <f>COUNTIF('Database MP5'!$B$1:$B$181,B303)</f>
        <v>3</v>
      </c>
      <c r="E303" s="51">
        <f t="shared" si="27"/>
        <v>70</v>
      </c>
      <c r="F303" s="51">
        <f t="shared" si="29"/>
        <v>210</v>
      </c>
      <c r="G303" s="66">
        <f t="shared" si="24"/>
        <v>0.19178082191780821</v>
      </c>
      <c r="H303" s="67">
        <f t="shared" si="28"/>
        <v>0.57534246575342463</v>
      </c>
      <c r="J303" s="73">
        <f t="shared" si="26"/>
        <v>840.89863013698641</v>
      </c>
      <c r="K303" s="74">
        <f t="shared" si="25"/>
        <v>6897.3712898482845</v>
      </c>
    </row>
    <row r="304" spans="2:11" x14ac:dyDescent="0.25">
      <c r="B304" s="62">
        <v>44493</v>
      </c>
      <c r="C304" s="51">
        <v>298</v>
      </c>
      <c r="D304" s="51">
        <f>COUNTIF('Database MP5'!$B$1:$B$181,B304)</f>
        <v>0</v>
      </c>
      <c r="E304" s="51">
        <f t="shared" si="27"/>
        <v>69</v>
      </c>
      <c r="F304" s="51">
        <f t="shared" si="29"/>
        <v>0</v>
      </c>
      <c r="G304" s="66">
        <f t="shared" si="24"/>
        <v>0.18904109589041096</v>
      </c>
      <c r="H304" s="67">
        <f t="shared" si="28"/>
        <v>0</v>
      </c>
      <c r="J304" s="73">
        <f t="shared" si="26"/>
        <v>840.89863013698641</v>
      </c>
      <c r="K304" s="74">
        <f t="shared" si="25"/>
        <v>6897.3712898482845</v>
      </c>
    </row>
    <row r="305" spans="2:11" x14ac:dyDescent="0.25">
      <c r="B305" s="62">
        <v>44494</v>
      </c>
      <c r="C305" s="51">
        <v>299</v>
      </c>
      <c r="D305" s="51">
        <f>COUNTIF('Database MP5'!$B$1:$B$181,B305)</f>
        <v>0</v>
      </c>
      <c r="E305" s="51">
        <f t="shared" si="27"/>
        <v>68</v>
      </c>
      <c r="F305" s="51">
        <f t="shared" si="29"/>
        <v>0</v>
      </c>
      <c r="G305" s="66">
        <f t="shared" si="24"/>
        <v>0.18630136986301371</v>
      </c>
      <c r="H305" s="67">
        <f t="shared" si="28"/>
        <v>0</v>
      </c>
      <c r="J305" s="73">
        <f t="shared" si="26"/>
        <v>840.89863013698641</v>
      </c>
      <c r="K305" s="74">
        <f t="shared" si="25"/>
        <v>6897.3712898482845</v>
      </c>
    </row>
    <row r="306" spans="2:11" x14ac:dyDescent="0.25">
      <c r="B306" s="62">
        <v>44495</v>
      </c>
      <c r="C306" s="51">
        <v>300</v>
      </c>
      <c r="D306" s="51">
        <f>COUNTIF('Database MP5'!$B$1:$B$181,B306)</f>
        <v>0</v>
      </c>
      <c r="E306" s="51">
        <f t="shared" si="27"/>
        <v>67</v>
      </c>
      <c r="F306" s="51">
        <f t="shared" si="29"/>
        <v>0</v>
      </c>
      <c r="G306" s="66">
        <f t="shared" si="24"/>
        <v>0.18356164383561643</v>
      </c>
      <c r="H306" s="67">
        <f t="shared" si="28"/>
        <v>0</v>
      </c>
      <c r="J306" s="73">
        <f t="shared" si="26"/>
        <v>840.89863013698641</v>
      </c>
      <c r="K306" s="74">
        <f t="shared" si="25"/>
        <v>6897.3712898482845</v>
      </c>
    </row>
    <row r="307" spans="2:11" x14ac:dyDescent="0.25">
      <c r="B307" s="62">
        <v>44496</v>
      </c>
      <c r="C307" s="51">
        <v>301</v>
      </c>
      <c r="D307" s="51">
        <f>COUNTIF('Database MP5'!$B$1:$B$181,B307)</f>
        <v>1</v>
      </c>
      <c r="E307" s="51">
        <f t="shared" si="27"/>
        <v>66</v>
      </c>
      <c r="F307" s="51">
        <f t="shared" si="29"/>
        <v>66</v>
      </c>
      <c r="G307" s="66">
        <f t="shared" si="24"/>
        <v>0.18082191780821918</v>
      </c>
      <c r="H307" s="67">
        <f t="shared" si="28"/>
        <v>0.18082191780821918</v>
      </c>
      <c r="J307" s="73">
        <f t="shared" si="26"/>
        <v>841.07945205479461</v>
      </c>
      <c r="K307" s="74">
        <f t="shared" si="25"/>
        <v>6898.8544601850735</v>
      </c>
    </row>
    <row r="308" spans="2:11" x14ac:dyDescent="0.25">
      <c r="B308" s="62">
        <v>44497</v>
      </c>
      <c r="C308" s="51">
        <v>302</v>
      </c>
      <c r="D308" s="51">
        <f>COUNTIF('Database MP5'!$B$1:$B$181,B308)</f>
        <v>0</v>
      </c>
      <c r="E308" s="51">
        <f t="shared" si="27"/>
        <v>65</v>
      </c>
      <c r="F308" s="51">
        <f t="shared" si="29"/>
        <v>0</v>
      </c>
      <c r="G308" s="66">
        <f t="shared" si="24"/>
        <v>0.17808219178082191</v>
      </c>
      <c r="H308" s="67">
        <f t="shared" si="28"/>
        <v>0</v>
      </c>
      <c r="J308" s="73">
        <f t="shared" si="26"/>
        <v>841.07945205479461</v>
      </c>
      <c r="K308" s="74">
        <f t="shared" si="25"/>
        <v>6898.8544601850735</v>
      </c>
    </row>
    <row r="309" spans="2:11" x14ac:dyDescent="0.25">
      <c r="B309" s="62">
        <v>44498</v>
      </c>
      <c r="C309" s="51">
        <v>303</v>
      </c>
      <c r="D309" s="51">
        <f>COUNTIF('Database MP5'!$B$1:$B$181,B309)</f>
        <v>0</v>
      </c>
      <c r="E309" s="51">
        <f t="shared" si="27"/>
        <v>64</v>
      </c>
      <c r="F309" s="51">
        <f t="shared" si="29"/>
        <v>0</v>
      </c>
      <c r="G309" s="66">
        <f t="shared" si="24"/>
        <v>0.17534246575342466</v>
      </c>
      <c r="H309" s="67">
        <f t="shared" si="28"/>
        <v>0</v>
      </c>
      <c r="J309" s="73">
        <f t="shared" si="26"/>
        <v>841.07945205479461</v>
      </c>
      <c r="K309" s="74">
        <f t="shared" si="25"/>
        <v>6898.8544601850735</v>
      </c>
    </row>
    <row r="310" spans="2:11" x14ac:dyDescent="0.25">
      <c r="B310" s="62">
        <v>44499</v>
      </c>
      <c r="C310" s="51">
        <v>304</v>
      </c>
      <c r="D310" s="51">
        <f>COUNTIF('Database MP5'!$B$1:$B$181,B310)</f>
        <v>1</v>
      </c>
      <c r="E310" s="51">
        <f t="shared" si="27"/>
        <v>63</v>
      </c>
      <c r="F310" s="51">
        <f t="shared" si="29"/>
        <v>63</v>
      </c>
      <c r="G310" s="66">
        <f t="shared" si="24"/>
        <v>0.17260273972602741</v>
      </c>
      <c r="H310" s="67">
        <f t="shared" si="28"/>
        <v>0.17260273972602741</v>
      </c>
      <c r="J310" s="73">
        <f t="shared" si="26"/>
        <v>841.25205479452063</v>
      </c>
      <c r="K310" s="74">
        <f t="shared" si="25"/>
        <v>6900.2702136883709</v>
      </c>
    </row>
    <row r="311" spans="2:11" x14ac:dyDescent="0.25">
      <c r="B311" s="62">
        <v>44500</v>
      </c>
      <c r="C311" s="51">
        <v>305</v>
      </c>
      <c r="D311" s="51">
        <f>COUNTIF('Database MP5'!$B$1:$B$181,B311)</f>
        <v>1</v>
      </c>
      <c r="E311" s="51">
        <f t="shared" si="27"/>
        <v>62</v>
      </c>
      <c r="F311" s="51">
        <f t="shared" si="29"/>
        <v>62</v>
      </c>
      <c r="G311" s="66">
        <f t="shared" si="24"/>
        <v>0.16986301369863013</v>
      </c>
      <c r="H311" s="67">
        <f t="shared" si="28"/>
        <v>0.16986301369863013</v>
      </c>
      <c r="J311" s="73">
        <f t="shared" si="26"/>
        <v>841.42191780821929</v>
      </c>
      <c r="K311" s="74">
        <f t="shared" si="25"/>
        <v>6901.6634949138406</v>
      </c>
    </row>
    <row r="312" spans="2:11" x14ac:dyDescent="0.25">
      <c r="B312" s="62">
        <v>44501</v>
      </c>
      <c r="C312" s="51">
        <v>306</v>
      </c>
      <c r="D312" s="51">
        <f>COUNTIF('Database MP5'!$B$1:$B$181,B312)</f>
        <v>0</v>
      </c>
      <c r="E312" s="51">
        <f t="shared" si="27"/>
        <v>61</v>
      </c>
      <c r="F312" s="51">
        <f t="shared" si="29"/>
        <v>0</v>
      </c>
      <c r="G312" s="66">
        <f t="shared" si="24"/>
        <v>0.16712328767123288</v>
      </c>
      <c r="H312" s="67">
        <f t="shared" si="28"/>
        <v>0</v>
      </c>
      <c r="J312" s="73">
        <f t="shared" si="26"/>
        <v>841.42191780821929</v>
      </c>
      <c r="K312" s="74">
        <f t="shared" si="25"/>
        <v>6901.6634949138406</v>
      </c>
    </row>
    <row r="313" spans="2:11" x14ac:dyDescent="0.25">
      <c r="B313" s="62">
        <v>44502</v>
      </c>
      <c r="C313" s="51">
        <v>307</v>
      </c>
      <c r="D313" s="51">
        <f>COUNTIF('Database MP5'!$B$1:$B$181,B313)</f>
        <v>0</v>
      </c>
      <c r="E313" s="51">
        <f t="shared" si="27"/>
        <v>60</v>
      </c>
      <c r="F313" s="51">
        <f t="shared" si="29"/>
        <v>0</v>
      </c>
      <c r="G313" s="66">
        <f t="shared" si="24"/>
        <v>0.16438356164383561</v>
      </c>
      <c r="H313" s="67">
        <f t="shared" si="28"/>
        <v>0</v>
      </c>
      <c r="J313" s="73">
        <f t="shared" si="26"/>
        <v>841.42191780821929</v>
      </c>
      <c r="K313" s="74">
        <f t="shared" si="25"/>
        <v>6901.6634949138406</v>
      </c>
    </row>
    <row r="314" spans="2:11" x14ac:dyDescent="0.25">
      <c r="B314" s="62">
        <v>44503</v>
      </c>
      <c r="C314" s="51">
        <v>308</v>
      </c>
      <c r="D314" s="51">
        <f>COUNTIF('Database MP5'!$B$1:$B$181,B314)</f>
        <v>0</v>
      </c>
      <c r="E314" s="51">
        <f t="shared" si="27"/>
        <v>59</v>
      </c>
      <c r="F314" s="51">
        <f t="shared" si="29"/>
        <v>0</v>
      </c>
      <c r="G314" s="66">
        <f t="shared" si="24"/>
        <v>0.16164383561643836</v>
      </c>
      <c r="H314" s="67">
        <f t="shared" si="28"/>
        <v>0</v>
      </c>
      <c r="J314" s="73">
        <f t="shared" si="26"/>
        <v>841.42191780821929</v>
      </c>
      <c r="K314" s="74">
        <f t="shared" si="25"/>
        <v>6901.6634949138406</v>
      </c>
    </row>
    <row r="315" spans="2:11" x14ac:dyDescent="0.25">
      <c r="B315" s="62">
        <v>44504</v>
      </c>
      <c r="C315" s="51">
        <v>309</v>
      </c>
      <c r="D315" s="51">
        <f>COUNTIF('Database MP5'!$B$1:$B$181,B315)</f>
        <v>0</v>
      </c>
      <c r="E315" s="51">
        <f t="shared" si="27"/>
        <v>58</v>
      </c>
      <c r="F315" s="51">
        <f t="shared" si="29"/>
        <v>0</v>
      </c>
      <c r="G315" s="66">
        <f t="shared" si="24"/>
        <v>0.15890410958904111</v>
      </c>
      <c r="H315" s="67">
        <f t="shared" si="28"/>
        <v>0</v>
      </c>
      <c r="J315" s="73">
        <f t="shared" si="26"/>
        <v>841.42191780821929</v>
      </c>
      <c r="K315" s="74">
        <f t="shared" si="25"/>
        <v>6901.6634949138406</v>
      </c>
    </row>
    <row r="316" spans="2:11" x14ac:dyDescent="0.25">
      <c r="B316" s="62">
        <v>44505</v>
      </c>
      <c r="C316" s="51">
        <v>310</v>
      </c>
      <c r="D316" s="51">
        <f>COUNTIF('Database MP5'!$B$1:$B$181,B316)</f>
        <v>0</v>
      </c>
      <c r="E316" s="51">
        <f t="shared" si="27"/>
        <v>57</v>
      </c>
      <c r="F316" s="51">
        <f t="shared" si="29"/>
        <v>0</v>
      </c>
      <c r="G316" s="66">
        <f t="shared" si="24"/>
        <v>0.15616438356164383</v>
      </c>
      <c r="H316" s="67">
        <f t="shared" si="28"/>
        <v>0</v>
      </c>
      <c r="J316" s="73">
        <f t="shared" si="26"/>
        <v>841.42191780821929</v>
      </c>
      <c r="K316" s="74">
        <f t="shared" si="25"/>
        <v>6901.6634949138406</v>
      </c>
    </row>
    <row r="317" spans="2:11" x14ac:dyDescent="0.25">
      <c r="B317" s="62">
        <v>44506</v>
      </c>
      <c r="C317" s="51">
        <v>311</v>
      </c>
      <c r="D317" s="51">
        <f>COUNTIF('Database MP5'!$B$1:$B$181,B317)</f>
        <v>0</v>
      </c>
      <c r="E317" s="51">
        <f t="shared" si="27"/>
        <v>56</v>
      </c>
      <c r="F317" s="51">
        <f t="shared" si="29"/>
        <v>0</v>
      </c>
      <c r="G317" s="66">
        <f t="shared" si="24"/>
        <v>0.15342465753424658</v>
      </c>
      <c r="H317" s="67">
        <f t="shared" si="28"/>
        <v>0</v>
      </c>
      <c r="J317" s="73">
        <f t="shared" si="26"/>
        <v>841.42191780821929</v>
      </c>
      <c r="K317" s="74">
        <f t="shared" si="25"/>
        <v>6901.6634949138406</v>
      </c>
    </row>
    <row r="318" spans="2:11" x14ac:dyDescent="0.25">
      <c r="B318" s="62">
        <v>44507</v>
      </c>
      <c r="C318" s="51">
        <v>312</v>
      </c>
      <c r="D318" s="51">
        <f>COUNTIF('Database MP5'!$B$1:$B$181,B318)</f>
        <v>0</v>
      </c>
      <c r="E318" s="51">
        <f t="shared" si="27"/>
        <v>55</v>
      </c>
      <c r="F318" s="51">
        <f t="shared" si="29"/>
        <v>0</v>
      </c>
      <c r="G318" s="66">
        <f t="shared" si="24"/>
        <v>0.15068493150684931</v>
      </c>
      <c r="H318" s="67">
        <f t="shared" si="28"/>
        <v>0</v>
      </c>
      <c r="J318" s="73">
        <f t="shared" si="26"/>
        <v>841.42191780821929</v>
      </c>
      <c r="K318" s="74">
        <f t="shared" si="25"/>
        <v>6901.6634949138406</v>
      </c>
    </row>
    <row r="319" spans="2:11" x14ac:dyDescent="0.25">
      <c r="B319" s="62">
        <v>44508</v>
      </c>
      <c r="C319" s="51">
        <v>313</v>
      </c>
      <c r="D319" s="51">
        <f>COUNTIF('Database MP5'!$B$1:$B$181,B319)</f>
        <v>0</v>
      </c>
      <c r="E319" s="51">
        <f t="shared" si="27"/>
        <v>54</v>
      </c>
      <c r="F319" s="51">
        <f t="shared" si="29"/>
        <v>0</v>
      </c>
      <c r="G319" s="66">
        <f t="shared" si="24"/>
        <v>0.14794520547945206</v>
      </c>
      <c r="H319" s="67">
        <f t="shared" si="28"/>
        <v>0</v>
      </c>
      <c r="J319" s="73">
        <f t="shared" si="26"/>
        <v>841.42191780821929</v>
      </c>
      <c r="K319" s="74">
        <f t="shared" si="25"/>
        <v>6901.6634949138406</v>
      </c>
    </row>
    <row r="320" spans="2:11" x14ac:dyDescent="0.25">
      <c r="B320" s="62">
        <v>44509</v>
      </c>
      <c r="C320" s="51">
        <v>314</v>
      </c>
      <c r="D320" s="51">
        <f>COUNTIF('Database MP5'!$B$1:$B$181,B320)</f>
        <v>0</v>
      </c>
      <c r="E320" s="51">
        <f t="shared" si="27"/>
        <v>53</v>
      </c>
      <c r="F320" s="51">
        <f t="shared" si="29"/>
        <v>0</v>
      </c>
      <c r="G320" s="66">
        <f t="shared" si="24"/>
        <v>0.14520547945205478</v>
      </c>
      <c r="H320" s="67">
        <f t="shared" si="28"/>
        <v>0</v>
      </c>
      <c r="J320" s="73">
        <f t="shared" si="26"/>
        <v>841.42191780821929</v>
      </c>
      <c r="K320" s="74">
        <f t="shared" si="25"/>
        <v>6901.6634949138406</v>
      </c>
    </row>
    <row r="321" spans="2:11" x14ac:dyDescent="0.25">
      <c r="B321" s="62">
        <v>44510</v>
      </c>
      <c r="C321" s="51">
        <v>315</v>
      </c>
      <c r="D321" s="51">
        <f>COUNTIF('Database MP5'!$B$1:$B$181,B321)</f>
        <v>0</v>
      </c>
      <c r="E321" s="51">
        <f t="shared" si="27"/>
        <v>52</v>
      </c>
      <c r="F321" s="51">
        <f t="shared" si="29"/>
        <v>0</v>
      </c>
      <c r="G321" s="66">
        <f t="shared" si="24"/>
        <v>0.14246575342465753</v>
      </c>
      <c r="H321" s="67">
        <f t="shared" si="28"/>
        <v>0</v>
      </c>
      <c r="J321" s="73">
        <f t="shared" si="26"/>
        <v>841.42191780821929</v>
      </c>
      <c r="K321" s="74">
        <f t="shared" si="25"/>
        <v>6901.6634949138406</v>
      </c>
    </row>
    <row r="322" spans="2:11" x14ac:dyDescent="0.25">
      <c r="B322" s="62">
        <v>44511</v>
      </c>
      <c r="C322" s="51">
        <v>316</v>
      </c>
      <c r="D322" s="51">
        <f>COUNTIF('Database MP5'!$B$1:$B$181,B322)</f>
        <v>0</v>
      </c>
      <c r="E322" s="51">
        <f t="shared" si="27"/>
        <v>51</v>
      </c>
      <c r="F322" s="51">
        <f t="shared" si="29"/>
        <v>0</v>
      </c>
      <c r="G322" s="66">
        <f t="shared" si="24"/>
        <v>0.13972602739726028</v>
      </c>
      <c r="H322" s="67">
        <f t="shared" si="28"/>
        <v>0</v>
      </c>
      <c r="J322" s="73">
        <f t="shared" si="26"/>
        <v>841.42191780821929</v>
      </c>
      <c r="K322" s="74">
        <f t="shared" si="25"/>
        <v>6901.6634949138406</v>
      </c>
    </row>
    <row r="323" spans="2:11" x14ac:dyDescent="0.25">
      <c r="B323" s="62">
        <v>44512</v>
      </c>
      <c r="C323" s="51">
        <v>317</v>
      </c>
      <c r="D323" s="51">
        <f>COUNTIF('Database MP5'!$B$1:$B$181,B323)</f>
        <v>0</v>
      </c>
      <c r="E323" s="51">
        <f t="shared" si="27"/>
        <v>50</v>
      </c>
      <c r="F323" s="51">
        <f t="shared" si="29"/>
        <v>0</v>
      </c>
      <c r="G323" s="66">
        <f t="shared" si="24"/>
        <v>0.13698630136986301</v>
      </c>
      <c r="H323" s="67">
        <f t="shared" si="28"/>
        <v>0</v>
      </c>
      <c r="J323" s="73">
        <f t="shared" si="26"/>
        <v>841.42191780821929</v>
      </c>
      <c r="K323" s="74">
        <f t="shared" si="25"/>
        <v>6901.6634949138406</v>
      </c>
    </row>
    <row r="324" spans="2:11" x14ac:dyDescent="0.25">
      <c r="B324" s="62">
        <v>44513</v>
      </c>
      <c r="C324" s="51">
        <v>318</v>
      </c>
      <c r="D324" s="51">
        <f>COUNTIF('Database MP5'!$B$1:$B$181,B324)</f>
        <v>0</v>
      </c>
      <c r="E324" s="51">
        <f t="shared" si="27"/>
        <v>49</v>
      </c>
      <c r="F324" s="51">
        <f t="shared" si="29"/>
        <v>0</v>
      </c>
      <c r="G324" s="66">
        <f t="shared" si="24"/>
        <v>0.13424657534246576</v>
      </c>
      <c r="H324" s="67">
        <f t="shared" si="28"/>
        <v>0</v>
      </c>
      <c r="J324" s="73">
        <f t="shared" si="26"/>
        <v>841.42191780821929</v>
      </c>
      <c r="K324" s="74">
        <f t="shared" si="25"/>
        <v>6901.6634949138406</v>
      </c>
    </row>
    <row r="325" spans="2:11" x14ac:dyDescent="0.25">
      <c r="B325" s="62">
        <v>44514</v>
      </c>
      <c r="C325" s="51">
        <v>319</v>
      </c>
      <c r="D325" s="51">
        <f>COUNTIF('Database MP5'!$B$1:$B$181,B325)</f>
        <v>0</v>
      </c>
      <c r="E325" s="51">
        <f t="shared" si="27"/>
        <v>48</v>
      </c>
      <c r="F325" s="51">
        <f t="shared" si="29"/>
        <v>0</v>
      </c>
      <c r="G325" s="66">
        <f t="shared" si="24"/>
        <v>0.13150684931506848</v>
      </c>
      <c r="H325" s="67">
        <f t="shared" si="28"/>
        <v>0</v>
      </c>
      <c r="J325" s="73">
        <f t="shared" si="26"/>
        <v>841.42191780821929</v>
      </c>
      <c r="K325" s="74">
        <f t="shared" si="25"/>
        <v>6901.6634949138406</v>
      </c>
    </row>
    <row r="326" spans="2:11" x14ac:dyDescent="0.25">
      <c r="B326" s="62">
        <v>44515</v>
      </c>
      <c r="C326" s="51">
        <v>320</v>
      </c>
      <c r="D326" s="51">
        <f>COUNTIF('Database MP5'!$B$1:$B$181,B326)</f>
        <v>0</v>
      </c>
      <c r="E326" s="51">
        <f t="shared" si="27"/>
        <v>47</v>
      </c>
      <c r="F326" s="51">
        <f t="shared" si="29"/>
        <v>0</v>
      </c>
      <c r="G326" s="66">
        <f t="shared" ref="G326:G372" si="30">E326/$K$4</f>
        <v>0.12876712328767123</v>
      </c>
      <c r="H326" s="67">
        <f t="shared" si="28"/>
        <v>0</v>
      </c>
      <c r="J326" s="73">
        <f t="shared" si="26"/>
        <v>841.42191780821929</v>
      </c>
      <c r="K326" s="74">
        <f t="shared" ref="K326:K372" si="31">$M$4*2*(1-$Q$4)*J326*$N$4*$O$4*$P$4</f>
        <v>6901.6634949138406</v>
      </c>
    </row>
    <row r="327" spans="2:11" x14ac:dyDescent="0.25">
      <c r="B327" s="62">
        <v>44516</v>
      </c>
      <c r="C327" s="51">
        <v>321</v>
      </c>
      <c r="D327" s="51">
        <f>COUNTIF('Database MP5'!$B$1:$B$181,B327)</f>
        <v>0</v>
      </c>
      <c r="E327" s="51">
        <f t="shared" si="27"/>
        <v>46</v>
      </c>
      <c r="F327" s="51">
        <f t="shared" si="29"/>
        <v>0</v>
      </c>
      <c r="G327" s="66">
        <f t="shared" si="30"/>
        <v>0.12602739726027398</v>
      </c>
      <c r="H327" s="67">
        <f t="shared" si="28"/>
        <v>0</v>
      </c>
      <c r="J327" s="73">
        <f t="shared" ref="J327:J372" si="32">H327+J326</f>
        <v>841.42191780821929</v>
      </c>
      <c r="K327" s="74">
        <f t="shared" si="31"/>
        <v>6901.6634949138406</v>
      </c>
    </row>
    <row r="328" spans="2:11" x14ac:dyDescent="0.25">
      <c r="B328" s="62">
        <v>44517</v>
      </c>
      <c r="C328" s="51">
        <v>322</v>
      </c>
      <c r="D328" s="51">
        <f>COUNTIF('Database MP5'!$B$1:$B$181,B328)</f>
        <v>0</v>
      </c>
      <c r="E328" s="51">
        <f t="shared" si="27"/>
        <v>45</v>
      </c>
      <c r="F328" s="51">
        <f t="shared" si="29"/>
        <v>0</v>
      </c>
      <c r="G328" s="66">
        <f t="shared" si="30"/>
        <v>0.12328767123287671</v>
      </c>
      <c r="H328" s="67">
        <f t="shared" si="28"/>
        <v>0</v>
      </c>
      <c r="J328" s="73">
        <f t="shared" si="32"/>
        <v>841.42191780821929</v>
      </c>
      <c r="K328" s="74">
        <f t="shared" si="31"/>
        <v>6901.6634949138406</v>
      </c>
    </row>
    <row r="329" spans="2:11" x14ac:dyDescent="0.25">
      <c r="B329" s="62">
        <v>44518</v>
      </c>
      <c r="C329" s="51">
        <v>323</v>
      </c>
      <c r="D329" s="51">
        <f>COUNTIF('Database MP5'!$B$1:$B$181,B329)</f>
        <v>0</v>
      </c>
      <c r="E329" s="51">
        <f t="shared" ref="E329:E372" si="33">E328-1</f>
        <v>44</v>
      </c>
      <c r="F329" s="51">
        <f t="shared" si="29"/>
        <v>0</v>
      </c>
      <c r="G329" s="66">
        <f t="shared" si="30"/>
        <v>0.12054794520547946</v>
      </c>
      <c r="H329" s="67">
        <f t="shared" ref="H329:H372" si="34">D329*G329</f>
        <v>0</v>
      </c>
      <c r="J329" s="73">
        <f t="shared" si="32"/>
        <v>841.42191780821929</v>
      </c>
      <c r="K329" s="74">
        <f t="shared" si="31"/>
        <v>6901.6634949138406</v>
      </c>
    </row>
    <row r="330" spans="2:11" x14ac:dyDescent="0.25">
      <c r="B330" s="62">
        <v>44519</v>
      </c>
      <c r="C330" s="51">
        <v>324</v>
      </c>
      <c r="D330" s="51">
        <f>COUNTIF('Database MP5'!$B$1:$B$181,B330)</f>
        <v>0</v>
      </c>
      <c r="E330" s="51">
        <f t="shared" si="33"/>
        <v>43</v>
      </c>
      <c r="F330" s="51">
        <f t="shared" si="29"/>
        <v>0</v>
      </c>
      <c r="G330" s="66">
        <f t="shared" si="30"/>
        <v>0.11780821917808219</v>
      </c>
      <c r="H330" s="67">
        <f t="shared" si="34"/>
        <v>0</v>
      </c>
      <c r="J330" s="73">
        <f t="shared" si="32"/>
        <v>841.42191780821929</v>
      </c>
      <c r="K330" s="74">
        <f t="shared" si="31"/>
        <v>6901.6634949138406</v>
      </c>
    </row>
    <row r="331" spans="2:11" x14ac:dyDescent="0.25">
      <c r="B331" s="62">
        <v>44520</v>
      </c>
      <c r="C331" s="51">
        <v>325</v>
      </c>
      <c r="D331" s="51">
        <f>COUNTIF('Database MP5'!$B$1:$B$181,B331)</f>
        <v>0</v>
      </c>
      <c r="E331" s="51">
        <f t="shared" si="33"/>
        <v>42</v>
      </c>
      <c r="F331" s="51">
        <f t="shared" ref="F331:F372" si="35">E331*D331</f>
        <v>0</v>
      </c>
      <c r="G331" s="66">
        <f t="shared" si="30"/>
        <v>0.11506849315068493</v>
      </c>
      <c r="H331" s="67">
        <f t="shared" si="34"/>
        <v>0</v>
      </c>
      <c r="J331" s="73">
        <f t="shared" si="32"/>
        <v>841.42191780821929</v>
      </c>
      <c r="K331" s="74">
        <f t="shared" si="31"/>
        <v>6901.6634949138406</v>
      </c>
    </row>
    <row r="332" spans="2:11" x14ac:dyDescent="0.25">
      <c r="B332" s="62">
        <v>44521</v>
      </c>
      <c r="C332" s="51">
        <v>326</v>
      </c>
      <c r="D332" s="51">
        <f>COUNTIF('Database MP5'!$B$1:$B$181,B332)</f>
        <v>0</v>
      </c>
      <c r="E332" s="51">
        <f t="shared" si="33"/>
        <v>41</v>
      </c>
      <c r="F332" s="51">
        <f t="shared" si="35"/>
        <v>0</v>
      </c>
      <c r="G332" s="66">
        <f t="shared" si="30"/>
        <v>0.11232876712328767</v>
      </c>
      <c r="H332" s="67">
        <f t="shared" si="34"/>
        <v>0</v>
      </c>
      <c r="J332" s="73">
        <f t="shared" si="32"/>
        <v>841.42191780821929</v>
      </c>
      <c r="K332" s="74">
        <f t="shared" si="31"/>
        <v>6901.6634949138406</v>
      </c>
    </row>
    <row r="333" spans="2:11" x14ac:dyDescent="0.25">
      <c r="B333" s="62">
        <v>44522</v>
      </c>
      <c r="C333" s="51">
        <v>327</v>
      </c>
      <c r="D333" s="51">
        <f>COUNTIF('Database MP5'!$B$1:$B$181,B333)</f>
        <v>0</v>
      </c>
      <c r="E333" s="51">
        <f t="shared" si="33"/>
        <v>40</v>
      </c>
      <c r="F333" s="51">
        <f t="shared" si="35"/>
        <v>0</v>
      </c>
      <c r="G333" s="66">
        <f t="shared" si="30"/>
        <v>0.1095890410958904</v>
      </c>
      <c r="H333" s="67">
        <f t="shared" si="34"/>
        <v>0</v>
      </c>
      <c r="J333" s="73">
        <f t="shared" si="32"/>
        <v>841.42191780821929</v>
      </c>
      <c r="K333" s="74">
        <f t="shared" si="31"/>
        <v>6901.6634949138406</v>
      </c>
    </row>
    <row r="334" spans="2:11" x14ac:dyDescent="0.25">
      <c r="B334" s="62">
        <v>44523</v>
      </c>
      <c r="C334" s="51">
        <v>328</v>
      </c>
      <c r="D334" s="51">
        <f>COUNTIF('Database MP5'!$B$1:$B$181,B334)</f>
        <v>0</v>
      </c>
      <c r="E334" s="51">
        <f t="shared" si="33"/>
        <v>39</v>
      </c>
      <c r="F334" s="51">
        <f t="shared" si="35"/>
        <v>0</v>
      </c>
      <c r="G334" s="66">
        <f t="shared" si="30"/>
        <v>0.10684931506849316</v>
      </c>
      <c r="H334" s="67">
        <f t="shared" si="34"/>
        <v>0</v>
      </c>
      <c r="J334" s="73">
        <f t="shared" si="32"/>
        <v>841.42191780821929</v>
      </c>
      <c r="K334" s="74">
        <f t="shared" si="31"/>
        <v>6901.6634949138406</v>
      </c>
    </row>
    <row r="335" spans="2:11" x14ac:dyDescent="0.25">
      <c r="B335" s="62">
        <v>44524</v>
      </c>
      <c r="C335" s="51">
        <v>329</v>
      </c>
      <c r="D335" s="51">
        <f>COUNTIF('Database MP5'!$B$1:$B$181,B335)</f>
        <v>0</v>
      </c>
      <c r="E335" s="51">
        <f t="shared" si="33"/>
        <v>38</v>
      </c>
      <c r="F335" s="51">
        <f t="shared" si="35"/>
        <v>0</v>
      </c>
      <c r="G335" s="66">
        <f t="shared" si="30"/>
        <v>0.10410958904109589</v>
      </c>
      <c r="H335" s="67">
        <f t="shared" si="34"/>
        <v>0</v>
      </c>
      <c r="J335" s="73">
        <f t="shared" si="32"/>
        <v>841.42191780821929</v>
      </c>
      <c r="K335" s="74">
        <f t="shared" si="31"/>
        <v>6901.6634949138406</v>
      </c>
    </row>
    <row r="336" spans="2:11" x14ac:dyDescent="0.25">
      <c r="B336" s="62">
        <v>44525</v>
      </c>
      <c r="C336" s="51">
        <v>330</v>
      </c>
      <c r="D336" s="51">
        <f>COUNTIF('Database MP5'!$B$1:$B$181,B336)</f>
        <v>0</v>
      </c>
      <c r="E336" s="51">
        <f t="shared" si="33"/>
        <v>37</v>
      </c>
      <c r="F336" s="51">
        <f t="shared" si="35"/>
        <v>0</v>
      </c>
      <c r="G336" s="66">
        <f t="shared" si="30"/>
        <v>0.10136986301369863</v>
      </c>
      <c r="H336" s="67">
        <f t="shared" si="34"/>
        <v>0</v>
      </c>
      <c r="J336" s="73">
        <f t="shared" si="32"/>
        <v>841.42191780821929</v>
      </c>
      <c r="K336" s="74">
        <f t="shared" si="31"/>
        <v>6901.6634949138406</v>
      </c>
    </row>
    <row r="337" spans="2:11" x14ac:dyDescent="0.25">
      <c r="B337" s="62">
        <v>44526</v>
      </c>
      <c r="C337" s="51">
        <v>331</v>
      </c>
      <c r="D337" s="51">
        <f>COUNTIF('Database MP5'!$B$1:$B$181,B337)</f>
        <v>0</v>
      </c>
      <c r="E337" s="51">
        <f t="shared" si="33"/>
        <v>36</v>
      </c>
      <c r="F337" s="51">
        <f t="shared" si="35"/>
        <v>0</v>
      </c>
      <c r="G337" s="66">
        <f t="shared" si="30"/>
        <v>9.8630136986301367E-2</v>
      </c>
      <c r="H337" s="67">
        <f t="shared" si="34"/>
        <v>0</v>
      </c>
      <c r="J337" s="73">
        <f t="shared" si="32"/>
        <v>841.42191780821929</v>
      </c>
      <c r="K337" s="74">
        <f t="shared" si="31"/>
        <v>6901.6634949138406</v>
      </c>
    </row>
    <row r="338" spans="2:11" x14ac:dyDescent="0.25">
      <c r="B338" s="62">
        <v>44527</v>
      </c>
      <c r="C338" s="51">
        <v>332</v>
      </c>
      <c r="D338" s="51">
        <f>COUNTIF('Database MP5'!$B$1:$B$181,B338)</f>
        <v>0</v>
      </c>
      <c r="E338" s="51">
        <f t="shared" si="33"/>
        <v>35</v>
      </c>
      <c r="F338" s="51">
        <f t="shared" si="35"/>
        <v>0</v>
      </c>
      <c r="G338" s="66">
        <f t="shared" si="30"/>
        <v>9.5890410958904104E-2</v>
      </c>
      <c r="H338" s="67">
        <f t="shared" si="34"/>
        <v>0</v>
      </c>
      <c r="J338" s="73">
        <f t="shared" si="32"/>
        <v>841.42191780821929</v>
      </c>
      <c r="K338" s="74">
        <f t="shared" si="31"/>
        <v>6901.6634949138406</v>
      </c>
    </row>
    <row r="339" spans="2:11" x14ac:dyDescent="0.25">
      <c r="B339" s="62">
        <v>44528</v>
      </c>
      <c r="C339" s="51">
        <v>333</v>
      </c>
      <c r="D339" s="51">
        <f>COUNTIF('Database MP5'!$B$1:$B$181,B339)</f>
        <v>0</v>
      </c>
      <c r="E339" s="51">
        <f t="shared" si="33"/>
        <v>34</v>
      </c>
      <c r="F339" s="51">
        <f t="shared" si="35"/>
        <v>0</v>
      </c>
      <c r="G339" s="66">
        <f t="shared" si="30"/>
        <v>9.3150684931506855E-2</v>
      </c>
      <c r="H339" s="67">
        <f t="shared" si="34"/>
        <v>0</v>
      </c>
      <c r="J339" s="73">
        <f t="shared" si="32"/>
        <v>841.42191780821929</v>
      </c>
      <c r="K339" s="74">
        <f t="shared" si="31"/>
        <v>6901.6634949138406</v>
      </c>
    </row>
    <row r="340" spans="2:11" x14ac:dyDescent="0.25">
      <c r="B340" s="62">
        <v>44529</v>
      </c>
      <c r="C340" s="51">
        <v>334</v>
      </c>
      <c r="D340" s="51">
        <f>COUNTIF('Database MP5'!$B$1:$B$181,B340)</f>
        <v>0</v>
      </c>
      <c r="E340" s="51">
        <f t="shared" si="33"/>
        <v>33</v>
      </c>
      <c r="F340" s="51">
        <f t="shared" si="35"/>
        <v>0</v>
      </c>
      <c r="G340" s="66">
        <f t="shared" si="30"/>
        <v>9.0410958904109592E-2</v>
      </c>
      <c r="H340" s="67">
        <f t="shared" si="34"/>
        <v>0</v>
      </c>
      <c r="J340" s="73">
        <f t="shared" si="32"/>
        <v>841.42191780821929</v>
      </c>
      <c r="K340" s="74">
        <f t="shared" si="31"/>
        <v>6901.6634949138406</v>
      </c>
    </row>
    <row r="341" spans="2:11" x14ac:dyDescent="0.25">
      <c r="B341" s="62">
        <v>44530</v>
      </c>
      <c r="C341" s="51">
        <v>335</v>
      </c>
      <c r="D341" s="51">
        <f>COUNTIF('Database MP5'!$B$1:$B$181,B341)</f>
        <v>0</v>
      </c>
      <c r="E341" s="51">
        <f t="shared" si="33"/>
        <v>32</v>
      </c>
      <c r="F341" s="51">
        <f t="shared" si="35"/>
        <v>0</v>
      </c>
      <c r="G341" s="66">
        <f t="shared" si="30"/>
        <v>8.7671232876712329E-2</v>
      </c>
      <c r="H341" s="67">
        <f t="shared" si="34"/>
        <v>0</v>
      </c>
      <c r="J341" s="73">
        <f t="shared" si="32"/>
        <v>841.42191780821929</v>
      </c>
      <c r="K341" s="74">
        <f t="shared" si="31"/>
        <v>6901.6634949138406</v>
      </c>
    </row>
    <row r="342" spans="2:11" x14ac:dyDescent="0.25">
      <c r="B342" s="62">
        <v>44531</v>
      </c>
      <c r="C342" s="51">
        <v>336</v>
      </c>
      <c r="D342" s="51">
        <f>COUNTIF('Database MP5'!$B$1:$B$181,B342)</f>
        <v>0</v>
      </c>
      <c r="E342" s="51">
        <f t="shared" si="33"/>
        <v>31</v>
      </c>
      <c r="F342" s="51">
        <f t="shared" si="35"/>
        <v>0</v>
      </c>
      <c r="G342" s="66">
        <f t="shared" si="30"/>
        <v>8.4931506849315067E-2</v>
      </c>
      <c r="H342" s="67">
        <f t="shared" si="34"/>
        <v>0</v>
      </c>
      <c r="J342" s="73">
        <f t="shared" si="32"/>
        <v>841.42191780821929</v>
      </c>
      <c r="K342" s="74">
        <f t="shared" si="31"/>
        <v>6901.6634949138406</v>
      </c>
    </row>
    <row r="343" spans="2:11" x14ac:dyDescent="0.25">
      <c r="B343" s="62">
        <v>44532</v>
      </c>
      <c r="C343" s="51">
        <v>337</v>
      </c>
      <c r="D343" s="51">
        <f>COUNTIF('Database MP5'!$B$1:$B$181,B343)</f>
        <v>0</v>
      </c>
      <c r="E343" s="51">
        <f t="shared" si="33"/>
        <v>30</v>
      </c>
      <c r="F343" s="51">
        <f t="shared" si="35"/>
        <v>0</v>
      </c>
      <c r="G343" s="66">
        <f t="shared" si="30"/>
        <v>8.2191780821917804E-2</v>
      </c>
      <c r="H343" s="67">
        <f t="shared" si="34"/>
        <v>0</v>
      </c>
      <c r="J343" s="73">
        <f t="shared" si="32"/>
        <v>841.42191780821929</v>
      </c>
      <c r="K343" s="74">
        <f t="shared" si="31"/>
        <v>6901.6634949138406</v>
      </c>
    </row>
    <row r="344" spans="2:11" x14ac:dyDescent="0.25">
      <c r="B344" s="62">
        <v>44533</v>
      </c>
      <c r="C344" s="51">
        <v>338</v>
      </c>
      <c r="D344" s="51">
        <f>COUNTIF('Database MP5'!$B$1:$B$181,B344)</f>
        <v>0</v>
      </c>
      <c r="E344" s="51">
        <f t="shared" si="33"/>
        <v>29</v>
      </c>
      <c r="F344" s="51">
        <f t="shared" si="35"/>
        <v>0</v>
      </c>
      <c r="G344" s="66">
        <f t="shared" si="30"/>
        <v>7.9452054794520555E-2</v>
      </c>
      <c r="H344" s="67">
        <f t="shared" si="34"/>
        <v>0</v>
      </c>
      <c r="J344" s="73">
        <f t="shared" si="32"/>
        <v>841.42191780821929</v>
      </c>
      <c r="K344" s="74">
        <f t="shared" si="31"/>
        <v>6901.6634949138406</v>
      </c>
    </row>
    <row r="345" spans="2:11" x14ac:dyDescent="0.25">
      <c r="B345" s="62">
        <v>44534</v>
      </c>
      <c r="C345" s="51">
        <v>339</v>
      </c>
      <c r="D345" s="51">
        <f>COUNTIF('Database MP5'!$B$1:$B$181,B345)</f>
        <v>0</v>
      </c>
      <c r="E345" s="51">
        <f t="shared" si="33"/>
        <v>28</v>
      </c>
      <c r="F345" s="51">
        <f t="shared" si="35"/>
        <v>0</v>
      </c>
      <c r="G345" s="66">
        <f t="shared" si="30"/>
        <v>7.6712328767123292E-2</v>
      </c>
      <c r="H345" s="67">
        <f t="shared" si="34"/>
        <v>0</v>
      </c>
      <c r="J345" s="73">
        <f t="shared" si="32"/>
        <v>841.42191780821929</v>
      </c>
      <c r="K345" s="74">
        <f t="shared" si="31"/>
        <v>6901.6634949138406</v>
      </c>
    </row>
    <row r="346" spans="2:11" x14ac:dyDescent="0.25">
      <c r="B346" s="62">
        <v>44535</v>
      </c>
      <c r="C346" s="51">
        <v>340</v>
      </c>
      <c r="D346" s="51">
        <f>COUNTIF('Database MP5'!$B$1:$B$181,B346)</f>
        <v>0</v>
      </c>
      <c r="E346" s="51">
        <f t="shared" si="33"/>
        <v>27</v>
      </c>
      <c r="F346" s="51">
        <f t="shared" si="35"/>
        <v>0</v>
      </c>
      <c r="G346" s="66">
        <f t="shared" si="30"/>
        <v>7.3972602739726029E-2</v>
      </c>
      <c r="H346" s="67">
        <f t="shared" si="34"/>
        <v>0</v>
      </c>
      <c r="J346" s="73">
        <f t="shared" si="32"/>
        <v>841.42191780821929</v>
      </c>
      <c r="K346" s="74">
        <f t="shared" si="31"/>
        <v>6901.6634949138406</v>
      </c>
    </row>
    <row r="347" spans="2:11" x14ac:dyDescent="0.25">
      <c r="B347" s="62">
        <v>44536</v>
      </c>
      <c r="C347" s="51">
        <v>341</v>
      </c>
      <c r="D347" s="51">
        <f>COUNTIF('Database MP5'!$B$1:$B$181,B347)</f>
        <v>0</v>
      </c>
      <c r="E347" s="51">
        <f t="shared" si="33"/>
        <v>26</v>
      </c>
      <c r="F347" s="51">
        <f t="shared" si="35"/>
        <v>0</v>
      </c>
      <c r="G347" s="66">
        <f t="shared" si="30"/>
        <v>7.1232876712328766E-2</v>
      </c>
      <c r="H347" s="67">
        <f t="shared" si="34"/>
        <v>0</v>
      </c>
      <c r="J347" s="73">
        <f t="shared" si="32"/>
        <v>841.42191780821929</v>
      </c>
      <c r="K347" s="74">
        <f t="shared" si="31"/>
        <v>6901.6634949138406</v>
      </c>
    </row>
    <row r="348" spans="2:11" x14ac:dyDescent="0.25">
      <c r="B348" s="62">
        <v>44537</v>
      </c>
      <c r="C348" s="51">
        <v>342</v>
      </c>
      <c r="D348" s="51">
        <f>COUNTIF('Database MP5'!$B$1:$B$181,B348)</f>
        <v>0</v>
      </c>
      <c r="E348" s="51">
        <f t="shared" si="33"/>
        <v>25</v>
      </c>
      <c r="F348" s="51">
        <f t="shared" si="35"/>
        <v>0</v>
      </c>
      <c r="G348" s="66">
        <f t="shared" si="30"/>
        <v>6.8493150684931503E-2</v>
      </c>
      <c r="H348" s="67">
        <f t="shared" si="34"/>
        <v>0</v>
      </c>
      <c r="J348" s="73">
        <f t="shared" si="32"/>
        <v>841.42191780821929</v>
      </c>
      <c r="K348" s="74">
        <f t="shared" si="31"/>
        <v>6901.6634949138406</v>
      </c>
    </row>
    <row r="349" spans="2:11" x14ac:dyDescent="0.25">
      <c r="B349" s="62">
        <v>44538</v>
      </c>
      <c r="C349" s="51">
        <v>343</v>
      </c>
      <c r="D349" s="51">
        <f>COUNTIF('Database MP5'!$B$1:$B$181,B349)</f>
        <v>0</v>
      </c>
      <c r="E349" s="51">
        <f t="shared" si="33"/>
        <v>24</v>
      </c>
      <c r="F349" s="51">
        <f t="shared" si="35"/>
        <v>0</v>
      </c>
      <c r="G349" s="66">
        <f t="shared" si="30"/>
        <v>6.575342465753424E-2</v>
      </c>
      <c r="H349" s="67">
        <f t="shared" si="34"/>
        <v>0</v>
      </c>
      <c r="J349" s="73">
        <f t="shared" si="32"/>
        <v>841.42191780821929</v>
      </c>
      <c r="K349" s="74">
        <f t="shared" si="31"/>
        <v>6901.6634949138406</v>
      </c>
    </row>
    <row r="350" spans="2:11" x14ac:dyDescent="0.25">
      <c r="B350" s="62">
        <v>44539</v>
      </c>
      <c r="C350" s="51">
        <v>344</v>
      </c>
      <c r="D350" s="51">
        <f>COUNTIF('Database MP5'!$B$1:$B$181,B350)</f>
        <v>0</v>
      </c>
      <c r="E350" s="51">
        <f t="shared" si="33"/>
        <v>23</v>
      </c>
      <c r="F350" s="51">
        <f t="shared" si="35"/>
        <v>0</v>
      </c>
      <c r="G350" s="66">
        <f t="shared" si="30"/>
        <v>6.3013698630136991E-2</v>
      </c>
      <c r="H350" s="67">
        <f t="shared" si="34"/>
        <v>0</v>
      </c>
      <c r="J350" s="73">
        <f t="shared" si="32"/>
        <v>841.42191780821929</v>
      </c>
      <c r="K350" s="74">
        <f t="shared" si="31"/>
        <v>6901.6634949138406</v>
      </c>
    </row>
    <row r="351" spans="2:11" x14ac:dyDescent="0.25">
      <c r="B351" s="62">
        <v>44540</v>
      </c>
      <c r="C351" s="51">
        <v>345</v>
      </c>
      <c r="D351" s="51">
        <f>COUNTIF('Database MP5'!$B$1:$B$181,B351)</f>
        <v>0</v>
      </c>
      <c r="E351" s="51">
        <f t="shared" si="33"/>
        <v>22</v>
      </c>
      <c r="F351" s="51">
        <f t="shared" si="35"/>
        <v>0</v>
      </c>
      <c r="G351" s="66">
        <f t="shared" si="30"/>
        <v>6.0273972602739728E-2</v>
      </c>
      <c r="H351" s="67">
        <f t="shared" si="34"/>
        <v>0</v>
      </c>
      <c r="J351" s="73">
        <f t="shared" si="32"/>
        <v>841.42191780821929</v>
      </c>
      <c r="K351" s="74">
        <f t="shared" si="31"/>
        <v>6901.6634949138406</v>
      </c>
    </row>
    <row r="352" spans="2:11" x14ac:dyDescent="0.25">
      <c r="B352" s="62">
        <v>44541</v>
      </c>
      <c r="C352" s="51">
        <v>346</v>
      </c>
      <c r="D352" s="51">
        <f>COUNTIF('Database MP5'!$B$1:$B$181,B352)</f>
        <v>0</v>
      </c>
      <c r="E352" s="51">
        <f t="shared" si="33"/>
        <v>21</v>
      </c>
      <c r="F352" s="51">
        <f t="shared" si="35"/>
        <v>0</v>
      </c>
      <c r="G352" s="66">
        <f t="shared" si="30"/>
        <v>5.7534246575342465E-2</v>
      </c>
      <c r="H352" s="67">
        <f t="shared" si="34"/>
        <v>0</v>
      </c>
      <c r="J352" s="73">
        <f t="shared" si="32"/>
        <v>841.42191780821929</v>
      </c>
      <c r="K352" s="74">
        <f t="shared" si="31"/>
        <v>6901.6634949138406</v>
      </c>
    </row>
    <row r="353" spans="2:11" x14ac:dyDescent="0.25">
      <c r="B353" s="62">
        <v>44542</v>
      </c>
      <c r="C353" s="51">
        <v>347</v>
      </c>
      <c r="D353" s="51">
        <f>COUNTIF('Database MP5'!$B$1:$B$181,B353)</f>
        <v>0</v>
      </c>
      <c r="E353" s="51">
        <f t="shared" si="33"/>
        <v>20</v>
      </c>
      <c r="F353" s="51">
        <f t="shared" si="35"/>
        <v>0</v>
      </c>
      <c r="G353" s="66">
        <f t="shared" si="30"/>
        <v>5.4794520547945202E-2</v>
      </c>
      <c r="H353" s="67">
        <f t="shared" si="34"/>
        <v>0</v>
      </c>
      <c r="J353" s="73">
        <f t="shared" si="32"/>
        <v>841.42191780821929</v>
      </c>
      <c r="K353" s="74">
        <f t="shared" si="31"/>
        <v>6901.6634949138406</v>
      </c>
    </row>
    <row r="354" spans="2:11" x14ac:dyDescent="0.25">
      <c r="B354" s="62">
        <v>44543</v>
      </c>
      <c r="C354" s="51">
        <v>348</v>
      </c>
      <c r="D354" s="51">
        <f>COUNTIF('Database MP5'!$B$1:$B$181,B354)</f>
        <v>0</v>
      </c>
      <c r="E354" s="51">
        <f t="shared" si="33"/>
        <v>19</v>
      </c>
      <c r="F354" s="51">
        <f t="shared" si="35"/>
        <v>0</v>
      </c>
      <c r="G354" s="66">
        <f t="shared" si="30"/>
        <v>5.2054794520547946E-2</v>
      </c>
      <c r="H354" s="67">
        <f t="shared" si="34"/>
        <v>0</v>
      </c>
      <c r="J354" s="73">
        <f t="shared" si="32"/>
        <v>841.42191780821929</v>
      </c>
      <c r="K354" s="74">
        <f t="shared" si="31"/>
        <v>6901.6634949138406</v>
      </c>
    </row>
    <row r="355" spans="2:11" x14ac:dyDescent="0.25">
      <c r="B355" s="62">
        <v>44544</v>
      </c>
      <c r="C355" s="51">
        <v>349</v>
      </c>
      <c r="D355" s="51">
        <f>COUNTIF('Database MP5'!$B$1:$B$181,B355)</f>
        <v>0</v>
      </c>
      <c r="E355" s="51">
        <f t="shared" si="33"/>
        <v>18</v>
      </c>
      <c r="F355" s="51">
        <f t="shared" si="35"/>
        <v>0</v>
      </c>
      <c r="G355" s="66">
        <f t="shared" si="30"/>
        <v>4.9315068493150684E-2</v>
      </c>
      <c r="H355" s="67">
        <f t="shared" si="34"/>
        <v>0</v>
      </c>
      <c r="J355" s="73">
        <f t="shared" si="32"/>
        <v>841.42191780821929</v>
      </c>
      <c r="K355" s="74">
        <f t="shared" si="31"/>
        <v>6901.6634949138406</v>
      </c>
    </row>
    <row r="356" spans="2:11" x14ac:dyDescent="0.25">
      <c r="B356" s="62">
        <v>44545</v>
      </c>
      <c r="C356" s="51">
        <v>350</v>
      </c>
      <c r="D356" s="51">
        <f>COUNTIF('Database MP5'!$B$1:$B$181,B356)</f>
        <v>0</v>
      </c>
      <c r="E356" s="51">
        <f t="shared" si="33"/>
        <v>17</v>
      </c>
      <c r="F356" s="51">
        <f t="shared" si="35"/>
        <v>0</v>
      </c>
      <c r="G356" s="66">
        <f t="shared" si="30"/>
        <v>4.6575342465753428E-2</v>
      </c>
      <c r="H356" s="67">
        <f t="shared" si="34"/>
        <v>0</v>
      </c>
      <c r="J356" s="73">
        <f t="shared" si="32"/>
        <v>841.42191780821929</v>
      </c>
      <c r="K356" s="74">
        <f t="shared" si="31"/>
        <v>6901.6634949138406</v>
      </c>
    </row>
    <row r="357" spans="2:11" x14ac:dyDescent="0.25">
      <c r="B357" s="62">
        <v>44546</v>
      </c>
      <c r="C357" s="51">
        <v>351</v>
      </c>
      <c r="D357" s="51">
        <f>COUNTIF('Database MP5'!$B$1:$B$181,B357)</f>
        <v>0</v>
      </c>
      <c r="E357" s="51">
        <f t="shared" si="33"/>
        <v>16</v>
      </c>
      <c r="F357" s="51">
        <f t="shared" si="35"/>
        <v>0</v>
      </c>
      <c r="G357" s="66">
        <f t="shared" si="30"/>
        <v>4.3835616438356165E-2</v>
      </c>
      <c r="H357" s="67">
        <f t="shared" si="34"/>
        <v>0</v>
      </c>
      <c r="J357" s="73">
        <f t="shared" si="32"/>
        <v>841.42191780821929</v>
      </c>
      <c r="K357" s="74">
        <f t="shared" si="31"/>
        <v>6901.6634949138406</v>
      </c>
    </row>
    <row r="358" spans="2:11" x14ac:dyDescent="0.25">
      <c r="B358" s="62">
        <v>44547</v>
      </c>
      <c r="C358" s="51">
        <v>352</v>
      </c>
      <c r="D358" s="51">
        <f>COUNTIF('Database MP5'!$B$1:$B$181,B358)</f>
        <v>0</v>
      </c>
      <c r="E358" s="51">
        <f t="shared" si="33"/>
        <v>15</v>
      </c>
      <c r="F358" s="51">
        <f t="shared" si="35"/>
        <v>0</v>
      </c>
      <c r="G358" s="66">
        <f t="shared" si="30"/>
        <v>4.1095890410958902E-2</v>
      </c>
      <c r="H358" s="67">
        <f t="shared" si="34"/>
        <v>0</v>
      </c>
      <c r="J358" s="73">
        <f t="shared" si="32"/>
        <v>841.42191780821929</v>
      </c>
      <c r="K358" s="74">
        <f t="shared" si="31"/>
        <v>6901.6634949138406</v>
      </c>
    </row>
    <row r="359" spans="2:11" x14ac:dyDescent="0.25">
      <c r="B359" s="62">
        <v>44548</v>
      </c>
      <c r="C359" s="51">
        <v>353</v>
      </c>
      <c r="D359" s="51">
        <f>COUNTIF('Database MP5'!$B$1:$B$181,B359)</f>
        <v>0</v>
      </c>
      <c r="E359" s="51">
        <f t="shared" si="33"/>
        <v>14</v>
      </c>
      <c r="F359" s="51">
        <f t="shared" si="35"/>
        <v>0</v>
      </c>
      <c r="G359" s="66">
        <f t="shared" si="30"/>
        <v>3.8356164383561646E-2</v>
      </c>
      <c r="H359" s="67">
        <f t="shared" si="34"/>
        <v>0</v>
      </c>
      <c r="J359" s="73">
        <f t="shared" si="32"/>
        <v>841.42191780821929</v>
      </c>
      <c r="K359" s="74">
        <f t="shared" si="31"/>
        <v>6901.6634949138406</v>
      </c>
    </row>
    <row r="360" spans="2:11" x14ac:dyDescent="0.25">
      <c r="B360" s="62">
        <v>44549</v>
      </c>
      <c r="C360" s="51">
        <v>354</v>
      </c>
      <c r="D360" s="51">
        <f>COUNTIF('Database MP5'!$B$1:$B$181,B360)</f>
        <v>0</v>
      </c>
      <c r="E360" s="51">
        <f t="shared" si="33"/>
        <v>13</v>
      </c>
      <c r="F360" s="51">
        <f t="shared" si="35"/>
        <v>0</v>
      </c>
      <c r="G360" s="66">
        <f t="shared" si="30"/>
        <v>3.5616438356164383E-2</v>
      </c>
      <c r="H360" s="67">
        <f t="shared" si="34"/>
        <v>0</v>
      </c>
      <c r="J360" s="73">
        <f t="shared" si="32"/>
        <v>841.42191780821929</v>
      </c>
      <c r="K360" s="74">
        <f t="shared" si="31"/>
        <v>6901.6634949138406</v>
      </c>
    </row>
    <row r="361" spans="2:11" x14ac:dyDescent="0.25">
      <c r="B361" s="62">
        <v>44550</v>
      </c>
      <c r="C361" s="51">
        <v>355</v>
      </c>
      <c r="D361" s="51">
        <f>COUNTIF('Database MP5'!$B$1:$B$181,B361)</f>
        <v>0</v>
      </c>
      <c r="E361" s="51">
        <f t="shared" si="33"/>
        <v>12</v>
      </c>
      <c r="F361" s="51">
        <f t="shared" si="35"/>
        <v>0</v>
      </c>
      <c r="G361" s="66">
        <f t="shared" si="30"/>
        <v>3.287671232876712E-2</v>
      </c>
      <c r="H361" s="67">
        <f t="shared" si="34"/>
        <v>0</v>
      </c>
      <c r="J361" s="73">
        <f t="shared" si="32"/>
        <v>841.42191780821929</v>
      </c>
      <c r="K361" s="74">
        <f t="shared" si="31"/>
        <v>6901.6634949138406</v>
      </c>
    </row>
    <row r="362" spans="2:11" x14ac:dyDescent="0.25">
      <c r="B362" s="62">
        <v>44551</v>
      </c>
      <c r="C362" s="51">
        <v>356</v>
      </c>
      <c r="D362" s="51">
        <f>COUNTIF('Database MP5'!$B$1:$B$181,B362)</f>
        <v>0</v>
      </c>
      <c r="E362" s="51">
        <f t="shared" si="33"/>
        <v>11</v>
      </c>
      <c r="F362" s="51">
        <f t="shared" si="35"/>
        <v>0</v>
      </c>
      <c r="G362" s="66">
        <f t="shared" si="30"/>
        <v>3.0136986301369864E-2</v>
      </c>
      <c r="H362" s="67">
        <f t="shared" si="34"/>
        <v>0</v>
      </c>
      <c r="J362" s="73">
        <f t="shared" si="32"/>
        <v>841.42191780821929</v>
      </c>
      <c r="K362" s="74">
        <f t="shared" si="31"/>
        <v>6901.6634949138406</v>
      </c>
    </row>
    <row r="363" spans="2:11" x14ac:dyDescent="0.25">
      <c r="B363" s="62">
        <v>44552</v>
      </c>
      <c r="C363" s="51">
        <v>357</v>
      </c>
      <c r="D363" s="51">
        <f>COUNTIF('Database MP5'!$B$1:$B$181,B363)</f>
        <v>0</v>
      </c>
      <c r="E363" s="51">
        <f t="shared" si="33"/>
        <v>10</v>
      </c>
      <c r="F363" s="51">
        <f t="shared" si="35"/>
        <v>0</v>
      </c>
      <c r="G363" s="66">
        <f t="shared" si="30"/>
        <v>2.7397260273972601E-2</v>
      </c>
      <c r="H363" s="67">
        <f t="shared" si="34"/>
        <v>0</v>
      </c>
      <c r="J363" s="73">
        <f t="shared" si="32"/>
        <v>841.42191780821929</v>
      </c>
      <c r="K363" s="74">
        <f t="shared" si="31"/>
        <v>6901.6634949138406</v>
      </c>
    </row>
    <row r="364" spans="2:11" x14ac:dyDescent="0.25">
      <c r="B364" s="62">
        <v>44553</v>
      </c>
      <c r="C364" s="51">
        <v>358</v>
      </c>
      <c r="D364" s="51">
        <f>COUNTIF('Database MP5'!$B$1:$B$181,B364)</f>
        <v>0</v>
      </c>
      <c r="E364" s="51">
        <f t="shared" si="33"/>
        <v>9</v>
      </c>
      <c r="F364" s="51">
        <f t="shared" si="35"/>
        <v>0</v>
      </c>
      <c r="G364" s="66">
        <f t="shared" si="30"/>
        <v>2.4657534246575342E-2</v>
      </c>
      <c r="H364" s="67">
        <f t="shared" si="34"/>
        <v>0</v>
      </c>
      <c r="J364" s="73">
        <f t="shared" si="32"/>
        <v>841.42191780821929</v>
      </c>
      <c r="K364" s="74">
        <f t="shared" si="31"/>
        <v>6901.6634949138406</v>
      </c>
    </row>
    <row r="365" spans="2:11" x14ac:dyDescent="0.25">
      <c r="B365" s="62">
        <v>44554</v>
      </c>
      <c r="C365" s="51">
        <v>359</v>
      </c>
      <c r="D365" s="51">
        <f>COUNTIF('Database MP5'!$B$1:$B$181,B365)</f>
        <v>0</v>
      </c>
      <c r="E365" s="51">
        <f t="shared" si="33"/>
        <v>8</v>
      </c>
      <c r="F365" s="51">
        <f t="shared" si="35"/>
        <v>0</v>
      </c>
      <c r="G365" s="66">
        <f t="shared" si="30"/>
        <v>2.1917808219178082E-2</v>
      </c>
      <c r="H365" s="67">
        <f t="shared" si="34"/>
        <v>0</v>
      </c>
      <c r="J365" s="73">
        <f t="shared" si="32"/>
        <v>841.42191780821929</v>
      </c>
      <c r="K365" s="74">
        <f t="shared" si="31"/>
        <v>6901.6634949138406</v>
      </c>
    </row>
    <row r="366" spans="2:11" x14ac:dyDescent="0.25">
      <c r="B366" s="62">
        <v>44555</v>
      </c>
      <c r="C366" s="51">
        <v>360</v>
      </c>
      <c r="D366" s="51">
        <f>COUNTIF('Database MP5'!$B$1:$B$181,B366)</f>
        <v>0</v>
      </c>
      <c r="E366" s="51">
        <f t="shared" si="33"/>
        <v>7</v>
      </c>
      <c r="F366" s="51">
        <f t="shared" si="35"/>
        <v>0</v>
      </c>
      <c r="G366" s="66">
        <f t="shared" si="30"/>
        <v>1.9178082191780823E-2</v>
      </c>
      <c r="H366" s="67">
        <f t="shared" si="34"/>
        <v>0</v>
      </c>
      <c r="J366" s="73">
        <f t="shared" si="32"/>
        <v>841.42191780821929</v>
      </c>
      <c r="K366" s="74">
        <f t="shared" si="31"/>
        <v>6901.6634949138406</v>
      </c>
    </row>
    <row r="367" spans="2:11" x14ac:dyDescent="0.25">
      <c r="B367" s="62">
        <v>44556</v>
      </c>
      <c r="C367" s="51">
        <v>361</v>
      </c>
      <c r="D367" s="51">
        <f>COUNTIF('Database MP5'!$B$1:$B$181,B367)</f>
        <v>0</v>
      </c>
      <c r="E367" s="51">
        <f t="shared" si="33"/>
        <v>6</v>
      </c>
      <c r="F367" s="51">
        <f t="shared" si="35"/>
        <v>0</v>
      </c>
      <c r="G367" s="66">
        <f t="shared" si="30"/>
        <v>1.643835616438356E-2</v>
      </c>
      <c r="H367" s="67">
        <f t="shared" si="34"/>
        <v>0</v>
      </c>
      <c r="J367" s="73">
        <f t="shared" si="32"/>
        <v>841.42191780821929</v>
      </c>
      <c r="K367" s="74">
        <f t="shared" si="31"/>
        <v>6901.6634949138406</v>
      </c>
    </row>
    <row r="368" spans="2:11" x14ac:dyDescent="0.25">
      <c r="B368" s="62">
        <v>44557</v>
      </c>
      <c r="C368" s="51">
        <v>362</v>
      </c>
      <c r="D368" s="51">
        <f>COUNTIF('Database MP5'!$B$1:$B$181,B368)</f>
        <v>0</v>
      </c>
      <c r="E368" s="51">
        <f t="shared" si="33"/>
        <v>5</v>
      </c>
      <c r="F368" s="51">
        <f t="shared" si="35"/>
        <v>0</v>
      </c>
      <c r="G368" s="66">
        <f t="shared" si="30"/>
        <v>1.3698630136986301E-2</v>
      </c>
      <c r="H368" s="67">
        <f t="shared" si="34"/>
        <v>0</v>
      </c>
      <c r="J368" s="73">
        <f t="shared" si="32"/>
        <v>841.42191780821929</v>
      </c>
      <c r="K368" s="74">
        <f t="shared" si="31"/>
        <v>6901.6634949138406</v>
      </c>
    </row>
    <row r="369" spans="2:11" x14ac:dyDescent="0.25">
      <c r="B369" s="62">
        <v>44558</v>
      </c>
      <c r="C369" s="51">
        <v>363</v>
      </c>
      <c r="D369" s="51">
        <f>COUNTIF('Database MP5'!$B$1:$B$181,B369)</f>
        <v>0</v>
      </c>
      <c r="E369" s="51">
        <f t="shared" si="33"/>
        <v>4</v>
      </c>
      <c r="F369" s="51">
        <f t="shared" si="35"/>
        <v>0</v>
      </c>
      <c r="G369" s="66">
        <f t="shared" si="30"/>
        <v>1.0958904109589041E-2</v>
      </c>
      <c r="H369" s="67">
        <f t="shared" si="34"/>
        <v>0</v>
      </c>
      <c r="J369" s="73">
        <f t="shared" si="32"/>
        <v>841.42191780821929</v>
      </c>
      <c r="K369" s="74">
        <f t="shared" si="31"/>
        <v>6901.6634949138406</v>
      </c>
    </row>
    <row r="370" spans="2:11" x14ac:dyDescent="0.25">
      <c r="B370" s="62">
        <v>44559</v>
      </c>
      <c r="C370" s="51">
        <v>364</v>
      </c>
      <c r="D370" s="51">
        <f>COUNTIF('Database MP5'!$B$1:$B$181,B370)</f>
        <v>0</v>
      </c>
      <c r="E370" s="51">
        <f t="shared" si="33"/>
        <v>3</v>
      </c>
      <c r="F370" s="51">
        <f t="shared" si="35"/>
        <v>0</v>
      </c>
      <c r="G370" s="66">
        <f t="shared" si="30"/>
        <v>8.21917808219178E-3</v>
      </c>
      <c r="H370" s="67">
        <f t="shared" si="34"/>
        <v>0</v>
      </c>
      <c r="J370" s="73">
        <f t="shared" si="32"/>
        <v>841.42191780821929</v>
      </c>
      <c r="K370" s="74">
        <f t="shared" si="31"/>
        <v>6901.6634949138406</v>
      </c>
    </row>
    <row r="371" spans="2:11" x14ac:dyDescent="0.25">
      <c r="B371" s="62">
        <v>44560</v>
      </c>
      <c r="C371" s="51">
        <v>365</v>
      </c>
      <c r="D371" s="51">
        <f>COUNTIF('Database MP5'!$B$1:$B$181,B371)</f>
        <v>0</v>
      </c>
      <c r="E371" s="51">
        <f t="shared" si="33"/>
        <v>2</v>
      </c>
      <c r="F371" s="51">
        <f t="shared" si="35"/>
        <v>0</v>
      </c>
      <c r="G371" s="66">
        <f t="shared" si="30"/>
        <v>5.4794520547945206E-3</v>
      </c>
      <c r="H371" s="67">
        <f t="shared" si="34"/>
        <v>0</v>
      </c>
      <c r="J371" s="73">
        <f t="shared" si="32"/>
        <v>841.42191780821929</v>
      </c>
      <c r="K371" s="74">
        <f t="shared" si="31"/>
        <v>6901.6634949138406</v>
      </c>
    </row>
    <row r="372" spans="2:11" x14ac:dyDescent="0.25">
      <c r="B372" s="62">
        <v>44561</v>
      </c>
      <c r="C372" s="68">
        <v>366</v>
      </c>
      <c r="D372" s="68">
        <f>COUNTIF('Database MP5'!$B$1:$B$181,B372)</f>
        <v>0</v>
      </c>
      <c r="E372" s="68">
        <f t="shared" si="33"/>
        <v>1</v>
      </c>
      <c r="F372" s="68">
        <f t="shared" si="35"/>
        <v>0</v>
      </c>
      <c r="G372" s="69">
        <f t="shared" si="30"/>
        <v>2.7397260273972603E-3</v>
      </c>
      <c r="H372" s="70">
        <f t="shared" si="34"/>
        <v>0</v>
      </c>
      <c r="J372" s="75">
        <f t="shared" si="32"/>
        <v>841.42191780821929</v>
      </c>
      <c r="K372" s="76">
        <f t="shared" si="31"/>
        <v>6901.6634949138406</v>
      </c>
    </row>
  </sheetData>
  <mergeCells count="6">
    <mergeCell ref="Q2:Q3"/>
    <mergeCell ref="B2:H4"/>
    <mergeCell ref="M2:M3"/>
    <mergeCell ref="N2:N3"/>
    <mergeCell ref="O2:O3"/>
    <mergeCell ref="P2:P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V371"/>
  <sheetViews>
    <sheetView topLeftCell="D1" zoomScale="85" zoomScaleNormal="85" workbookViewId="0">
      <selection activeCell="P35" sqref="P35"/>
    </sheetView>
  </sheetViews>
  <sheetFormatPr baseColWidth="10" defaultColWidth="10.90625" defaultRowHeight="12.5" x14ac:dyDescent="0.25"/>
  <cols>
    <col min="1" max="1" width="2.36328125" style="50" customWidth="1"/>
    <col min="2" max="2" width="13.90625" style="51" customWidth="1"/>
    <col min="3" max="3" width="14.453125" style="51" customWidth="1"/>
    <col min="4" max="4" width="15.453125" style="51" customWidth="1"/>
    <col min="5" max="5" width="17.08984375" style="51" customWidth="1"/>
    <col min="6" max="6" width="16.90625" style="51" customWidth="1"/>
    <col min="7" max="7" width="13.453125" style="52" customWidth="1"/>
    <col min="8" max="8" width="13.54296875" style="51" bestFit="1" customWidth="1"/>
    <col min="9" max="9" width="1.36328125" style="50" customWidth="1"/>
    <col min="10" max="10" width="12.90625" style="50" bestFit="1" customWidth="1"/>
    <col min="11" max="11" width="15" style="50" customWidth="1"/>
    <col min="12" max="12" width="4.36328125" style="50" customWidth="1"/>
    <col min="13" max="13" width="15" style="50" customWidth="1"/>
    <col min="14" max="14" width="18.54296875" style="50" bestFit="1" customWidth="1"/>
    <col min="15" max="15" width="16" style="50" customWidth="1"/>
    <col min="16" max="16" width="14.36328125" style="50" customWidth="1"/>
    <col min="17" max="17" width="10.90625" style="50"/>
    <col min="18" max="18" width="21.54296875" style="50" customWidth="1"/>
    <col min="19" max="19" width="20" style="50" customWidth="1"/>
    <col min="20" max="20" width="18.36328125" style="50" customWidth="1"/>
    <col min="21" max="255" width="10.90625" style="50"/>
    <col min="256" max="256" width="2.36328125" style="50" customWidth="1"/>
    <col min="257" max="257" width="31.08984375" style="50" customWidth="1"/>
    <col min="258" max="263" width="10.90625" style="50"/>
    <col min="264" max="264" width="13.54296875" style="50" bestFit="1" customWidth="1"/>
    <col min="265" max="265" width="10.90625" style="50"/>
    <col min="266" max="266" width="12.54296875" style="50" bestFit="1" customWidth="1"/>
    <col min="267" max="267" width="10.90625" style="50"/>
    <col min="268" max="268" width="12.90625" style="50" bestFit="1" customWidth="1"/>
    <col min="269" max="269" width="13.453125" style="50" bestFit="1" customWidth="1"/>
    <col min="270" max="511" width="10.90625" style="50"/>
    <col min="512" max="512" width="2.36328125" style="50" customWidth="1"/>
    <col min="513" max="513" width="31.08984375" style="50" customWidth="1"/>
    <col min="514" max="519" width="10.90625" style="50"/>
    <col min="520" max="520" width="13.54296875" style="50" bestFit="1" customWidth="1"/>
    <col min="521" max="521" width="10.90625" style="50"/>
    <col min="522" max="522" width="12.54296875" style="50" bestFit="1" customWidth="1"/>
    <col min="523" max="523" width="10.90625" style="50"/>
    <col min="524" max="524" width="12.90625" style="50" bestFit="1" customWidth="1"/>
    <col min="525" max="525" width="13.453125" style="50" bestFit="1" customWidth="1"/>
    <col min="526" max="767" width="10.90625" style="50"/>
    <col min="768" max="768" width="2.36328125" style="50" customWidth="1"/>
    <col min="769" max="769" width="31.08984375" style="50" customWidth="1"/>
    <col min="770" max="775" width="10.90625" style="50"/>
    <col min="776" max="776" width="13.54296875" style="50" bestFit="1" customWidth="1"/>
    <col min="777" max="777" width="10.90625" style="50"/>
    <col min="778" max="778" width="12.54296875" style="50" bestFit="1" customWidth="1"/>
    <col min="779" max="779" width="10.90625" style="50"/>
    <col min="780" max="780" width="12.90625" style="50" bestFit="1" customWidth="1"/>
    <col min="781" max="781" width="13.453125" style="50" bestFit="1" customWidth="1"/>
    <col min="782" max="1023" width="10.90625" style="50"/>
    <col min="1024" max="1024" width="2.36328125" style="50" customWidth="1"/>
    <col min="1025" max="1025" width="31.08984375" style="50" customWidth="1"/>
    <col min="1026" max="1031" width="10.90625" style="50"/>
    <col min="1032" max="1032" width="13.54296875" style="50" bestFit="1" customWidth="1"/>
    <col min="1033" max="1033" width="10.90625" style="50"/>
    <col min="1034" max="1034" width="12.54296875" style="50" bestFit="1" customWidth="1"/>
    <col min="1035" max="1035" width="10.90625" style="50"/>
    <col min="1036" max="1036" width="12.90625" style="50" bestFit="1" customWidth="1"/>
    <col min="1037" max="1037" width="13.453125" style="50" bestFit="1" customWidth="1"/>
    <col min="1038" max="1279" width="10.90625" style="50"/>
    <col min="1280" max="1280" width="2.36328125" style="50" customWidth="1"/>
    <col min="1281" max="1281" width="31.08984375" style="50" customWidth="1"/>
    <col min="1282" max="1287" width="10.90625" style="50"/>
    <col min="1288" max="1288" width="13.54296875" style="50" bestFit="1" customWidth="1"/>
    <col min="1289" max="1289" width="10.90625" style="50"/>
    <col min="1290" max="1290" width="12.54296875" style="50" bestFit="1" customWidth="1"/>
    <col min="1291" max="1291" width="10.90625" style="50"/>
    <col min="1292" max="1292" width="12.90625" style="50" bestFit="1" customWidth="1"/>
    <col min="1293" max="1293" width="13.453125" style="50" bestFit="1" customWidth="1"/>
    <col min="1294" max="1535" width="10.90625" style="50"/>
    <col min="1536" max="1536" width="2.36328125" style="50" customWidth="1"/>
    <col min="1537" max="1537" width="31.08984375" style="50" customWidth="1"/>
    <col min="1538" max="1543" width="10.90625" style="50"/>
    <col min="1544" max="1544" width="13.54296875" style="50" bestFit="1" customWidth="1"/>
    <col min="1545" max="1545" width="10.90625" style="50"/>
    <col min="1546" max="1546" width="12.54296875" style="50" bestFit="1" customWidth="1"/>
    <col min="1547" max="1547" width="10.90625" style="50"/>
    <col min="1548" max="1548" width="12.90625" style="50" bestFit="1" customWidth="1"/>
    <col min="1549" max="1549" width="13.453125" style="50" bestFit="1" customWidth="1"/>
    <col min="1550" max="1791" width="10.90625" style="50"/>
    <col min="1792" max="1792" width="2.36328125" style="50" customWidth="1"/>
    <col min="1793" max="1793" width="31.08984375" style="50" customWidth="1"/>
    <col min="1794" max="1799" width="10.90625" style="50"/>
    <col min="1800" max="1800" width="13.54296875" style="50" bestFit="1" customWidth="1"/>
    <col min="1801" max="1801" width="10.90625" style="50"/>
    <col min="1802" max="1802" width="12.54296875" style="50" bestFit="1" customWidth="1"/>
    <col min="1803" max="1803" width="10.90625" style="50"/>
    <col min="1804" max="1804" width="12.90625" style="50" bestFit="1" customWidth="1"/>
    <col min="1805" max="1805" width="13.453125" style="50" bestFit="1" customWidth="1"/>
    <col min="1806" max="2047" width="10.90625" style="50"/>
    <col min="2048" max="2048" width="2.36328125" style="50" customWidth="1"/>
    <col min="2049" max="2049" width="31.08984375" style="50" customWidth="1"/>
    <col min="2050" max="2055" width="10.90625" style="50"/>
    <col min="2056" max="2056" width="13.54296875" style="50" bestFit="1" customWidth="1"/>
    <col min="2057" max="2057" width="10.90625" style="50"/>
    <col min="2058" max="2058" width="12.54296875" style="50" bestFit="1" customWidth="1"/>
    <col min="2059" max="2059" width="10.90625" style="50"/>
    <col min="2060" max="2060" width="12.90625" style="50" bestFit="1" customWidth="1"/>
    <col min="2061" max="2061" width="13.453125" style="50" bestFit="1" customWidth="1"/>
    <col min="2062" max="2303" width="10.90625" style="50"/>
    <col min="2304" max="2304" width="2.36328125" style="50" customWidth="1"/>
    <col min="2305" max="2305" width="31.08984375" style="50" customWidth="1"/>
    <col min="2306" max="2311" width="10.90625" style="50"/>
    <col min="2312" max="2312" width="13.54296875" style="50" bestFit="1" customWidth="1"/>
    <col min="2313" max="2313" width="10.90625" style="50"/>
    <col min="2314" max="2314" width="12.54296875" style="50" bestFit="1" customWidth="1"/>
    <col min="2315" max="2315" width="10.90625" style="50"/>
    <col min="2316" max="2316" width="12.90625" style="50" bestFit="1" customWidth="1"/>
    <col min="2317" max="2317" width="13.453125" style="50" bestFit="1" customWidth="1"/>
    <col min="2318" max="2559" width="10.90625" style="50"/>
    <col min="2560" max="2560" width="2.36328125" style="50" customWidth="1"/>
    <col min="2561" max="2561" width="31.08984375" style="50" customWidth="1"/>
    <col min="2562" max="2567" width="10.90625" style="50"/>
    <col min="2568" max="2568" width="13.54296875" style="50" bestFit="1" customWidth="1"/>
    <col min="2569" max="2569" width="10.90625" style="50"/>
    <col min="2570" max="2570" width="12.54296875" style="50" bestFit="1" customWidth="1"/>
    <col min="2571" max="2571" width="10.90625" style="50"/>
    <col min="2572" max="2572" width="12.90625" style="50" bestFit="1" customWidth="1"/>
    <col min="2573" max="2573" width="13.453125" style="50" bestFit="1" customWidth="1"/>
    <col min="2574" max="2815" width="10.90625" style="50"/>
    <col min="2816" max="2816" width="2.36328125" style="50" customWidth="1"/>
    <col min="2817" max="2817" width="31.08984375" style="50" customWidth="1"/>
    <col min="2818" max="2823" width="10.90625" style="50"/>
    <col min="2824" max="2824" width="13.54296875" style="50" bestFit="1" customWidth="1"/>
    <col min="2825" max="2825" width="10.90625" style="50"/>
    <col min="2826" max="2826" width="12.54296875" style="50" bestFit="1" customWidth="1"/>
    <col min="2827" max="2827" width="10.90625" style="50"/>
    <col min="2828" max="2828" width="12.90625" style="50" bestFit="1" customWidth="1"/>
    <col min="2829" max="2829" width="13.453125" style="50" bestFit="1" customWidth="1"/>
    <col min="2830" max="3071" width="10.90625" style="50"/>
    <col min="3072" max="3072" width="2.36328125" style="50" customWidth="1"/>
    <col min="3073" max="3073" width="31.08984375" style="50" customWidth="1"/>
    <col min="3074" max="3079" width="10.90625" style="50"/>
    <col min="3080" max="3080" width="13.54296875" style="50" bestFit="1" customWidth="1"/>
    <col min="3081" max="3081" width="10.90625" style="50"/>
    <col min="3082" max="3082" width="12.54296875" style="50" bestFit="1" customWidth="1"/>
    <col min="3083" max="3083" width="10.90625" style="50"/>
    <col min="3084" max="3084" width="12.90625" style="50" bestFit="1" customWidth="1"/>
    <col min="3085" max="3085" width="13.453125" style="50" bestFit="1" customWidth="1"/>
    <col min="3086" max="3327" width="10.90625" style="50"/>
    <col min="3328" max="3328" width="2.36328125" style="50" customWidth="1"/>
    <col min="3329" max="3329" width="31.08984375" style="50" customWidth="1"/>
    <col min="3330" max="3335" width="10.90625" style="50"/>
    <col min="3336" max="3336" width="13.54296875" style="50" bestFit="1" customWidth="1"/>
    <col min="3337" max="3337" width="10.90625" style="50"/>
    <col min="3338" max="3338" width="12.54296875" style="50" bestFit="1" customWidth="1"/>
    <col min="3339" max="3339" width="10.90625" style="50"/>
    <col min="3340" max="3340" width="12.90625" style="50" bestFit="1" customWidth="1"/>
    <col min="3341" max="3341" width="13.453125" style="50" bestFit="1" customWidth="1"/>
    <col min="3342" max="3583" width="10.90625" style="50"/>
    <col min="3584" max="3584" width="2.36328125" style="50" customWidth="1"/>
    <col min="3585" max="3585" width="31.08984375" style="50" customWidth="1"/>
    <col min="3586" max="3591" width="10.90625" style="50"/>
    <col min="3592" max="3592" width="13.54296875" style="50" bestFit="1" customWidth="1"/>
    <col min="3593" max="3593" width="10.90625" style="50"/>
    <col min="3594" max="3594" width="12.54296875" style="50" bestFit="1" customWidth="1"/>
    <col min="3595" max="3595" width="10.90625" style="50"/>
    <col min="3596" max="3596" width="12.90625" style="50" bestFit="1" customWidth="1"/>
    <col min="3597" max="3597" width="13.453125" style="50" bestFit="1" customWidth="1"/>
    <col min="3598" max="3839" width="10.90625" style="50"/>
    <col min="3840" max="3840" width="2.36328125" style="50" customWidth="1"/>
    <col min="3841" max="3841" width="31.08984375" style="50" customWidth="1"/>
    <col min="3842" max="3847" width="10.90625" style="50"/>
    <col min="3848" max="3848" width="13.54296875" style="50" bestFit="1" customWidth="1"/>
    <col min="3849" max="3849" width="10.90625" style="50"/>
    <col min="3850" max="3850" width="12.54296875" style="50" bestFit="1" customWidth="1"/>
    <col min="3851" max="3851" width="10.90625" style="50"/>
    <col min="3852" max="3852" width="12.90625" style="50" bestFit="1" customWidth="1"/>
    <col min="3853" max="3853" width="13.453125" style="50" bestFit="1" customWidth="1"/>
    <col min="3854" max="4095" width="10.90625" style="50"/>
    <col min="4096" max="4096" width="2.36328125" style="50" customWidth="1"/>
    <col min="4097" max="4097" width="31.08984375" style="50" customWidth="1"/>
    <col min="4098" max="4103" width="10.90625" style="50"/>
    <col min="4104" max="4104" width="13.54296875" style="50" bestFit="1" customWidth="1"/>
    <col min="4105" max="4105" width="10.90625" style="50"/>
    <col min="4106" max="4106" width="12.54296875" style="50" bestFit="1" customWidth="1"/>
    <col min="4107" max="4107" width="10.90625" style="50"/>
    <col min="4108" max="4108" width="12.90625" style="50" bestFit="1" customWidth="1"/>
    <col min="4109" max="4109" width="13.453125" style="50" bestFit="1" customWidth="1"/>
    <col min="4110" max="4351" width="10.90625" style="50"/>
    <col min="4352" max="4352" width="2.36328125" style="50" customWidth="1"/>
    <col min="4353" max="4353" width="31.08984375" style="50" customWidth="1"/>
    <col min="4354" max="4359" width="10.90625" style="50"/>
    <col min="4360" max="4360" width="13.54296875" style="50" bestFit="1" customWidth="1"/>
    <col min="4361" max="4361" width="10.90625" style="50"/>
    <col min="4362" max="4362" width="12.54296875" style="50" bestFit="1" customWidth="1"/>
    <col min="4363" max="4363" width="10.90625" style="50"/>
    <col min="4364" max="4364" width="12.90625" style="50" bestFit="1" customWidth="1"/>
    <col min="4365" max="4365" width="13.453125" style="50" bestFit="1" customWidth="1"/>
    <col min="4366" max="4607" width="10.90625" style="50"/>
    <col min="4608" max="4608" width="2.36328125" style="50" customWidth="1"/>
    <col min="4609" max="4609" width="31.08984375" style="50" customWidth="1"/>
    <col min="4610" max="4615" width="10.90625" style="50"/>
    <col min="4616" max="4616" width="13.54296875" style="50" bestFit="1" customWidth="1"/>
    <col min="4617" max="4617" width="10.90625" style="50"/>
    <col min="4618" max="4618" width="12.54296875" style="50" bestFit="1" customWidth="1"/>
    <col min="4619" max="4619" width="10.90625" style="50"/>
    <col min="4620" max="4620" width="12.90625" style="50" bestFit="1" customWidth="1"/>
    <col min="4621" max="4621" width="13.453125" style="50" bestFit="1" customWidth="1"/>
    <col min="4622" max="4863" width="10.90625" style="50"/>
    <col min="4864" max="4864" width="2.36328125" style="50" customWidth="1"/>
    <col min="4865" max="4865" width="31.08984375" style="50" customWidth="1"/>
    <col min="4866" max="4871" width="10.90625" style="50"/>
    <col min="4872" max="4872" width="13.54296875" style="50" bestFit="1" customWidth="1"/>
    <col min="4873" max="4873" width="10.90625" style="50"/>
    <col min="4874" max="4874" width="12.54296875" style="50" bestFit="1" customWidth="1"/>
    <col min="4875" max="4875" width="10.90625" style="50"/>
    <col min="4876" max="4876" width="12.90625" style="50" bestFit="1" customWidth="1"/>
    <col min="4877" max="4877" width="13.453125" style="50" bestFit="1" customWidth="1"/>
    <col min="4878" max="5119" width="10.90625" style="50"/>
    <col min="5120" max="5120" width="2.36328125" style="50" customWidth="1"/>
    <col min="5121" max="5121" width="31.08984375" style="50" customWidth="1"/>
    <col min="5122" max="5127" width="10.90625" style="50"/>
    <col min="5128" max="5128" width="13.54296875" style="50" bestFit="1" customWidth="1"/>
    <col min="5129" max="5129" width="10.90625" style="50"/>
    <col min="5130" max="5130" width="12.54296875" style="50" bestFit="1" customWidth="1"/>
    <col min="5131" max="5131" width="10.90625" style="50"/>
    <col min="5132" max="5132" width="12.90625" style="50" bestFit="1" customWidth="1"/>
    <col min="5133" max="5133" width="13.453125" style="50" bestFit="1" customWidth="1"/>
    <col min="5134" max="5375" width="10.90625" style="50"/>
    <col min="5376" max="5376" width="2.36328125" style="50" customWidth="1"/>
    <col min="5377" max="5377" width="31.08984375" style="50" customWidth="1"/>
    <col min="5378" max="5383" width="10.90625" style="50"/>
    <col min="5384" max="5384" width="13.54296875" style="50" bestFit="1" customWidth="1"/>
    <col min="5385" max="5385" width="10.90625" style="50"/>
    <col min="5386" max="5386" width="12.54296875" style="50" bestFit="1" customWidth="1"/>
    <col min="5387" max="5387" width="10.90625" style="50"/>
    <col min="5388" max="5388" width="12.90625" style="50" bestFit="1" customWidth="1"/>
    <col min="5389" max="5389" width="13.453125" style="50" bestFit="1" customWidth="1"/>
    <col min="5390" max="5631" width="10.90625" style="50"/>
    <col min="5632" max="5632" width="2.36328125" style="50" customWidth="1"/>
    <col min="5633" max="5633" width="31.08984375" style="50" customWidth="1"/>
    <col min="5634" max="5639" width="10.90625" style="50"/>
    <col min="5640" max="5640" width="13.54296875" style="50" bestFit="1" customWidth="1"/>
    <col min="5641" max="5641" width="10.90625" style="50"/>
    <col min="5642" max="5642" width="12.54296875" style="50" bestFit="1" customWidth="1"/>
    <col min="5643" max="5643" width="10.90625" style="50"/>
    <col min="5644" max="5644" width="12.90625" style="50" bestFit="1" customWidth="1"/>
    <col min="5645" max="5645" width="13.453125" style="50" bestFit="1" customWidth="1"/>
    <col min="5646" max="5887" width="10.90625" style="50"/>
    <col min="5888" max="5888" width="2.36328125" style="50" customWidth="1"/>
    <col min="5889" max="5889" width="31.08984375" style="50" customWidth="1"/>
    <col min="5890" max="5895" width="10.90625" style="50"/>
    <col min="5896" max="5896" width="13.54296875" style="50" bestFit="1" customWidth="1"/>
    <col min="5897" max="5897" width="10.90625" style="50"/>
    <col min="5898" max="5898" width="12.54296875" style="50" bestFit="1" customWidth="1"/>
    <col min="5899" max="5899" width="10.90625" style="50"/>
    <col min="5900" max="5900" width="12.90625" style="50" bestFit="1" customWidth="1"/>
    <col min="5901" max="5901" width="13.453125" style="50" bestFit="1" customWidth="1"/>
    <col min="5902" max="6143" width="10.90625" style="50"/>
    <col min="6144" max="6144" width="2.36328125" style="50" customWidth="1"/>
    <col min="6145" max="6145" width="31.08984375" style="50" customWidth="1"/>
    <col min="6146" max="6151" width="10.90625" style="50"/>
    <col min="6152" max="6152" width="13.54296875" style="50" bestFit="1" customWidth="1"/>
    <col min="6153" max="6153" width="10.90625" style="50"/>
    <col min="6154" max="6154" width="12.54296875" style="50" bestFit="1" customWidth="1"/>
    <col min="6155" max="6155" width="10.90625" style="50"/>
    <col min="6156" max="6156" width="12.90625" style="50" bestFit="1" customWidth="1"/>
    <col min="6157" max="6157" width="13.453125" style="50" bestFit="1" customWidth="1"/>
    <col min="6158" max="6399" width="10.90625" style="50"/>
    <col min="6400" max="6400" width="2.36328125" style="50" customWidth="1"/>
    <col min="6401" max="6401" width="31.08984375" style="50" customWidth="1"/>
    <col min="6402" max="6407" width="10.90625" style="50"/>
    <col min="6408" max="6408" width="13.54296875" style="50" bestFit="1" customWidth="1"/>
    <col min="6409" max="6409" width="10.90625" style="50"/>
    <col min="6410" max="6410" width="12.54296875" style="50" bestFit="1" customWidth="1"/>
    <col min="6411" max="6411" width="10.90625" style="50"/>
    <col min="6412" max="6412" width="12.90625" style="50" bestFit="1" customWidth="1"/>
    <col min="6413" max="6413" width="13.453125" style="50" bestFit="1" customWidth="1"/>
    <col min="6414" max="6655" width="10.90625" style="50"/>
    <col min="6656" max="6656" width="2.36328125" style="50" customWidth="1"/>
    <col min="6657" max="6657" width="31.08984375" style="50" customWidth="1"/>
    <col min="6658" max="6663" width="10.90625" style="50"/>
    <col min="6664" max="6664" width="13.54296875" style="50" bestFit="1" customWidth="1"/>
    <col min="6665" max="6665" width="10.90625" style="50"/>
    <col min="6666" max="6666" width="12.54296875" style="50" bestFit="1" customWidth="1"/>
    <col min="6667" max="6667" width="10.90625" style="50"/>
    <col min="6668" max="6668" width="12.90625" style="50" bestFit="1" customWidth="1"/>
    <col min="6669" max="6669" width="13.453125" style="50" bestFit="1" customWidth="1"/>
    <col min="6670" max="6911" width="10.90625" style="50"/>
    <col min="6912" max="6912" width="2.36328125" style="50" customWidth="1"/>
    <col min="6913" max="6913" width="31.08984375" style="50" customWidth="1"/>
    <col min="6914" max="6919" width="10.90625" style="50"/>
    <col min="6920" max="6920" width="13.54296875" style="50" bestFit="1" customWidth="1"/>
    <col min="6921" max="6921" width="10.90625" style="50"/>
    <col min="6922" max="6922" width="12.54296875" style="50" bestFit="1" customWidth="1"/>
    <col min="6923" max="6923" width="10.90625" style="50"/>
    <col min="6924" max="6924" width="12.90625" style="50" bestFit="1" customWidth="1"/>
    <col min="6925" max="6925" width="13.453125" style="50" bestFit="1" customWidth="1"/>
    <col min="6926" max="7167" width="10.90625" style="50"/>
    <col min="7168" max="7168" width="2.36328125" style="50" customWidth="1"/>
    <col min="7169" max="7169" width="31.08984375" style="50" customWidth="1"/>
    <col min="7170" max="7175" width="10.90625" style="50"/>
    <col min="7176" max="7176" width="13.54296875" style="50" bestFit="1" customWidth="1"/>
    <col min="7177" max="7177" width="10.90625" style="50"/>
    <col min="7178" max="7178" width="12.54296875" style="50" bestFit="1" customWidth="1"/>
    <col min="7179" max="7179" width="10.90625" style="50"/>
    <col min="7180" max="7180" width="12.90625" style="50" bestFit="1" customWidth="1"/>
    <col min="7181" max="7181" width="13.453125" style="50" bestFit="1" customWidth="1"/>
    <col min="7182" max="7423" width="10.90625" style="50"/>
    <col min="7424" max="7424" width="2.36328125" style="50" customWidth="1"/>
    <col min="7425" max="7425" width="31.08984375" style="50" customWidth="1"/>
    <col min="7426" max="7431" width="10.90625" style="50"/>
    <col min="7432" max="7432" width="13.54296875" style="50" bestFit="1" customWidth="1"/>
    <col min="7433" max="7433" width="10.90625" style="50"/>
    <col min="7434" max="7434" width="12.54296875" style="50" bestFit="1" customWidth="1"/>
    <col min="7435" max="7435" width="10.90625" style="50"/>
    <col min="7436" max="7436" width="12.90625" style="50" bestFit="1" customWidth="1"/>
    <col min="7437" max="7437" width="13.453125" style="50" bestFit="1" customWidth="1"/>
    <col min="7438" max="7679" width="10.90625" style="50"/>
    <col min="7680" max="7680" width="2.36328125" style="50" customWidth="1"/>
    <col min="7681" max="7681" width="31.08984375" style="50" customWidth="1"/>
    <col min="7682" max="7687" width="10.90625" style="50"/>
    <col min="7688" max="7688" width="13.54296875" style="50" bestFit="1" customWidth="1"/>
    <col min="7689" max="7689" width="10.90625" style="50"/>
    <col min="7690" max="7690" width="12.54296875" style="50" bestFit="1" customWidth="1"/>
    <col min="7691" max="7691" width="10.90625" style="50"/>
    <col min="7692" max="7692" width="12.90625" style="50" bestFit="1" customWidth="1"/>
    <col min="7693" max="7693" width="13.453125" style="50" bestFit="1" customWidth="1"/>
    <col min="7694" max="7935" width="10.90625" style="50"/>
    <col min="7936" max="7936" width="2.36328125" style="50" customWidth="1"/>
    <col min="7937" max="7937" width="31.08984375" style="50" customWidth="1"/>
    <col min="7938" max="7943" width="10.90625" style="50"/>
    <col min="7944" max="7944" width="13.54296875" style="50" bestFit="1" customWidth="1"/>
    <col min="7945" max="7945" width="10.90625" style="50"/>
    <col min="7946" max="7946" width="12.54296875" style="50" bestFit="1" customWidth="1"/>
    <col min="7947" max="7947" width="10.90625" style="50"/>
    <col min="7948" max="7948" width="12.90625" style="50" bestFit="1" customWidth="1"/>
    <col min="7949" max="7949" width="13.453125" style="50" bestFit="1" customWidth="1"/>
    <col min="7950" max="8191" width="10.90625" style="50"/>
    <col min="8192" max="8192" width="2.36328125" style="50" customWidth="1"/>
    <col min="8193" max="8193" width="31.08984375" style="50" customWidth="1"/>
    <col min="8194" max="8199" width="10.90625" style="50"/>
    <col min="8200" max="8200" width="13.54296875" style="50" bestFit="1" customWidth="1"/>
    <col min="8201" max="8201" width="10.90625" style="50"/>
    <col min="8202" max="8202" width="12.54296875" style="50" bestFit="1" customWidth="1"/>
    <col min="8203" max="8203" width="10.90625" style="50"/>
    <col min="8204" max="8204" width="12.90625" style="50" bestFit="1" customWidth="1"/>
    <col min="8205" max="8205" width="13.453125" style="50" bestFit="1" customWidth="1"/>
    <col min="8206" max="8447" width="10.90625" style="50"/>
    <col min="8448" max="8448" width="2.36328125" style="50" customWidth="1"/>
    <col min="8449" max="8449" width="31.08984375" style="50" customWidth="1"/>
    <col min="8450" max="8455" width="10.90625" style="50"/>
    <col min="8456" max="8456" width="13.54296875" style="50" bestFit="1" customWidth="1"/>
    <col min="8457" max="8457" width="10.90625" style="50"/>
    <col min="8458" max="8458" width="12.54296875" style="50" bestFit="1" customWidth="1"/>
    <col min="8459" max="8459" width="10.90625" style="50"/>
    <col min="8460" max="8460" width="12.90625" style="50" bestFit="1" customWidth="1"/>
    <col min="8461" max="8461" width="13.453125" style="50" bestFit="1" customWidth="1"/>
    <col min="8462" max="8703" width="10.90625" style="50"/>
    <col min="8704" max="8704" width="2.36328125" style="50" customWidth="1"/>
    <col min="8705" max="8705" width="31.08984375" style="50" customWidth="1"/>
    <col min="8706" max="8711" width="10.90625" style="50"/>
    <col min="8712" max="8712" width="13.54296875" style="50" bestFit="1" customWidth="1"/>
    <col min="8713" max="8713" width="10.90625" style="50"/>
    <col min="8714" max="8714" width="12.54296875" style="50" bestFit="1" customWidth="1"/>
    <col min="8715" max="8715" width="10.90625" style="50"/>
    <col min="8716" max="8716" width="12.90625" style="50" bestFit="1" customWidth="1"/>
    <col min="8717" max="8717" width="13.453125" style="50" bestFit="1" customWidth="1"/>
    <col min="8718" max="8959" width="10.90625" style="50"/>
    <col min="8960" max="8960" width="2.36328125" style="50" customWidth="1"/>
    <col min="8961" max="8961" width="31.08984375" style="50" customWidth="1"/>
    <col min="8962" max="8967" width="10.90625" style="50"/>
    <col min="8968" max="8968" width="13.54296875" style="50" bestFit="1" customWidth="1"/>
    <col min="8969" max="8969" width="10.90625" style="50"/>
    <col min="8970" max="8970" width="12.54296875" style="50" bestFit="1" customWidth="1"/>
    <col min="8971" max="8971" width="10.90625" style="50"/>
    <col min="8972" max="8972" width="12.90625" style="50" bestFit="1" customWidth="1"/>
    <col min="8973" max="8973" width="13.453125" style="50" bestFit="1" customWidth="1"/>
    <col min="8974" max="9215" width="10.90625" style="50"/>
    <col min="9216" max="9216" width="2.36328125" style="50" customWidth="1"/>
    <col min="9217" max="9217" width="31.08984375" style="50" customWidth="1"/>
    <col min="9218" max="9223" width="10.90625" style="50"/>
    <col min="9224" max="9224" width="13.54296875" style="50" bestFit="1" customWidth="1"/>
    <col min="9225" max="9225" width="10.90625" style="50"/>
    <col min="9226" max="9226" width="12.54296875" style="50" bestFit="1" customWidth="1"/>
    <col min="9227" max="9227" width="10.90625" style="50"/>
    <col min="9228" max="9228" width="12.90625" style="50" bestFit="1" customWidth="1"/>
    <col min="9229" max="9229" width="13.453125" style="50" bestFit="1" customWidth="1"/>
    <col min="9230" max="9471" width="10.90625" style="50"/>
    <col min="9472" max="9472" width="2.36328125" style="50" customWidth="1"/>
    <col min="9473" max="9473" width="31.08984375" style="50" customWidth="1"/>
    <col min="9474" max="9479" width="10.90625" style="50"/>
    <col min="9480" max="9480" width="13.54296875" style="50" bestFit="1" customWidth="1"/>
    <col min="9481" max="9481" width="10.90625" style="50"/>
    <col min="9482" max="9482" width="12.54296875" style="50" bestFit="1" customWidth="1"/>
    <col min="9483" max="9483" width="10.90625" style="50"/>
    <col min="9484" max="9484" width="12.90625" style="50" bestFit="1" customWidth="1"/>
    <col min="9485" max="9485" width="13.453125" style="50" bestFit="1" customWidth="1"/>
    <col min="9486" max="9727" width="10.90625" style="50"/>
    <col min="9728" max="9728" width="2.36328125" style="50" customWidth="1"/>
    <col min="9729" max="9729" width="31.08984375" style="50" customWidth="1"/>
    <col min="9730" max="9735" width="10.90625" style="50"/>
    <col min="9736" max="9736" width="13.54296875" style="50" bestFit="1" customWidth="1"/>
    <col min="9737" max="9737" width="10.90625" style="50"/>
    <col min="9738" max="9738" width="12.54296875" style="50" bestFit="1" customWidth="1"/>
    <col min="9739" max="9739" width="10.90625" style="50"/>
    <col min="9740" max="9740" width="12.90625" style="50" bestFit="1" customWidth="1"/>
    <col min="9741" max="9741" width="13.453125" style="50" bestFit="1" customWidth="1"/>
    <col min="9742" max="9983" width="10.90625" style="50"/>
    <col min="9984" max="9984" width="2.36328125" style="50" customWidth="1"/>
    <col min="9985" max="9985" width="31.08984375" style="50" customWidth="1"/>
    <col min="9986" max="9991" width="10.90625" style="50"/>
    <col min="9992" max="9992" width="13.54296875" style="50" bestFit="1" customWidth="1"/>
    <col min="9993" max="9993" width="10.90625" style="50"/>
    <col min="9994" max="9994" width="12.54296875" style="50" bestFit="1" customWidth="1"/>
    <col min="9995" max="9995" width="10.90625" style="50"/>
    <col min="9996" max="9996" width="12.90625" style="50" bestFit="1" customWidth="1"/>
    <col min="9997" max="9997" width="13.453125" style="50" bestFit="1" customWidth="1"/>
    <col min="9998" max="10239" width="10.90625" style="50"/>
    <col min="10240" max="10240" width="2.36328125" style="50" customWidth="1"/>
    <col min="10241" max="10241" width="31.08984375" style="50" customWidth="1"/>
    <col min="10242" max="10247" width="10.90625" style="50"/>
    <col min="10248" max="10248" width="13.54296875" style="50" bestFit="1" customWidth="1"/>
    <col min="10249" max="10249" width="10.90625" style="50"/>
    <col min="10250" max="10250" width="12.54296875" style="50" bestFit="1" customWidth="1"/>
    <col min="10251" max="10251" width="10.90625" style="50"/>
    <col min="10252" max="10252" width="12.90625" style="50" bestFit="1" customWidth="1"/>
    <col min="10253" max="10253" width="13.453125" style="50" bestFit="1" customWidth="1"/>
    <col min="10254" max="10495" width="10.90625" style="50"/>
    <col min="10496" max="10496" width="2.36328125" style="50" customWidth="1"/>
    <col min="10497" max="10497" width="31.08984375" style="50" customWidth="1"/>
    <col min="10498" max="10503" width="10.90625" style="50"/>
    <col min="10504" max="10504" width="13.54296875" style="50" bestFit="1" customWidth="1"/>
    <col min="10505" max="10505" width="10.90625" style="50"/>
    <col min="10506" max="10506" width="12.54296875" style="50" bestFit="1" customWidth="1"/>
    <col min="10507" max="10507" width="10.90625" style="50"/>
    <col min="10508" max="10508" width="12.90625" style="50" bestFit="1" customWidth="1"/>
    <col min="10509" max="10509" width="13.453125" style="50" bestFit="1" customWidth="1"/>
    <col min="10510" max="10751" width="10.90625" style="50"/>
    <col min="10752" max="10752" width="2.36328125" style="50" customWidth="1"/>
    <col min="10753" max="10753" width="31.08984375" style="50" customWidth="1"/>
    <col min="10754" max="10759" width="10.90625" style="50"/>
    <col min="10760" max="10760" width="13.54296875" style="50" bestFit="1" customWidth="1"/>
    <col min="10761" max="10761" width="10.90625" style="50"/>
    <col min="10762" max="10762" width="12.54296875" style="50" bestFit="1" customWidth="1"/>
    <col min="10763" max="10763" width="10.90625" style="50"/>
    <col min="10764" max="10764" width="12.90625" style="50" bestFit="1" customWidth="1"/>
    <col min="10765" max="10765" width="13.453125" style="50" bestFit="1" customWidth="1"/>
    <col min="10766" max="11007" width="10.90625" style="50"/>
    <col min="11008" max="11008" width="2.36328125" style="50" customWidth="1"/>
    <col min="11009" max="11009" width="31.08984375" style="50" customWidth="1"/>
    <col min="11010" max="11015" width="10.90625" style="50"/>
    <col min="11016" max="11016" width="13.54296875" style="50" bestFit="1" customWidth="1"/>
    <col min="11017" max="11017" width="10.90625" style="50"/>
    <col min="11018" max="11018" width="12.54296875" style="50" bestFit="1" customWidth="1"/>
    <col min="11019" max="11019" width="10.90625" style="50"/>
    <col min="11020" max="11020" width="12.90625" style="50" bestFit="1" customWidth="1"/>
    <col min="11021" max="11021" width="13.453125" style="50" bestFit="1" customWidth="1"/>
    <col min="11022" max="11263" width="10.90625" style="50"/>
    <col min="11264" max="11264" width="2.36328125" style="50" customWidth="1"/>
    <col min="11265" max="11265" width="31.08984375" style="50" customWidth="1"/>
    <col min="11266" max="11271" width="10.90625" style="50"/>
    <col min="11272" max="11272" width="13.54296875" style="50" bestFit="1" customWidth="1"/>
    <col min="11273" max="11273" width="10.90625" style="50"/>
    <col min="11274" max="11274" width="12.54296875" style="50" bestFit="1" customWidth="1"/>
    <col min="11275" max="11275" width="10.90625" style="50"/>
    <col min="11276" max="11276" width="12.90625" style="50" bestFit="1" customWidth="1"/>
    <col min="11277" max="11277" width="13.453125" style="50" bestFit="1" customWidth="1"/>
    <col min="11278" max="11519" width="10.90625" style="50"/>
    <col min="11520" max="11520" width="2.36328125" style="50" customWidth="1"/>
    <col min="11521" max="11521" width="31.08984375" style="50" customWidth="1"/>
    <col min="11522" max="11527" width="10.90625" style="50"/>
    <col min="11528" max="11528" width="13.54296875" style="50" bestFit="1" customWidth="1"/>
    <col min="11529" max="11529" width="10.90625" style="50"/>
    <col min="11530" max="11530" width="12.54296875" style="50" bestFit="1" customWidth="1"/>
    <col min="11531" max="11531" width="10.90625" style="50"/>
    <col min="11532" max="11532" width="12.90625" style="50" bestFit="1" customWidth="1"/>
    <col min="11533" max="11533" width="13.453125" style="50" bestFit="1" customWidth="1"/>
    <col min="11534" max="11775" width="10.90625" style="50"/>
    <col min="11776" max="11776" width="2.36328125" style="50" customWidth="1"/>
    <col min="11777" max="11777" width="31.08984375" style="50" customWidth="1"/>
    <col min="11778" max="11783" width="10.90625" style="50"/>
    <col min="11784" max="11784" width="13.54296875" style="50" bestFit="1" customWidth="1"/>
    <col min="11785" max="11785" width="10.90625" style="50"/>
    <col min="11786" max="11786" width="12.54296875" style="50" bestFit="1" customWidth="1"/>
    <col min="11787" max="11787" width="10.90625" style="50"/>
    <col min="11788" max="11788" width="12.90625" style="50" bestFit="1" customWidth="1"/>
    <col min="11789" max="11789" width="13.453125" style="50" bestFit="1" customWidth="1"/>
    <col min="11790" max="12031" width="10.90625" style="50"/>
    <col min="12032" max="12032" width="2.36328125" style="50" customWidth="1"/>
    <col min="12033" max="12033" width="31.08984375" style="50" customWidth="1"/>
    <col min="12034" max="12039" width="10.90625" style="50"/>
    <col min="12040" max="12040" width="13.54296875" style="50" bestFit="1" customWidth="1"/>
    <col min="12041" max="12041" width="10.90625" style="50"/>
    <col min="12042" max="12042" width="12.54296875" style="50" bestFit="1" customWidth="1"/>
    <col min="12043" max="12043" width="10.90625" style="50"/>
    <col min="12044" max="12044" width="12.90625" style="50" bestFit="1" customWidth="1"/>
    <col min="12045" max="12045" width="13.453125" style="50" bestFit="1" customWidth="1"/>
    <col min="12046" max="12287" width="10.90625" style="50"/>
    <col min="12288" max="12288" width="2.36328125" style="50" customWidth="1"/>
    <col min="12289" max="12289" width="31.08984375" style="50" customWidth="1"/>
    <col min="12290" max="12295" width="10.90625" style="50"/>
    <col min="12296" max="12296" width="13.54296875" style="50" bestFit="1" customWidth="1"/>
    <col min="12297" max="12297" width="10.90625" style="50"/>
    <col min="12298" max="12298" width="12.54296875" style="50" bestFit="1" customWidth="1"/>
    <col min="12299" max="12299" width="10.90625" style="50"/>
    <col min="12300" max="12300" width="12.90625" style="50" bestFit="1" customWidth="1"/>
    <col min="12301" max="12301" width="13.453125" style="50" bestFit="1" customWidth="1"/>
    <col min="12302" max="12543" width="10.90625" style="50"/>
    <col min="12544" max="12544" width="2.36328125" style="50" customWidth="1"/>
    <col min="12545" max="12545" width="31.08984375" style="50" customWidth="1"/>
    <col min="12546" max="12551" width="10.90625" style="50"/>
    <col min="12552" max="12552" width="13.54296875" style="50" bestFit="1" customWidth="1"/>
    <col min="12553" max="12553" width="10.90625" style="50"/>
    <col min="12554" max="12554" width="12.54296875" style="50" bestFit="1" customWidth="1"/>
    <col min="12555" max="12555" width="10.90625" style="50"/>
    <col min="12556" max="12556" width="12.90625" style="50" bestFit="1" customWidth="1"/>
    <col min="12557" max="12557" width="13.453125" style="50" bestFit="1" customWidth="1"/>
    <col min="12558" max="12799" width="10.90625" style="50"/>
    <col min="12800" max="12800" width="2.36328125" style="50" customWidth="1"/>
    <col min="12801" max="12801" width="31.08984375" style="50" customWidth="1"/>
    <col min="12802" max="12807" width="10.90625" style="50"/>
    <col min="12808" max="12808" width="13.54296875" style="50" bestFit="1" customWidth="1"/>
    <col min="12809" max="12809" width="10.90625" style="50"/>
    <col min="12810" max="12810" width="12.54296875" style="50" bestFit="1" customWidth="1"/>
    <col min="12811" max="12811" width="10.90625" style="50"/>
    <col min="12812" max="12812" width="12.90625" style="50" bestFit="1" customWidth="1"/>
    <col min="12813" max="12813" width="13.453125" style="50" bestFit="1" customWidth="1"/>
    <col min="12814" max="13055" width="10.90625" style="50"/>
    <col min="13056" max="13056" width="2.36328125" style="50" customWidth="1"/>
    <col min="13057" max="13057" width="31.08984375" style="50" customWidth="1"/>
    <col min="13058" max="13063" width="10.90625" style="50"/>
    <col min="13064" max="13064" width="13.54296875" style="50" bestFit="1" customWidth="1"/>
    <col min="13065" max="13065" width="10.90625" style="50"/>
    <col min="13066" max="13066" width="12.54296875" style="50" bestFit="1" customWidth="1"/>
    <col min="13067" max="13067" width="10.90625" style="50"/>
    <col min="13068" max="13068" width="12.90625" style="50" bestFit="1" customWidth="1"/>
    <col min="13069" max="13069" width="13.453125" style="50" bestFit="1" customWidth="1"/>
    <col min="13070" max="13311" width="10.90625" style="50"/>
    <col min="13312" max="13312" width="2.36328125" style="50" customWidth="1"/>
    <col min="13313" max="13313" width="31.08984375" style="50" customWidth="1"/>
    <col min="13314" max="13319" width="10.90625" style="50"/>
    <col min="13320" max="13320" width="13.54296875" style="50" bestFit="1" customWidth="1"/>
    <col min="13321" max="13321" width="10.90625" style="50"/>
    <col min="13322" max="13322" width="12.54296875" style="50" bestFit="1" customWidth="1"/>
    <col min="13323" max="13323" width="10.90625" style="50"/>
    <col min="13324" max="13324" width="12.90625" style="50" bestFit="1" customWidth="1"/>
    <col min="13325" max="13325" width="13.453125" style="50" bestFit="1" customWidth="1"/>
    <col min="13326" max="13567" width="10.90625" style="50"/>
    <col min="13568" max="13568" width="2.36328125" style="50" customWidth="1"/>
    <col min="13569" max="13569" width="31.08984375" style="50" customWidth="1"/>
    <col min="13570" max="13575" width="10.90625" style="50"/>
    <col min="13576" max="13576" width="13.54296875" style="50" bestFit="1" customWidth="1"/>
    <col min="13577" max="13577" width="10.90625" style="50"/>
    <col min="13578" max="13578" width="12.54296875" style="50" bestFit="1" customWidth="1"/>
    <col min="13579" max="13579" width="10.90625" style="50"/>
    <col min="13580" max="13580" width="12.90625" style="50" bestFit="1" customWidth="1"/>
    <col min="13581" max="13581" width="13.453125" style="50" bestFit="1" customWidth="1"/>
    <col min="13582" max="13823" width="10.90625" style="50"/>
    <col min="13824" max="13824" width="2.36328125" style="50" customWidth="1"/>
    <col min="13825" max="13825" width="31.08984375" style="50" customWidth="1"/>
    <col min="13826" max="13831" width="10.90625" style="50"/>
    <col min="13832" max="13832" width="13.54296875" style="50" bestFit="1" customWidth="1"/>
    <col min="13833" max="13833" width="10.90625" style="50"/>
    <col min="13834" max="13834" width="12.54296875" style="50" bestFit="1" customWidth="1"/>
    <col min="13835" max="13835" width="10.90625" style="50"/>
    <col min="13836" max="13836" width="12.90625" style="50" bestFit="1" customWidth="1"/>
    <col min="13837" max="13837" width="13.453125" style="50" bestFit="1" customWidth="1"/>
    <col min="13838" max="14079" width="10.90625" style="50"/>
    <col min="14080" max="14080" width="2.36328125" style="50" customWidth="1"/>
    <col min="14081" max="14081" width="31.08984375" style="50" customWidth="1"/>
    <col min="14082" max="14087" width="10.90625" style="50"/>
    <col min="14088" max="14088" width="13.54296875" style="50" bestFit="1" customWidth="1"/>
    <col min="14089" max="14089" width="10.90625" style="50"/>
    <col min="14090" max="14090" width="12.54296875" style="50" bestFit="1" customWidth="1"/>
    <col min="14091" max="14091" width="10.90625" style="50"/>
    <col min="14092" max="14092" width="12.90625" style="50" bestFit="1" customWidth="1"/>
    <col min="14093" max="14093" width="13.453125" style="50" bestFit="1" customWidth="1"/>
    <col min="14094" max="14335" width="10.90625" style="50"/>
    <col min="14336" max="14336" width="2.36328125" style="50" customWidth="1"/>
    <col min="14337" max="14337" width="31.08984375" style="50" customWidth="1"/>
    <col min="14338" max="14343" width="10.90625" style="50"/>
    <col min="14344" max="14344" width="13.54296875" style="50" bestFit="1" customWidth="1"/>
    <col min="14345" max="14345" width="10.90625" style="50"/>
    <col min="14346" max="14346" width="12.54296875" style="50" bestFit="1" customWidth="1"/>
    <col min="14347" max="14347" width="10.90625" style="50"/>
    <col min="14348" max="14348" width="12.90625" style="50" bestFit="1" customWidth="1"/>
    <col min="14349" max="14349" width="13.453125" style="50" bestFit="1" customWidth="1"/>
    <col min="14350" max="14591" width="10.90625" style="50"/>
    <col min="14592" max="14592" width="2.36328125" style="50" customWidth="1"/>
    <col min="14593" max="14593" width="31.08984375" style="50" customWidth="1"/>
    <col min="14594" max="14599" width="10.90625" style="50"/>
    <col min="14600" max="14600" width="13.54296875" style="50" bestFit="1" customWidth="1"/>
    <col min="14601" max="14601" width="10.90625" style="50"/>
    <col min="14602" max="14602" width="12.54296875" style="50" bestFit="1" customWidth="1"/>
    <col min="14603" max="14603" width="10.90625" style="50"/>
    <col min="14604" max="14604" width="12.90625" style="50" bestFit="1" customWidth="1"/>
    <col min="14605" max="14605" width="13.453125" style="50" bestFit="1" customWidth="1"/>
    <col min="14606" max="14847" width="10.90625" style="50"/>
    <col min="14848" max="14848" width="2.36328125" style="50" customWidth="1"/>
    <col min="14849" max="14849" width="31.08984375" style="50" customWidth="1"/>
    <col min="14850" max="14855" width="10.90625" style="50"/>
    <col min="14856" max="14856" width="13.54296875" style="50" bestFit="1" customWidth="1"/>
    <col min="14857" max="14857" width="10.90625" style="50"/>
    <col min="14858" max="14858" width="12.54296875" style="50" bestFit="1" customWidth="1"/>
    <col min="14859" max="14859" width="10.90625" style="50"/>
    <col min="14860" max="14860" width="12.90625" style="50" bestFit="1" customWidth="1"/>
    <col min="14861" max="14861" width="13.453125" style="50" bestFit="1" customWidth="1"/>
    <col min="14862" max="15103" width="10.90625" style="50"/>
    <col min="15104" max="15104" width="2.36328125" style="50" customWidth="1"/>
    <col min="15105" max="15105" width="31.08984375" style="50" customWidth="1"/>
    <col min="15106" max="15111" width="10.90625" style="50"/>
    <col min="15112" max="15112" width="13.54296875" style="50" bestFit="1" customWidth="1"/>
    <col min="15113" max="15113" width="10.90625" style="50"/>
    <col min="15114" max="15114" width="12.54296875" style="50" bestFit="1" customWidth="1"/>
    <col min="15115" max="15115" width="10.90625" style="50"/>
    <col min="15116" max="15116" width="12.90625" style="50" bestFit="1" customWidth="1"/>
    <col min="15117" max="15117" width="13.453125" style="50" bestFit="1" customWidth="1"/>
    <col min="15118" max="15359" width="10.90625" style="50"/>
    <col min="15360" max="15360" width="2.36328125" style="50" customWidth="1"/>
    <col min="15361" max="15361" width="31.08984375" style="50" customWidth="1"/>
    <col min="15362" max="15367" width="10.90625" style="50"/>
    <col min="15368" max="15368" width="13.54296875" style="50" bestFit="1" customWidth="1"/>
    <col min="15369" max="15369" width="10.90625" style="50"/>
    <col min="15370" max="15370" width="12.54296875" style="50" bestFit="1" customWidth="1"/>
    <col min="15371" max="15371" width="10.90625" style="50"/>
    <col min="15372" max="15372" width="12.90625" style="50" bestFit="1" customWidth="1"/>
    <col min="15373" max="15373" width="13.453125" style="50" bestFit="1" customWidth="1"/>
    <col min="15374" max="15615" width="10.90625" style="50"/>
    <col min="15616" max="15616" width="2.36328125" style="50" customWidth="1"/>
    <col min="15617" max="15617" width="31.08984375" style="50" customWidth="1"/>
    <col min="15618" max="15623" width="10.90625" style="50"/>
    <col min="15624" max="15624" width="13.54296875" style="50" bestFit="1" customWidth="1"/>
    <col min="15625" max="15625" width="10.90625" style="50"/>
    <col min="15626" max="15626" width="12.54296875" style="50" bestFit="1" customWidth="1"/>
    <col min="15627" max="15627" width="10.90625" style="50"/>
    <col min="15628" max="15628" width="12.90625" style="50" bestFit="1" customWidth="1"/>
    <col min="15629" max="15629" width="13.453125" style="50" bestFit="1" customWidth="1"/>
    <col min="15630" max="15871" width="10.90625" style="50"/>
    <col min="15872" max="15872" width="2.36328125" style="50" customWidth="1"/>
    <col min="15873" max="15873" width="31.08984375" style="50" customWidth="1"/>
    <col min="15874" max="15879" width="10.90625" style="50"/>
    <col min="15880" max="15880" width="13.54296875" style="50" bestFit="1" customWidth="1"/>
    <col min="15881" max="15881" width="10.90625" style="50"/>
    <col min="15882" max="15882" width="12.54296875" style="50" bestFit="1" customWidth="1"/>
    <col min="15883" max="15883" width="10.90625" style="50"/>
    <col min="15884" max="15884" width="12.90625" style="50" bestFit="1" customWidth="1"/>
    <col min="15885" max="15885" width="13.453125" style="50" bestFit="1" customWidth="1"/>
    <col min="15886" max="16127" width="10.90625" style="50"/>
    <col min="16128" max="16128" width="2.36328125" style="50" customWidth="1"/>
    <col min="16129" max="16129" width="31.08984375" style="50" customWidth="1"/>
    <col min="16130" max="16135" width="10.90625" style="50"/>
    <col min="16136" max="16136" width="13.54296875" style="50" bestFit="1" customWidth="1"/>
    <col min="16137" max="16137" width="10.90625" style="50"/>
    <col min="16138" max="16138" width="12.54296875" style="50" bestFit="1" customWidth="1"/>
    <col min="16139" max="16139" width="10.90625" style="50"/>
    <col min="16140" max="16140" width="12.90625" style="50" bestFit="1" customWidth="1"/>
    <col min="16141" max="16141" width="13.453125" style="50" bestFit="1" customWidth="1"/>
    <col min="16142" max="16383" width="10.90625" style="50"/>
    <col min="16384" max="16384" width="11.453125" style="50" customWidth="1"/>
  </cols>
  <sheetData>
    <row r="2" spans="2:22" ht="13" x14ac:dyDescent="0.25">
      <c r="B2" s="279" t="s">
        <v>2872</v>
      </c>
      <c r="C2" s="280"/>
      <c r="D2" s="280"/>
      <c r="E2" s="280"/>
      <c r="F2" s="280"/>
      <c r="G2" s="280"/>
      <c r="H2" s="280"/>
      <c r="J2" s="77" t="s">
        <v>77</v>
      </c>
      <c r="K2" s="78">
        <v>44562</v>
      </c>
      <c r="M2" s="282" t="s">
        <v>14</v>
      </c>
      <c r="N2" s="284" t="s">
        <v>15</v>
      </c>
      <c r="O2" s="284" t="s">
        <v>16</v>
      </c>
      <c r="P2" s="284" t="s">
        <v>84</v>
      </c>
      <c r="Q2" s="277" t="s">
        <v>18</v>
      </c>
    </row>
    <row r="3" spans="2:22" ht="13" x14ac:dyDescent="0.3">
      <c r="B3" s="281"/>
      <c r="C3" s="281"/>
      <c r="D3" s="281"/>
      <c r="E3" s="281"/>
      <c r="F3" s="281"/>
      <c r="G3" s="281"/>
      <c r="H3" s="281"/>
      <c r="J3" s="79" t="s">
        <v>58</v>
      </c>
      <c r="K3" s="80">
        <v>44925</v>
      </c>
      <c r="M3" s="283"/>
      <c r="N3" s="285"/>
      <c r="O3" s="285"/>
      <c r="P3" s="285"/>
      <c r="Q3" s="278"/>
    </row>
    <row r="4" spans="2:22" ht="63.75" customHeight="1" x14ac:dyDescent="0.3">
      <c r="B4" s="281"/>
      <c r="C4" s="281"/>
      <c r="D4" s="281"/>
      <c r="E4" s="281"/>
      <c r="F4" s="281"/>
      <c r="G4" s="281"/>
      <c r="H4" s="281"/>
      <c r="J4" s="81" t="s">
        <v>127</v>
      </c>
      <c r="K4" s="82">
        <f>(_xlfn.DAYS(K3,K2))+1</f>
        <v>364</v>
      </c>
      <c r="M4" s="53">
        <f>'CER Calculation'!D6</f>
        <v>4.2569999999999997</v>
      </c>
      <c r="N4" s="54">
        <f>'CER Calculation'!D11</f>
        <v>0.96199999999999997</v>
      </c>
      <c r="O4" s="54">
        <f>'CER Calculation'!D12</f>
        <v>1.4999999999999999E-2</v>
      </c>
      <c r="P4" s="159">
        <f>'CER Calculation'!D13</f>
        <v>81.599999999999994</v>
      </c>
      <c r="Q4" s="55">
        <f>'DOy MP5'!F64</f>
        <v>0.18181818181818182</v>
      </c>
    </row>
    <row r="6" spans="2:22" ht="66.5" x14ac:dyDescent="0.45">
      <c r="B6" s="56" t="s">
        <v>10</v>
      </c>
      <c r="C6" s="57" t="s">
        <v>78</v>
      </c>
      <c r="D6" s="57" t="s">
        <v>193</v>
      </c>
      <c r="E6" s="57" t="s">
        <v>82</v>
      </c>
      <c r="F6" s="57" t="s">
        <v>11</v>
      </c>
      <c r="G6" s="58" t="s">
        <v>12</v>
      </c>
      <c r="H6" s="59" t="s">
        <v>83</v>
      </c>
      <c r="J6" s="60" t="s">
        <v>13</v>
      </c>
      <c r="K6" s="61" t="s">
        <v>87</v>
      </c>
      <c r="M6" s="83" t="s">
        <v>2862</v>
      </c>
      <c r="N6" s="84" t="s">
        <v>2878</v>
      </c>
      <c r="O6" s="84" t="s">
        <v>85</v>
      </c>
      <c r="P6" s="85" t="s">
        <v>2875</v>
      </c>
    </row>
    <row r="7" spans="2:22" ht="13" x14ac:dyDescent="0.25">
      <c r="B7" s="62">
        <v>44561</v>
      </c>
      <c r="C7" s="63">
        <v>0</v>
      </c>
      <c r="D7" s="186">
        <f>'vintages 2021'!M7</f>
        <v>873</v>
      </c>
      <c r="E7" s="63">
        <v>364</v>
      </c>
      <c r="F7" s="63">
        <f>E7*D7</f>
        <v>317772</v>
      </c>
      <c r="G7" s="64">
        <f t="shared" ref="G7" si="0">E7/$K$4</f>
        <v>1</v>
      </c>
      <c r="H7" s="65">
        <f>D7*G7</f>
        <v>873</v>
      </c>
      <c r="J7" s="71">
        <f>H7</f>
        <v>873</v>
      </c>
      <c r="K7" s="72">
        <f t="shared" ref="K7" si="1">$M$4*2*(1-$Q$4)*J7*$N$4*$O$4*$P$4</f>
        <v>7160.6789691839986</v>
      </c>
      <c r="M7" s="187">
        <f>SUM(D7:D371)</f>
        <v>973</v>
      </c>
      <c r="N7" s="87">
        <f>SUM(F7:F371)/M7</f>
        <v>344.20143884892087</v>
      </c>
      <c r="O7" s="136">
        <f>J371</f>
        <v>920.07692307692287</v>
      </c>
      <c r="P7" s="88">
        <f>ROUNDDOWN($M$4*(1-$Q$4)*O7*$N$4*$O$4*$P$4*(364/365),1)</f>
        <v>3763</v>
      </c>
    </row>
    <row r="8" spans="2:22" x14ac:dyDescent="0.25">
      <c r="B8" s="62">
        <v>44562</v>
      </c>
      <c r="C8" s="51">
        <v>367</v>
      </c>
      <c r="D8" s="51">
        <f>COUNTIF('Database MP5'!$B$1:$B$181,B8)</f>
        <v>0</v>
      </c>
      <c r="E8" s="51">
        <v>364</v>
      </c>
      <c r="F8" s="51">
        <f t="shared" ref="F8:F29" si="2">E8*D8</f>
        <v>0</v>
      </c>
      <c r="G8" s="66">
        <f t="shared" ref="G8:G24" si="3">E8/$K$4</f>
        <v>1</v>
      </c>
      <c r="H8" s="67">
        <f t="shared" ref="H8:H27" si="4">D8*G8</f>
        <v>0</v>
      </c>
      <c r="J8" s="73">
        <f>H8+J7</f>
        <v>873</v>
      </c>
      <c r="K8" s="74">
        <f t="shared" ref="K8:K24" si="5">$M$4*2*(1-$Q$4)*J8*$N$4*$O$4*$P$4</f>
        <v>7160.6789691839986</v>
      </c>
    </row>
    <row r="9" spans="2:22" x14ac:dyDescent="0.25">
      <c r="B9" s="62">
        <v>44563</v>
      </c>
      <c r="C9" s="51">
        <v>368</v>
      </c>
      <c r="D9" s="51">
        <f>COUNTIF('Database MP5'!$B$1:$B$181,B9)</f>
        <v>0</v>
      </c>
      <c r="E9" s="51">
        <f t="shared" ref="E9:E27" si="6">E8-1</f>
        <v>363</v>
      </c>
      <c r="F9" s="51">
        <f t="shared" si="2"/>
        <v>0</v>
      </c>
      <c r="G9" s="66">
        <f t="shared" si="3"/>
        <v>0.99725274725274726</v>
      </c>
      <c r="H9" s="67">
        <f t="shared" si="4"/>
        <v>0</v>
      </c>
      <c r="J9" s="73">
        <f t="shared" ref="J9:J25" si="7">H9+J8</f>
        <v>873</v>
      </c>
      <c r="K9" s="74">
        <f t="shared" si="5"/>
        <v>7160.6789691839986</v>
      </c>
    </row>
    <row r="10" spans="2:22" ht="13" x14ac:dyDescent="0.3">
      <c r="B10" s="62">
        <v>44564</v>
      </c>
      <c r="C10" s="51">
        <v>369</v>
      </c>
      <c r="D10" s="51">
        <f>COUNTIF('Database MP5'!$B$1:$B$181,B10)</f>
        <v>0</v>
      </c>
      <c r="E10" s="51">
        <f t="shared" si="6"/>
        <v>362</v>
      </c>
      <c r="F10" s="51">
        <f t="shared" si="2"/>
        <v>0</v>
      </c>
      <c r="G10" s="66">
        <f t="shared" si="3"/>
        <v>0.99450549450549453</v>
      </c>
      <c r="H10" s="67">
        <f t="shared" si="4"/>
        <v>0</v>
      </c>
      <c r="J10" s="73">
        <f t="shared" si="7"/>
        <v>873</v>
      </c>
      <c r="K10" s="74">
        <f t="shared" si="5"/>
        <v>7160.6789691839986</v>
      </c>
      <c r="V10" s="16"/>
    </row>
    <row r="11" spans="2:22" x14ac:dyDescent="0.25">
      <c r="B11" s="62">
        <v>44565</v>
      </c>
      <c r="C11" s="51">
        <v>370</v>
      </c>
      <c r="D11" s="51">
        <f>COUNTIF('Database MP5'!$B$1:$B$181,B11)</f>
        <v>0</v>
      </c>
      <c r="E11" s="51">
        <f t="shared" si="6"/>
        <v>361</v>
      </c>
      <c r="F11" s="51">
        <f t="shared" si="2"/>
        <v>0</v>
      </c>
      <c r="G11" s="66">
        <f t="shared" si="3"/>
        <v>0.99175824175824179</v>
      </c>
      <c r="H11" s="67">
        <f t="shared" si="4"/>
        <v>0</v>
      </c>
      <c r="J11" s="73">
        <f t="shared" si="7"/>
        <v>873</v>
      </c>
      <c r="K11" s="74">
        <f t="shared" si="5"/>
        <v>7160.6789691839986</v>
      </c>
    </row>
    <row r="12" spans="2:22" x14ac:dyDescent="0.25">
      <c r="B12" s="62">
        <v>44566</v>
      </c>
      <c r="C12" s="51">
        <v>371</v>
      </c>
      <c r="D12" s="51">
        <f>COUNTIF('Database MP5'!$B$1:$B$181,B12)</f>
        <v>0</v>
      </c>
      <c r="E12" s="51">
        <f t="shared" si="6"/>
        <v>360</v>
      </c>
      <c r="F12" s="51">
        <f t="shared" si="2"/>
        <v>0</v>
      </c>
      <c r="G12" s="66">
        <f t="shared" si="3"/>
        <v>0.98901098901098905</v>
      </c>
      <c r="H12" s="67">
        <f t="shared" si="4"/>
        <v>0</v>
      </c>
      <c r="J12" s="73">
        <f t="shared" si="7"/>
        <v>873</v>
      </c>
      <c r="K12" s="74">
        <f t="shared" si="5"/>
        <v>7160.6789691839986</v>
      </c>
    </row>
    <row r="13" spans="2:22" x14ac:dyDescent="0.25">
      <c r="B13" s="62">
        <v>44567</v>
      </c>
      <c r="C13" s="51">
        <v>372</v>
      </c>
      <c r="D13" s="51">
        <f>COUNTIF('Database MP5'!$B$1:$B$181,B13)</f>
        <v>0</v>
      </c>
      <c r="E13" s="51">
        <f t="shared" si="6"/>
        <v>359</v>
      </c>
      <c r="F13" s="51">
        <f t="shared" si="2"/>
        <v>0</v>
      </c>
      <c r="G13" s="66">
        <f t="shared" si="3"/>
        <v>0.98626373626373631</v>
      </c>
      <c r="H13" s="67">
        <f t="shared" si="4"/>
        <v>0</v>
      </c>
      <c r="J13" s="73">
        <f t="shared" si="7"/>
        <v>873</v>
      </c>
      <c r="K13" s="74">
        <f t="shared" si="5"/>
        <v>7160.6789691839986</v>
      </c>
    </row>
    <row r="14" spans="2:22" x14ac:dyDescent="0.25">
      <c r="B14" s="62">
        <v>44568</v>
      </c>
      <c r="C14" s="51">
        <v>373</v>
      </c>
      <c r="D14" s="51">
        <f>COUNTIF('Database MP5'!$B$1:$B$181,B14)</f>
        <v>0</v>
      </c>
      <c r="E14" s="51">
        <f t="shared" si="6"/>
        <v>358</v>
      </c>
      <c r="F14" s="51">
        <f t="shared" si="2"/>
        <v>0</v>
      </c>
      <c r="G14" s="66">
        <f t="shared" si="3"/>
        <v>0.98351648351648346</v>
      </c>
      <c r="H14" s="67">
        <f t="shared" si="4"/>
        <v>0</v>
      </c>
      <c r="J14" s="73">
        <f t="shared" si="7"/>
        <v>873</v>
      </c>
      <c r="K14" s="74">
        <f t="shared" si="5"/>
        <v>7160.6789691839986</v>
      </c>
    </row>
    <row r="15" spans="2:22" x14ac:dyDescent="0.25">
      <c r="B15" s="62">
        <v>44569</v>
      </c>
      <c r="C15" s="51">
        <v>374</v>
      </c>
      <c r="D15" s="51">
        <f>COUNTIF('Database MP5'!$B$1:$B$181,B15)</f>
        <v>0</v>
      </c>
      <c r="E15" s="51">
        <f t="shared" si="6"/>
        <v>357</v>
      </c>
      <c r="F15" s="51">
        <f t="shared" si="2"/>
        <v>0</v>
      </c>
      <c r="G15" s="66">
        <f t="shared" si="3"/>
        <v>0.98076923076923073</v>
      </c>
      <c r="H15" s="67">
        <f t="shared" si="4"/>
        <v>0</v>
      </c>
      <c r="J15" s="73">
        <f t="shared" si="7"/>
        <v>873</v>
      </c>
      <c r="K15" s="74">
        <f t="shared" si="5"/>
        <v>7160.6789691839986</v>
      </c>
    </row>
    <row r="16" spans="2:22" x14ac:dyDescent="0.25">
      <c r="B16" s="62">
        <v>44570</v>
      </c>
      <c r="C16" s="51">
        <v>375</v>
      </c>
      <c r="D16" s="51">
        <f>COUNTIF('Database MP5'!$B$1:$B$181,B16)</f>
        <v>0</v>
      </c>
      <c r="E16" s="51">
        <f t="shared" si="6"/>
        <v>356</v>
      </c>
      <c r="F16" s="51">
        <f t="shared" si="2"/>
        <v>0</v>
      </c>
      <c r="G16" s="66">
        <f t="shared" si="3"/>
        <v>0.97802197802197799</v>
      </c>
      <c r="H16" s="67">
        <f t="shared" si="4"/>
        <v>0</v>
      </c>
      <c r="J16" s="73">
        <f t="shared" si="7"/>
        <v>873</v>
      </c>
      <c r="K16" s="74">
        <f t="shared" si="5"/>
        <v>7160.6789691839986</v>
      </c>
      <c r="P16" s="188"/>
    </row>
    <row r="17" spans="2:11" x14ac:dyDescent="0.25">
      <c r="B17" s="62">
        <v>44571</v>
      </c>
      <c r="C17" s="51">
        <v>376</v>
      </c>
      <c r="D17" s="51">
        <f>COUNTIF('Database MP5'!$B$1:$B$181,B17)</f>
        <v>1</v>
      </c>
      <c r="E17" s="51">
        <f t="shared" si="6"/>
        <v>355</v>
      </c>
      <c r="F17" s="51">
        <f t="shared" si="2"/>
        <v>355</v>
      </c>
      <c r="G17" s="66">
        <f t="shared" si="3"/>
        <v>0.97527472527472525</v>
      </c>
      <c r="H17" s="67">
        <f t="shared" si="4"/>
        <v>0.97527472527472525</v>
      </c>
      <c r="J17" s="73">
        <f t="shared" si="7"/>
        <v>873.97527472527474</v>
      </c>
      <c r="K17" s="74">
        <f t="shared" si="5"/>
        <v>7168.6785444582838</v>
      </c>
    </row>
    <row r="18" spans="2:11" x14ac:dyDescent="0.25">
      <c r="B18" s="62">
        <v>44572</v>
      </c>
      <c r="C18" s="51">
        <v>377</v>
      </c>
      <c r="D18" s="51">
        <f>COUNTIF('Database MP5'!$B$1:$B$181,B18)</f>
        <v>0</v>
      </c>
      <c r="E18" s="51">
        <f t="shared" si="6"/>
        <v>354</v>
      </c>
      <c r="F18" s="51">
        <f t="shared" si="2"/>
        <v>0</v>
      </c>
      <c r="G18" s="66">
        <f t="shared" si="3"/>
        <v>0.97252747252747251</v>
      </c>
      <c r="H18" s="67">
        <f t="shared" si="4"/>
        <v>0</v>
      </c>
      <c r="J18" s="73">
        <f t="shared" si="7"/>
        <v>873.97527472527474</v>
      </c>
      <c r="K18" s="74">
        <f t="shared" si="5"/>
        <v>7168.6785444582838</v>
      </c>
    </row>
    <row r="19" spans="2:11" x14ac:dyDescent="0.25">
      <c r="B19" s="62">
        <v>44573</v>
      </c>
      <c r="C19" s="51">
        <v>378</v>
      </c>
      <c r="D19" s="51">
        <f>COUNTIF('Database MP5'!$B$1:$B$181,B19)</f>
        <v>0</v>
      </c>
      <c r="E19" s="51">
        <f t="shared" si="6"/>
        <v>353</v>
      </c>
      <c r="F19" s="51">
        <f t="shared" si="2"/>
        <v>0</v>
      </c>
      <c r="G19" s="66">
        <f t="shared" si="3"/>
        <v>0.96978021978021978</v>
      </c>
      <c r="H19" s="67">
        <f t="shared" si="4"/>
        <v>0</v>
      </c>
      <c r="J19" s="73">
        <f t="shared" si="7"/>
        <v>873.97527472527474</v>
      </c>
      <c r="K19" s="74">
        <f t="shared" si="5"/>
        <v>7168.6785444582838</v>
      </c>
    </row>
    <row r="20" spans="2:11" x14ac:dyDescent="0.25">
      <c r="B20" s="62">
        <v>44574</v>
      </c>
      <c r="C20" s="51">
        <v>379</v>
      </c>
      <c r="D20" s="51">
        <f>COUNTIF('Database MP5'!$B$1:$B$181,B20)</f>
        <v>0</v>
      </c>
      <c r="E20" s="51">
        <f t="shared" si="6"/>
        <v>352</v>
      </c>
      <c r="F20" s="51">
        <f t="shared" si="2"/>
        <v>0</v>
      </c>
      <c r="G20" s="66">
        <f t="shared" si="3"/>
        <v>0.96703296703296704</v>
      </c>
      <c r="H20" s="67">
        <f t="shared" si="4"/>
        <v>0</v>
      </c>
      <c r="J20" s="73">
        <f t="shared" si="7"/>
        <v>873.97527472527474</v>
      </c>
      <c r="K20" s="74">
        <f t="shared" si="5"/>
        <v>7168.6785444582838</v>
      </c>
    </row>
    <row r="21" spans="2:11" x14ac:dyDescent="0.25">
      <c r="B21" s="62">
        <v>44575</v>
      </c>
      <c r="C21" s="51">
        <v>380</v>
      </c>
      <c r="D21" s="51">
        <f>COUNTIF('Database MP5'!$B$1:$B$181,B21)</f>
        <v>0</v>
      </c>
      <c r="E21" s="51">
        <f t="shared" si="6"/>
        <v>351</v>
      </c>
      <c r="F21" s="51">
        <f t="shared" si="2"/>
        <v>0</v>
      </c>
      <c r="G21" s="66">
        <f t="shared" si="3"/>
        <v>0.9642857142857143</v>
      </c>
      <c r="H21" s="67">
        <f t="shared" si="4"/>
        <v>0</v>
      </c>
      <c r="J21" s="73">
        <f t="shared" si="7"/>
        <v>873.97527472527474</v>
      </c>
      <c r="K21" s="74">
        <f t="shared" si="5"/>
        <v>7168.6785444582838</v>
      </c>
    </row>
    <row r="22" spans="2:11" x14ac:dyDescent="0.25">
      <c r="B22" s="62">
        <v>44576</v>
      </c>
      <c r="C22" s="51">
        <v>381</v>
      </c>
      <c r="D22" s="51">
        <f>COUNTIF('Database MP5'!$B$1:$B$181,B22)</f>
        <v>3</v>
      </c>
      <c r="E22" s="51">
        <f t="shared" si="6"/>
        <v>350</v>
      </c>
      <c r="F22" s="51">
        <f t="shared" si="2"/>
        <v>1050</v>
      </c>
      <c r="G22" s="66">
        <f t="shared" si="3"/>
        <v>0.96153846153846156</v>
      </c>
      <c r="H22" s="67">
        <f t="shared" si="4"/>
        <v>2.8846153846153846</v>
      </c>
      <c r="J22" s="73">
        <f t="shared" si="7"/>
        <v>876.8598901098901</v>
      </c>
      <c r="K22" s="74">
        <f t="shared" si="5"/>
        <v>7192.3392600582838</v>
      </c>
    </row>
    <row r="23" spans="2:11" x14ac:dyDescent="0.25">
      <c r="B23" s="62">
        <v>44577</v>
      </c>
      <c r="C23" s="51">
        <v>382</v>
      </c>
      <c r="D23" s="51">
        <f>COUNTIF('Database MP5'!$B$1:$B$181,B23)</f>
        <v>0</v>
      </c>
      <c r="E23" s="51">
        <f t="shared" si="6"/>
        <v>349</v>
      </c>
      <c r="F23" s="51">
        <f t="shared" si="2"/>
        <v>0</v>
      </c>
      <c r="G23" s="66">
        <f t="shared" si="3"/>
        <v>0.95879120879120883</v>
      </c>
      <c r="H23" s="67">
        <f t="shared" si="4"/>
        <v>0</v>
      </c>
      <c r="J23" s="73">
        <f t="shared" si="7"/>
        <v>876.8598901098901</v>
      </c>
      <c r="K23" s="74">
        <f t="shared" si="5"/>
        <v>7192.3392600582838</v>
      </c>
    </row>
    <row r="24" spans="2:11" x14ac:dyDescent="0.25">
      <c r="B24" s="62">
        <v>44578</v>
      </c>
      <c r="C24" s="51">
        <v>383</v>
      </c>
      <c r="D24" s="51">
        <f>COUNTIF('Database MP5'!$B$1:$B$181,B24)</f>
        <v>0</v>
      </c>
      <c r="E24" s="51">
        <f t="shared" si="6"/>
        <v>348</v>
      </c>
      <c r="F24" s="51">
        <f t="shared" si="2"/>
        <v>0</v>
      </c>
      <c r="G24" s="66">
        <f t="shared" si="3"/>
        <v>0.95604395604395609</v>
      </c>
      <c r="H24" s="67">
        <f t="shared" si="4"/>
        <v>0</v>
      </c>
      <c r="J24" s="73">
        <f t="shared" si="7"/>
        <v>876.8598901098901</v>
      </c>
      <c r="K24" s="74">
        <f t="shared" si="5"/>
        <v>7192.3392600582838</v>
      </c>
    </row>
    <row r="25" spans="2:11" x14ac:dyDescent="0.25">
      <c r="B25" s="62">
        <v>44579</v>
      </c>
      <c r="C25" s="51">
        <v>384</v>
      </c>
      <c r="D25" s="51">
        <f>COUNTIF('Database MP5'!$B$1:$B$181,B25)</f>
        <v>0</v>
      </c>
      <c r="E25" s="51">
        <f t="shared" si="6"/>
        <v>347</v>
      </c>
      <c r="F25" s="51">
        <f t="shared" si="2"/>
        <v>0</v>
      </c>
      <c r="G25" s="66">
        <f t="shared" ref="G25:G88" si="8">E25/$K$4</f>
        <v>0.95329670329670335</v>
      </c>
      <c r="H25" s="67">
        <f t="shared" si="4"/>
        <v>0</v>
      </c>
      <c r="J25" s="73">
        <f t="shared" si="7"/>
        <v>876.8598901098901</v>
      </c>
      <c r="K25" s="74">
        <f t="shared" ref="K25:K88" si="9">$M$4*2*(1-$Q$4)*J25*$N$4*$O$4*$P$4</f>
        <v>7192.3392600582838</v>
      </c>
    </row>
    <row r="26" spans="2:11" x14ac:dyDescent="0.25">
      <c r="B26" s="62">
        <v>44580</v>
      </c>
      <c r="C26" s="51">
        <v>385</v>
      </c>
      <c r="D26" s="51">
        <f>COUNTIF('Database MP5'!$B$1:$B$181,B26)</f>
        <v>0</v>
      </c>
      <c r="E26" s="51">
        <f t="shared" si="6"/>
        <v>346</v>
      </c>
      <c r="F26" s="51">
        <f t="shared" si="2"/>
        <v>0</v>
      </c>
      <c r="G26" s="66">
        <f t="shared" si="8"/>
        <v>0.9505494505494505</v>
      </c>
      <c r="H26" s="67">
        <f t="shared" si="4"/>
        <v>0</v>
      </c>
      <c r="J26" s="73">
        <f t="shared" ref="J26:J89" si="10">H26+J25</f>
        <v>876.8598901098901</v>
      </c>
      <c r="K26" s="74">
        <f t="shared" si="9"/>
        <v>7192.3392600582838</v>
      </c>
    </row>
    <row r="27" spans="2:11" x14ac:dyDescent="0.25">
      <c r="B27" s="62">
        <v>44581</v>
      </c>
      <c r="C27" s="51">
        <v>386</v>
      </c>
      <c r="D27" s="51">
        <f>COUNTIF('Database MP5'!$B$1:$B$181,B27)</f>
        <v>0</v>
      </c>
      <c r="E27" s="51">
        <f t="shared" si="6"/>
        <v>345</v>
      </c>
      <c r="F27" s="51">
        <f t="shared" si="2"/>
        <v>0</v>
      </c>
      <c r="G27" s="66">
        <f t="shared" si="8"/>
        <v>0.94780219780219777</v>
      </c>
      <c r="H27" s="67">
        <f t="shared" si="4"/>
        <v>0</v>
      </c>
      <c r="J27" s="73">
        <f t="shared" si="10"/>
        <v>876.8598901098901</v>
      </c>
      <c r="K27" s="74">
        <f t="shared" si="9"/>
        <v>7192.3392600582838</v>
      </c>
    </row>
    <row r="28" spans="2:11" x14ac:dyDescent="0.25">
      <c r="B28" s="62">
        <v>44582</v>
      </c>
      <c r="C28" s="51">
        <v>387</v>
      </c>
      <c r="D28" s="51">
        <f>COUNTIF('Database MP5'!$B$1:$B$181,B28)</f>
        <v>0</v>
      </c>
      <c r="E28" s="51">
        <f t="shared" ref="E28:E91" si="11">E27-1</f>
        <v>344</v>
      </c>
      <c r="F28" s="51">
        <f t="shared" si="2"/>
        <v>0</v>
      </c>
      <c r="G28" s="66">
        <f t="shared" si="8"/>
        <v>0.94505494505494503</v>
      </c>
      <c r="H28" s="67">
        <f t="shared" ref="H28:H91" si="12">D28*G28</f>
        <v>0</v>
      </c>
      <c r="J28" s="73">
        <f t="shared" si="10"/>
        <v>876.8598901098901</v>
      </c>
      <c r="K28" s="74">
        <f t="shared" si="9"/>
        <v>7192.3392600582838</v>
      </c>
    </row>
    <row r="29" spans="2:11" x14ac:dyDescent="0.25">
      <c r="B29" s="62">
        <v>44583</v>
      </c>
      <c r="C29" s="51">
        <v>388</v>
      </c>
      <c r="D29" s="51">
        <f>COUNTIF('Database MP5'!$B$1:$B$181,B29)</f>
        <v>0</v>
      </c>
      <c r="E29" s="51">
        <f t="shared" si="11"/>
        <v>343</v>
      </c>
      <c r="F29" s="51">
        <f t="shared" si="2"/>
        <v>0</v>
      </c>
      <c r="G29" s="66">
        <f t="shared" si="8"/>
        <v>0.94230769230769229</v>
      </c>
      <c r="H29" s="67">
        <f t="shared" si="12"/>
        <v>0</v>
      </c>
      <c r="J29" s="73">
        <f t="shared" si="10"/>
        <v>876.8598901098901</v>
      </c>
      <c r="K29" s="74">
        <f t="shared" si="9"/>
        <v>7192.3392600582838</v>
      </c>
    </row>
    <row r="30" spans="2:11" x14ac:dyDescent="0.25">
      <c r="B30" s="62">
        <v>44584</v>
      </c>
      <c r="C30" s="51">
        <v>389</v>
      </c>
      <c r="D30" s="51">
        <f>COUNTIF('Database MP5'!$B$1:$B$181,B30)</f>
        <v>0</v>
      </c>
      <c r="E30" s="51">
        <f t="shared" si="11"/>
        <v>342</v>
      </c>
      <c r="F30" s="51">
        <f t="shared" ref="F30:F93" si="13">E30*D30</f>
        <v>0</v>
      </c>
      <c r="G30" s="66">
        <f t="shared" si="8"/>
        <v>0.93956043956043955</v>
      </c>
      <c r="H30" s="67">
        <f t="shared" si="12"/>
        <v>0</v>
      </c>
      <c r="J30" s="73">
        <f t="shared" si="10"/>
        <v>876.8598901098901</v>
      </c>
      <c r="K30" s="74">
        <f t="shared" si="9"/>
        <v>7192.3392600582838</v>
      </c>
    </row>
    <row r="31" spans="2:11" x14ac:dyDescent="0.25">
      <c r="B31" s="62">
        <v>44585</v>
      </c>
      <c r="C31" s="51">
        <v>390</v>
      </c>
      <c r="D31" s="51">
        <f>COUNTIF('Database MP5'!$B$1:$B$181,B31)</f>
        <v>0</v>
      </c>
      <c r="E31" s="51">
        <f t="shared" si="11"/>
        <v>341</v>
      </c>
      <c r="F31" s="51">
        <f t="shared" si="13"/>
        <v>0</v>
      </c>
      <c r="G31" s="66">
        <f t="shared" si="8"/>
        <v>0.93681318681318682</v>
      </c>
      <c r="H31" s="67">
        <f t="shared" si="12"/>
        <v>0</v>
      </c>
      <c r="J31" s="73">
        <f t="shared" si="10"/>
        <v>876.8598901098901</v>
      </c>
      <c r="K31" s="74">
        <f t="shared" si="9"/>
        <v>7192.3392600582838</v>
      </c>
    </row>
    <row r="32" spans="2:11" x14ac:dyDescent="0.25">
      <c r="B32" s="62">
        <v>44586</v>
      </c>
      <c r="C32" s="51">
        <v>391</v>
      </c>
      <c r="D32" s="51">
        <f>COUNTIF('Database MP5'!$B$1:$B$181,B32)</f>
        <v>0</v>
      </c>
      <c r="E32" s="51">
        <f t="shared" si="11"/>
        <v>340</v>
      </c>
      <c r="F32" s="51">
        <f t="shared" si="13"/>
        <v>0</v>
      </c>
      <c r="G32" s="66">
        <f t="shared" si="8"/>
        <v>0.93406593406593408</v>
      </c>
      <c r="H32" s="67">
        <f t="shared" si="12"/>
        <v>0</v>
      </c>
      <c r="J32" s="73">
        <f t="shared" si="10"/>
        <v>876.8598901098901</v>
      </c>
      <c r="K32" s="74">
        <f t="shared" si="9"/>
        <v>7192.3392600582838</v>
      </c>
    </row>
    <row r="33" spans="2:11" x14ac:dyDescent="0.25">
      <c r="B33" s="62">
        <v>44587</v>
      </c>
      <c r="C33" s="51">
        <v>392</v>
      </c>
      <c r="D33" s="51">
        <f>COUNTIF('Database MP5'!$B$1:$B$181,B33)</f>
        <v>0</v>
      </c>
      <c r="E33" s="51">
        <f t="shared" si="11"/>
        <v>339</v>
      </c>
      <c r="F33" s="51">
        <f t="shared" si="13"/>
        <v>0</v>
      </c>
      <c r="G33" s="66">
        <f t="shared" si="8"/>
        <v>0.93131868131868134</v>
      </c>
      <c r="H33" s="67">
        <f t="shared" si="12"/>
        <v>0</v>
      </c>
      <c r="J33" s="73">
        <f t="shared" si="10"/>
        <v>876.8598901098901</v>
      </c>
      <c r="K33" s="74">
        <f t="shared" si="9"/>
        <v>7192.3392600582838</v>
      </c>
    </row>
    <row r="34" spans="2:11" x14ac:dyDescent="0.25">
      <c r="B34" s="62">
        <v>44588</v>
      </c>
      <c r="C34" s="51">
        <v>393</v>
      </c>
      <c r="D34" s="51">
        <f>COUNTIF('Database MP5'!$B$1:$B$181,B34)</f>
        <v>0</v>
      </c>
      <c r="E34" s="51">
        <f t="shared" si="11"/>
        <v>338</v>
      </c>
      <c r="F34" s="51">
        <f t="shared" si="13"/>
        <v>0</v>
      </c>
      <c r="G34" s="66">
        <f t="shared" si="8"/>
        <v>0.9285714285714286</v>
      </c>
      <c r="H34" s="67">
        <f t="shared" si="12"/>
        <v>0</v>
      </c>
      <c r="J34" s="73">
        <f t="shared" si="10"/>
        <v>876.8598901098901</v>
      </c>
      <c r="K34" s="74">
        <f t="shared" si="9"/>
        <v>7192.3392600582838</v>
      </c>
    </row>
    <row r="35" spans="2:11" x14ac:dyDescent="0.25">
      <c r="B35" s="62">
        <v>44589</v>
      </c>
      <c r="C35" s="51">
        <v>394</v>
      </c>
      <c r="D35" s="51">
        <f>COUNTIF('Database MP5'!$B$1:$B$181,B35)</f>
        <v>0</v>
      </c>
      <c r="E35" s="51">
        <f t="shared" si="11"/>
        <v>337</v>
      </c>
      <c r="F35" s="51">
        <f t="shared" si="13"/>
        <v>0</v>
      </c>
      <c r="G35" s="66">
        <f t="shared" si="8"/>
        <v>0.92582417582417587</v>
      </c>
      <c r="H35" s="67">
        <f t="shared" si="12"/>
        <v>0</v>
      </c>
      <c r="J35" s="73">
        <f t="shared" si="10"/>
        <v>876.8598901098901</v>
      </c>
      <c r="K35" s="74">
        <f t="shared" si="9"/>
        <v>7192.3392600582838</v>
      </c>
    </row>
    <row r="36" spans="2:11" x14ac:dyDescent="0.25">
      <c r="B36" s="62">
        <v>44590</v>
      </c>
      <c r="C36" s="51">
        <v>395</v>
      </c>
      <c r="D36" s="51">
        <f>COUNTIF('Database MP5'!$B$1:$B$181,B36)</f>
        <v>6</v>
      </c>
      <c r="E36" s="51">
        <f t="shared" si="11"/>
        <v>336</v>
      </c>
      <c r="F36" s="51">
        <f t="shared" si="13"/>
        <v>2016</v>
      </c>
      <c r="G36" s="66">
        <f t="shared" si="8"/>
        <v>0.92307692307692313</v>
      </c>
      <c r="H36" s="67">
        <f t="shared" si="12"/>
        <v>5.5384615384615383</v>
      </c>
      <c r="J36" s="73">
        <f t="shared" si="10"/>
        <v>882.39835164835165</v>
      </c>
      <c r="K36" s="74">
        <f t="shared" si="9"/>
        <v>7237.7678340102848</v>
      </c>
    </row>
    <row r="37" spans="2:11" x14ac:dyDescent="0.25">
      <c r="B37" s="62">
        <v>44591</v>
      </c>
      <c r="C37" s="51">
        <v>396</v>
      </c>
      <c r="D37" s="51">
        <f>COUNTIF('Database MP5'!$B$1:$B$181,B37)</f>
        <v>0</v>
      </c>
      <c r="E37" s="51">
        <f t="shared" si="11"/>
        <v>335</v>
      </c>
      <c r="F37" s="51">
        <f t="shared" si="13"/>
        <v>0</v>
      </c>
      <c r="G37" s="66">
        <f t="shared" si="8"/>
        <v>0.92032967032967028</v>
      </c>
      <c r="H37" s="67">
        <f t="shared" si="12"/>
        <v>0</v>
      </c>
      <c r="J37" s="73">
        <f t="shared" si="10"/>
        <v>882.39835164835165</v>
      </c>
      <c r="K37" s="74">
        <f t="shared" si="9"/>
        <v>7237.7678340102848</v>
      </c>
    </row>
    <row r="38" spans="2:11" x14ac:dyDescent="0.25">
      <c r="B38" s="62">
        <v>44592</v>
      </c>
      <c r="C38" s="51">
        <v>397</v>
      </c>
      <c r="D38" s="51">
        <f>COUNTIF('Database MP5'!$B$1:$B$181,B38)</f>
        <v>0</v>
      </c>
      <c r="E38" s="51">
        <f t="shared" si="11"/>
        <v>334</v>
      </c>
      <c r="F38" s="51">
        <f t="shared" si="13"/>
        <v>0</v>
      </c>
      <c r="G38" s="66">
        <f t="shared" si="8"/>
        <v>0.91758241758241754</v>
      </c>
      <c r="H38" s="67">
        <f t="shared" si="12"/>
        <v>0</v>
      </c>
      <c r="J38" s="73">
        <f t="shared" si="10"/>
        <v>882.39835164835165</v>
      </c>
      <c r="K38" s="74">
        <f t="shared" si="9"/>
        <v>7237.7678340102848</v>
      </c>
    </row>
    <row r="39" spans="2:11" x14ac:dyDescent="0.25">
      <c r="B39" s="62">
        <v>44593</v>
      </c>
      <c r="C39" s="51">
        <v>398</v>
      </c>
      <c r="D39" s="51">
        <f>COUNTIF('Database MP5'!$B$1:$B$181,B39)</f>
        <v>0</v>
      </c>
      <c r="E39" s="51">
        <f t="shared" si="11"/>
        <v>333</v>
      </c>
      <c r="F39" s="51">
        <f t="shared" si="13"/>
        <v>0</v>
      </c>
      <c r="G39" s="66">
        <f t="shared" si="8"/>
        <v>0.9148351648351648</v>
      </c>
      <c r="H39" s="67">
        <f t="shared" si="12"/>
        <v>0</v>
      </c>
      <c r="J39" s="73">
        <f t="shared" si="10"/>
        <v>882.39835164835165</v>
      </c>
      <c r="K39" s="74">
        <f t="shared" si="9"/>
        <v>7237.7678340102848</v>
      </c>
    </row>
    <row r="40" spans="2:11" x14ac:dyDescent="0.25">
      <c r="B40" s="62">
        <v>44594</v>
      </c>
      <c r="C40" s="51">
        <v>399</v>
      </c>
      <c r="D40" s="51">
        <f>COUNTIF('Database MP5'!$B$1:$B$181,B40)</f>
        <v>0</v>
      </c>
      <c r="E40" s="51">
        <f t="shared" si="11"/>
        <v>332</v>
      </c>
      <c r="F40" s="51">
        <f t="shared" si="13"/>
        <v>0</v>
      </c>
      <c r="G40" s="66">
        <f t="shared" si="8"/>
        <v>0.91208791208791207</v>
      </c>
      <c r="H40" s="67">
        <f t="shared" si="12"/>
        <v>0</v>
      </c>
      <c r="J40" s="73">
        <f t="shared" si="10"/>
        <v>882.39835164835165</v>
      </c>
      <c r="K40" s="74">
        <f t="shared" si="9"/>
        <v>7237.7678340102848</v>
      </c>
    </row>
    <row r="41" spans="2:11" x14ac:dyDescent="0.25">
      <c r="B41" s="62">
        <v>44595</v>
      </c>
      <c r="C41" s="51">
        <v>400</v>
      </c>
      <c r="D41" s="51">
        <f>COUNTIF('Database MP5'!$B$1:$B$181,B41)</f>
        <v>0</v>
      </c>
      <c r="E41" s="51">
        <f t="shared" si="11"/>
        <v>331</v>
      </c>
      <c r="F41" s="51">
        <f t="shared" si="13"/>
        <v>0</v>
      </c>
      <c r="G41" s="66">
        <f t="shared" si="8"/>
        <v>0.90934065934065933</v>
      </c>
      <c r="H41" s="67">
        <f t="shared" si="12"/>
        <v>0</v>
      </c>
      <c r="J41" s="73">
        <f t="shared" si="10"/>
        <v>882.39835164835165</v>
      </c>
      <c r="K41" s="74">
        <f t="shared" si="9"/>
        <v>7237.7678340102848</v>
      </c>
    </row>
    <row r="42" spans="2:11" x14ac:dyDescent="0.25">
      <c r="B42" s="62">
        <v>44596</v>
      </c>
      <c r="C42" s="51">
        <v>401</v>
      </c>
      <c r="D42" s="51">
        <f>COUNTIF('Database MP5'!$B$1:$B$181,B42)</f>
        <v>0</v>
      </c>
      <c r="E42" s="51">
        <f t="shared" si="11"/>
        <v>330</v>
      </c>
      <c r="F42" s="51">
        <f t="shared" si="13"/>
        <v>0</v>
      </c>
      <c r="G42" s="66">
        <f t="shared" si="8"/>
        <v>0.90659340659340659</v>
      </c>
      <c r="H42" s="67">
        <f t="shared" si="12"/>
        <v>0</v>
      </c>
      <c r="J42" s="73">
        <f t="shared" si="10"/>
        <v>882.39835164835165</v>
      </c>
      <c r="K42" s="74">
        <f t="shared" si="9"/>
        <v>7237.7678340102848</v>
      </c>
    </row>
    <row r="43" spans="2:11" x14ac:dyDescent="0.25">
      <c r="B43" s="62">
        <v>44597</v>
      </c>
      <c r="C43" s="51">
        <v>402</v>
      </c>
      <c r="D43" s="51">
        <f>COUNTIF('Database MP5'!$B$1:$B$181,B43)</f>
        <v>2</v>
      </c>
      <c r="E43" s="51">
        <f t="shared" si="11"/>
        <v>329</v>
      </c>
      <c r="F43" s="51">
        <f t="shared" si="13"/>
        <v>658</v>
      </c>
      <c r="G43" s="66">
        <f t="shared" si="8"/>
        <v>0.90384615384615385</v>
      </c>
      <c r="H43" s="67">
        <f t="shared" si="12"/>
        <v>1.8076923076923077</v>
      </c>
      <c r="J43" s="73">
        <f t="shared" si="10"/>
        <v>884.20604395604391</v>
      </c>
      <c r="K43" s="74">
        <f t="shared" si="9"/>
        <v>7252.5952157862839</v>
      </c>
    </row>
    <row r="44" spans="2:11" x14ac:dyDescent="0.25">
      <c r="B44" s="62">
        <v>44598</v>
      </c>
      <c r="C44" s="51">
        <v>403</v>
      </c>
      <c r="D44" s="51">
        <f>COUNTIF('Database MP5'!$B$1:$B$181,B44)</f>
        <v>2</v>
      </c>
      <c r="E44" s="51">
        <f t="shared" si="11"/>
        <v>328</v>
      </c>
      <c r="F44" s="51">
        <f t="shared" si="13"/>
        <v>656</v>
      </c>
      <c r="G44" s="66">
        <f t="shared" si="8"/>
        <v>0.90109890109890112</v>
      </c>
      <c r="H44" s="67">
        <f t="shared" si="12"/>
        <v>1.8021978021978022</v>
      </c>
      <c r="J44" s="73">
        <f t="shared" si="10"/>
        <v>886.00824175824175</v>
      </c>
      <c r="K44" s="74">
        <f t="shared" si="9"/>
        <v>7267.3775295325695</v>
      </c>
    </row>
    <row r="45" spans="2:11" x14ac:dyDescent="0.25">
      <c r="B45" s="62">
        <v>44599</v>
      </c>
      <c r="C45" s="51">
        <v>404</v>
      </c>
      <c r="D45" s="51">
        <f>COUNTIF('Database MP5'!$B$1:$B$181,B45)</f>
        <v>0</v>
      </c>
      <c r="E45" s="51">
        <f t="shared" si="11"/>
        <v>327</v>
      </c>
      <c r="F45" s="51">
        <f t="shared" si="13"/>
        <v>0</v>
      </c>
      <c r="G45" s="66">
        <f t="shared" si="8"/>
        <v>0.89835164835164838</v>
      </c>
      <c r="H45" s="67">
        <f t="shared" si="12"/>
        <v>0</v>
      </c>
      <c r="J45" s="73">
        <f t="shared" si="10"/>
        <v>886.00824175824175</v>
      </c>
      <c r="K45" s="74">
        <f t="shared" si="9"/>
        <v>7267.3775295325695</v>
      </c>
    </row>
    <row r="46" spans="2:11" x14ac:dyDescent="0.25">
      <c r="B46" s="62">
        <v>44600</v>
      </c>
      <c r="C46" s="51">
        <v>405</v>
      </c>
      <c r="D46" s="51">
        <f>COUNTIF('Database MP5'!$B$1:$B$181,B46)</f>
        <v>0</v>
      </c>
      <c r="E46" s="51">
        <f t="shared" si="11"/>
        <v>326</v>
      </c>
      <c r="F46" s="51">
        <f t="shared" si="13"/>
        <v>0</v>
      </c>
      <c r="G46" s="66">
        <f t="shared" si="8"/>
        <v>0.89560439560439564</v>
      </c>
      <c r="H46" s="67">
        <f t="shared" si="12"/>
        <v>0</v>
      </c>
      <c r="J46" s="73">
        <f t="shared" si="10"/>
        <v>886.00824175824175</v>
      </c>
      <c r="K46" s="74">
        <f t="shared" si="9"/>
        <v>7267.3775295325695</v>
      </c>
    </row>
    <row r="47" spans="2:11" x14ac:dyDescent="0.25">
      <c r="B47" s="62">
        <v>44601</v>
      </c>
      <c r="C47" s="51">
        <v>406</v>
      </c>
      <c r="D47" s="51">
        <f>COUNTIF('Database MP5'!$B$1:$B$181,B47)</f>
        <v>0</v>
      </c>
      <c r="E47" s="51">
        <f t="shared" si="11"/>
        <v>325</v>
      </c>
      <c r="F47" s="51">
        <f t="shared" si="13"/>
        <v>0</v>
      </c>
      <c r="G47" s="66">
        <f t="shared" si="8"/>
        <v>0.8928571428571429</v>
      </c>
      <c r="H47" s="67">
        <f t="shared" si="12"/>
        <v>0</v>
      </c>
      <c r="J47" s="73">
        <f t="shared" si="10"/>
        <v>886.00824175824175</v>
      </c>
      <c r="K47" s="74">
        <f t="shared" si="9"/>
        <v>7267.3775295325695</v>
      </c>
    </row>
    <row r="48" spans="2:11" x14ac:dyDescent="0.25">
      <c r="B48" s="62">
        <v>44602</v>
      </c>
      <c r="C48" s="51">
        <v>407</v>
      </c>
      <c r="D48" s="51">
        <f>COUNTIF('Database MP5'!$B$1:$B$181,B48)</f>
        <v>1</v>
      </c>
      <c r="E48" s="51">
        <f t="shared" si="11"/>
        <v>324</v>
      </c>
      <c r="F48" s="51">
        <f t="shared" si="13"/>
        <v>324</v>
      </c>
      <c r="G48" s="66">
        <f t="shared" si="8"/>
        <v>0.89010989010989006</v>
      </c>
      <c r="H48" s="67">
        <f t="shared" si="12"/>
        <v>0.89010989010989006</v>
      </c>
      <c r="J48" s="73">
        <f t="shared" si="10"/>
        <v>886.89835164835165</v>
      </c>
      <c r="K48" s="74">
        <f t="shared" si="9"/>
        <v>7274.6785503462843</v>
      </c>
    </row>
    <row r="49" spans="2:11" x14ac:dyDescent="0.25">
      <c r="B49" s="62">
        <v>44603</v>
      </c>
      <c r="C49" s="51">
        <v>408</v>
      </c>
      <c r="D49" s="51">
        <f>COUNTIF('Database MP5'!$B$1:$B$181,B49)</f>
        <v>2</v>
      </c>
      <c r="E49" s="51">
        <f t="shared" si="11"/>
        <v>323</v>
      </c>
      <c r="F49" s="51">
        <f t="shared" si="13"/>
        <v>646</v>
      </c>
      <c r="G49" s="66">
        <f t="shared" si="8"/>
        <v>0.88736263736263732</v>
      </c>
      <c r="H49" s="67">
        <f t="shared" si="12"/>
        <v>1.7747252747252746</v>
      </c>
      <c r="J49" s="73">
        <f t="shared" si="10"/>
        <v>888.67307692307691</v>
      </c>
      <c r="K49" s="74">
        <f t="shared" si="9"/>
        <v>7289.2355239439985</v>
      </c>
    </row>
    <row r="50" spans="2:11" x14ac:dyDescent="0.25">
      <c r="B50" s="62">
        <v>44604</v>
      </c>
      <c r="C50" s="51">
        <v>409</v>
      </c>
      <c r="D50" s="51">
        <f>COUNTIF('Database MP5'!$B$1:$B$181,B50)</f>
        <v>0</v>
      </c>
      <c r="E50" s="51">
        <f t="shared" si="11"/>
        <v>322</v>
      </c>
      <c r="F50" s="51">
        <f t="shared" si="13"/>
        <v>0</v>
      </c>
      <c r="G50" s="66">
        <f t="shared" si="8"/>
        <v>0.88461538461538458</v>
      </c>
      <c r="H50" s="67">
        <f t="shared" si="12"/>
        <v>0</v>
      </c>
      <c r="J50" s="73">
        <f t="shared" si="10"/>
        <v>888.67307692307691</v>
      </c>
      <c r="K50" s="74">
        <f t="shared" si="9"/>
        <v>7289.2355239439985</v>
      </c>
    </row>
    <row r="51" spans="2:11" x14ac:dyDescent="0.25">
      <c r="B51" s="62">
        <v>44605</v>
      </c>
      <c r="C51" s="51">
        <v>410</v>
      </c>
      <c r="D51" s="51">
        <f>COUNTIF('Database MP5'!$B$1:$B$181,B51)</f>
        <v>0</v>
      </c>
      <c r="E51" s="51">
        <f t="shared" si="11"/>
        <v>321</v>
      </c>
      <c r="F51" s="51">
        <f t="shared" si="13"/>
        <v>0</v>
      </c>
      <c r="G51" s="66">
        <f t="shared" si="8"/>
        <v>0.88186813186813184</v>
      </c>
      <c r="H51" s="67">
        <f t="shared" si="12"/>
        <v>0</v>
      </c>
      <c r="J51" s="73">
        <f t="shared" si="10"/>
        <v>888.67307692307691</v>
      </c>
      <c r="K51" s="74">
        <f t="shared" si="9"/>
        <v>7289.2355239439985</v>
      </c>
    </row>
    <row r="52" spans="2:11" x14ac:dyDescent="0.25">
      <c r="B52" s="62">
        <v>44606</v>
      </c>
      <c r="C52" s="51">
        <v>411</v>
      </c>
      <c r="D52" s="51">
        <f>COUNTIF('Database MP5'!$B$1:$B$181,B52)</f>
        <v>0</v>
      </c>
      <c r="E52" s="51">
        <f t="shared" si="11"/>
        <v>320</v>
      </c>
      <c r="F52" s="51">
        <f t="shared" si="13"/>
        <v>0</v>
      </c>
      <c r="G52" s="66">
        <f t="shared" si="8"/>
        <v>0.87912087912087911</v>
      </c>
      <c r="H52" s="67">
        <f t="shared" si="12"/>
        <v>0</v>
      </c>
      <c r="J52" s="73">
        <f t="shared" si="10"/>
        <v>888.67307692307691</v>
      </c>
      <c r="K52" s="74">
        <f t="shared" si="9"/>
        <v>7289.2355239439985</v>
      </c>
    </row>
    <row r="53" spans="2:11" x14ac:dyDescent="0.25">
      <c r="B53" s="62">
        <v>44607</v>
      </c>
      <c r="C53" s="51">
        <v>412</v>
      </c>
      <c r="D53" s="51">
        <f>COUNTIF('Database MP5'!$B$1:$B$181,B53)</f>
        <v>3</v>
      </c>
      <c r="E53" s="51">
        <f t="shared" si="11"/>
        <v>319</v>
      </c>
      <c r="F53" s="51">
        <f t="shared" si="13"/>
        <v>957</v>
      </c>
      <c r="G53" s="66">
        <f t="shared" si="8"/>
        <v>0.87637362637362637</v>
      </c>
      <c r="H53" s="67">
        <f t="shared" si="12"/>
        <v>2.6291208791208791</v>
      </c>
      <c r="J53" s="73">
        <f t="shared" si="10"/>
        <v>891.30219780219784</v>
      </c>
      <c r="K53" s="74">
        <f t="shared" si="9"/>
        <v>7310.8005761622853</v>
      </c>
    </row>
    <row r="54" spans="2:11" x14ac:dyDescent="0.25">
      <c r="B54" s="62">
        <v>44608</v>
      </c>
      <c r="C54" s="51">
        <v>413</v>
      </c>
      <c r="D54" s="51">
        <f>COUNTIF('Database MP5'!$B$1:$B$181,B54)</f>
        <v>0</v>
      </c>
      <c r="E54" s="51">
        <f t="shared" si="11"/>
        <v>318</v>
      </c>
      <c r="F54" s="51">
        <f t="shared" si="13"/>
        <v>0</v>
      </c>
      <c r="G54" s="66">
        <f t="shared" si="8"/>
        <v>0.87362637362637363</v>
      </c>
      <c r="H54" s="67">
        <f t="shared" si="12"/>
        <v>0</v>
      </c>
      <c r="J54" s="73">
        <f t="shared" si="10"/>
        <v>891.30219780219784</v>
      </c>
      <c r="K54" s="74">
        <f t="shared" si="9"/>
        <v>7310.8005761622853</v>
      </c>
    </row>
    <row r="55" spans="2:11" x14ac:dyDescent="0.25">
      <c r="B55" s="62">
        <v>44609</v>
      </c>
      <c r="C55" s="51">
        <v>414</v>
      </c>
      <c r="D55" s="51">
        <f>COUNTIF('Database MP5'!$B$1:$B$181,B55)</f>
        <v>0</v>
      </c>
      <c r="E55" s="51">
        <f t="shared" si="11"/>
        <v>317</v>
      </c>
      <c r="F55" s="51">
        <f t="shared" si="13"/>
        <v>0</v>
      </c>
      <c r="G55" s="66">
        <f t="shared" si="8"/>
        <v>0.87087912087912089</v>
      </c>
      <c r="H55" s="67">
        <f t="shared" si="12"/>
        <v>0</v>
      </c>
      <c r="J55" s="73">
        <f t="shared" si="10"/>
        <v>891.30219780219784</v>
      </c>
      <c r="K55" s="74">
        <f t="shared" si="9"/>
        <v>7310.8005761622853</v>
      </c>
    </row>
    <row r="56" spans="2:11" x14ac:dyDescent="0.25">
      <c r="B56" s="62">
        <v>44610</v>
      </c>
      <c r="C56" s="51">
        <v>415</v>
      </c>
      <c r="D56" s="51">
        <f>COUNTIF('Database MP5'!$B$1:$B$181,B56)</f>
        <v>0</v>
      </c>
      <c r="E56" s="51">
        <f t="shared" si="11"/>
        <v>316</v>
      </c>
      <c r="F56" s="51">
        <f t="shared" si="13"/>
        <v>0</v>
      </c>
      <c r="G56" s="66">
        <f t="shared" si="8"/>
        <v>0.86813186813186816</v>
      </c>
      <c r="H56" s="67">
        <f t="shared" si="12"/>
        <v>0</v>
      </c>
      <c r="J56" s="73">
        <f t="shared" si="10"/>
        <v>891.30219780219784</v>
      </c>
      <c r="K56" s="74">
        <f t="shared" si="9"/>
        <v>7310.8005761622853</v>
      </c>
    </row>
    <row r="57" spans="2:11" x14ac:dyDescent="0.25">
      <c r="B57" s="62">
        <v>44611</v>
      </c>
      <c r="C57" s="51">
        <v>416</v>
      </c>
      <c r="D57" s="51">
        <f>COUNTIF('Database MP5'!$B$1:$B$181,B57)</f>
        <v>0</v>
      </c>
      <c r="E57" s="51">
        <f t="shared" si="11"/>
        <v>315</v>
      </c>
      <c r="F57" s="51">
        <f t="shared" si="13"/>
        <v>0</v>
      </c>
      <c r="G57" s="66">
        <f t="shared" si="8"/>
        <v>0.86538461538461542</v>
      </c>
      <c r="H57" s="67">
        <f t="shared" si="12"/>
        <v>0</v>
      </c>
      <c r="J57" s="73">
        <f t="shared" si="10"/>
        <v>891.30219780219784</v>
      </c>
      <c r="K57" s="74">
        <f t="shared" si="9"/>
        <v>7310.8005761622853</v>
      </c>
    </row>
    <row r="58" spans="2:11" x14ac:dyDescent="0.25">
      <c r="B58" s="62">
        <v>44612</v>
      </c>
      <c r="C58" s="51">
        <v>417</v>
      </c>
      <c r="D58" s="51">
        <f>COUNTIF('Database MP5'!$B$1:$B$181,B58)</f>
        <v>0</v>
      </c>
      <c r="E58" s="51">
        <f t="shared" si="11"/>
        <v>314</v>
      </c>
      <c r="F58" s="51">
        <f t="shared" si="13"/>
        <v>0</v>
      </c>
      <c r="G58" s="66">
        <f t="shared" si="8"/>
        <v>0.86263736263736268</v>
      </c>
      <c r="H58" s="67">
        <f t="shared" si="12"/>
        <v>0</v>
      </c>
      <c r="J58" s="73">
        <f t="shared" si="10"/>
        <v>891.30219780219784</v>
      </c>
      <c r="K58" s="74">
        <f t="shared" si="9"/>
        <v>7310.8005761622853</v>
      </c>
    </row>
    <row r="59" spans="2:11" x14ac:dyDescent="0.25">
      <c r="B59" s="62">
        <v>44613</v>
      </c>
      <c r="C59" s="51">
        <v>418</v>
      </c>
      <c r="D59" s="51">
        <f>COUNTIF('Database MP5'!$B$1:$B$181,B59)</f>
        <v>0</v>
      </c>
      <c r="E59" s="51">
        <f t="shared" si="11"/>
        <v>313</v>
      </c>
      <c r="F59" s="51">
        <f t="shared" si="13"/>
        <v>0</v>
      </c>
      <c r="G59" s="66">
        <f t="shared" si="8"/>
        <v>0.85989010989010994</v>
      </c>
      <c r="H59" s="67">
        <f t="shared" si="12"/>
        <v>0</v>
      </c>
      <c r="J59" s="73">
        <f t="shared" si="10"/>
        <v>891.30219780219784</v>
      </c>
      <c r="K59" s="74">
        <f t="shared" si="9"/>
        <v>7310.8005761622853</v>
      </c>
    </row>
    <row r="60" spans="2:11" x14ac:dyDescent="0.25">
      <c r="B60" s="62">
        <v>44614</v>
      </c>
      <c r="C60" s="51">
        <v>419</v>
      </c>
      <c r="D60" s="51">
        <f>COUNTIF('Database MP5'!$B$1:$B$181,B60)</f>
        <v>0</v>
      </c>
      <c r="E60" s="51">
        <f t="shared" si="11"/>
        <v>312</v>
      </c>
      <c r="F60" s="51">
        <f t="shared" si="13"/>
        <v>0</v>
      </c>
      <c r="G60" s="66">
        <f t="shared" si="8"/>
        <v>0.8571428571428571</v>
      </c>
      <c r="H60" s="67">
        <f t="shared" si="12"/>
        <v>0</v>
      </c>
      <c r="J60" s="73">
        <f t="shared" si="10"/>
        <v>891.30219780219784</v>
      </c>
      <c r="K60" s="74">
        <f t="shared" si="9"/>
        <v>7310.8005761622853</v>
      </c>
    </row>
    <row r="61" spans="2:11" x14ac:dyDescent="0.25">
      <c r="B61" s="62">
        <v>44615</v>
      </c>
      <c r="C61" s="51">
        <v>420</v>
      </c>
      <c r="D61" s="51">
        <f>COUNTIF('Database MP5'!$B$1:$B$181,B61)</f>
        <v>0</v>
      </c>
      <c r="E61" s="51">
        <f t="shared" si="11"/>
        <v>311</v>
      </c>
      <c r="F61" s="51">
        <f t="shared" si="13"/>
        <v>0</v>
      </c>
      <c r="G61" s="66">
        <f t="shared" si="8"/>
        <v>0.85439560439560436</v>
      </c>
      <c r="H61" s="67">
        <f t="shared" si="12"/>
        <v>0</v>
      </c>
      <c r="J61" s="73">
        <f t="shared" si="10"/>
        <v>891.30219780219784</v>
      </c>
      <c r="K61" s="74">
        <f t="shared" si="9"/>
        <v>7310.8005761622853</v>
      </c>
    </row>
    <row r="62" spans="2:11" x14ac:dyDescent="0.25">
      <c r="B62" s="62">
        <v>44616</v>
      </c>
      <c r="C62" s="51">
        <v>421</v>
      </c>
      <c r="D62" s="51">
        <f>COUNTIF('Database MP5'!$B$1:$B$181,B62)</f>
        <v>0</v>
      </c>
      <c r="E62" s="51">
        <f t="shared" si="11"/>
        <v>310</v>
      </c>
      <c r="F62" s="51">
        <f t="shared" si="13"/>
        <v>0</v>
      </c>
      <c r="G62" s="66">
        <f t="shared" si="8"/>
        <v>0.85164835164835162</v>
      </c>
      <c r="H62" s="67">
        <f t="shared" si="12"/>
        <v>0</v>
      </c>
      <c r="J62" s="73">
        <f t="shared" si="10"/>
        <v>891.30219780219784</v>
      </c>
      <c r="K62" s="74">
        <f t="shared" si="9"/>
        <v>7310.8005761622853</v>
      </c>
    </row>
    <row r="63" spans="2:11" x14ac:dyDescent="0.25">
      <c r="B63" s="62">
        <v>44617</v>
      </c>
      <c r="C63" s="51">
        <v>422</v>
      </c>
      <c r="D63" s="51">
        <f>COUNTIF('Database MP5'!$B$1:$B$181,B63)</f>
        <v>0</v>
      </c>
      <c r="E63" s="51">
        <f t="shared" si="11"/>
        <v>309</v>
      </c>
      <c r="F63" s="51">
        <f t="shared" si="13"/>
        <v>0</v>
      </c>
      <c r="G63" s="66">
        <f t="shared" si="8"/>
        <v>0.84890109890109888</v>
      </c>
      <c r="H63" s="67">
        <f t="shared" si="12"/>
        <v>0</v>
      </c>
      <c r="J63" s="73">
        <f t="shared" si="10"/>
        <v>891.30219780219784</v>
      </c>
      <c r="K63" s="74">
        <f t="shared" si="9"/>
        <v>7310.8005761622853</v>
      </c>
    </row>
    <row r="64" spans="2:11" x14ac:dyDescent="0.25">
      <c r="B64" s="62">
        <v>44618</v>
      </c>
      <c r="C64" s="51">
        <v>423</v>
      </c>
      <c r="D64" s="51">
        <f>COUNTIF('Database MP5'!$B$1:$B$181,B64)</f>
        <v>0</v>
      </c>
      <c r="E64" s="51">
        <f t="shared" si="11"/>
        <v>308</v>
      </c>
      <c r="F64" s="51">
        <f t="shared" si="13"/>
        <v>0</v>
      </c>
      <c r="G64" s="66">
        <f t="shared" si="8"/>
        <v>0.84615384615384615</v>
      </c>
      <c r="H64" s="67">
        <f t="shared" si="12"/>
        <v>0</v>
      </c>
      <c r="J64" s="73">
        <f t="shared" si="10"/>
        <v>891.30219780219784</v>
      </c>
      <c r="K64" s="74">
        <f t="shared" si="9"/>
        <v>7310.8005761622853</v>
      </c>
    </row>
    <row r="65" spans="2:11" x14ac:dyDescent="0.25">
      <c r="B65" s="62">
        <v>44619</v>
      </c>
      <c r="C65" s="51">
        <v>424</v>
      </c>
      <c r="D65" s="51">
        <f>COUNTIF('Database MP5'!$B$1:$B$181,B65)</f>
        <v>0</v>
      </c>
      <c r="E65" s="51">
        <f t="shared" si="11"/>
        <v>307</v>
      </c>
      <c r="F65" s="51">
        <f t="shared" si="13"/>
        <v>0</v>
      </c>
      <c r="G65" s="66">
        <f t="shared" si="8"/>
        <v>0.84340659340659341</v>
      </c>
      <c r="H65" s="67">
        <f t="shared" si="12"/>
        <v>0</v>
      </c>
      <c r="J65" s="73">
        <f t="shared" si="10"/>
        <v>891.30219780219784</v>
      </c>
      <c r="K65" s="74">
        <f t="shared" si="9"/>
        <v>7310.8005761622853</v>
      </c>
    </row>
    <row r="66" spans="2:11" x14ac:dyDescent="0.25">
      <c r="B66" s="62">
        <v>44620</v>
      </c>
      <c r="C66" s="51">
        <v>425</v>
      </c>
      <c r="D66" s="51">
        <f>COUNTIF('Database MP5'!$B$1:$B$181,B66)</f>
        <v>0</v>
      </c>
      <c r="E66" s="51">
        <f t="shared" si="11"/>
        <v>306</v>
      </c>
      <c r="F66" s="51">
        <f t="shared" si="13"/>
        <v>0</v>
      </c>
      <c r="G66" s="66">
        <f t="shared" si="8"/>
        <v>0.84065934065934067</v>
      </c>
      <c r="H66" s="67">
        <f t="shared" si="12"/>
        <v>0</v>
      </c>
      <c r="J66" s="73">
        <f t="shared" si="10"/>
        <v>891.30219780219784</v>
      </c>
      <c r="K66" s="74">
        <f t="shared" si="9"/>
        <v>7310.8005761622853</v>
      </c>
    </row>
    <row r="67" spans="2:11" x14ac:dyDescent="0.25">
      <c r="B67" s="62">
        <v>44621</v>
      </c>
      <c r="C67" s="51">
        <v>426</v>
      </c>
      <c r="D67" s="51">
        <f>COUNTIF('Database MP5'!$B$1:$B$181,B67)</f>
        <v>0</v>
      </c>
      <c r="E67" s="51">
        <f t="shared" si="11"/>
        <v>305</v>
      </c>
      <c r="F67" s="51">
        <f t="shared" si="13"/>
        <v>0</v>
      </c>
      <c r="G67" s="66">
        <f t="shared" si="8"/>
        <v>0.83791208791208793</v>
      </c>
      <c r="H67" s="67">
        <f t="shared" si="12"/>
        <v>0</v>
      </c>
      <c r="J67" s="73">
        <f t="shared" si="10"/>
        <v>891.30219780219784</v>
      </c>
      <c r="K67" s="74">
        <f t="shared" si="9"/>
        <v>7310.8005761622853</v>
      </c>
    </row>
    <row r="68" spans="2:11" x14ac:dyDescent="0.25">
      <c r="B68" s="62">
        <v>44622</v>
      </c>
      <c r="C68" s="51">
        <v>427</v>
      </c>
      <c r="D68" s="51">
        <f>COUNTIF('Database MP5'!$B$1:$B$181,B68)</f>
        <v>0</v>
      </c>
      <c r="E68" s="51">
        <f t="shared" si="11"/>
        <v>304</v>
      </c>
      <c r="F68" s="51">
        <f t="shared" si="13"/>
        <v>0</v>
      </c>
      <c r="G68" s="66">
        <f t="shared" si="8"/>
        <v>0.8351648351648352</v>
      </c>
      <c r="H68" s="67">
        <f t="shared" si="12"/>
        <v>0</v>
      </c>
      <c r="J68" s="73">
        <f t="shared" si="10"/>
        <v>891.30219780219784</v>
      </c>
      <c r="K68" s="74">
        <f t="shared" si="9"/>
        <v>7310.8005761622853</v>
      </c>
    </row>
    <row r="69" spans="2:11" x14ac:dyDescent="0.25">
      <c r="B69" s="62">
        <v>44623</v>
      </c>
      <c r="C69" s="51">
        <v>428</v>
      </c>
      <c r="D69" s="51">
        <f>COUNTIF('Database MP5'!$B$1:$B$181,B69)</f>
        <v>0</v>
      </c>
      <c r="E69" s="51">
        <f t="shared" si="11"/>
        <v>303</v>
      </c>
      <c r="F69" s="51">
        <f t="shared" si="13"/>
        <v>0</v>
      </c>
      <c r="G69" s="66">
        <f t="shared" si="8"/>
        <v>0.83241758241758246</v>
      </c>
      <c r="H69" s="67">
        <f t="shared" si="12"/>
        <v>0</v>
      </c>
      <c r="J69" s="73">
        <f t="shared" si="10"/>
        <v>891.30219780219784</v>
      </c>
      <c r="K69" s="74">
        <f t="shared" si="9"/>
        <v>7310.8005761622853</v>
      </c>
    </row>
    <row r="70" spans="2:11" x14ac:dyDescent="0.25">
      <c r="B70" s="62">
        <v>44624</v>
      </c>
      <c r="C70" s="51">
        <v>429</v>
      </c>
      <c r="D70" s="51">
        <f>COUNTIF('Database MP5'!$B$1:$B$181,B70)</f>
        <v>0</v>
      </c>
      <c r="E70" s="51">
        <f t="shared" si="11"/>
        <v>302</v>
      </c>
      <c r="F70" s="51">
        <f t="shared" si="13"/>
        <v>0</v>
      </c>
      <c r="G70" s="66">
        <f t="shared" si="8"/>
        <v>0.82967032967032972</v>
      </c>
      <c r="H70" s="67">
        <f t="shared" si="12"/>
        <v>0</v>
      </c>
      <c r="J70" s="73">
        <f t="shared" si="10"/>
        <v>891.30219780219784</v>
      </c>
      <c r="K70" s="74">
        <f t="shared" si="9"/>
        <v>7310.8005761622853</v>
      </c>
    </row>
    <row r="71" spans="2:11" x14ac:dyDescent="0.25">
      <c r="B71" s="62">
        <v>44625</v>
      </c>
      <c r="C71" s="51">
        <v>430</v>
      </c>
      <c r="D71" s="51">
        <f>COUNTIF('Database MP5'!$B$1:$B$181,B71)</f>
        <v>0</v>
      </c>
      <c r="E71" s="51">
        <f t="shared" si="11"/>
        <v>301</v>
      </c>
      <c r="F71" s="51">
        <f t="shared" si="13"/>
        <v>0</v>
      </c>
      <c r="G71" s="66">
        <f t="shared" si="8"/>
        <v>0.82692307692307687</v>
      </c>
      <c r="H71" s="67">
        <f t="shared" si="12"/>
        <v>0</v>
      </c>
      <c r="J71" s="73">
        <f t="shared" si="10"/>
        <v>891.30219780219784</v>
      </c>
      <c r="K71" s="74">
        <f t="shared" si="9"/>
        <v>7310.8005761622853</v>
      </c>
    </row>
    <row r="72" spans="2:11" x14ac:dyDescent="0.25">
      <c r="B72" s="62">
        <v>44626</v>
      </c>
      <c r="C72" s="51">
        <v>431</v>
      </c>
      <c r="D72" s="51">
        <f>COUNTIF('Database MP5'!$B$1:$B$181,B72)</f>
        <v>0</v>
      </c>
      <c r="E72" s="51">
        <f t="shared" si="11"/>
        <v>300</v>
      </c>
      <c r="F72" s="51">
        <f t="shared" si="13"/>
        <v>0</v>
      </c>
      <c r="G72" s="66">
        <f t="shared" si="8"/>
        <v>0.82417582417582413</v>
      </c>
      <c r="H72" s="67">
        <f t="shared" si="12"/>
        <v>0</v>
      </c>
      <c r="J72" s="73">
        <f t="shared" si="10"/>
        <v>891.30219780219784</v>
      </c>
      <c r="K72" s="74">
        <f t="shared" si="9"/>
        <v>7310.8005761622853</v>
      </c>
    </row>
    <row r="73" spans="2:11" x14ac:dyDescent="0.25">
      <c r="B73" s="62">
        <v>44627</v>
      </c>
      <c r="C73" s="51">
        <v>432</v>
      </c>
      <c r="D73" s="51">
        <f>COUNTIF('Database MP5'!$B$1:$B$181,B73)</f>
        <v>0</v>
      </c>
      <c r="E73" s="51">
        <f t="shared" si="11"/>
        <v>299</v>
      </c>
      <c r="F73" s="51">
        <f t="shared" si="13"/>
        <v>0</v>
      </c>
      <c r="G73" s="66">
        <f t="shared" si="8"/>
        <v>0.8214285714285714</v>
      </c>
      <c r="H73" s="67">
        <f t="shared" si="12"/>
        <v>0</v>
      </c>
      <c r="J73" s="73">
        <f t="shared" si="10"/>
        <v>891.30219780219784</v>
      </c>
      <c r="K73" s="74">
        <f t="shared" si="9"/>
        <v>7310.8005761622853</v>
      </c>
    </row>
    <row r="74" spans="2:11" x14ac:dyDescent="0.25">
      <c r="B74" s="62">
        <v>44628</v>
      </c>
      <c r="C74" s="51">
        <v>433</v>
      </c>
      <c r="D74" s="51">
        <f>COUNTIF('Database MP5'!$B$1:$B$181,B74)</f>
        <v>0</v>
      </c>
      <c r="E74" s="51">
        <f t="shared" si="11"/>
        <v>298</v>
      </c>
      <c r="F74" s="51">
        <f t="shared" si="13"/>
        <v>0</v>
      </c>
      <c r="G74" s="66">
        <f t="shared" si="8"/>
        <v>0.81868131868131866</v>
      </c>
      <c r="H74" s="67">
        <f t="shared" si="12"/>
        <v>0</v>
      </c>
      <c r="J74" s="73">
        <f t="shared" si="10"/>
        <v>891.30219780219784</v>
      </c>
      <c r="K74" s="74">
        <f t="shared" si="9"/>
        <v>7310.8005761622853</v>
      </c>
    </row>
    <row r="75" spans="2:11" x14ac:dyDescent="0.25">
      <c r="B75" s="62">
        <v>44629</v>
      </c>
      <c r="C75" s="51">
        <v>434</v>
      </c>
      <c r="D75" s="51">
        <f>COUNTIF('Database MP5'!$B$1:$B$181,B75)</f>
        <v>0</v>
      </c>
      <c r="E75" s="51">
        <f t="shared" si="11"/>
        <v>297</v>
      </c>
      <c r="F75" s="51">
        <f t="shared" si="13"/>
        <v>0</v>
      </c>
      <c r="G75" s="66">
        <f t="shared" si="8"/>
        <v>0.81593406593406592</v>
      </c>
      <c r="H75" s="67">
        <f t="shared" si="12"/>
        <v>0</v>
      </c>
      <c r="J75" s="73">
        <f t="shared" si="10"/>
        <v>891.30219780219784</v>
      </c>
      <c r="K75" s="74">
        <f t="shared" si="9"/>
        <v>7310.8005761622853</v>
      </c>
    </row>
    <row r="76" spans="2:11" x14ac:dyDescent="0.25">
      <c r="B76" s="62">
        <v>44630</v>
      </c>
      <c r="C76" s="51">
        <v>435</v>
      </c>
      <c r="D76" s="51">
        <f>COUNTIF('Database MP5'!$B$1:$B$181,B76)</f>
        <v>0</v>
      </c>
      <c r="E76" s="51">
        <f t="shared" si="11"/>
        <v>296</v>
      </c>
      <c r="F76" s="51">
        <f t="shared" si="13"/>
        <v>0</v>
      </c>
      <c r="G76" s="66">
        <f t="shared" si="8"/>
        <v>0.81318681318681318</v>
      </c>
      <c r="H76" s="67">
        <f t="shared" si="12"/>
        <v>0</v>
      </c>
      <c r="J76" s="73">
        <f t="shared" si="10"/>
        <v>891.30219780219784</v>
      </c>
      <c r="K76" s="74">
        <f t="shared" si="9"/>
        <v>7310.8005761622853</v>
      </c>
    </row>
    <row r="77" spans="2:11" x14ac:dyDescent="0.25">
      <c r="B77" s="62">
        <v>44631</v>
      </c>
      <c r="C77" s="51">
        <v>436</v>
      </c>
      <c r="D77" s="51">
        <f>COUNTIF('Database MP5'!$B$1:$B$181,B77)</f>
        <v>0</v>
      </c>
      <c r="E77" s="51">
        <f t="shared" si="11"/>
        <v>295</v>
      </c>
      <c r="F77" s="51">
        <f t="shared" si="13"/>
        <v>0</v>
      </c>
      <c r="G77" s="66">
        <f t="shared" si="8"/>
        <v>0.81043956043956045</v>
      </c>
      <c r="H77" s="67">
        <f t="shared" si="12"/>
        <v>0</v>
      </c>
      <c r="J77" s="73">
        <f t="shared" si="10"/>
        <v>891.30219780219784</v>
      </c>
      <c r="K77" s="74">
        <f t="shared" si="9"/>
        <v>7310.8005761622853</v>
      </c>
    </row>
    <row r="78" spans="2:11" x14ac:dyDescent="0.25">
      <c r="B78" s="62">
        <v>44632</v>
      </c>
      <c r="C78" s="51">
        <v>437</v>
      </c>
      <c r="D78" s="51">
        <f>COUNTIF('Database MP5'!$B$1:$B$181,B78)</f>
        <v>0</v>
      </c>
      <c r="E78" s="51">
        <f t="shared" si="11"/>
        <v>294</v>
      </c>
      <c r="F78" s="51">
        <f t="shared" si="13"/>
        <v>0</v>
      </c>
      <c r="G78" s="66">
        <f t="shared" si="8"/>
        <v>0.80769230769230771</v>
      </c>
      <c r="H78" s="67">
        <f t="shared" si="12"/>
        <v>0</v>
      </c>
      <c r="J78" s="73">
        <f t="shared" si="10"/>
        <v>891.30219780219784</v>
      </c>
      <c r="K78" s="74">
        <f t="shared" si="9"/>
        <v>7310.8005761622853</v>
      </c>
    </row>
    <row r="79" spans="2:11" x14ac:dyDescent="0.25">
      <c r="B79" s="62">
        <v>44633</v>
      </c>
      <c r="C79" s="51">
        <v>438</v>
      </c>
      <c r="D79" s="51">
        <f>COUNTIF('Database MP5'!$B$1:$B$181,B79)</f>
        <v>0</v>
      </c>
      <c r="E79" s="51">
        <f t="shared" si="11"/>
        <v>293</v>
      </c>
      <c r="F79" s="51">
        <f t="shared" si="13"/>
        <v>0</v>
      </c>
      <c r="G79" s="66">
        <f t="shared" si="8"/>
        <v>0.80494505494505497</v>
      </c>
      <c r="H79" s="67">
        <f t="shared" si="12"/>
        <v>0</v>
      </c>
      <c r="J79" s="73">
        <f t="shared" si="10"/>
        <v>891.30219780219784</v>
      </c>
      <c r="K79" s="74">
        <f t="shared" si="9"/>
        <v>7310.8005761622853</v>
      </c>
    </row>
    <row r="80" spans="2:11" x14ac:dyDescent="0.25">
      <c r="B80" s="62">
        <v>44634</v>
      </c>
      <c r="C80" s="51">
        <v>439</v>
      </c>
      <c r="D80" s="51">
        <f>COUNTIF('Database MP5'!$B$1:$B$181,B80)</f>
        <v>0</v>
      </c>
      <c r="E80" s="51">
        <f t="shared" si="11"/>
        <v>292</v>
      </c>
      <c r="F80" s="51">
        <f t="shared" si="13"/>
        <v>0</v>
      </c>
      <c r="G80" s="66">
        <f t="shared" si="8"/>
        <v>0.80219780219780223</v>
      </c>
      <c r="H80" s="67">
        <f t="shared" si="12"/>
        <v>0</v>
      </c>
      <c r="J80" s="73">
        <f t="shared" si="10"/>
        <v>891.30219780219784</v>
      </c>
      <c r="K80" s="74">
        <f t="shared" si="9"/>
        <v>7310.8005761622853</v>
      </c>
    </row>
    <row r="81" spans="2:11" x14ac:dyDescent="0.25">
      <c r="B81" s="62">
        <v>44635</v>
      </c>
      <c r="C81" s="51">
        <v>440</v>
      </c>
      <c r="D81" s="51">
        <f>COUNTIF('Database MP5'!$B$1:$B$181,B81)</f>
        <v>0</v>
      </c>
      <c r="E81" s="51">
        <f t="shared" si="11"/>
        <v>291</v>
      </c>
      <c r="F81" s="51">
        <f t="shared" si="13"/>
        <v>0</v>
      </c>
      <c r="G81" s="66">
        <f t="shared" si="8"/>
        <v>0.7994505494505495</v>
      </c>
      <c r="H81" s="67">
        <f t="shared" si="12"/>
        <v>0</v>
      </c>
      <c r="J81" s="73">
        <f t="shared" si="10"/>
        <v>891.30219780219784</v>
      </c>
      <c r="K81" s="74">
        <f t="shared" si="9"/>
        <v>7310.8005761622853</v>
      </c>
    </row>
    <row r="82" spans="2:11" x14ac:dyDescent="0.25">
      <c r="B82" s="62">
        <v>44636</v>
      </c>
      <c r="C82" s="51">
        <v>441</v>
      </c>
      <c r="D82" s="51">
        <f>COUNTIF('Database MP5'!$B$1:$B$181,B82)</f>
        <v>0</v>
      </c>
      <c r="E82" s="51">
        <f t="shared" si="11"/>
        <v>290</v>
      </c>
      <c r="F82" s="51">
        <f t="shared" si="13"/>
        <v>0</v>
      </c>
      <c r="G82" s="66">
        <f t="shared" si="8"/>
        <v>0.79670329670329665</v>
      </c>
      <c r="H82" s="67">
        <f t="shared" si="12"/>
        <v>0</v>
      </c>
      <c r="J82" s="73">
        <f t="shared" si="10"/>
        <v>891.30219780219784</v>
      </c>
      <c r="K82" s="74">
        <f t="shared" si="9"/>
        <v>7310.8005761622853</v>
      </c>
    </row>
    <row r="83" spans="2:11" x14ac:dyDescent="0.25">
      <c r="B83" s="62">
        <v>44637</v>
      </c>
      <c r="C83" s="51">
        <v>442</v>
      </c>
      <c r="D83" s="51">
        <f>COUNTIF('Database MP5'!$B$1:$B$181,B83)</f>
        <v>0</v>
      </c>
      <c r="E83" s="51">
        <f t="shared" si="11"/>
        <v>289</v>
      </c>
      <c r="F83" s="51">
        <f t="shared" si="13"/>
        <v>0</v>
      </c>
      <c r="G83" s="66">
        <f t="shared" si="8"/>
        <v>0.79395604395604391</v>
      </c>
      <c r="H83" s="67">
        <f t="shared" si="12"/>
        <v>0</v>
      </c>
      <c r="J83" s="73">
        <f t="shared" si="10"/>
        <v>891.30219780219784</v>
      </c>
      <c r="K83" s="74">
        <f t="shared" si="9"/>
        <v>7310.8005761622853</v>
      </c>
    </row>
    <row r="84" spans="2:11" x14ac:dyDescent="0.25">
      <c r="B84" s="62">
        <v>44638</v>
      </c>
      <c r="C84" s="51">
        <v>443</v>
      </c>
      <c r="D84" s="51">
        <f>COUNTIF('Database MP5'!$B$1:$B$181,B84)</f>
        <v>0</v>
      </c>
      <c r="E84" s="51">
        <f t="shared" si="11"/>
        <v>288</v>
      </c>
      <c r="F84" s="51">
        <f t="shared" si="13"/>
        <v>0</v>
      </c>
      <c r="G84" s="66">
        <f t="shared" si="8"/>
        <v>0.79120879120879117</v>
      </c>
      <c r="H84" s="67">
        <f t="shared" si="12"/>
        <v>0</v>
      </c>
      <c r="J84" s="73">
        <f t="shared" si="10"/>
        <v>891.30219780219784</v>
      </c>
      <c r="K84" s="74">
        <f t="shared" si="9"/>
        <v>7310.8005761622853</v>
      </c>
    </row>
    <row r="85" spans="2:11" x14ac:dyDescent="0.25">
      <c r="B85" s="62">
        <v>44639</v>
      </c>
      <c r="C85" s="51">
        <v>444</v>
      </c>
      <c r="D85" s="51">
        <f>COUNTIF('Database MP5'!$B$1:$B$181,B85)</f>
        <v>0</v>
      </c>
      <c r="E85" s="51">
        <f t="shared" si="11"/>
        <v>287</v>
      </c>
      <c r="F85" s="51">
        <f t="shared" si="13"/>
        <v>0</v>
      </c>
      <c r="G85" s="66">
        <f t="shared" si="8"/>
        <v>0.78846153846153844</v>
      </c>
      <c r="H85" s="67">
        <f t="shared" si="12"/>
        <v>0</v>
      </c>
      <c r="J85" s="73">
        <f t="shared" si="10"/>
        <v>891.30219780219784</v>
      </c>
      <c r="K85" s="74">
        <f t="shared" si="9"/>
        <v>7310.8005761622853</v>
      </c>
    </row>
    <row r="86" spans="2:11" x14ac:dyDescent="0.25">
      <c r="B86" s="62">
        <v>44640</v>
      </c>
      <c r="C86" s="51">
        <v>445</v>
      </c>
      <c r="D86" s="51">
        <f>COUNTIF('Database MP5'!$B$1:$B$181,B86)</f>
        <v>0</v>
      </c>
      <c r="E86" s="51">
        <f t="shared" si="11"/>
        <v>286</v>
      </c>
      <c r="F86" s="51">
        <f t="shared" si="13"/>
        <v>0</v>
      </c>
      <c r="G86" s="66">
        <f t="shared" si="8"/>
        <v>0.7857142857142857</v>
      </c>
      <c r="H86" s="67">
        <f t="shared" si="12"/>
        <v>0</v>
      </c>
      <c r="J86" s="73">
        <f t="shared" si="10"/>
        <v>891.30219780219784</v>
      </c>
      <c r="K86" s="74">
        <f t="shared" si="9"/>
        <v>7310.8005761622853</v>
      </c>
    </row>
    <row r="87" spans="2:11" x14ac:dyDescent="0.25">
      <c r="B87" s="62">
        <v>44641</v>
      </c>
      <c r="C87" s="51">
        <v>446</v>
      </c>
      <c r="D87" s="51">
        <f>COUNTIF('Database MP5'!$B$1:$B$181,B87)</f>
        <v>0</v>
      </c>
      <c r="E87" s="51">
        <f t="shared" si="11"/>
        <v>285</v>
      </c>
      <c r="F87" s="51">
        <f t="shared" si="13"/>
        <v>0</v>
      </c>
      <c r="G87" s="66">
        <f t="shared" si="8"/>
        <v>0.78296703296703296</v>
      </c>
      <c r="H87" s="67">
        <f t="shared" si="12"/>
        <v>0</v>
      </c>
      <c r="J87" s="73">
        <f t="shared" si="10"/>
        <v>891.30219780219784</v>
      </c>
      <c r="K87" s="74">
        <f t="shared" si="9"/>
        <v>7310.8005761622853</v>
      </c>
    </row>
    <row r="88" spans="2:11" x14ac:dyDescent="0.25">
      <c r="B88" s="62">
        <v>44642</v>
      </c>
      <c r="C88" s="51">
        <v>447</v>
      </c>
      <c r="D88" s="51">
        <f>COUNTIF('Database MP5'!$B$1:$B$181,B88)</f>
        <v>0</v>
      </c>
      <c r="E88" s="51">
        <f t="shared" si="11"/>
        <v>284</v>
      </c>
      <c r="F88" s="51">
        <f t="shared" si="13"/>
        <v>0</v>
      </c>
      <c r="G88" s="66">
        <f t="shared" si="8"/>
        <v>0.78021978021978022</v>
      </c>
      <c r="H88" s="67">
        <f t="shared" si="12"/>
        <v>0</v>
      </c>
      <c r="J88" s="73">
        <f t="shared" si="10"/>
        <v>891.30219780219784</v>
      </c>
      <c r="K88" s="74">
        <f t="shared" si="9"/>
        <v>7310.8005761622853</v>
      </c>
    </row>
    <row r="89" spans="2:11" x14ac:dyDescent="0.25">
      <c r="B89" s="62">
        <v>44643</v>
      </c>
      <c r="C89" s="51">
        <v>448</v>
      </c>
      <c r="D89" s="51">
        <f>COUNTIF('Database MP5'!$B$1:$B$181,B89)</f>
        <v>0</v>
      </c>
      <c r="E89" s="51">
        <f t="shared" si="11"/>
        <v>283</v>
      </c>
      <c r="F89" s="51">
        <f t="shared" si="13"/>
        <v>0</v>
      </c>
      <c r="G89" s="66">
        <f t="shared" ref="G89:G152" si="14">E89/$K$4</f>
        <v>0.77747252747252749</v>
      </c>
      <c r="H89" s="67">
        <f t="shared" si="12"/>
        <v>0</v>
      </c>
      <c r="J89" s="73">
        <f t="shared" si="10"/>
        <v>891.30219780219784</v>
      </c>
      <c r="K89" s="74">
        <f t="shared" ref="K89:K152" si="15">$M$4*2*(1-$Q$4)*J89*$N$4*$O$4*$P$4</f>
        <v>7310.8005761622853</v>
      </c>
    </row>
    <row r="90" spans="2:11" x14ac:dyDescent="0.25">
      <c r="B90" s="62">
        <v>44644</v>
      </c>
      <c r="C90" s="51">
        <v>449</v>
      </c>
      <c r="D90" s="51">
        <f>COUNTIF('Database MP5'!$B$1:$B$181,B90)</f>
        <v>0</v>
      </c>
      <c r="E90" s="51">
        <f t="shared" si="11"/>
        <v>282</v>
      </c>
      <c r="F90" s="51">
        <f t="shared" si="13"/>
        <v>0</v>
      </c>
      <c r="G90" s="66">
        <f t="shared" si="14"/>
        <v>0.77472527472527475</v>
      </c>
      <c r="H90" s="67">
        <f t="shared" si="12"/>
        <v>0</v>
      </c>
      <c r="J90" s="73">
        <f t="shared" ref="J90:J153" si="16">H90+J89</f>
        <v>891.30219780219784</v>
      </c>
      <c r="K90" s="74">
        <f t="shared" si="15"/>
        <v>7310.8005761622853</v>
      </c>
    </row>
    <row r="91" spans="2:11" x14ac:dyDescent="0.25">
      <c r="B91" s="62">
        <v>44645</v>
      </c>
      <c r="C91" s="51">
        <v>450</v>
      </c>
      <c r="D91" s="51">
        <f>COUNTIF('Database MP5'!$B$1:$B$181,B91)</f>
        <v>0</v>
      </c>
      <c r="E91" s="51">
        <f t="shared" si="11"/>
        <v>281</v>
      </c>
      <c r="F91" s="51">
        <f t="shared" si="13"/>
        <v>0</v>
      </c>
      <c r="G91" s="66">
        <f t="shared" si="14"/>
        <v>0.77197802197802201</v>
      </c>
      <c r="H91" s="67">
        <f t="shared" si="12"/>
        <v>0</v>
      </c>
      <c r="J91" s="73">
        <f t="shared" si="16"/>
        <v>891.30219780219784</v>
      </c>
      <c r="K91" s="74">
        <f t="shared" si="15"/>
        <v>7310.8005761622853</v>
      </c>
    </row>
    <row r="92" spans="2:11" x14ac:dyDescent="0.25">
      <c r="B92" s="62">
        <v>44646</v>
      </c>
      <c r="C92" s="51">
        <v>451</v>
      </c>
      <c r="D92" s="51">
        <f>COUNTIF('Database MP5'!$B$1:$B$181,B92)</f>
        <v>3</v>
      </c>
      <c r="E92" s="51">
        <f t="shared" ref="E92:E155" si="17">E91-1</f>
        <v>280</v>
      </c>
      <c r="F92" s="51">
        <f t="shared" si="13"/>
        <v>840</v>
      </c>
      <c r="G92" s="66">
        <f t="shared" si="14"/>
        <v>0.76923076923076927</v>
      </c>
      <c r="H92" s="67">
        <f t="shared" ref="H92:H155" si="18">D92*G92</f>
        <v>2.3076923076923079</v>
      </c>
      <c r="J92" s="73">
        <f t="shared" si="16"/>
        <v>893.6098901098901</v>
      </c>
      <c r="K92" s="74">
        <f t="shared" si="15"/>
        <v>7329.7291486422846</v>
      </c>
    </row>
    <row r="93" spans="2:11" x14ac:dyDescent="0.25">
      <c r="B93" s="62">
        <v>44647</v>
      </c>
      <c r="C93" s="51">
        <v>452</v>
      </c>
      <c r="D93" s="51">
        <f>COUNTIF('Database MP5'!$B$1:$B$181,B93)</f>
        <v>0</v>
      </c>
      <c r="E93" s="51">
        <f t="shared" si="17"/>
        <v>279</v>
      </c>
      <c r="F93" s="51">
        <f t="shared" si="13"/>
        <v>0</v>
      </c>
      <c r="G93" s="66">
        <f t="shared" si="14"/>
        <v>0.76648351648351654</v>
      </c>
      <c r="H93" s="67">
        <f t="shared" si="18"/>
        <v>0</v>
      </c>
      <c r="J93" s="73">
        <f t="shared" si="16"/>
        <v>893.6098901098901</v>
      </c>
      <c r="K93" s="74">
        <f t="shared" si="15"/>
        <v>7329.7291486422846</v>
      </c>
    </row>
    <row r="94" spans="2:11" x14ac:dyDescent="0.25">
      <c r="B94" s="62">
        <v>44648</v>
      </c>
      <c r="C94" s="51">
        <v>453</v>
      </c>
      <c r="D94" s="51">
        <f>COUNTIF('Database MP5'!$B$1:$B$181,B94)</f>
        <v>0</v>
      </c>
      <c r="E94" s="51">
        <f t="shared" si="17"/>
        <v>278</v>
      </c>
      <c r="F94" s="51">
        <f t="shared" ref="F94:F157" si="19">E94*D94</f>
        <v>0</v>
      </c>
      <c r="G94" s="66">
        <f t="shared" si="14"/>
        <v>0.76373626373626369</v>
      </c>
      <c r="H94" s="67">
        <f t="shared" si="18"/>
        <v>0</v>
      </c>
      <c r="J94" s="73">
        <f t="shared" si="16"/>
        <v>893.6098901098901</v>
      </c>
      <c r="K94" s="74">
        <f t="shared" si="15"/>
        <v>7329.7291486422846</v>
      </c>
    </row>
    <row r="95" spans="2:11" x14ac:dyDescent="0.25">
      <c r="B95" s="62">
        <v>44649</v>
      </c>
      <c r="C95" s="51">
        <v>454</v>
      </c>
      <c r="D95" s="51">
        <f>COUNTIF('Database MP5'!$B$1:$B$181,B95)</f>
        <v>0</v>
      </c>
      <c r="E95" s="51">
        <f t="shared" si="17"/>
        <v>277</v>
      </c>
      <c r="F95" s="51">
        <f t="shared" si="19"/>
        <v>0</v>
      </c>
      <c r="G95" s="66">
        <f t="shared" si="14"/>
        <v>0.76098901098901095</v>
      </c>
      <c r="H95" s="67">
        <f t="shared" si="18"/>
        <v>0</v>
      </c>
      <c r="J95" s="73">
        <f t="shared" si="16"/>
        <v>893.6098901098901</v>
      </c>
      <c r="K95" s="74">
        <f t="shared" si="15"/>
        <v>7329.7291486422846</v>
      </c>
    </row>
    <row r="96" spans="2:11" x14ac:dyDescent="0.25">
      <c r="B96" s="62">
        <v>44650</v>
      </c>
      <c r="C96" s="51">
        <v>455</v>
      </c>
      <c r="D96" s="51">
        <f>COUNTIF('Database MP5'!$B$1:$B$181,B96)</f>
        <v>0</v>
      </c>
      <c r="E96" s="51">
        <f t="shared" si="17"/>
        <v>276</v>
      </c>
      <c r="F96" s="51">
        <f t="shared" si="19"/>
        <v>0</v>
      </c>
      <c r="G96" s="66">
        <f t="shared" si="14"/>
        <v>0.75824175824175821</v>
      </c>
      <c r="H96" s="67">
        <f t="shared" si="18"/>
        <v>0</v>
      </c>
      <c r="J96" s="73">
        <f t="shared" si="16"/>
        <v>893.6098901098901</v>
      </c>
      <c r="K96" s="74">
        <f t="shared" si="15"/>
        <v>7329.7291486422846</v>
      </c>
    </row>
    <row r="97" spans="2:11" x14ac:dyDescent="0.25">
      <c r="B97" s="62">
        <v>44651</v>
      </c>
      <c r="C97" s="51">
        <v>456</v>
      </c>
      <c r="D97" s="51">
        <f>COUNTIF('Database MP5'!$B$1:$B$181,B97)</f>
        <v>0</v>
      </c>
      <c r="E97" s="51">
        <f t="shared" si="17"/>
        <v>275</v>
      </c>
      <c r="F97" s="51">
        <f t="shared" si="19"/>
        <v>0</v>
      </c>
      <c r="G97" s="66">
        <f t="shared" si="14"/>
        <v>0.75549450549450547</v>
      </c>
      <c r="H97" s="67">
        <f t="shared" si="18"/>
        <v>0</v>
      </c>
      <c r="J97" s="73">
        <f t="shared" si="16"/>
        <v>893.6098901098901</v>
      </c>
      <c r="K97" s="74">
        <f t="shared" si="15"/>
        <v>7329.7291486422846</v>
      </c>
    </row>
    <row r="98" spans="2:11" x14ac:dyDescent="0.25">
      <c r="B98" s="62">
        <v>44652</v>
      </c>
      <c r="C98" s="51">
        <v>457</v>
      </c>
      <c r="D98" s="51">
        <f>COUNTIF('Database MP5'!$B$1:$B$181,B98)</f>
        <v>0</v>
      </c>
      <c r="E98" s="51">
        <f t="shared" si="17"/>
        <v>274</v>
      </c>
      <c r="F98" s="51">
        <f t="shared" si="19"/>
        <v>0</v>
      </c>
      <c r="G98" s="66">
        <f t="shared" si="14"/>
        <v>0.75274725274725274</v>
      </c>
      <c r="H98" s="67">
        <f t="shared" si="18"/>
        <v>0</v>
      </c>
      <c r="J98" s="73">
        <f t="shared" si="16"/>
        <v>893.6098901098901</v>
      </c>
      <c r="K98" s="74">
        <f t="shared" si="15"/>
        <v>7329.7291486422846</v>
      </c>
    </row>
    <row r="99" spans="2:11" x14ac:dyDescent="0.25">
      <c r="B99" s="62">
        <v>44653</v>
      </c>
      <c r="C99" s="51">
        <v>458</v>
      </c>
      <c r="D99" s="51">
        <f>COUNTIF('Database MP5'!$B$1:$B$181,B99)</f>
        <v>0</v>
      </c>
      <c r="E99" s="51">
        <f t="shared" si="17"/>
        <v>273</v>
      </c>
      <c r="F99" s="51">
        <f t="shared" si="19"/>
        <v>0</v>
      </c>
      <c r="G99" s="66">
        <f t="shared" si="14"/>
        <v>0.75</v>
      </c>
      <c r="H99" s="67">
        <f t="shared" si="18"/>
        <v>0</v>
      </c>
      <c r="J99" s="73">
        <f t="shared" si="16"/>
        <v>893.6098901098901</v>
      </c>
      <c r="K99" s="74">
        <f t="shared" si="15"/>
        <v>7329.7291486422846</v>
      </c>
    </row>
    <row r="100" spans="2:11" x14ac:dyDescent="0.25">
      <c r="B100" s="62">
        <v>44654</v>
      </c>
      <c r="C100" s="51">
        <v>459</v>
      </c>
      <c r="D100" s="51">
        <f>COUNTIF('Database MP5'!$B$1:$B$181,B100)</f>
        <v>0</v>
      </c>
      <c r="E100" s="51">
        <f t="shared" si="17"/>
        <v>272</v>
      </c>
      <c r="F100" s="51">
        <f t="shared" si="19"/>
        <v>0</v>
      </c>
      <c r="G100" s="66">
        <f t="shared" si="14"/>
        <v>0.74725274725274726</v>
      </c>
      <c r="H100" s="67">
        <f t="shared" si="18"/>
        <v>0</v>
      </c>
      <c r="J100" s="73">
        <f t="shared" si="16"/>
        <v>893.6098901098901</v>
      </c>
      <c r="K100" s="74">
        <f t="shared" si="15"/>
        <v>7329.7291486422846</v>
      </c>
    </row>
    <row r="101" spans="2:11" x14ac:dyDescent="0.25">
      <c r="B101" s="62">
        <v>44655</v>
      </c>
      <c r="C101" s="51">
        <v>460</v>
      </c>
      <c r="D101" s="51">
        <f>COUNTIF('Database MP5'!$B$1:$B$181,B101)</f>
        <v>0</v>
      </c>
      <c r="E101" s="51">
        <f t="shared" si="17"/>
        <v>271</v>
      </c>
      <c r="F101" s="51">
        <f t="shared" si="19"/>
        <v>0</v>
      </c>
      <c r="G101" s="66">
        <f t="shared" si="14"/>
        <v>0.74450549450549453</v>
      </c>
      <c r="H101" s="67">
        <f t="shared" si="18"/>
        <v>0</v>
      </c>
      <c r="J101" s="73">
        <f t="shared" si="16"/>
        <v>893.6098901098901</v>
      </c>
      <c r="K101" s="74">
        <f t="shared" si="15"/>
        <v>7329.7291486422846</v>
      </c>
    </row>
    <row r="102" spans="2:11" x14ac:dyDescent="0.25">
      <c r="B102" s="62">
        <v>44656</v>
      </c>
      <c r="C102" s="51">
        <v>461</v>
      </c>
      <c r="D102" s="51">
        <f>COUNTIF('Database MP5'!$B$1:$B$181,B102)</f>
        <v>0</v>
      </c>
      <c r="E102" s="51">
        <f t="shared" si="17"/>
        <v>270</v>
      </c>
      <c r="F102" s="51">
        <f t="shared" si="19"/>
        <v>0</v>
      </c>
      <c r="G102" s="66">
        <f t="shared" si="14"/>
        <v>0.74175824175824179</v>
      </c>
      <c r="H102" s="67">
        <f t="shared" si="18"/>
        <v>0</v>
      </c>
      <c r="J102" s="73">
        <f t="shared" si="16"/>
        <v>893.6098901098901</v>
      </c>
      <c r="K102" s="74">
        <f t="shared" si="15"/>
        <v>7329.7291486422846</v>
      </c>
    </row>
    <row r="103" spans="2:11" x14ac:dyDescent="0.25">
      <c r="B103" s="62">
        <v>44657</v>
      </c>
      <c r="C103" s="51">
        <v>462</v>
      </c>
      <c r="D103" s="51">
        <f>COUNTIF('Database MP5'!$B$1:$B$181,B103)</f>
        <v>0</v>
      </c>
      <c r="E103" s="51">
        <f t="shared" si="17"/>
        <v>269</v>
      </c>
      <c r="F103" s="51">
        <f t="shared" si="19"/>
        <v>0</v>
      </c>
      <c r="G103" s="66">
        <f t="shared" si="14"/>
        <v>0.73901098901098905</v>
      </c>
      <c r="H103" s="67">
        <f t="shared" si="18"/>
        <v>0</v>
      </c>
      <c r="J103" s="73">
        <f t="shared" si="16"/>
        <v>893.6098901098901</v>
      </c>
      <c r="K103" s="74">
        <f t="shared" si="15"/>
        <v>7329.7291486422846</v>
      </c>
    </row>
    <row r="104" spans="2:11" x14ac:dyDescent="0.25">
      <c r="B104" s="62">
        <v>44658</v>
      </c>
      <c r="C104" s="51">
        <v>463</v>
      </c>
      <c r="D104" s="51">
        <f>COUNTIF('Database MP5'!$B$1:$B$181,B104)</f>
        <v>0</v>
      </c>
      <c r="E104" s="51">
        <f t="shared" si="17"/>
        <v>268</v>
      </c>
      <c r="F104" s="51">
        <f t="shared" si="19"/>
        <v>0</v>
      </c>
      <c r="G104" s="66">
        <f t="shared" si="14"/>
        <v>0.73626373626373631</v>
      </c>
      <c r="H104" s="67">
        <f t="shared" si="18"/>
        <v>0</v>
      </c>
      <c r="J104" s="73">
        <f t="shared" si="16"/>
        <v>893.6098901098901</v>
      </c>
      <c r="K104" s="74">
        <f t="shared" si="15"/>
        <v>7329.7291486422846</v>
      </c>
    </row>
    <row r="105" spans="2:11" x14ac:dyDescent="0.25">
      <c r="B105" s="62">
        <v>44659</v>
      </c>
      <c r="C105" s="51">
        <v>464</v>
      </c>
      <c r="D105" s="51">
        <f>COUNTIF('Database MP5'!$B$1:$B$181,B105)</f>
        <v>0</v>
      </c>
      <c r="E105" s="51">
        <f t="shared" si="17"/>
        <v>267</v>
      </c>
      <c r="F105" s="51">
        <f t="shared" si="19"/>
        <v>0</v>
      </c>
      <c r="G105" s="66">
        <f t="shared" si="14"/>
        <v>0.73351648351648346</v>
      </c>
      <c r="H105" s="67">
        <f t="shared" si="18"/>
        <v>0</v>
      </c>
      <c r="J105" s="73">
        <f t="shared" si="16"/>
        <v>893.6098901098901</v>
      </c>
      <c r="K105" s="74">
        <f t="shared" si="15"/>
        <v>7329.7291486422846</v>
      </c>
    </row>
    <row r="106" spans="2:11" x14ac:dyDescent="0.25">
      <c r="B106" s="62">
        <v>44660</v>
      </c>
      <c r="C106" s="51">
        <v>465</v>
      </c>
      <c r="D106" s="51">
        <f>COUNTIF('Database MP5'!$B$1:$B$181,B106)</f>
        <v>0</v>
      </c>
      <c r="E106" s="51">
        <f t="shared" si="17"/>
        <v>266</v>
      </c>
      <c r="F106" s="51">
        <f t="shared" si="19"/>
        <v>0</v>
      </c>
      <c r="G106" s="66">
        <f t="shared" si="14"/>
        <v>0.73076923076923073</v>
      </c>
      <c r="H106" s="67">
        <f t="shared" si="18"/>
        <v>0</v>
      </c>
      <c r="J106" s="73">
        <f t="shared" si="16"/>
        <v>893.6098901098901</v>
      </c>
      <c r="K106" s="74">
        <f t="shared" si="15"/>
        <v>7329.7291486422846</v>
      </c>
    </row>
    <row r="107" spans="2:11" x14ac:dyDescent="0.25">
      <c r="B107" s="62">
        <v>44661</v>
      </c>
      <c r="C107" s="51">
        <v>466</v>
      </c>
      <c r="D107" s="51">
        <f>COUNTIF('Database MP5'!$B$1:$B$181,B107)</f>
        <v>0</v>
      </c>
      <c r="E107" s="51">
        <f t="shared" si="17"/>
        <v>265</v>
      </c>
      <c r="F107" s="51">
        <f t="shared" si="19"/>
        <v>0</v>
      </c>
      <c r="G107" s="66">
        <f t="shared" si="14"/>
        <v>0.72802197802197799</v>
      </c>
      <c r="H107" s="67">
        <f t="shared" si="18"/>
        <v>0</v>
      </c>
      <c r="J107" s="73">
        <f t="shared" si="16"/>
        <v>893.6098901098901</v>
      </c>
      <c r="K107" s="74">
        <f t="shared" si="15"/>
        <v>7329.7291486422846</v>
      </c>
    </row>
    <row r="108" spans="2:11" x14ac:dyDescent="0.25">
      <c r="B108" s="62">
        <v>44662</v>
      </c>
      <c r="C108" s="51">
        <v>467</v>
      </c>
      <c r="D108" s="51">
        <f>COUNTIF('Database MP5'!$B$1:$B$181,B108)</f>
        <v>0</v>
      </c>
      <c r="E108" s="51">
        <f t="shared" si="17"/>
        <v>264</v>
      </c>
      <c r="F108" s="51">
        <f t="shared" si="19"/>
        <v>0</v>
      </c>
      <c r="G108" s="66">
        <f t="shared" si="14"/>
        <v>0.72527472527472525</v>
      </c>
      <c r="H108" s="67">
        <f t="shared" si="18"/>
        <v>0</v>
      </c>
      <c r="J108" s="73">
        <f t="shared" si="16"/>
        <v>893.6098901098901</v>
      </c>
      <c r="K108" s="74">
        <f t="shared" si="15"/>
        <v>7329.7291486422846</v>
      </c>
    </row>
    <row r="109" spans="2:11" x14ac:dyDescent="0.25">
      <c r="B109" s="62">
        <v>44663</v>
      </c>
      <c r="C109" s="51">
        <v>468</v>
      </c>
      <c r="D109" s="51">
        <f>COUNTIF('Database MP5'!$B$1:$B$181,B109)</f>
        <v>3</v>
      </c>
      <c r="E109" s="51">
        <f t="shared" si="17"/>
        <v>263</v>
      </c>
      <c r="F109" s="51">
        <f t="shared" si="19"/>
        <v>789</v>
      </c>
      <c r="G109" s="66">
        <f t="shared" si="14"/>
        <v>0.72252747252747251</v>
      </c>
      <c r="H109" s="67">
        <f t="shared" si="18"/>
        <v>2.1675824175824174</v>
      </c>
      <c r="J109" s="73">
        <f t="shared" si="16"/>
        <v>895.77747252747247</v>
      </c>
      <c r="K109" s="74">
        <f t="shared" si="15"/>
        <v>7347.5084863645689</v>
      </c>
    </row>
    <row r="110" spans="2:11" x14ac:dyDescent="0.25">
      <c r="B110" s="62">
        <v>44664</v>
      </c>
      <c r="C110" s="51">
        <v>469</v>
      </c>
      <c r="D110" s="51">
        <f>COUNTIF('Database MP5'!$B$1:$B$181,B110)</f>
        <v>0</v>
      </c>
      <c r="E110" s="51">
        <f t="shared" si="17"/>
        <v>262</v>
      </c>
      <c r="F110" s="51">
        <f t="shared" si="19"/>
        <v>0</v>
      </c>
      <c r="G110" s="66">
        <f t="shared" si="14"/>
        <v>0.71978021978021978</v>
      </c>
      <c r="H110" s="67">
        <f t="shared" si="18"/>
        <v>0</v>
      </c>
      <c r="J110" s="73">
        <f t="shared" si="16"/>
        <v>895.77747252747247</v>
      </c>
      <c r="K110" s="74">
        <f t="shared" si="15"/>
        <v>7347.5084863645689</v>
      </c>
    </row>
    <row r="111" spans="2:11" x14ac:dyDescent="0.25">
      <c r="B111" s="62">
        <v>44665</v>
      </c>
      <c r="C111" s="51">
        <v>470</v>
      </c>
      <c r="D111" s="51">
        <f>COUNTIF('Database MP5'!$B$1:$B$181,B111)</f>
        <v>0</v>
      </c>
      <c r="E111" s="51">
        <f t="shared" si="17"/>
        <v>261</v>
      </c>
      <c r="F111" s="51">
        <f t="shared" si="19"/>
        <v>0</v>
      </c>
      <c r="G111" s="66">
        <f t="shared" si="14"/>
        <v>0.71703296703296704</v>
      </c>
      <c r="H111" s="67">
        <f t="shared" si="18"/>
        <v>0</v>
      </c>
      <c r="J111" s="73">
        <f t="shared" si="16"/>
        <v>895.77747252747247</v>
      </c>
      <c r="K111" s="74">
        <f t="shared" si="15"/>
        <v>7347.5084863645689</v>
      </c>
    </row>
    <row r="112" spans="2:11" x14ac:dyDescent="0.25">
      <c r="B112" s="62">
        <v>44666</v>
      </c>
      <c r="C112" s="51">
        <v>471</v>
      </c>
      <c r="D112" s="51">
        <f>COUNTIF('Database MP5'!$B$1:$B$181,B112)</f>
        <v>0</v>
      </c>
      <c r="E112" s="51">
        <f t="shared" si="17"/>
        <v>260</v>
      </c>
      <c r="F112" s="51">
        <f t="shared" si="19"/>
        <v>0</v>
      </c>
      <c r="G112" s="66">
        <f t="shared" si="14"/>
        <v>0.7142857142857143</v>
      </c>
      <c r="H112" s="67">
        <f t="shared" si="18"/>
        <v>0</v>
      </c>
      <c r="J112" s="73">
        <f t="shared" si="16"/>
        <v>895.77747252747247</v>
      </c>
      <c r="K112" s="74">
        <f t="shared" si="15"/>
        <v>7347.5084863645689</v>
      </c>
    </row>
    <row r="113" spans="2:11" x14ac:dyDescent="0.25">
      <c r="B113" s="62">
        <v>44667</v>
      </c>
      <c r="C113" s="51">
        <v>472</v>
      </c>
      <c r="D113" s="51">
        <f>COUNTIF('Database MP5'!$B$1:$B$181,B113)</f>
        <v>0</v>
      </c>
      <c r="E113" s="51">
        <f t="shared" si="17"/>
        <v>259</v>
      </c>
      <c r="F113" s="51">
        <f t="shared" si="19"/>
        <v>0</v>
      </c>
      <c r="G113" s="66">
        <f t="shared" si="14"/>
        <v>0.71153846153846156</v>
      </c>
      <c r="H113" s="67">
        <f t="shared" si="18"/>
        <v>0</v>
      </c>
      <c r="J113" s="73">
        <f t="shared" si="16"/>
        <v>895.77747252747247</v>
      </c>
      <c r="K113" s="74">
        <f t="shared" si="15"/>
        <v>7347.5084863645689</v>
      </c>
    </row>
    <row r="114" spans="2:11" x14ac:dyDescent="0.25">
      <c r="B114" s="62">
        <v>44668</v>
      </c>
      <c r="C114" s="51">
        <v>473</v>
      </c>
      <c r="D114" s="51">
        <f>COUNTIF('Database MP5'!$B$1:$B$181,B114)</f>
        <v>0</v>
      </c>
      <c r="E114" s="51">
        <f t="shared" si="17"/>
        <v>258</v>
      </c>
      <c r="F114" s="51">
        <f t="shared" si="19"/>
        <v>0</v>
      </c>
      <c r="G114" s="66">
        <f t="shared" si="14"/>
        <v>0.70879120879120883</v>
      </c>
      <c r="H114" s="67">
        <f t="shared" si="18"/>
        <v>0</v>
      </c>
      <c r="J114" s="73">
        <f t="shared" si="16"/>
        <v>895.77747252747247</v>
      </c>
      <c r="K114" s="74">
        <f t="shared" si="15"/>
        <v>7347.5084863645689</v>
      </c>
    </row>
    <row r="115" spans="2:11" x14ac:dyDescent="0.25">
      <c r="B115" s="62">
        <v>44669</v>
      </c>
      <c r="C115" s="51">
        <v>474</v>
      </c>
      <c r="D115" s="51">
        <f>COUNTIF('Database MP5'!$B$1:$B$181,B115)</f>
        <v>0</v>
      </c>
      <c r="E115" s="51">
        <f t="shared" si="17"/>
        <v>257</v>
      </c>
      <c r="F115" s="51">
        <f t="shared" si="19"/>
        <v>0</v>
      </c>
      <c r="G115" s="66">
        <f t="shared" si="14"/>
        <v>0.70604395604395609</v>
      </c>
      <c r="H115" s="67">
        <f t="shared" si="18"/>
        <v>0</v>
      </c>
      <c r="J115" s="73">
        <f t="shared" si="16"/>
        <v>895.77747252747247</v>
      </c>
      <c r="K115" s="74">
        <f t="shared" si="15"/>
        <v>7347.5084863645689</v>
      </c>
    </row>
    <row r="116" spans="2:11" x14ac:dyDescent="0.25">
      <c r="B116" s="62">
        <v>44670</v>
      </c>
      <c r="C116" s="51">
        <v>475</v>
      </c>
      <c r="D116" s="51">
        <f>COUNTIF('Database MP5'!$B$1:$B$181,B116)</f>
        <v>0</v>
      </c>
      <c r="E116" s="51">
        <f t="shared" si="17"/>
        <v>256</v>
      </c>
      <c r="F116" s="51">
        <f t="shared" si="19"/>
        <v>0</v>
      </c>
      <c r="G116" s="66">
        <f t="shared" si="14"/>
        <v>0.70329670329670335</v>
      </c>
      <c r="H116" s="67">
        <f t="shared" si="18"/>
        <v>0</v>
      </c>
      <c r="J116" s="73">
        <f t="shared" si="16"/>
        <v>895.77747252747247</v>
      </c>
      <c r="K116" s="74">
        <f t="shared" si="15"/>
        <v>7347.5084863645689</v>
      </c>
    </row>
    <row r="117" spans="2:11" x14ac:dyDescent="0.25">
      <c r="B117" s="62">
        <v>44671</v>
      </c>
      <c r="C117" s="51">
        <v>476</v>
      </c>
      <c r="D117" s="51">
        <f>COUNTIF('Database MP5'!$B$1:$B$181,B117)</f>
        <v>0</v>
      </c>
      <c r="E117" s="51">
        <f t="shared" si="17"/>
        <v>255</v>
      </c>
      <c r="F117" s="51">
        <f t="shared" si="19"/>
        <v>0</v>
      </c>
      <c r="G117" s="66">
        <f t="shared" si="14"/>
        <v>0.7005494505494505</v>
      </c>
      <c r="H117" s="67">
        <f t="shared" si="18"/>
        <v>0</v>
      </c>
      <c r="J117" s="73">
        <f t="shared" si="16"/>
        <v>895.77747252747247</v>
      </c>
      <c r="K117" s="74">
        <f t="shared" si="15"/>
        <v>7347.5084863645689</v>
      </c>
    </row>
    <row r="118" spans="2:11" x14ac:dyDescent="0.25">
      <c r="B118" s="62">
        <v>44672</v>
      </c>
      <c r="C118" s="51">
        <v>477</v>
      </c>
      <c r="D118" s="51">
        <f>COUNTIF('Database MP5'!$B$1:$B$181,B118)</f>
        <v>0</v>
      </c>
      <c r="E118" s="51">
        <f t="shared" si="17"/>
        <v>254</v>
      </c>
      <c r="F118" s="51">
        <f t="shared" si="19"/>
        <v>0</v>
      </c>
      <c r="G118" s="66">
        <f t="shared" si="14"/>
        <v>0.69780219780219777</v>
      </c>
      <c r="H118" s="67">
        <f t="shared" si="18"/>
        <v>0</v>
      </c>
      <c r="J118" s="73">
        <f t="shared" si="16"/>
        <v>895.77747252747247</v>
      </c>
      <c r="K118" s="74">
        <f t="shared" si="15"/>
        <v>7347.5084863645689</v>
      </c>
    </row>
    <row r="119" spans="2:11" x14ac:dyDescent="0.25">
      <c r="B119" s="62">
        <v>44673</v>
      </c>
      <c r="C119" s="51">
        <v>478</v>
      </c>
      <c r="D119" s="51">
        <f>COUNTIF('Database MP5'!$B$1:$B$181,B119)</f>
        <v>0</v>
      </c>
      <c r="E119" s="51">
        <f t="shared" si="17"/>
        <v>253</v>
      </c>
      <c r="F119" s="51">
        <f t="shared" si="19"/>
        <v>0</v>
      </c>
      <c r="G119" s="66">
        <f t="shared" si="14"/>
        <v>0.69505494505494503</v>
      </c>
      <c r="H119" s="67">
        <f t="shared" si="18"/>
        <v>0</v>
      </c>
      <c r="J119" s="73">
        <f t="shared" si="16"/>
        <v>895.77747252747247</v>
      </c>
      <c r="K119" s="74">
        <f t="shared" si="15"/>
        <v>7347.5084863645689</v>
      </c>
    </row>
    <row r="120" spans="2:11" x14ac:dyDescent="0.25">
      <c r="B120" s="62">
        <v>44674</v>
      </c>
      <c r="C120" s="51">
        <v>479</v>
      </c>
      <c r="D120" s="51">
        <f>COUNTIF('Database MP5'!$B$1:$B$181,B120)</f>
        <v>0</v>
      </c>
      <c r="E120" s="51">
        <f t="shared" si="17"/>
        <v>252</v>
      </c>
      <c r="F120" s="51">
        <f t="shared" si="19"/>
        <v>0</v>
      </c>
      <c r="G120" s="66">
        <f t="shared" si="14"/>
        <v>0.69230769230769229</v>
      </c>
      <c r="H120" s="67">
        <f t="shared" si="18"/>
        <v>0</v>
      </c>
      <c r="J120" s="73">
        <f t="shared" si="16"/>
        <v>895.77747252747247</v>
      </c>
      <c r="K120" s="74">
        <f t="shared" si="15"/>
        <v>7347.5084863645689</v>
      </c>
    </row>
    <row r="121" spans="2:11" x14ac:dyDescent="0.25">
      <c r="B121" s="62">
        <v>44675</v>
      </c>
      <c r="C121" s="51">
        <v>480</v>
      </c>
      <c r="D121" s="51">
        <f>COUNTIF('Database MP5'!$B$1:$B$181,B121)</f>
        <v>0</v>
      </c>
      <c r="E121" s="51">
        <f t="shared" si="17"/>
        <v>251</v>
      </c>
      <c r="F121" s="51">
        <f t="shared" si="19"/>
        <v>0</v>
      </c>
      <c r="G121" s="66">
        <f t="shared" si="14"/>
        <v>0.68956043956043955</v>
      </c>
      <c r="H121" s="67">
        <f t="shared" si="18"/>
        <v>0</v>
      </c>
      <c r="J121" s="73">
        <f t="shared" si="16"/>
        <v>895.77747252747247</v>
      </c>
      <c r="K121" s="74">
        <f t="shared" si="15"/>
        <v>7347.5084863645689</v>
      </c>
    </row>
    <row r="122" spans="2:11" x14ac:dyDescent="0.25">
      <c r="B122" s="62">
        <v>44676</v>
      </c>
      <c r="C122" s="51">
        <v>481</v>
      </c>
      <c r="D122" s="51">
        <f>COUNTIF('Database MP5'!$B$1:$B$181,B122)</f>
        <v>0</v>
      </c>
      <c r="E122" s="51">
        <f t="shared" si="17"/>
        <v>250</v>
      </c>
      <c r="F122" s="51">
        <f t="shared" si="19"/>
        <v>0</v>
      </c>
      <c r="G122" s="66">
        <f t="shared" si="14"/>
        <v>0.68681318681318682</v>
      </c>
      <c r="H122" s="67">
        <f t="shared" si="18"/>
        <v>0</v>
      </c>
      <c r="J122" s="73">
        <f t="shared" si="16"/>
        <v>895.77747252747247</v>
      </c>
      <c r="K122" s="74">
        <f t="shared" si="15"/>
        <v>7347.5084863645689</v>
      </c>
    </row>
    <row r="123" spans="2:11" x14ac:dyDescent="0.25">
      <c r="B123" s="62">
        <v>44677</v>
      </c>
      <c r="C123" s="51">
        <v>482</v>
      </c>
      <c r="D123" s="51">
        <f>COUNTIF('Database MP5'!$B$1:$B$181,B123)</f>
        <v>0</v>
      </c>
      <c r="E123" s="51">
        <f t="shared" si="17"/>
        <v>249</v>
      </c>
      <c r="F123" s="51">
        <f t="shared" si="19"/>
        <v>0</v>
      </c>
      <c r="G123" s="66">
        <f t="shared" si="14"/>
        <v>0.68406593406593408</v>
      </c>
      <c r="H123" s="67">
        <f t="shared" si="18"/>
        <v>0</v>
      </c>
      <c r="J123" s="73">
        <f t="shared" si="16"/>
        <v>895.77747252747247</v>
      </c>
      <c r="K123" s="74">
        <f t="shared" si="15"/>
        <v>7347.5084863645689</v>
      </c>
    </row>
    <row r="124" spans="2:11" x14ac:dyDescent="0.25">
      <c r="B124" s="62">
        <v>44678</v>
      </c>
      <c r="C124" s="51">
        <v>483</v>
      </c>
      <c r="D124" s="51">
        <f>COUNTIF('Database MP5'!$B$1:$B$181,B124)</f>
        <v>0</v>
      </c>
      <c r="E124" s="51">
        <f t="shared" si="17"/>
        <v>248</v>
      </c>
      <c r="F124" s="51">
        <f t="shared" si="19"/>
        <v>0</v>
      </c>
      <c r="G124" s="66">
        <f t="shared" si="14"/>
        <v>0.68131868131868134</v>
      </c>
      <c r="H124" s="67">
        <f t="shared" si="18"/>
        <v>0</v>
      </c>
      <c r="J124" s="73">
        <f t="shared" si="16"/>
        <v>895.77747252747247</v>
      </c>
      <c r="K124" s="74">
        <f t="shared" si="15"/>
        <v>7347.5084863645689</v>
      </c>
    </row>
    <row r="125" spans="2:11" x14ac:dyDescent="0.25">
      <c r="B125" s="62">
        <v>44679</v>
      </c>
      <c r="C125" s="51">
        <v>484</v>
      </c>
      <c r="D125" s="51">
        <f>COUNTIF('Database MP5'!$B$1:$B$181,B125)</f>
        <v>0</v>
      </c>
      <c r="E125" s="51">
        <f t="shared" si="17"/>
        <v>247</v>
      </c>
      <c r="F125" s="51">
        <f t="shared" si="19"/>
        <v>0</v>
      </c>
      <c r="G125" s="66">
        <f t="shared" si="14"/>
        <v>0.6785714285714286</v>
      </c>
      <c r="H125" s="67">
        <f t="shared" si="18"/>
        <v>0</v>
      </c>
      <c r="J125" s="73">
        <f t="shared" si="16"/>
        <v>895.77747252747247</v>
      </c>
      <c r="K125" s="74">
        <f t="shared" si="15"/>
        <v>7347.5084863645689</v>
      </c>
    </row>
    <row r="126" spans="2:11" x14ac:dyDescent="0.25">
      <c r="B126" s="62">
        <v>44680</v>
      </c>
      <c r="C126" s="51">
        <v>485</v>
      </c>
      <c r="D126" s="51">
        <f>COUNTIF('Database MP5'!$B$1:$B$181,B126)</f>
        <v>0</v>
      </c>
      <c r="E126" s="51">
        <f t="shared" si="17"/>
        <v>246</v>
      </c>
      <c r="F126" s="51">
        <f t="shared" si="19"/>
        <v>0</v>
      </c>
      <c r="G126" s="66">
        <f t="shared" si="14"/>
        <v>0.67582417582417587</v>
      </c>
      <c r="H126" s="67">
        <f t="shared" si="18"/>
        <v>0</v>
      </c>
      <c r="J126" s="73">
        <f t="shared" si="16"/>
        <v>895.77747252747247</v>
      </c>
      <c r="K126" s="74">
        <f t="shared" si="15"/>
        <v>7347.5084863645689</v>
      </c>
    </row>
    <row r="127" spans="2:11" x14ac:dyDescent="0.25">
      <c r="B127" s="62">
        <v>44681</v>
      </c>
      <c r="C127" s="51">
        <v>486</v>
      </c>
      <c r="D127" s="51">
        <f>COUNTIF('Database MP5'!$B$1:$B$181,B127)</f>
        <v>0</v>
      </c>
      <c r="E127" s="51">
        <f t="shared" si="17"/>
        <v>245</v>
      </c>
      <c r="F127" s="51">
        <f t="shared" si="19"/>
        <v>0</v>
      </c>
      <c r="G127" s="66">
        <f t="shared" si="14"/>
        <v>0.67307692307692313</v>
      </c>
      <c r="H127" s="67">
        <f t="shared" si="18"/>
        <v>0</v>
      </c>
      <c r="J127" s="73">
        <f t="shared" si="16"/>
        <v>895.77747252747247</v>
      </c>
      <c r="K127" s="74">
        <f t="shared" si="15"/>
        <v>7347.5084863645689</v>
      </c>
    </row>
    <row r="128" spans="2:11" x14ac:dyDescent="0.25">
      <c r="B128" s="62">
        <v>44682</v>
      </c>
      <c r="C128" s="51">
        <v>487</v>
      </c>
      <c r="D128" s="51">
        <f>COUNTIF('Database MP5'!$B$1:$B$181,B128)</f>
        <v>0</v>
      </c>
      <c r="E128" s="51">
        <f t="shared" si="17"/>
        <v>244</v>
      </c>
      <c r="F128" s="51">
        <f t="shared" si="19"/>
        <v>0</v>
      </c>
      <c r="G128" s="66">
        <f t="shared" si="14"/>
        <v>0.67032967032967028</v>
      </c>
      <c r="H128" s="67">
        <f t="shared" si="18"/>
        <v>0</v>
      </c>
      <c r="J128" s="73">
        <f t="shared" si="16"/>
        <v>895.77747252747247</v>
      </c>
      <c r="K128" s="74">
        <f t="shared" si="15"/>
        <v>7347.5084863645689</v>
      </c>
    </row>
    <row r="129" spans="2:11" x14ac:dyDescent="0.25">
      <c r="B129" s="62">
        <v>44683</v>
      </c>
      <c r="C129" s="51">
        <v>488</v>
      </c>
      <c r="D129" s="51">
        <f>COUNTIF('Database MP5'!$B$1:$B$181,B129)</f>
        <v>0</v>
      </c>
      <c r="E129" s="51">
        <f t="shared" si="17"/>
        <v>243</v>
      </c>
      <c r="F129" s="51">
        <f t="shared" si="19"/>
        <v>0</v>
      </c>
      <c r="G129" s="66">
        <f t="shared" si="14"/>
        <v>0.66758241758241754</v>
      </c>
      <c r="H129" s="67">
        <f t="shared" si="18"/>
        <v>0</v>
      </c>
      <c r="J129" s="73">
        <f t="shared" si="16"/>
        <v>895.77747252747247</v>
      </c>
      <c r="K129" s="74">
        <f t="shared" si="15"/>
        <v>7347.5084863645689</v>
      </c>
    </row>
    <row r="130" spans="2:11" x14ac:dyDescent="0.25">
      <c r="B130" s="62">
        <v>44684</v>
      </c>
      <c r="C130" s="51">
        <v>489</v>
      </c>
      <c r="D130" s="51">
        <f>COUNTIF('Database MP5'!$B$1:$B$181,B130)</f>
        <v>0</v>
      </c>
      <c r="E130" s="51">
        <f t="shared" si="17"/>
        <v>242</v>
      </c>
      <c r="F130" s="51">
        <f t="shared" si="19"/>
        <v>0</v>
      </c>
      <c r="G130" s="66">
        <f t="shared" si="14"/>
        <v>0.6648351648351648</v>
      </c>
      <c r="H130" s="67">
        <f t="shared" si="18"/>
        <v>0</v>
      </c>
      <c r="J130" s="73">
        <f t="shared" si="16"/>
        <v>895.77747252747247</v>
      </c>
      <c r="K130" s="74">
        <f t="shared" si="15"/>
        <v>7347.5084863645689</v>
      </c>
    </row>
    <row r="131" spans="2:11" x14ac:dyDescent="0.25">
      <c r="B131" s="62">
        <v>44685</v>
      </c>
      <c r="C131" s="51">
        <v>490</v>
      </c>
      <c r="D131" s="51">
        <f>COUNTIF('Database MP5'!$B$1:$B$181,B131)</f>
        <v>0</v>
      </c>
      <c r="E131" s="51">
        <f t="shared" si="17"/>
        <v>241</v>
      </c>
      <c r="F131" s="51">
        <f t="shared" si="19"/>
        <v>0</v>
      </c>
      <c r="G131" s="66">
        <f t="shared" si="14"/>
        <v>0.66208791208791207</v>
      </c>
      <c r="H131" s="67">
        <f t="shared" si="18"/>
        <v>0</v>
      </c>
      <c r="J131" s="73">
        <f t="shared" si="16"/>
        <v>895.77747252747247</v>
      </c>
      <c r="K131" s="74">
        <f t="shared" si="15"/>
        <v>7347.5084863645689</v>
      </c>
    </row>
    <row r="132" spans="2:11" x14ac:dyDescent="0.25">
      <c r="B132" s="62">
        <v>44686</v>
      </c>
      <c r="C132" s="51">
        <v>491</v>
      </c>
      <c r="D132" s="51">
        <f>COUNTIF('Database MP5'!$B$1:$B$181,B132)</f>
        <v>0</v>
      </c>
      <c r="E132" s="51">
        <f t="shared" si="17"/>
        <v>240</v>
      </c>
      <c r="F132" s="51">
        <f t="shared" si="19"/>
        <v>0</v>
      </c>
      <c r="G132" s="66">
        <f t="shared" si="14"/>
        <v>0.65934065934065933</v>
      </c>
      <c r="H132" s="67">
        <f t="shared" si="18"/>
        <v>0</v>
      </c>
      <c r="J132" s="73">
        <f t="shared" si="16"/>
        <v>895.77747252747247</v>
      </c>
      <c r="K132" s="74">
        <f t="shared" si="15"/>
        <v>7347.5084863645689</v>
      </c>
    </row>
    <row r="133" spans="2:11" x14ac:dyDescent="0.25">
      <c r="B133" s="62">
        <v>44687</v>
      </c>
      <c r="C133" s="51">
        <v>492</v>
      </c>
      <c r="D133" s="51">
        <f>COUNTIF('Database MP5'!$B$1:$B$181,B133)</f>
        <v>0</v>
      </c>
      <c r="E133" s="51">
        <f t="shared" si="17"/>
        <v>239</v>
      </c>
      <c r="F133" s="51">
        <f t="shared" si="19"/>
        <v>0</v>
      </c>
      <c r="G133" s="66">
        <f t="shared" si="14"/>
        <v>0.65659340659340659</v>
      </c>
      <c r="H133" s="67">
        <f t="shared" si="18"/>
        <v>0</v>
      </c>
      <c r="J133" s="73">
        <f t="shared" si="16"/>
        <v>895.77747252747247</v>
      </c>
      <c r="K133" s="74">
        <f t="shared" si="15"/>
        <v>7347.5084863645689</v>
      </c>
    </row>
    <row r="134" spans="2:11" x14ac:dyDescent="0.25">
      <c r="B134" s="62">
        <v>44688</v>
      </c>
      <c r="C134" s="51">
        <v>493</v>
      </c>
      <c r="D134" s="51">
        <f>COUNTIF('Database MP5'!$B$1:$B$181,B134)</f>
        <v>0</v>
      </c>
      <c r="E134" s="51">
        <f t="shared" si="17"/>
        <v>238</v>
      </c>
      <c r="F134" s="51">
        <f t="shared" si="19"/>
        <v>0</v>
      </c>
      <c r="G134" s="66">
        <f t="shared" si="14"/>
        <v>0.65384615384615385</v>
      </c>
      <c r="H134" s="67">
        <f t="shared" si="18"/>
        <v>0</v>
      </c>
      <c r="J134" s="73">
        <f t="shared" si="16"/>
        <v>895.77747252747247</v>
      </c>
      <c r="K134" s="74">
        <f t="shared" si="15"/>
        <v>7347.5084863645689</v>
      </c>
    </row>
    <row r="135" spans="2:11" x14ac:dyDescent="0.25">
      <c r="B135" s="62">
        <v>44689</v>
      </c>
      <c r="C135" s="51">
        <v>494</v>
      </c>
      <c r="D135" s="51">
        <f>COUNTIF('Database MP5'!$B$1:$B$181,B135)</f>
        <v>0</v>
      </c>
      <c r="E135" s="51">
        <f t="shared" si="17"/>
        <v>237</v>
      </c>
      <c r="F135" s="51">
        <f t="shared" si="19"/>
        <v>0</v>
      </c>
      <c r="G135" s="66">
        <f t="shared" si="14"/>
        <v>0.65109890109890112</v>
      </c>
      <c r="H135" s="67">
        <f t="shared" si="18"/>
        <v>0</v>
      </c>
      <c r="J135" s="73">
        <f t="shared" si="16"/>
        <v>895.77747252747247</v>
      </c>
      <c r="K135" s="74">
        <f t="shared" si="15"/>
        <v>7347.5084863645689</v>
      </c>
    </row>
    <row r="136" spans="2:11" x14ac:dyDescent="0.25">
      <c r="B136" s="62">
        <v>44690</v>
      </c>
      <c r="C136" s="51">
        <v>495</v>
      </c>
      <c r="D136" s="51">
        <f>COUNTIF('Database MP5'!$B$1:$B$181,B136)</f>
        <v>0</v>
      </c>
      <c r="E136" s="51">
        <f t="shared" si="17"/>
        <v>236</v>
      </c>
      <c r="F136" s="51">
        <f t="shared" si="19"/>
        <v>0</v>
      </c>
      <c r="G136" s="66">
        <f t="shared" si="14"/>
        <v>0.64835164835164838</v>
      </c>
      <c r="H136" s="67">
        <f t="shared" si="18"/>
        <v>0</v>
      </c>
      <c r="J136" s="73">
        <f t="shared" si="16"/>
        <v>895.77747252747247</v>
      </c>
      <c r="K136" s="74">
        <f t="shared" si="15"/>
        <v>7347.5084863645689</v>
      </c>
    </row>
    <row r="137" spans="2:11" x14ac:dyDescent="0.25">
      <c r="B137" s="62">
        <v>44691</v>
      </c>
      <c r="C137" s="51">
        <v>496</v>
      </c>
      <c r="D137" s="51">
        <f>COUNTIF('Database MP5'!$B$1:$B$181,B137)</f>
        <v>0</v>
      </c>
      <c r="E137" s="51">
        <f t="shared" si="17"/>
        <v>235</v>
      </c>
      <c r="F137" s="51">
        <f t="shared" si="19"/>
        <v>0</v>
      </c>
      <c r="G137" s="66">
        <f t="shared" si="14"/>
        <v>0.64560439560439564</v>
      </c>
      <c r="H137" s="67">
        <f t="shared" si="18"/>
        <v>0</v>
      </c>
      <c r="J137" s="73">
        <f t="shared" si="16"/>
        <v>895.77747252747247</v>
      </c>
      <c r="K137" s="74">
        <f t="shared" si="15"/>
        <v>7347.5084863645689</v>
      </c>
    </row>
    <row r="138" spans="2:11" x14ac:dyDescent="0.25">
      <c r="B138" s="62">
        <v>44692</v>
      </c>
      <c r="C138" s="51">
        <v>497</v>
      </c>
      <c r="D138" s="51">
        <f>COUNTIF('Database MP5'!$B$1:$B$181,B138)</f>
        <v>0</v>
      </c>
      <c r="E138" s="51">
        <f t="shared" si="17"/>
        <v>234</v>
      </c>
      <c r="F138" s="51">
        <f t="shared" si="19"/>
        <v>0</v>
      </c>
      <c r="G138" s="66">
        <f t="shared" si="14"/>
        <v>0.6428571428571429</v>
      </c>
      <c r="H138" s="67">
        <f t="shared" si="18"/>
        <v>0</v>
      </c>
      <c r="J138" s="73">
        <f t="shared" si="16"/>
        <v>895.77747252747247</v>
      </c>
      <c r="K138" s="74">
        <f t="shared" si="15"/>
        <v>7347.5084863645689</v>
      </c>
    </row>
    <row r="139" spans="2:11" x14ac:dyDescent="0.25">
      <c r="B139" s="62">
        <v>44693</v>
      </c>
      <c r="C139" s="51">
        <v>498</v>
      </c>
      <c r="D139" s="51">
        <f>COUNTIF('Database MP5'!$B$1:$B$181,B139)</f>
        <v>0</v>
      </c>
      <c r="E139" s="51">
        <f t="shared" si="17"/>
        <v>233</v>
      </c>
      <c r="F139" s="51">
        <f t="shared" si="19"/>
        <v>0</v>
      </c>
      <c r="G139" s="66">
        <f t="shared" si="14"/>
        <v>0.64010989010989006</v>
      </c>
      <c r="H139" s="67">
        <f t="shared" si="18"/>
        <v>0</v>
      </c>
      <c r="J139" s="73">
        <f t="shared" si="16"/>
        <v>895.77747252747247</v>
      </c>
      <c r="K139" s="74">
        <f t="shared" si="15"/>
        <v>7347.5084863645689</v>
      </c>
    </row>
    <row r="140" spans="2:11" x14ac:dyDescent="0.25">
      <c r="B140" s="62">
        <v>44694</v>
      </c>
      <c r="C140" s="51">
        <v>499</v>
      </c>
      <c r="D140" s="51">
        <f>COUNTIF('Database MP5'!$B$1:$B$181,B140)</f>
        <v>0</v>
      </c>
      <c r="E140" s="51">
        <f t="shared" si="17"/>
        <v>232</v>
      </c>
      <c r="F140" s="51">
        <f t="shared" si="19"/>
        <v>0</v>
      </c>
      <c r="G140" s="66">
        <f t="shared" si="14"/>
        <v>0.63736263736263732</v>
      </c>
      <c r="H140" s="67">
        <f t="shared" si="18"/>
        <v>0</v>
      </c>
      <c r="J140" s="73">
        <f t="shared" si="16"/>
        <v>895.77747252747247</v>
      </c>
      <c r="K140" s="74">
        <f t="shared" si="15"/>
        <v>7347.5084863645689</v>
      </c>
    </row>
    <row r="141" spans="2:11" x14ac:dyDescent="0.25">
      <c r="B141" s="62">
        <v>44695</v>
      </c>
      <c r="C141" s="51">
        <v>500</v>
      </c>
      <c r="D141" s="51">
        <f>COUNTIF('Database MP5'!$B$1:$B$181,B141)</f>
        <v>0</v>
      </c>
      <c r="E141" s="51">
        <f t="shared" si="17"/>
        <v>231</v>
      </c>
      <c r="F141" s="51">
        <f t="shared" si="19"/>
        <v>0</v>
      </c>
      <c r="G141" s="66">
        <f t="shared" si="14"/>
        <v>0.63461538461538458</v>
      </c>
      <c r="H141" s="67">
        <f t="shared" si="18"/>
        <v>0</v>
      </c>
      <c r="J141" s="73">
        <f t="shared" si="16"/>
        <v>895.77747252747247</v>
      </c>
      <c r="K141" s="74">
        <f t="shared" si="15"/>
        <v>7347.5084863645689</v>
      </c>
    </row>
    <row r="142" spans="2:11" x14ac:dyDescent="0.25">
      <c r="B142" s="62">
        <v>44696</v>
      </c>
      <c r="C142" s="51">
        <v>501</v>
      </c>
      <c r="D142" s="51">
        <f>COUNTIF('Database MP5'!$B$1:$B$181,B142)</f>
        <v>0</v>
      </c>
      <c r="E142" s="51">
        <f t="shared" si="17"/>
        <v>230</v>
      </c>
      <c r="F142" s="51">
        <f t="shared" si="19"/>
        <v>0</v>
      </c>
      <c r="G142" s="66">
        <f t="shared" si="14"/>
        <v>0.63186813186813184</v>
      </c>
      <c r="H142" s="67">
        <f t="shared" si="18"/>
        <v>0</v>
      </c>
      <c r="J142" s="73">
        <f t="shared" si="16"/>
        <v>895.77747252747247</v>
      </c>
      <c r="K142" s="74">
        <f t="shared" si="15"/>
        <v>7347.5084863645689</v>
      </c>
    </row>
    <row r="143" spans="2:11" x14ac:dyDescent="0.25">
      <c r="B143" s="62">
        <v>44697</v>
      </c>
      <c r="C143" s="51">
        <v>502</v>
      </c>
      <c r="D143" s="51">
        <f>COUNTIF('Database MP5'!$B$1:$B$181,B143)</f>
        <v>0</v>
      </c>
      <c r="E143" s="51">
        <f t="shared" si="17"/>
        <v>229</v>
      </c>
      <c r="F143" s="51">
        <f t="shared" si="19"/>
        <v>0</v>
      </c>
      <c r="G143" s="66">
        <f t="shared" si="14"/>
        <v>0.62912087912087911</v>
      </c>
      <c r="H143" s="67">
        <f t="shared" si="18"/>
        <v>0</v>
      </c>
      <c r="J143" s="73">
        <f t="shared" si="16"/>
        <v>895.77747252747247</v>
      </c>
      <c r="K143" s="74">
        <f t="shared" si="15"/>
        <v>7347.5084863645689</v>
      </c>
    </row>
    <row r="144" spans="2:11" x14ac:dyDescent="0.25">
      <c r="B144" s="62">
        <v>44698</v>
      </c>
      <c r="C144" s="51">
        <v>503</v>
      </c>
      <c r="D144" s="51">
        <f>COUNTIF('Database MP5'!$B$1:$B$181,B144)</f>
        <v>0</v>
      </c>
      <c r="E144" s="51">
        <f t="shared" si="17"/>
        <v>228</v>
      </c>
      <c r="F144" s="51">
        <f t="shared" si="19"/>
        <v>0</v>
      </c>
      <c r="G144" s="66">
        <f t="shared" si="14"/>
        <v>0.62637362637362637</v>
      </c>
      <c r="H144" s="67">
        <f t="shared" si="18"/>
        <v>0</v>
      </c>
      <c r="J144" s="73">
        <f t="shared" si="16"/>
        <v>895.77747252747247</v>
      </c>
      <c r="K144" s="74">
        <f t="shared" si="15"/>
        <v>7347.5084863645689</v>
      </c>
    </row>
    <row r="145" spans="2:11" x14ac:dyDescent="0.25">
      <c r="B145" s="62">
        <v>44699</v>
      </c>
      <c r="C145" s="51">
        <v>504</v>
      </c>
      <c r="D145" s="51">
        <f>COUNTIF('Database MP5'!$B$1:$B$181,B145)</f>
        <v>0</v>
      </c>
      <c r="E145" s="51">
        <f t="shared" si="17"/>
        <v>227</v>
      </c>
      <c r="F145" s="51">
        <f t="shared" si="19"/>
        <v>0</v>
      </c>
      <c r="G145" s="66">
        <f t="shared" si="14"/>
        <v>0.62362637362637363</v>
      </c>
      <c r="H145" s="67">
        <f t="shared" si="18"/>
        <v>0</v>
      </c>
      <c r="J145" s="73">
        <f t="shared" si="16"/>
        <v>895.77747252747247</v>
      </c>
      <c r="K145" s="74">
        <f t="shared" si="15"/>
        <v>7347.5084863645689</v>
      </c>
    </row>
    <row r="146" spans="2:11" x14ac:dyDescent="0.25">
      <c r="B146" s="62">
        <v>44700</v>
      </c>
      <c r="C146" s="51">
        <v>505</v>
      </c>
      <c r="D146" s="51">
        <f>COUNTIF('Database MP5'!$B$1:$B$181,B146)</f>
        <v>1</v>
      </c>
      <c r="E146" s="51">
        <f t="shared" si="17"/>
        <v>226</v>
      </c>
      <c r="F146" s="51">
        <f t="shared" si="19"/>
        <v>226</v>
      </c>
      <c r="G146" s="66">
        <f t="shared" si="14"/>
        <v>0.62087912087912089</v>
      </c>
      <c r="H146" s="67">
        <f t="shared" si="18"/>
        <v>0.62087912087912089</v>
      </c>
      <c r="J146" s="73">
        <f t="shared" si="16"/>
        <v>896.39835164835154</v>
      </c>
      <c r="K146" s="74">
        <f t="shared" si="15"/>
        <v>7352.6011737222825</v>
      </c>
    </row>
    <row r="147" spans="2:11" x14ac:dyDescent="0.25">
      <c r="B147" s="62">
        <v>44701</v>
      </c>
      <c r="C147" s="51">
        <v>506</v>
      </c>
      <c r="D147" s="51">
        <f>COUNTIF('Database MP5'!$B$1:$B$181,B147)</f>
        <v>0</v>
      </c>
      <c r="E147" s="51">
        <f t="shared" si="17"/>
        <v>225</v>
      </c>
      <c r="F147" s="51">
        <f t="shared" si="19"/>
        <v>0</v>
      </c>
      <c r="G147" s="66">
        <f t="shared" si="14"/>
        <v>0.61813186813186816</v>
      </c>
      <c r="H147" s="67">
        <f t="shared" si="18"/>
        <v>0</v>
      </c>
      <c r="J147" s="73">
        <f t="shared" si="16"/>
        <v>896.39835164835154</v>
      </c>
      <c r="K147" s="74">
        <f t="shared" si="15"/>
        <v>7352.6011737222825</v>
      </c>
    </row>
    <row r="148" spans="2:11" x14ac:dyDescent="0.25">
      <c r="B148" s="62">
        <v>44702</v>
      </c>
      <c r="C148" s="51">
        <v>507</v>
      </c>
      <c r="D148" s="51">
        <f>COUNTIF('Database MP5'!$B$1:$B$181,B148)</f>
        <v>0</v>
      </c>
      <c r="E148" s="51">
        <f t="shared" si="17"/>
        <v>224</v>
      </c>
      <c r="F148" s="51">
        <f t="shared" si="19"/>
        <v>0</v>
      </c>
      <c r="G148" s="66">
        <f t="shared" si="14"/>
        <v>0.61538461538461542</v>
      </c>
      <c r="H148" s="67">
        <f t="shared" si="18"/>
        <v>0</v>
      </c>
      <c r="J148" s="73">
        <f t="shared" si="16"/>
        <v>896.39835164835154</v>
      </c>
      <c r="K148" s="74">
        <f t="shared" si="15"/>
        <v>7352.6011737222825</v>
      </c>
    </row>
    <row r="149" spans="2:11" x14ac:dyDescent="0.25">
      <c r="B149" s="62">
        <v>44703</v>
      </c>
      <c r="C149" s="51">
        <v>508</v>
      </c>
      <c r="D149" s="51">
        <f>COUNTIF('Database MP5'!$B$1:$B$181,B149)</f>
        <v>0</v>
      </c>
      <c r="E149" s="51">
        <f t="shared" si="17"/>
        <v>223</v>
      </c>
      <c r="F149" s="51">
        <f t="shared" si="19"/>
        <v>0</v>
      </c>
      <c r="G149" s="66">
        <f t="shared" si="14"/>
        <v>0.61263736263736268</v>
      </c>
      <c r="H149" s="67">
        <f t="shared" si="18"/>
        <v>0</v>
      </c>
      <c r="J149" s="73">
        <f t="shared" si="16"/>
        <v>896.39835164835154</v>
      </c>
      <c r="K149" s="74">
        <f t="shared" si="15"/>
        <v>7352.6011737222825</v>
      </c>
    </row>
    <row r="150" spans="2:11" x14ac:dyDescent="0.25">
      <c r="B150" s="62">
        <v>44704</v>
      </c>
      <c r="C150" s="51">
        <v>509</v>
      </c>
      <c r="D150" s="51">
        <f>COUNTIF('Database MP5'!$B$1:$B$181,B150)</f>
        <v>0</v>
      </c>
      <c r="E150" s="51">
        <f t="shared" si="17"/>
        <v>222</v>
      </c>
      <c r="F150" s="51">
        <f t="shared" si="19"/>
        <v>0</v>
      </c>
      <c r="G150" s="66">
        <f t="shared" si="14"/>
        <v>0.60989010989010994</v>
      </c>
      <c r="H150" s="67">
        <f t="shared" si="18"/>
        <v>0</v>
      </c>
      <c r="J150" s="73">
        <f t="shared" si="16"/>
        <v>896.39835164835154</v>
      </c>
      <c r="K150" s="74">
        <f t="shared" si="15"/>
        <v>7352.6011737222825</v>
      </c>
    </row>
    <row r="151" spans="2:11" x14ac:dyDescent="0.25">
      <c r="B151" s="62">
        <v>44705</v>
      </c>
      <c r="C151" s="51">
        <v>510</v>
      </c>
      <c r="D151" s="51">
        <f>COUNTIF('Database MP5'!$B$1:$B$181,B151)</f>
        <v>0</v>
      </c>
      <c r="E151" s="51">
        <f t="shared" si="17"/>
        <v>221</v>
      </c>
      <c r="F151" s="51">
        <f t="shared" si="19"/>
        <v>0</v>
      </c>
      <c r="G151" s="66">
        <f t="shared" si="14"/>
        <v>0.6071428571428571</v>
      </c>
      <c r="H151" s="67">
        <f t="shared" si="18"/>
        <v>0</v>
      </c>
      <c r="J151" s="73">
        <f t="shared" si="16"/>
        <v>896.39835164835154</v>
      </c>
      <c r="K151" s="74">
        <f t="shared" si="15"/>
        <v>7352.6011737222825</v>
      </c>
    </row>
    <row r="152" spans="2:11" x14ac:dyDescent="0.25">
      <c r="B152" s="62">
        <v>44706</v>
      </c>
      <c r="C152" s="51">
        <v>511</v>
      </c>
      <c r="D152" s="51">
        <f>COUNTIF('Database MP5'!$B$1:$B$181,B152)</f>
        <v>0</v>
      </c>
      <c r="E152" s="51">
        <f t="shared" si="17"/>
        <v>220</v>
      </c>
      <c r="F152" s="51">
        <f t="shared" si="19"/>
        <v>0</v>
      </c>
      <c r="G152" s="66">
        <f t="shared" si="14"/>
        <v>0.60439560439560436</v>
      </c>
      <c r="H152" s="67">
        <f t="shared" si="18"/>
        <v>0</v>
      </c>
      <c r="J152" s="73">
        <f t="shared" si="16"/>
        <v>896.39835164835154</v>
      </c>
      <c r="K152" s="74">
        <f t="shared" si="15"/>
        <v>7352.6011737222825</v>
      </c>
    </row>
    <row r="153" spans="2:11" x14ac:dyDescent="0.25">
      <c r="B153" s="62">
        <v>44707</v>
      </c>
      <c r="C153" s="51">
        <v>512</v>
      </c>
      <c r="D153" s="51">
        <f>COUNTIF('Database MP5'!$B$1:$B$181,B153)</f>
        <v>0</v>
      </c>
      <c r="E153" s="51">
        <f t="shared" si="17"/>
        <v>219</v>
      </c>
      <c r="F153" s="51">
        <f t="shared" si="19"/>
        <v>0</v>
      </c>
      <c r="G153" s="66">
        <f t="shared" ref="G153:G216" si="20">E153/$K$4</f>
        <v>0.60164835164835162</v>
      </c>
      <c r="H153" s="67">
        <f t="shared" si="18"/>
        <v>0</v>
      </c>
      <c r="J153" s="73">
        <f t="shared" si="16"/>
        <v>896.39835164835154</v>
      </c>
      <c r="K153" s="74">
        <f t="shared" ref="K153:K216" si="21">$M$4*2*(1-$Q$4)*J153*$N$4*$O$4*$P$4</f>
        <v>7352.6011737222825</v>
      </c>
    </row>
    <row r="154" spans="2:11" x14ac:dyDescent="0.25">
      <c r="B154" s="62">
        <v>44708</v>
      </c>
      <c r="C154" s="51">
        <v>513</v>
      </c>
      <c r="D154" s="51">
        <f>COUNTIF('Database MP5'!$B$1:$B$181,B154)</f>
        <v>0</v>
      </c>
      <c r="E154" s="51">
        <f t="shared" si="17"/>
        <v>218</v>
      </c>
      <c r="F154" s="51">
        <f t="shared" si="19"/>
        <v>0</v>
      </c>
      <c r="G154" s="66">
        <f t="shared" si="20"/>
        <v>0.59890109890109888</v>
      </c>
      <c r="H154" s="67">
        <f t="shared" si="18"/>
        <v>0</v>
      </c>
      <c r="J154" s="73">
        <f t="shared" ref="J154:J217" si="22">H154+J153</f>
        <v>896.39835164835154</v>
      </c>
      <c r="K154" s="74">
        <f t="shared" si="21"/>
        <v>7352.6011737222825</v>
      </c>
    </row>
    <row r="155" spans="2:11" x14ac:dyDescent="0.25">
      <c r="B155" s="62">
        <v>44709</v>
      </c>
      <c r="C155" s="51">
        <v>514</v>
      </c>
      <c r="D155" s="51">
        <f>COUNTIF('Database MP5'!$B$1:$B$181,B155)</f>
        <v>0</v>
      </c>
      <c r="E155" s="51">
        <f t="shared" si="17"/>
        <v>217</v>
      </c>
      <c r="F155" s="51">
        <f t="shared" si="19"/>
        <v>0</v>
      </c>
      <c r="G155" s="66">
        <f t="shared" si="20"/>
        <v>0.59615384615384615</v>
      </c>
      <c r="H155" s="67">
        <f t="shared" si="18"/>
        <v>0</v>
      </c>
      <c r="J155" s="73">
        <f t="shared" si="22"/>
        <v>896.39835164835154</v>
      </c>
      <c r="K155" s="74">
        <f t="shared" si="21"/>
        <v>7352.6011737222825</v>
      </c>
    </row>
    <row r="156" spans="2:11" x14ac:dyDescent="0.25">
      <c r="B156" s="62">
        <v>44710</v>
      </c>
      <c r="C156" s="51">
        <v>515</v>
      </c>
      <c r="D156" s="51">
        <f>COUNTIF('Database MP5'!$B$1:$B$181,B156)</f>
        <v>0</v>
      </c>
      <c r="E156" s="51">
        <f t="shared" ref="E156:E219" si="23">E155-1</f>
        <v>216</v>
      </c>
      <c r="F156" s="51">
        <f t="shared" si="19"/>
        <v>0</v>
      </c>
      <c r="G156" s="66">
        <f t="shared" si="20"/>
        <v>0.59340659340659341</v>
      </c>
      <c r="H156" s="67">
        <f t="shared" ref="H156:H219" si="24">D156*G156</f>
        <v>0</v>
      </c>
      <c r="J156" s="73">
        <f t="shared" si="22"/>
        <v>896.39835164835154</v>
      </c>
      <c r="K156" s="74">
        <f t="shared" si="21"/>
        <v>7352.6011737222825</v>
      </c>
    </row>
    <row r="157" spans="2:11" x14ac:dyDescent="0.25">
      <c r="B157" s="62">
        <v>44711</v>
      </c>
      <c r="C157" s="51">
        <v>516</v>
      </c>
      <c r="D157" s="51">
        <f>COUNTIF('Database MP5'!$B$1:$B$181,B157)</f>
        <v>0</v>
      </c>
      <c r="E157" s="51">
        <f t="shared" si="23"/>
        <v>215</v>
      </c>
      <c r="F157" s="51">
        <f t="shared" si="19"/>
        <v>0</v>
      </c>
      <c r="G157" s="66">
        <f t="shared" si="20"/>
        <v>0.59065934065934067</v>
      </c>
      <c r="H157" s="67">
        <f t="shared" si="24"/>
        <v>0</v>
      </c>
      <c r="J157" s="73">
        <f t="shared" si="22"/>
        <v>896.39835164835154</v>
      </c>
      <c r="K157" s="74">
        <f t="shared" si="21"/>
        <v>7352.6011737222825</v>
      </c>
    </row>
    <row r="158" spans="2:11" x14ac:dyDescent="0.25">
      <c r="B158" s="62">
        <v>44712</v>
      </c>
      <c r="C158" s="51">
        <v>517</v>
      </c>
      <c r="D158" s="51">
        <f>COUNTIF('Database MP5'!$B$1:$B$181,B158)</f>
        <v>0</v>
      </c>
      <c r="E158" s="51">
        <f t="shared" si="23"/>
        <v>214</v>
      </c>
      <c r="F158" s="51">
        <f t="shared" ref="F158:F221" si="25">E158*D158</f>
        <v>0</v>
      </c>
      <c r="G158" s="66">
        <f t="shared" si="20"/>
        <v>0.58791208791208793</v>
      </c>
      <c r="H158" s="67">
        <f t="shared" si="24"/>
        <v>0</v>
      </c>
      <c r="J158" s="73">
        <f t="shared" si="22"/>
        <v>896.39835164835154</v>
      </c>
      <c r="K158" s="74">
        <f t="shared" si="21"/>
        <v>7352.6011737222825</v>
      </c>
    </row>
    <row r="159" spans="2:11" x14ac:dyDescent="0.25">
      <c r="B159" s="62">
        <v>44713</v>
      </c>
      <c r="C159" s="51">
        <v>518</v>
      </c>
      <c r="D159" s="51">
        <f>COUNTIF('Database MP5'!$B$1:$B$181,B159)</f>
        <v>0</v>
      </c>
      <c r="E159" s="51">
        <f t="shared" si="23"/>
        <v>213</v>
      </c>
      <c r="F159" s="51">
        <f t="shared" si="25"/>
        <v>0</v>
      </c>
      <c r="G159" s="66">
        <f t="shared" si="20"/>
        <v>0.5851648351648352</v>
      </c>
      <c r="H159" s="67">
        <f t="shared" si="24"/>
        <v>0</v>
      </c>
      <c r="J159" s="73">
        <f t="shared" si="22"/>
        <v>896.39835164835154</v>
      </c>
      <c r="K159" s="74">
        <f t="shared" si="21"/>
        <v>7352.6011737222825</v>
      </c>
    </row>
    <row r="160" spans="2:11" x14ac:dyDescent="0.25">
      <c r="B160" s="62">
        <v>44714</v>
      </c>
      <c r="C160" s="51">
        <v>519</v>
      </c>
      <c r="D160" s="51">
        <f>COUNTIF('Database MP5'!$B$1:$B$181,B160)</f>
        <v>0</v>
      </c>
      <c r="E160" s="51">
        <f t="shared" si="23"/>
        <v>212</v>
      </c>
      <c r="F160" s="51">
        <f t="shared" si="25"/>
        <v>0</v>
      </c>
      <c r="G160" s="66">
        <f t="shared" si="20"/>
        <v>0.58241758241758246</v>
      </c>
      <c r="H160" s="67">
        <f t="shared" si="24"/>
        <v>0</v>
      </c>
      <c r="J160" s="73">
        <f t="shared" si="22"/>
        <v>896.39835164835154</v>
      </c>
      <c r="K160" s="74">
        <f t="shared" si="21"/>
        <v>7352.6011737222825</v>
      </c>
    </row>
    <row r="161" spans="2:11" x14ac:dyDescent="0.25">
      <c r="B161" s="62">
        <v>44715</v>
      </c>
      <c r="C161" s="51">
        <v>520</v>
      </c>
      <c r="D161" s="51">
        <f>COUNTIF('Database MP5'!$B$1:$B$181,B161)</f>
        <v>2</v>
      </c>
      <c r="E161" s="51">
        <f t="shared" si="23"/>
        <v>211</v>
      </c>
      <c r="F161" s="51">
        <f t="shared" si="25"/>
        <v>422</v>
      </c>
      <c r="G161" s="66">
        <f t="shared" si="20"/>
        <v>0.57967032967032972</v>
      </c>
      <c r="H161" s="67">
        <f t="shared" si="24"/>
        <v>1.1593406593406594</v>
      </c>
      <c r="J161" s="73">
        <f t="shared" si="22"/>
        <v>897.55769230769215</v>
      </c>
      <c r="K161" s="74">
        <f t="shared" si="21"/>
        <v>7362.1105279919966</v>
      </c>
    </row>
    <row r="162" spans="2:11" x14ac:dyDescent="0.25">
      <c r="B162" s="62">
        <v>44716</v>
      </c>
      <c r="C162" s="51">
        <v>521</v>
      </c>
      <c r="D162" s="51">
        <f>COUNTIF('Database MP5'!$B$1:$B$181,B162)</f>
        <v>3</v>
      </c>
      <c r="E162" s="51">
        <f t="shared" si="23"/>
        <v>210</v>
      </c>
      <c r="F162" s="51">
        <f t="shared" si="25"/>
        <v>630</v>
      </c>
      <c r="G162" s="66">
        <f t="shared" si="20"/>
        <v>0.57692307692307687</v>
      </c>
      <c r="H162" s="67">
        <f t="shared" si="24"/>
        <v>1.7307692307692306</v>
      </c>
      <c r="J162" s="73">
        <f t="shared" si="22"/>
        <v>899.28846153846143</v>
      </c>
      <c r="K162" s="74">
        <f t="shared" si="21"/>
        <v>7376.3069573519979</v>
      </c>
    </row>
    <row r="163" spans="2:11" x14ac:dyDescent="0.25">
      <c r="B163" s="62">
        <v>44717</v>
      </c>
      <c r="C163" s="51">
        <v>522</v>
      </c>
      <c r="D163" s="51">
        <f>COUNTIF('Database MP5'!$B$1:$B$181,B163)</f>
        <v>0</v>
      </c>
      <c r="E163" s="51">
        <f t="shared" si="23"/>
        <v>209</v>
      </c>
      <c r="F163" s="51">
        <f t="shared" si="25"/>
        <v>0</v>
      </c>
      <c r="G163" s="66">
        <f t="shared" si="20"/>
        <v>0.57417582417582413</v>
      </c>
      <c r="H163" s="67">
        <f t="shared" si="24"/>
        <v>0</v>
      </c>
      <c r="J163" s="73">
        <f t="shared" si="22"/>
        <v>899.28846153846143</v>
      </c>
      <c r="K163" s="74">
        <f t="shared" si="21"/>
        <v>7376.3069573519979</v>
      </c>
    </row>
    <row r="164" spans="2:11" x14ac:dyDescent="0.25">
      <c r="B164" s="62">
        <v>44718</v>
      </c>
      <c r="C164" s="51">
        <v>523</v>
      </c>
      <c r="D164" s="51">
        <f>COUNTIF('Database MP5'!$B$1:$B$181,B164)</f>
        <v>0</v>
      </c>
      <c r="E164" s="51">
        <f t="shared" si="23"/>
        <v>208</v>
      </c>
      <c r="F164" s="51">
        <f t="shared" si="25"/>
        <v>0</v>
      </c>
      <c r="G164" s="66">
        <f t="shared" si="20"/>
        <v>0.5714285714285714</v>
      </c>
      <c r="H164" s="67">
        <f t="shared" si="24"/>
        <v>0</v>
      </c>
      <c r="J164" s="73">
        <f t="shared" si="22"/>
        <v>899.28846153846143</v>
      </c>
      <c r="K164" s="74">
        <f t="shared" si="21"/>
        <v>7376.3069573519979</v>
      </c>
    </row>
    <row r="165" spans="2:11" x14ac:dyDescent="0.25">
      <c r="B165" s="62">
        <v>44719</v>
      </c>
      <c r="C165" s="51">
        <v>524</v>
      </c>
      <c r="D165" s="51">
        <f>COUNTIF('Database MP5'!$B$1:$B$181,B165)</f>
        <v>0</v>
      </c>
      <c r="E165" s="51">
        <f t="shared" si="23"/>
        <v>207</v>
      </c>
      <c r="F165" s="51">
        <f t="shared" si="25"/>
        <v>0</v>
      </c>
      <c r="G165" s="66">
        <f t="shared" si="20"/>
        <v>0.56868131868131866</v>
      </c>
      <c r="H165" s="67">
        <f t="shared" si="24"/>
        <v>0</v>
      </c>
      <c r="J165" s="73">
        <f t="shared" si="22"/>
        <v>899.28846153846143</v>
      </c>
      <c r="K165" s="74">
        <f t="shared" si="21"/>
        <v>7376.3069573519979</v>
      </c>
    </row>
    <row r="166" spans="2:11" x14ac:dyDescent="0.25">
      <c r="B166" s="62">
        <v>44720</v>
      </c>
      <c r="C166" s="51">
        <v>525</v>
      </c>
      <c r="D166" s="51">
        <f>COUNTIF('Database MP5'!$B$1:$B$181,B166)</f>
        <v>0</v>
      </c>
      <c r="E166" s="51">
        <f t="shared" si="23"/>
        <v>206</v>
      </c>
      <c r="F166" s="51">
        <f t="shared" si="25"/>
        <v>0</v>
      </c>
      <c r="G166" s="66">
        <f t="shared" si="20"/>
        <v>0.56593406593406592</v>
      </c>
      <c r="H166" s="67">
        <f t="shared" si="24"/>
        <v>0</v>
      </c>
      <c r="J166" s="73">
        <f t="shared" si="22"/>
        <v>899.28846153846143</v>
      </c>
      <c r="K166" s="74">
        <f t="shared" si="21"/>
        <v>7376.3069573519979</v>
      </c>
    </row>
    <row r="167" spans="2:11" x14ac:dyDescent="0.25">
      <c r="B167" s="62">
        <v>44721</v>
      </c>
      <c r="C167" s="51">
        <v>526</v>
      </c>
      <c r="D167" s="51">
        <f>COUNTIF('Database MP5'!$B$1:$B$181,B167)</f>
        <v>0</v>
      </c>
      <c r="E167" s="51">
        <f t="shared" si="23"/>
        <v>205</v>
      </c>
      <c r="F167" s="51">
        <f t="shared" si="25"/>
        <v>0</v>
      </c>
      <c r="G167" s="66">
        <f t="shared" si="20"/>
        <v>0.56318681318681318</v>
      </c>
      <c r="H167" s="67">
        <f t="shared" si="24"/>
        <v>0</v>
      </c>
      <c r="J167" s="73">
        <f t="shared" si="22"/>
        <v>899.28846153846143</v>
      </c>
      <c r="K167" s="74">
        <f t="shared" si="21"/>
        <v>7376.3069573519979</v>
      </c>
    </row>
    <row r="168" spans="2:11" x14ac:dyDescent="0.25">
      <c r="B168" s="62">
        <v>44722</v>
      </c>
      <c r="C168" s="51">
        <v>527</v>
      </c>
      <c r="D168" s="51">
        <f>COUNTIF('Database MP5'!$B$1:$B$181,B168)</f>
        <v>1</v>
      </c>
      <c r="E168" s="51">
        <f t="shared" si="23"/>
        <v>204</v>
      </c>
      <c r="F168" s="51">
        <f t="shared" si="25"/>
        <v>204</v>
      </c>
      <c r="G168" s="66">
        <f t="shared" si="20"/>
        <v>0.56043956043956045</v>
      </c>
      <c r="H168" s="67">
        <f t="shared" si="24"/>
        <v>0.56043956043956045</v>
      </c>
      <c r="J168" s="73">
        <f t="shared" si="22"/>
        <v>899.84890109890102</v>
      </c>
      <c r="K168" s="74">
        <f t="shared" si="21"/>
        <v>7380.9038963828543</v>
      </c>
    </row>
    <row r="169" spans="2:11" x14ac:dyDescent="0.25">
      <c r="B169" s="62">
        <v>44723</v>
      </c>
      <c r="C169" s="51">
        <v>528</v>
      </c>
      <c r="D169" s="51">
        <f>COUNTIF('Database MP5'!$B$1:$B$181,B169)</f>
        <v>0</v>
      </c>
      <c r="E169" s="51">
        <f t="shared" si="23"/>
        <v>203</v>
      </c>
      <c r="F169" s="51">
        <f t="shared" si="25"/>
        <v>0</v>
      </c>
      <c r="G169" s="66">
        <f t="shared" si="20"/>
        <v>0.55769230769230771</v>
      </c>
      <c r="H169" s="67">
        <f t="shared" si="24"/>
        <v>0</v>
      </c>
      <c r="J169" s="73">
        <f t="shared" si="22"/>
        <v>899.84890109890102</v>
      </c>
      <c r="K169" s="74">
        <f t="shared" si="21"/>
        <v>7380.9038963828543</v>
      </c>
    </row>
    <row r="170" spans="2:11" x14ac:dyDescent="0.25">
      <c r="B170" s="62">
        <v>44724</v>
      </c>
      <c r="C170" s="51">
        <v>529</v>
      </c>
      <c r="D170" s="51">
        <f>COUNTIF('Database MP5'!$B$1:$B$181,B170)</f>
        <v>0</v>
      </c>
      <c r="E170" s="51">
        <f t="shared" si="23"/>
        <v>202</v>
      </c>
      <c r="F170" s="51">
        <f t="shared" si="25"/>
        <v>0</v>
      </c>
      <c r="G170" s="66">
        <f t="shared" si="20"/>
        <v>0.55494505494505497</v>
      </c>
      <c r="H170" s="67">
        <f t="shared" si="24"/>
        <v>0</v>
      </c>
      <c r="J170" s="73">
        <f t="shared" si="22"/>
        <v>899.84890109890102</v>
      </c>
      <c r="K170" s="74">
        <f t="shared" si="21"/>
        <v>7380.9038963828543</v>
      </c>
    </row>
    <row r="171" spans="2:11" x14ac:dyDescent="0.25">
      <c r="B171" s="62">
        <v>44725</v>
      </c>
      <c r="C171" s="51">
        <v>530</v>
      </c>
      <c r="D171" s="51">
        <f>COUNTIF('Database MP5'!$B$1:$B$181,B171)</f>
        <v>0</v>
      </c>
      <c r="E171" s="51">
        <f t="shared" si="23"/>
        <v>201</v>
      </c>
      <c r="F171" s="51">
        <f t="shared" si="25"/>
        <v>0</v>
      </c>
      <c r="G171" s="66">
        <f t="shared" si="20"/>
        <v>0.55219780219780223</v>
      </c>
      <c r="H171" s="67">
        <f t="shared" si="24"/>
        <v>0</v>
      </c>
      <c r="J171" s="73">
        <f t="shared" si="22"/>
        <v>899.84890109890102</v>
      </c>
      <c r="K171" s="74">
        <f t="shared" si="21"/>
        <v>7380.9038963828543</v>
      </c>
    </row>
    <row r="172" spans="2:11" x14ac:dyDescent="0.25">
      <c r="B172" s="62">
        <v>44726</v>
      </c>
      <c r="C172" s="51">
        <v>531</v>
      </c>
      <c r="D172" s="51">
        <f>COUNTIF('Database MP5'!$B$1:$B$181,B172)</f>
        <v>0</v>
      </c>
      <c r="E172" s="51">
        <f t="shared" si="23"/>
        <v>200</v>
      </c>
      <c r="F172" s="51">
        <f t="shared" si="25"/>
        <v>0</v>
      </c>
      <c r="G172" s="66">
        <f t="shared" si="20"/>
        <v>0.5494505494505495</v>
      </c>
      <c r="H172" s="67">
        <f t="shared" si="24"/>
        <v>0</v>
      </c>
      <c r="J172" s="73">
        <f t="shared" si="22"/>
        <v>899.84890109890102</v>
      </c>
      <c r="K172" s="74">
        <f t="shared" si="21"/>
        <v>7380.9038963828543</v>
      </c>
    </row>
    <row r="173" spans="2:11" x14ac:dyDescent="0.25">
      <c r="B173" s="62">
        <v>44727</v>
      </c>
      <c r="C173" s="51">
        <v>532</v>
      </c>
      <c r="D173" s="51">
        <f>COUNTIF('Database MP5'!$B$1:$B$181,B173)</f>
        <v>0</v>
      </c>
      <c r="E173" s="51">
        <f t="shared" si="23"/>
        <v>199</v>
      </c>
      <c r="F173" s="51">
        <f t="shared" si="25"/>
        <v>0</v>
      </c>
      <c r="G173" s="66">
        <f t="shared" si="20"/>
        <v>0.54670329670329665</v>
      </c>
      <c r="H173" s="67">
        <f t="shared" si="24"/>
        <v>0</v>
      </c>
      <c r="J173" s="73">
        <f t="shared" si="22"/>
        <v>899.84890109890102</v>
      </c>
      <c r="K173" s="74">
        <f t="shared" si="21"/>
        <v>7380.9038963828543</v>
      </c>
    </row>
    <row r="174" spans="2:11" x14ac:dyDescent="0.25">
      <c r="B174" s="62">
        <v>44728</v>
      </c>
      <c r="C174" s="51">
        <v>533</v>
      </c>
      <c r="D174" s="51">
        <f>COUNTIF('Database MP5'!$B$1:$B$181,B174)</f>
        <v>0</v>
      </c>
      <c r="E174" s="51">
        <f t="shared" si="23"/>
        <v>198</v>
      </c>
      <c r="F174" s="51">
        <f t="shared" si="25"/>
        <v>0</v>
      </c>
      <c r="G174" s="66">
        <f t="shared" si="20"/>
        <v>0.54395604395604391</v>
      </c>
      <c r="H174" s="67">
        <f t="shared" si="24"/>
        <v>0</v>
      </c>
      <c r="J174" s="73">
        <f t="shared" si="22"/>
        <v>899.84890109890102</v>
      </c>
      <c r="K174" s="74">
        <f t="shared" si="21"/>
        <v>7380.9038963828543</v>
      </c>
    </row>
    <row r="175" spans="2:11" x14ac:dyDescent="0.25">
      <c r="B175" s="62">
        <v>44729</v>
      </c>
      <c r="C175" s="51">
        <v>534</v>
      </c>
      <c r="D175" s="51">
        <f>COUNTIF('Database MP5'!$B$1:$B$181,B175)</f>
        <v>9</v>
      </c>
      <c r="E175" s="51">
        <f t="shared" si="23"/>
        <v>197</v>
      </c>
      <c r="F175" s="51">
        <f t="shared" si="25"/>
        <v>1773</v>
      </c>
      <c r="G175" s="66">
        <f t="shared" si="20"/>
        <v>0.54120879120879117</v>
      </c>
      <c r="H175" s="67">
        <f t="shared" si="24"/>
        <v>4.8708791208791204</v>
      </c>
      <c r="J175" s="73">
        <f t="shared" si="22"/>
        <v>904.71978021978009</v>
      </c>
      <c r="K175" s="74">
        <f t="shared" si="21"/>
        <v>7420.8567047245688</v>
      </c>
    </row>
    <row r="176" spans="2:11" x14ac:dyDescent="0.25">
      <c r="B176" s="62">
        <v>44730</v>
      </c>
      <c r="C176" s="51">
        <v>535</v>
      </c>
      <c r="D176" s="51">
        <f>COUNTIF('Database MP5'!$B$1:$B$181,B176)</f>
        <v>8</v>
      </c>
      <c r="E176" s="51">
        <f t="shared" si="23"/>
        <v>196</v>
      </c>
      <c r="F176" s="51">
        <f t="shared" si="25"/>
        <v>1568</v>
      </c>
      <c r="G176" s="66">
        <f t="shared" si="20"/>
        <v>0.53846153846153844</v>
      </c>
      <c r="H176" s="67">
        <f t="shared" si="24"/>
        <v>4.3076923076923075</v>
      </c>
      <c r="J176" s="73">
        <f t="shared" si="22"/>
        <v>909.02747252747236</v>
      </c>
      <c r="K176" s="74">
        <f t="shared" si="21"/>
        <v>7456.1900400205668</v>
      </c>
    </row>
    <row r="177" spans="2:11" x14ac:dyDescent="0.25">
      <c r="B177" s="62">
        <v>44731</v>
      </c>
      <c r="C177" s="51">
        <v>536</v>
      </c>
      <c r="D177" s="51">
        <f>COUNTIF('Database MP5'!$B$1:$B$181,B177)</f>
        <v>0</v>
      </c>
      <c r="E177" s="51">
        <f t="shared" si="23"/>
        <v>195</v>
      </c>
      <c r="F177" s="51">
        <f t="shared" si="25"/>
        <v>0</v>
      </c>
      <c r="G177" s="66">
        <f t="shared" si="20"/>
        <v>0.5357142857142857</v>
      </c>
      <c r="H177" s="67">
        <f t="shared" si="24"/>
        <v>0</v>
      </c>
      <c r="J177" s="73">
        <f t="shared" si="22"/>
        <v>909.02747252747236</v>
      </c>
      <c r="K177" s="74">
        <f t="shared" si="21"/>
        <v>7456.1900400205668</v>
      </c>
    </row>
    <row r="178" spans="2:11" x14ac:dyDescent="0.25">
      <c r="B178" s="62">
        <v>44732</v>
      </c>
      <c r="C178" s="51">
        <v>537</v>
      </c>
      <c r="D178" s="51">
        <f>COUNTIF('Database MP5'!$B$1:$B$181,B178)</f>
        <v>3</v>
      </c>
      <c r="E178" s="51">
        <f t="shared" si="23"/>
        <v>194</v>
      </c>
      <c r="F178" s="51">
        <f t="shared" si="25"/>
        <v>582</v>
      </c>
      <c r="G178" s="66">
        <f t="shared" si="20"/>
        <v>0.53296703296703296</v>
      </c>
      <c r="H178" s="67">
        <f t="shared" si="24"/>
        <v>1.598901098901099</v>
      </c>
      <c r="J178" s="73">
        <f t="shared" si="22"/>
        <v>910.62637362637349</v>
      </c>
      <c r="K178" s="74">
        <f t="shared" si="21"/>
        <v>7469.3048366674266</v>
      </c>
    </row>
    <row r="179" spans="2:11" x14ac:dyDescent="0.25">
      <c r="B179" s="62">
        <v>44733</v>
      </c>
      <c r="C179" s="51">
        <v>538</v>
      </c>
      <c r="D179" s="51">
        <f>COUNTIF('Database MP5'!$B$1:$B$181,B179)</f>
        <v>6</v>
      </c>
      <c r="E179" s="51">
        <f t="shared" si="23"/>
        <v>193</v>
      </c>
      <c r="F179" s="51">
        <f t="shared" si="25"/>
        <v>1158</v>
      </c>
      <c r="G179" s="66">
        <f t="shared" si="20"/>
        <v>0.53021978021978022</v>
      </c>
      <c r="H179" s="67">
        <f t="shared" si="24"/>
        <v>3.1813186813186816</v>
      </c>
      <c r="J179" s="73">
        <f t="shared" si="22"/>
        <v>913.80769230769215</v>
      </c>
      <c r="K179" s="74">
        <f t="shared" si="21"/>
        <v>7495.3992258719973</v>
      </c>
    </row>
    <row r="180" spans="2:11" x14ac:dyDescent="0.25">
      <c r="B180" s="62">
        <v>44734</v>
      </c>
      <c r="C180" s="51">
        <v>539</v>
      </c>
      <c r="D180" s="51">
        <f>COUNTIF('Database MP5'!$B$1:$B$181,B180)</f>
        <v>1</v>
      </c>
      <c r="E180" s="51">
        <f t="shared" si="23"/>
        <v>192</v>
      </c>
      <c r="F180" s="51">
        <f t="shared" si="25"/>
        <v>192</v>
      </c>
      <c r="G180" s="66">
        <f t="shared" si="20"/>
        <v>0.52747252747252749</v>
      </c>
      <c r="H180" s="67">
        <f t="shared" si="24"/>
        <v>0.52747252747252749</v>
      </c>
      <c r="J180" s="73">
        <f t="shared" si="22"/>
        <v>914.33516483516473</v>
      </c>
      <c r="K180" s="74">
        <f t="shared" si="21"/>
        <v>7499.7257567245697</v>
      </c>
    </row>
    <row r="181" spans="2:11" x14ac:dyDescent="0.25">
      <c r="B181" s="62">
        <v>44735</v>
      </c>
      <c r="C181" s="51">
        <v>540</v>
      </c>
      <c r="D181" s="51">
        <f>COUNTIF('Database MP5'!$B$1:$B$181,B181)</f>
        <v>0</v>
      </c>
      <c r="E181" s="51">
        <f t="shared" si="23"/>
        <v>191</v>
      </c>
      <c r="F181" s="51">
        <f t="shared" si="25"/>
        <v>0</v>
      </c>
      <c r="G181" s="66">
        <f t="shared" si="20"/>
        <v>0.52472527472527475</v>
      </c>
      <c r="H181" s="67">
        <f t="shared" si="24"/>
        <v>0</v>
      </c>
      <c r="J181" s="73">
        <f t="shared" si="22"/>
        <v>914.33516483516473</v>
      </c>
      <c r="K181" s="74">
        <f t="shared" si="21"/>
        <v>7499.7257567245697</v>
      </c>
    </row>
    <row r="182" spans="2:11" x14ac:dyDescent="0.25">
      <c r="B182" s="62">
        <v>44736</v>
      </c>
      <c r="C182" s="51">
        <v>541</v>
      </c>
      <c r="D182" s="51">
        <f>COUNTIF('Database MP5'!$B$1:$B$181,B182)</f>
        <v>0</v>
      </c>
      <c r="E182" s="51">
        <f t="shared" si="23"/>
        <v>190</v>
      </c>
      <c r="F182" s="51">
        <f t="shared" si="25"/>
        <v>0</v>
      </c>
      <c r="G182" s="66">
        <f t="shared" si="20"/>
        <v>0.52197802197802201</v>
      </c>
      <c r="H182" s="67">
        <f t="shared" si="24"/>
        <v>0</v>
      </c>
      <c r="J182" s="73">
        <f t="shared" si="22"/>
        <v>914.33516483516473</v>
      </c>
      <c r="K182" s="74">
        <f t="shared" si="21"/>
        <v>7499.7257567245697</v>
      </c>
    </row>
    <row r="183" spans="2:11" x14ac:dyDescent="0.25">
      <c r="B183" s="62">
        <v>44737</v>
      </c>
      <c r="C183" s="51">
        <v>542</v>
      </c>
      <c r="D183" s="51">
        <f>COUNTIF('Database MP5'!$B$1:$B$181,B183)</f>
        <v>0</v>
      </c>
      <c r="E183" s="51">
        <f t="shared" si="23"/>
        <v>189</v>
      </c>
      <c r="F183" s="51">
        <f t="shared" si="25"/>
        <v>0</v>
      </c>
      <c r="G183" s="66">
        <f t="shared" si="20"/>
        <v>0.51923076923076927</v>
      </c>
      <c r="H183" s="67">
        <f t="shared" si="24"/>
        <v>0</v>
      </c>
      <c r="J183" s="73">
        <f t="shared" si="22"/>
        <v>914.33516483516473</v>
      </c>
      <c r="K183" s="74">
        <f t="shared" si="21"/>
        <v>7499.7257567245697</v>
      </c>
    </row>
    <row r="184" spans="2:11" x14ac:dyDescent="0.25">
      <c r="B184" s="62">
        <v>44738</v>
      </c>
      <c r="C184" s="51">
        <v>543</v>
      </c>
      <c r="D184" s="51">
        <f>COUNTIF('Database MP5'!$B$1:$B$181,B184)</f>
        <v>0</v>
      </c>
      <c r="E184" s="51">
        <f t="shared" si="23"/>
        <v>188</v>
      </c>
      <c r="F184" s="51">
        <f t="shared" si="25"/>
        <v>0</v>
      </c>
      <c r="G184" s="66">
        <f t="shared" si="20"/>
        <v>0.51648351648351654</v>
      </c>
      <c r="H184" s="67">
        <f t="shared" si="24"/>
        <v>0</v>
      </c>
      <c r="J184" s="73">
        <f t="shared" si="22"/>
        <v>914.33516483516473</v>
      </c>
      <c r="K184" s="74">
        <f t="shared" si="21"/>
        <v>7499.7257567245697</v>
      </c>
    </row>
    <row r="185" spans="2:11" x14ac:dyDescent="0.25">
      <c r="B185" s="62">
        <v>44739</v>
      </c>
      <c r="C185" s="51">
        <v>544</v>
      </c>
      <c r="D185" s="51">
        <f>COUNTIF('Database MP5'!$B$1:$B$181,B185)</f>
        <v>0</v>
      </c>
      <c r="E185" s="51">
        <f t="shared" si="23"/>
        <v>187</v>
      </c>
      <c r="F185" s="51">
        <f t="shared" si="25"/>
        <v>0</v>
      </c>
      <c r="G185" s="66">
        <f t="shared" si="20"/>
        <v>0.51373626373626369</v>
      </c>
      <c r="H185" s="67">
        <f t="shared" si="24"/>
        <v>0</v>
      </c>
      <c r="J185" s="73">
        <f t="shared" si="22"/>
        <v>914.33516483516473</v>
      </c>
      <c r="K185" s="74">
        <f t="shared" si="21"/>
        <v>7499.7257567245697</v>
      </c>
    </row>
    <row r="186" spans="2:11" x14ac:dyDescent="0.25">
      <c r="B186" s="62">
        <v>44740</v>
      </c>
      <c r="C186" s="51">
        <v>545</v>
      </c>
      <c r="D186" s="51">
        <f>COUNTIF('Database MP5'!$B$1:$B$181,B186)</f>
        <v>0</v>
      </c>
      <c r="E186" s="51">
        <f t="shared" si="23"/>
        <v>186</v>
      </c>
      <c r="F186" s="51">
        <f t="shared" si="25"/>
        <v>0</v>
      </c>
      <c r="G186" s="66">
        <f t="shared" si="20"/>
        <v>0.51098901098901095</v>
      </c>
      <c r="H186" s="67">
        <f t="shared" si="24"/>
        <v>0</v>
      </c>
      <c r="J186" s="73">
        <f t="shared" si="22"/>
        <v>914.33516483516473</v>
      </c>
      <c r="K186" s="74">
        <f t="shared" si="21"/>
        <v>7499.7257567245697</v>
      </c>
    </row>
    <row r="187" spans="2:11" x14ac:dyDescent="0.25">
      <c r="B187" s="62">
        <v>44741</v>
      </c>
      <c r="C187" s="51">
        <v>546</v>
      </c>
      <c r="D187" s="51">
        <f>COUNTIF('Database MP5'!$B$1:$B$181,B187)</f>
        <v>0</v>
      </c>
      <c r="E187" s="51">
        <f t="shared" si="23"/>
        <v>185</v>
      </c>
      <c r="F187" s="51">
        <f t="shared" si="25"/>
        <v>0</v>
      </c>
      <c r="G187" s="66">
        <f t="shared" si="20"/>
        <v>0.50824175824175821</v>
      </c>
      <c r="H187" s="67">
        <f t="shared" si="24"/>
        <v>0</v>
      </c>
      <c r="J187" s="73">
        <f t="shared" si="22"/>
        <v>914.33516483516473</v>
      </c>
      <c r="K187" s="74">
        <f t="shared" si="21"/>
        <v>7499.7257567245697</v>
      </c>
    </row>
    <row r="188" spans="2:11" x14ac:dyDescent="0.25">
      <c r="B188" s="62">
        <v>44742</v>
      </c>
      <c r="C188" s="51">
        <v>547</v>
      </c>
      <c r="D188" s="51">
        <f>COUNTIF('Database MP5'!$B$1:$B$181,B188)</f>
        <v>0</v>
      </c>
      <c r="E188" s="51">
        <f t="shared" si="23"/>
        <v>184</v>
      </c>
      <c r="F188" s="51">
        <f t="shared" si="25"/>
        <v>0</v>
      </c>
      <c r="G188" s="66">
        <f t="shared" si="20"/>
        <v>0.50549450549450547</v>
      </c>
      <c r="H188" s="67">
        <f t="shared" si="24"/>
        <v>0</v>
      </c>
      <c r="J188" s="73">
        <f t="shared" si="22"/>
        <v>914.33516483516473</v>
      </c>
      <c r="K188" s="74">
        <f t="shared" si="21"/>
        <v>7499.7257567245697</v>
      </c>
    </row>
    <row r="189" spans="2:11" x14ac:dyDescent="0.25">
      <c r="B189" s="62">
        <v>44743</v>
      </c>
      <c r="C189" s="51">
        <v>548</v>
      </c>
      <c r="D189" s="51">
        <f>COUNTIF('Database MP5'!$B$1:$B$181,B189)</f>
        <v>0</v>
      </c>
      <c r="E189" s="51">
        <f t="shared" si="23"/>
        <v>183</v>
      </c>
      <c r="F189" s="51">
        <f t="shared" si="25"/>
        <v>0</v>
      </c>
      <c r="G189" s="66">
        <f t="shared" si="20"/>
        <v>0.50274725274725274</v>
      </c>
      <c r="H189" s="67">
        <f t="shared" si="24"/>
        <v>0</v>
      </c>
      <c r="J189" s="73">
        <f t="shared" si="22"/>
        <v>914.33516483516473</v>
      </c>
      <c r="K189" s="74">
        <f t="shared" si="21"/>
        <v>7499.7257567245697</v>
      </c>
    </row>
    <row r="190" spans="2:11" x14ac:dyDescent="0.25">
      <c r="B190" s="62">
        <v>44744</v>
      </c>
      <c r="C190" s="51">
        <v>549</v>
      </c>
      <c r="D190" s="51">
        <f>COUNTIF('Database MP5'!$B$1:$B$181,B190)</f>
        <v>0</v>
      </c>
      <c r="E190" s="51">
        <f t="shared" si="23"/>
        <v>182</v>
      </c>
      <c r="F190" s="51">
        <f t="shared" si="25"/>
        <v>0</v>
      </c>
      <c r="G190" s="66">
        <f t="shared" si="20"/>
        <v>0.5</v>
      </c>
      <c r="H190" s="67">
        <f t="shared" si="24"/>
        <v>0</v>
      </c>
      <c r="J190" s="73">
        <f t="shared" si="22"/>
        <v>914.33516483516473</v>
      </c>
      <c r="K190" s="74">
        <f t="shared" si="21"/>
        <v>7499.7257567245697</v>
      </c>
    </row>
    <row r="191" spans="2:11" x14ac:dyDescent="0.25">
      <c r="B191" s="62">
        <v>44745</v>
      </c>
      <c r="C191" s="51">
        <v>550</v>
      </c>
      <c r="D191" s="51">
        <f>COUNTIF('Database MP5'!$B$1:$B$181,B191)</f>
        <v>0</v>
      </c>
      <c r="E191" s="51">
        <f t="shared" si="23"/>
        <v>181</v>
      </c>
      <c r="F191" s="51">
        <f t="shared" si="25"/>
        <v>0</v>
      </c>
      <c r="G191" s="66">
        <f t="shared" si="20"/>
        <v>0.49725274725274726</v>
      </c>
      <c r="H191" s="67">
        <f t="shared" si="24"/>
        <v>0</v>
      </c>
      <c r="J191" s="73">
        <f t="shared" si="22"/>
        <v>914.33516483516473</v>
      </c>
      <c r="K191" s="74">
        <f t="shared" si="21"/>
        <v>7499.7257567245697</v>
      </c>
    </row>
    <row r="192" spans="2:11" x14ac:dyDescent="0.25">
      <c r="B192" s="62">
        <v>44746</v>
      </c>
      <c r="C192" s="51">
        <v>551</v>
      </c>
      <c r="D192" s="51">
        <f>COUNTIF('Database MP5'!$B$1:$B$181,B192)</f>
        <v>0</v>
      </c>
      <c r="E192" s="51">
        <f t="shared" si="23"/>
        <v>180</v>
      </c>
      <c r="F192" s="51">
        <f t="shared" si="25"/>
        <v>0</v>
      </c>
      <c r="G192" s="66">
        <f t="shared" si="20"/>
        <v>0.49450549450549453</v>
      </c>
      <c r="H192" s="67">
        <f t="shared" si="24"/>
        <v>0</v>
      </c>
      <c r="J192" s="73">
        <f t="shared" si="22"/>
        <v>914.33516483516473</v>
      </c>
      <c r="K192" s="74">
        <f t="shared" si="21"/>
        <v>7499.7257567245697</v>
      </c>
    </row>
    <row r="193" spans="2:11" x14ac:dyDescent="0.25">
      <c r="B193" s="62">
        <v>44747</v>
      </c>
      <c r="C193" s="51">
        <v>552</v>
      </c>
      <c r="D193" s="51">
        <f>COUNTIF('Database MP5'!$B$1:$B$181,B193)</f>
        <v>0</v>
      </c>
      <c r="E193" s="51">
        <f t="shared" si="23"/>
        <v>179</v>
      </c>
      <c r="F193" s="51">
        <f t="shared" si="25"/>
        <v>0</v>
      </c>
      <c r="G193" s="66">
        <f t="shared" si="20"/>
        <v>0.49175824175824173</v>
      </c>
      <c r="H193" s="67">
        <f t="shared" si="24"/>
        <v>0</v>
      </c>
      <c r="J193" s="73">
        <f t="shared" si="22"/>
        <v>914.33516483516473</v>
      </c>
      <c r="K193" s="74">
        <f t="shared" si="21"/>
        <v>7499.7257567245697</v>
      </c>
    </row>
    <row r="194" spans="2:11" x14ac:dyDescent="0.25">
      <c r="B194" s="62">
        <v>44748</v>
      </c>
      <c r="C194" s="51">
        <v>553</v>
      </c>
      <c r="D194" s="51">
        <f>COUNTIF('Database MP5'!$B$1:$B$181,B194)</f>
        <v>0</v>
      </c>
      <c r="E194" s="51">
        <f t="shared" si="23"/>
        <v>178</v>
      </c>
      <c r="F194" s="51">
        <f t="shared" si="25"/>
        <v>0</v>
      </c>
      <c r="G194" s="66">
        <f t="shared" si="20"/>
        <v>0.48901098901098899</v>
      </c>
      <c r="H194" s="67">
        <f t="shared" si="24"/>
        <v>0</v>
      </c>
      <c r="J194" s="73">
        <f t="shared" si="22"/>
        <v>914.33516483516473</v>
      </c>
      <c r="K194" s="74">
        <f t="shared" si="21"/>
        <v>7499.7257567245697</v>
      </c>
    </row>
    <row r="195" spans="2:11" x14ac:dyDescent="0.25">
      <c r="B195" s="62">
        <v>44749</v>
      </c>
      <c r="C195" s="51">
        <v>554</v>
      </c>
      <c r="D195" s="51">
        <f>COUNTIF('Database MP5'!$B$1:$B$181,B195)</f>
        <v>0</v>
      </c>
      <c r="E195" s="51">
        <f t="shared" si="23"/>
        <v>177</v>
      </c>
      <c r="F195" s="51">
        <f t="shared" si="25"/>
        <v>0</v>
      </c>
      <c r="G195" s="66">
        <f t="shared" si="20"/>
        <v>0.48626373626373626</v>
      </c>
      <c r="H195" s="67">
        <f t="shared" si="24"/>
        <v>0</v>
      </c>
      <c r="J195" s="73">
        <f t="shared" si="22"/>
        <v>914.33516483516473</v>
      </c>
      <c r="K195" s="74">
        <f t="shared" si="21"/>
        <v>7499.7257567245697</v>
      </c>
    </row>
    <row r="196" spans="2:11" x14ac:dyDescent="0.25">
      <c r="B196" s="62">
        <v>44750</v>
      </c>
      <c r="C196" s="51">
        <v>555</v>
      </c>
      <c r="D196" s="51">
        <f>COUNTIF('Database MP5'!$B$1:$B$181,B196)</f>
        <v>0</v>
      </c>
      <c r="E196" s="51">
        <f t="shared" si="23"/>
        <v>176</v>
      </c>
      <c r="F196" s="51">
        <f t="shared" si="25"/>
        <v>0</v>
      </c>
      <c r="G196" s="66">
        <f t="shared" si="20"/>
        <v>0.48351648351648352</v>
      </c>
      <c r="H196" s="67">
        <f t="shared" si="24"/>
        <v>0</v>
      </c>
      <c r="J196" s="73">
        <f t="shared" si="22"/>
        <v>914.33516483516473</v>
      </c>
      <c r="K196" s="74">
        <f t="shared" si="21"/>
        <v>7499.7257567245697</v>
      </c>
    </row>
    <row r="197" spans="2:11" x14ac:dyDescent="0.25">
      <c r="B197" s="62">
        <v>44751</v>
      </c>
      <c r="C197" s="51">
        <v>556</v>
      </c>
      <c r="D197" s="51">
        <f>COUNTIF('Database MP5'!$B$1:$B$181,B197)</f>
        <v>0</v>
      </c>
      <c r="E197" s="51">
        <f t="shared" si="23"/>
        <v>175</v>
      </c>
      <c r="F197" s="51">
        <f t="shared" si="25"/>
        <v>0</v>
      </c>
      <c r="G197" s="66">
        <f t="shared" si="20"/>
        <v>0.48076923076923078</v>
      </c>
      <c r="H197" s="67">
        <f t="shared" si="24"/>
        <v>0</v>
      </c>
      <c r="J197" s="73">
        <f t="shared" si="22"/>
        <v>914.33516483516473</v>
      </c>
      <c r="K197" s="74">
        <f t="shared" si="21"/>
        <v>7499.7257567245697</v>
      </c>
    </row>
    <row r="198" spans="2:11" x14ac:dyDescent="0.25">
      <c r="B198" s="62">
        <v>44752</v>
      </c>
      <c r="C198" s="51">
        <v>557</v>
      </c>
      <c r="D198" s="51">
        <f>COUNTIF('Database MP5'!$B$1:$B$181,B198)</f>
        <v>0</v>
      </c>
      <c r="E198" s="51">
        <f t="shared" si="23"/>
        <v>174</v>
      </c>
      <c r="F198" s="51">
        <f t="shared" si="25"/>
        <v>0</v>
      </c>
      <c r="G198" s="66">
        <f t="shared" si="20"/>
        <v>0.47802197802197804</v>
      </c>
      <c r="H198" s="67">
        <f t="shared" si="24"/>
        <v>0</v>
      </c>
      <c r="J198" s="73">
        <f t="shared" si="22"/>
        <v>914.33516483516473</v>
      </c>
      <c r="K198" s="74">
        <f t="shared" si="21"/>
        <v>7499.7257567245697</v>
      </c>
    </row>
    <row r="199" spans="2:11" x14ac:dyDescent="0.25">
      <c r="B199" s="62">
        <v>44753</v>
      </c>
      <c r="C199" s="51">
        <v>558</v>
      </c>
      <c r="D199" s="51">
        <f>COUNTIF('Database MP5'!$B$1:$B$181,B199)</f>
        <v>0</v>
      </c>
      <c r="E199" s="51">
        <f t="shared" si="23"/>
        <v>173</v>
      </c>
      <c r="F199" s="51">
        <f t="shared" si="25"/>
        <v>0</v>
      </c>
      <c r="G199" s="66">
        <f t="shared" si="20"/>
        <v>0.47527472527472525</v>
      </c>
      <c r="H199" s="67">
        <f t="shared" si="24"/>
        <v>0</v>
      </c>
      <c r="J199" s="73">
        <f t="shared" si="22"/>
        <v>914.33516483516473</v>
      </c>
      <c r="K199" s="74">
        <f t="shared" si="21"/>
        <v>7499.7257567245697</v>
      </c>
    </row>
    <row r="200" spans="2:11" x14ac:dyDescent="0.25">
      <c r="B200" s="62">
        <v>44754</v>
      </c>
      <c r="C200" s="51">
        <v>559</v>
      </c>
      <c r="D200" s="51">
        <f>COUNTIF('Database MP5'!$B$1:$B$181,B200)</f>
        <v>0</v>
      </c>
      <c r="E200" s="51">
        <f t="shared" si="23"/>
        <v>172</v>
      </c>
      <c r="F200" s="51">
        <f t="shared" si="25"/>
        <v>0</v>
      </c>
      <c r="G200" s="66">
        <f t="shared" si="20"/>
        <v>0.47252747252747251</v>
      </c>
      <c r="H200" s="67">
        <f t="shared" si="24"/>
        <v>0</v>
      </c>
      <c r="J200" s="73">
        <f t="shared" si="22"/>
        <v>914.33516483516473</v>
      </c>
      <c r="K200" s="74">
        <f t="shared" si="21"/>
        <v>7499.7257567245697</v>
      </c>
    </row>
    <row r="201" spans="2:11" x14ac:dyDescent="0.25">
      <c r="B201" s="62">
        <v>44755</v>
      </c>
      <c r="C201" s="51">
        <v>560</v>
      </c>
      <c r="D201" s="51">
        <f>COUNTIF('Database MP5'!$B$1:$B$181,B201)</f>
        <v>0</v>
      </c>
      <c r="E201" s="51">
        <f t="shared" si="23"/>
        <v>171</v>
      </c>
      <c r="F201" s="51">
        <f t="shared" si="25"/>
        <v>0</v>
      </c>
      <c r="G201" s="66">
        <f t="shared" si="20"/>
        <v>0.46978021978021978</v>
      </c>
      <c r="H201" s="67">
        <f t="shared" si="24"/>
        <v>0</v>
      </c>
      <c r="J201" s="73">
        <f t="shared" si="22"/>
        <v>914.33516483516473</v>
      </c>
      <c r="K201" s="74">
        <f t="shared" si="21"/>
        <v>7499.7257567245697</v>
      </c>
    </row>
    <row r="202" spans="2:11" x14ac:dyDescent="0.25">
      <c r="B202" s="62">
        <v>44756</v>
      </c>
      <c r="C202" s="51">
        <v>561</v>
      </c>
      <c r="D202" s="51">
        <f>COUNTIF('Database MP5'!$B$1:$B$181,B202)</f>
        <v>0</v>
      </c>
      <c r="E202" s="51">
        <f t="shared" si="23"/>
        <v>170</v>
      </c>
      <c r="F202" s="51">
        <f t="shared" si="25"/>
        <v>0</v>
      </c>
      <c r="G202" s="66">
        <f t="shared" si="20"/>
        <v>0.46703296703296704</v>
      </c>
      <c r="H202" s="67">
        <f t="shared" si="24"/>
        <v>0</v>
      </c>
      <c r="J202" s="73">
        <f t="shared" si="22"/>
        <v>914.33516483516473</v>
      </c>
      <c r="K202" s="74">
        <f t="shared" si="21"/>
        <v>7499.7257567245697</v>
      </c>
    </row>
    <row r="203" spans="2:11" x14ac:dyDescent="0.25">
      <c r="B203" s="62">
        <v>44757</v>
      </c>
      <c r="C203" s="51">
        <v>562</v>
      </c>
      <c r="D203" s="51">
        <f>COUNTIF('Database MP5'!$B$1:$B$181,B203)</f>
        <v>0</v>
      </c>
      <c r="E203" s="51">
        <f t="shared" si="23"/>
        <v>169</v>
      </c>
      <c r="F203" s="51">
        <f t="shared" si="25"/>
        <v>0</v>
      </c>
      <c r="G203" s="66">
        <f t="shared" si="20"/>
        <v>0.4642857142857143</v>
      </c>
      <c r="H203" s="67">
        <f t="shared" si="24"/>
        <v>0</v>
      </c>
      <c r="J203" s="73">
        <f t="shared" si="22"/>
        <v>914.33516483516473</v>
      </c>
      <c r="K203" s="74">
        <f t="shared" si="21"/>
        <v>7499.7257567245697</v>
      </c>
    </row>
    <row r="204" spans="2:11" x14ac:dyDescent="0.25">
      <c r="B204" s="62">
        <v>44758</v>
      </c>
      <c r="C204" s="51">
        <v>563</v>
      </c>
      <c r="D204" s="51">
        <f>COUNTIF('Database MP5'!$B$1:$B$181,B204)</f>
        <v>0</v>
      </c>
      <c r="E204" s="51">
        <f t="shared" si="23"/>
        <v>168</v>
      </c>
      <c r="F204" s="51">
        <f t="shared" si="25"/>
        <v>0</v>
      </c>
      <c r="G204" s="66">
        <f t="shared" si="20"/>
        <v>0.46153846153846156</v>
      </c>
      <c r="H204" s="67">
        <f t="shared" si="24"/>
        <v>0</v>
      </c>
      <c r="J204" s="73">
        <f t="shared" si="22"/>
        <v>914.33516483516473</v>
      </c>
      <c r="K204" s="74">
        <f t="shared" si="21"/>
        <v>7499.7257567245697</v>
      </c>
    </row>
    <row r="205" spans="2:11" x14ac:dyDescent="0.25">
      <c r="B205" s="62">
        <v>44759</v>
      </c>
      <c r="C205" s="51">
        <v>564</v>
      </c>
      <c r="D205" s="51">
        <f>COUNTIF('Database MP5'!$B$1:$B$181,B205)</f>
        <v>0</v>
      </c>
      <c r="E205" s="51">
        <f t="shared" si="23"/>
        <v>167</v>
      </c>
      <c r="F205" s="51">
        <f t="shared" si="25"/>
        <v>0</v>
      </c>
      <c r="G205" s="66">
        <f t="shared" si="20"/>
        <v>0.45879120879120877</v>
      </c>
      <c r="H205" s="67">
        <f t="shared" si="24"/>
        <v>0</v>
      </c>
      <c r="J205" s="73">
        <f t="shared" si="22"/>
        <v>914.33516483516473</v>
      </c>
      <c r="K205" s="74">
        <f t="shared" si="21"/>
        <v>7499.7257567245697</v>
      </c>
    </row>
    <row r="206" spans="2:11" x14ac:dyDescent="0.25">
      <c r="B206" s="62">
        <v>44760</v>
      </c>
      <c r="C206" s="51">
        <v>565</v>
      </c>
      <c r="D206" s="51">
        <f>COUNTIF('Database MP5'!$B$1:$B$181,B206)</f>
        <v>0</v>
      </c>
      <c r="E206" s="51">
        <f t="shared" si="23"/>
        <v>166</v>
      </c>
      <c r="F206" s="51">
        <f t="shared" si="25"/>
        <v>0</v>
      </c>
      <c r="G206" s="66">
        <f t="shared" si="20"/>
        <v>0.45604395604395603</v>
      </c>
      <c r="H206" s="67">
        <f t="shared" si="24"/>
        <v>0</v>
      </c>
      <c r="J206" s="73">
        <f t="shared" si="22"/>
        <v>914.33516483516473</v>
      </c>
      <c r="K206" s="74">
        <f t="shared" si="21"/>
        <v>7499.7257567245697</v>
      </c>
    </row>
    <row r="207" spans="2:11" x14ac:dyDescent="0.25">
      <c r="B207" s="62">
        <v>44761</v>
      </c>
      <c r="C207" s="51">
        <v>566</v>
      </c>
      <c r="D207" s="51">
        <f>COUNTIF('Database MP5'!$B$1:$B$181,B207)</f>
        <v>0</v>
      </c>
      <c r="E207" s="51">
        <f t="shared" si="23"/>
        <v>165</v>
      </c>
      <c r="F207" s="51">
        <f t="shared" si="25"/>
        <v>0</v>
      </c>
      <c r="G207" s="66">
        <f t="shared" si="20"/>
        <v>0.4532967032967033</v>
      </c>
      <c r="H207" s="67">
        <f t="shared" si="24"/>
        <v>0</v>
      </c>
      <c r="J207" s="73">
        <f t="shared" si="22"/>
        <v>914.33516483516473</v>
      </c>
      <c r="K207" s="74">
        <f t="shared" si="21"/>
        <v>7499.7257567245697</v>
      </c>
    </row>
    <row r="208" spans="2:11" x14ac:dyDescent="0.25">
      <c r="B208" s="62">
        <v>44762</v>
      </c>
      <c r="C208" s="51">
        <v>567</v>
      </c>
      <c r="D208" s="51">
        <f>COUNTIF('Database MP5'!$B$1:$B$181,B208)</f>
        <v>0</v>
      </c>
      <c r="E208" s="51">
        <f t="shared" si="23"/>
        <v>164</v>
      </c>
      <c r="F208" s="51">
        <f t="shared" si="25"/>
        <v>0</v>
      </c>
      <c r="G208" s="66">
        <f t="shared" si="20"/>
        <v>0.45054945054945056</v>
      </c>
      <c r="H208" s="67">
        <f t="shared" si="24"/>
        <v>0</v>
      </c>
      <c r="J208" s="73">
        <f t="shared" si="22"/>
        <v>914.33516483516473</v>
      </c>
      <c r="K208" s="74">
        <f t="shared" si="21"/>
        <v>7499.7257567245697</v>
      </c>
    </row>
    <row r="209" spans="2:11" x14ac:dyDescent="0.25">
      <c r="B209" s="62">
        <v>44763</v>
      </c>
      <c r="C209" s="51">
        <v>568</v>
      </c>
      <c r="D209" s="51">
        <f>COUNTIF('Database MP5'!$B$1:$B$181,B209)</f>
        <v>0</v>
      </c>
      <c r="E209" s="51">
        <f t="shared" si="23"/>
        <v>163</v>
      </c>
      <c r="F209" s="51">
        <f t="shared" si="25"/>
        <v>0</v>
      </c>
      <c r="G209" s="66">
        <f t="shared" si="20"/>
        <v>0.44780219780219782</v>
      </c>
      <c r="H209" s="67">
        <f t="shared" si="24"/>
        <v>0</v>
      </c>
      <c r="J209" s="73">
        <f t="shared" si="22"/>
        <v>914.33516483516473</v>
      </c>
      <c r="K209" s="74">
        <f t="shared" si="21"/>
        <v>7499.7257567245697</v>
      </c>
    </row>
    <row r="210" spans="2:11" x14ac:dyDescent="0.25">
      <c r="B210" s="62">
        <v>44764</v>
      </c>
      <c r="C210" s="51">
        <v>569</v>
      </c>
      <c r="D210" s="51">
        <f>COUNTIF('Database MP5'!$B$1:$B$181,B210)</f>
        <v>1</v>
      </c>
      <c r="E210" s="51">
        <f t="shared" si="23"/>
        <v>162</v>
      </c>
      <c r="F210" s="51">
        <f t="shared" si="25"/>
        <v>162</v>
      </c>
      <c r="G210" s="66">
        <f t="shared" si="20"/>
        <v>0.44505494505494503</v>
      </c>
      <c r="H210" s="67">
        <f t="shared" si="24"/>
        <v>0.44505494505494503</v>
      </c>
      <c r="J210" s="73">
        <f t="shared" si="22"/>
        <v>914.78021978021968</v>
      </c>
      <c r="K210" s="74">
        <f t="shared" si="21"/>
        <v>7503.3762671314253</v>
      </c>
    </row>
    <row r="211" spans="2:11" x14ac:dyDescent="0.25">
      <c r="B211" s="62">
        <v>44765</v>
      </c>
      <c r="C211" s="51">
        <v>570</v>
      </c>
      <c r="D211" s="51">
        <f>COUNTIF('Database MP5'!$B$1:$B$181,B211)</f>
        <v>0</v>
      </c>
      <c r="E211" s="51">
        <f t="shared" si="23"/>
        <v>161</v>
      </c>
      <c r="F211" s="51">
        <f t="shared" si="25"/>
        <v>0</v>
      </c>
      <c r="G211" s="66">
        <f t="shared" si="20"/>
        <v>0.44230769230769229</v>
      </c>
      <c r="H211" s="67">
        <f t="shared" si="24"/>
        <v>0</v>
      </c>
      <c r="J211" s="73">
        <f t="shared" si="22"/>
        <v>914.78021978021968</v>
      </c>
      <c r="K211" s="74">
        <f t="shared" si="21"/>
        <v>7503.3762671314253</v>
      </c>
    </row>
    <row r="212" spans="2:11" x14ac:dyDescent="0.25">
      <c r="B212" s="62">
        <v>44766</v>
      </c>
      <c r="C212" s="51">
        <v>571</v>
      </c>
      <c r="D212" s="51">
        <f>COUNTIF('Database MP5'!$B$1:$B$181,B212)</f>
        <v>0</v>
      </c>
      <c r="E212" s="51">
        <f t="shared" si="23"/>
        <v>160</v>
      </c>
      <c r="F212" s="51">
        <f t="shared" si="25"/>
        <v>0</v>
      </c>
      <c r="G212" s="66">
        <f t="shared" si="20"/>
        <v>0.43956043956043955</v>
      </c>
      <c r="H212" s="67">
        <f t="shared" si="24"/>
        <v>0</v>
      </c>
      <c r="J212" s="73">
        <f t="shared" si="22"/>
        <v>914.78021978021968</v>
      </c>
      <c r="K212" s="74">
        <f t="shared" si="21"/>
        <v>7503.3762671314253</v>
      </c>
    </row>
    <row r="213" spans="2:11" x14ac:dyDescent="0.25">
      <c r="B213" s="62">
        <v>44767</v>
      </c>
      <c r="C213" s="51">
        <v>572</v>
      </c>
      <c r="D213" s="51">
        <f>COUNTIF('Database MP5'!$B$1:$B$181,B213)</f>
        <v>0</v>
      </c>
      <c r="E213" s="51">
        <f t="shared" si="23"/>
        <v>159</v>
      </c>
      <c r="F213" s="51">
        <f t="shared" si="25"/>
        <v>0</v>
      </c>
      <c r="G213" s="66">
        <f t="shared" si="20"/>
        <v>0.43681318681318682</v>
      </c>
      <c r="H213" s="67">
        <f t="shared" si="24"/>
        <v>0</v>
      </c>
      <c r="J213" s="73">
        <f t="shared" si="22"/>
        <v>914.78021978021968</v>
      </c>
      <c r="K213" s="74">
        <f t="shared" si="21"/>
        <v>7503.3762671314253</v>
      </c>
    </row>
    <row r="214" spans="2:11" x14ac:dyDescent="0.25">
      <c r="B214" s="62">
        <v>44768</v>
      </c>
      <c r="C214" s="51">
        <v>573</v>
      </c>
      <c r="D214" s="51">
        <f>COUNTIF('Database MP5'!$B$1:$B$181,B214)</f>
        <v>0</v>
      </c>
      <c r="E214" s="51">
        <f t="shared" si="23"/>
        <v>158</v>
      </c>
      <c r="F214" s="51">
        <f t="shared" si="25"/>
        <v>0</v>
      </c>
      <c r="G214" s="66">
        <f t="shared" si="20"/>
        <v>0.43406593406593408</v>
      </c>
      <c r="H214" s="67">
        <f t="shared" si="24"/>
        <v>0</v>
      </c>
      <c r="J214" s="73">
        <f t="shared" si="22"/>
        <v>914.78021978021968</v>
      </c>
      <c r="K214" s="74">
        <f t="shared" si="21"/>
        <v>7503.3762671314253</v>
      </c>
    </row>
    <row r="215" spans="2:11" x14ac:dyDescent="0.25">
      <c r="B215" s="62">
        <v>44769</v>
      </c>
      <c r="C215" s="51">
        <v>574</v>
      </c>
      <c r="D215" s="51">
        <f>COUNTIF('Database MP5'!$B$1:$B$181,B215)</f>
        <v>0</v>
      </c>
      <c r="E215" s="51">
        <f t="shared" si="23"/>
        <v>157</v>
      </c>
      <c r="F215" s="51">
        <f t="shared" si="25"/>
        <v>0</v>
      </c>
      <c r="G215" s="66">
        <f t="shared" si="20"/>
        <v>0.43131868131868134</v>
      </c>
      <c r="H215" s="67">
        <f t="shared" si="24"/>
        <v>0</v>
      </c>
      <c r="J215" s="73">
        <f t="shared" si="22"/>
        <v>914.78021978021968</v>
      </c>
      <c r="K215" s="74">
        <f t="shared" si="21"/>
        <v>7503.3762671314253</v>
      </c>
    </row>
    <row r="216" spans="2:11" x14ac:dyDescent="0.25">
      <c r="B216" s="62">
        <v>44770</v>
      </c>
      <c r="C216" s="51">
        <v>575</v>
      </c>
      <c r="D216" s="51">
        <f>COUNTIF('Database MP5'!$B$1:$B$181,B216)</f>
        <v>0</v>
      </c>
      <c r="E216" s="51">
        <f t="shared" si="23"/>
        <v>156</v>
      </c>
      <c r="F216" s="51">
        <f t="shared" si="25"/>
        <v>0</v>
      </c>
      <c r="G216" s="66">
        <f t="shared" si="20"/>
        <v>0.42857142857142855</v>
      </c>
      <c r="H216" s="67">
        <f t="shared" si="24"/>
        <v>0</v>
      </c>
      <c r="J216" s="73">
        <f t="shared" si="22"/>
        <v>914.78021978021968</v>
      </c>
      <c r="K216" s="74">
        <f t="shared" si="21"/>
        <v>7503.3762671314253</v>
      </c>
    </row>
    <row r="217" spans="2:11" x14ac:dyDescent="0.25">
      <c r="B217" s="62">
        <v>44771</v>
      </c>
      <c r="C217" s="51">
        <v>576</v>
      </c>
      <c r="D217" s="51">
        <f>COUNTIF('Database MP5'!$B$1:$B$181,B217)</f>
        <v>0</v>
      </c>
      <c r="E217" s="51">
        <f t="shared" si="23"/>
        <v>155</v>
      </c>
      <c r="F217" s="51">
        <f t="shared" si="25"/>
        <v>0</v>
      </c>
      <c r="G217" s="66">
        <f t="shared" ref="G217:G280" si="26">E217/$K$4</f>
        <v>0.42582417582417581</v>
      </c>
      <c r="H217" s="67">
        <f t="shared" si="24"/>
        <v>0</v>
      </c>
      <c r="J217" s="73">
        <f t="shared" si="22"/>
        <v>914.78021978021968</v>
      </c>
      <c r="K217" s="74">
        <f t="shared" ref="K217:K280" si="27">$M$4*2*(1-$Q$4)*J217*$N$4*$O$4*$P$4</f>
        <v>7503.3762671314253</v>
      </c>
    </row>
    <row r="218" spans="2:11" x14ac:dyDescent="0.25">
      <c r="B218" s="62">
        <v>44772</v>
      </c>
      <c r="C218" s="51">
        <v>577</v>
      </c>
      <c r="D218" s="51">
        <f>COUNTIF('Database MP5'!$B$1:$B$181,B218)</f>
        <v>0</v>
      </c>
      <c r="E218" s="51">
        <f t="shared" si="23"/>
        <v>154</v>
      </c>
      <c r="F218" s="51">
        <f t="shared" si="25"/>
        <v>0</v>
      </c>
      <c r="G218" s="66">
        <f t="shared" si="26"/>
        <v>0.42307692307692307</v>
      </c>
      <c r="H218" s="67">
        <f t="shared" si="24"/>
        <v>0</v>
      </c>
      <c r="J218" s="73">
        <f t="shared" ref="J218:J281" si="28">H218+J217</f>
        <v>914.78021978021968</v>
      </c>
      <c r="K218" s="74">
        <f t="shared" si="27"/>
        <v>7503.3762671314253</v>
      </c>
    </row>
    <row r="219" spans="2:11" x14ac:dyDescent="0.25">
      <c r="B219" s="62">
        <v>44773</v>
      </c>
      <c r="C219" s="51">
        <v>578</v>
      </c>
      <c r="D219" s="51">
        <f>COUNTIF('Database MP5'!$B$1:$B$181,B219)</f>
        <v>0</v>
      </c>
      <c r="E219" s="51">
        <f t="shared" si="23"/>
        <v>153</v>
      </c>
      <c r="F219" s="51">
        <f t="shared" si="25"/>
        <v>0</v>
      </c>
      <c r="G219" s="66">
        <f t="shared" si="26"/>
        <v>0.42032967032967034</v>
      </c>
      <c r="H219" s="67">
        <f t="shared" si="24"/>
        <v>0</v>
      </c>
      <c r="J219" s="73">
        <f t="shared" si="28"/>
        <v>914.78021978021968</v>
      </c>
      <c r="K219" s="74">
        <f t="shared" si="27"/>
        <v>7503.3762671314253</v>
      </c>
    </row>
    <row r="220" spans="2:11" x14ac:dyDescent="0.25">
      <c r="B220" s="62">
        <v>44774</v>
      </c>
      <c r="C220" s="51">
        <v>579</v>
      </c>
      <c r="D220" s="51">
        <f>COUNTIF('Database MP5'!$B$1:$B$181,B220)</f>
        <v>0</v>
      </c>
      <c r="E220" s="51">
        <f t="shared" ref="E220:E283" si="29">E219-1</f>
        <v>152</v>
      </c>
      <c r="F220" s="51">
        <f t="shared" si="25"/>
        <v>0</v>
      </c>
      <c r="G220" s="66">
        <f t="shared" si="26"/>
        <v>0.4175824175824176</v>
      </c>
      <c r="H220" s="67">
        <f t="shared" ref="H220:H283" si="30">D220*G220</f>
        <v>0</v>
      </c>
      <c r="J220" s="73">
        <f t="shared" si="28"/>
        <v>914.78021978021968</v>
      </c>
      <c r="K220" s="74">
        <f t="shared" si="27"/>
        <v>7503.3762671314253</v>
      </c>
    </row>
    <row r="221" spans="2:11" x14ac:dyDescent="0.25">
      <c r="B221" s="62">
        <v>44775</v>
      </c>
      <c r="C221" s="51">
        <v>580</v>
      </c>
      <c r="D221" s="51">
        <f>COUNTIF('Database MP5'!$B$1:$B$181,B221)</f>
        <v>0</v>
      </c>
      <c r="E221" s="51">
        <f t="shared" si="29"/>
        <v>151</v>
      </c>
      <c r="F221" s="51">
        <f t="shared" si="25"/>
        <v>0</v>
      </c>
      <c r="G221" s="66">
        <f t="shared" si="26"/>
        <v>0.41483516483516486</v>
      </c>
      <c r="H221" s="67">
        <f t="shared" si="30"/>
        <v>0</v>
      </c>
      <c r="J221" s="73">
        <f t="shared" si="28"/>
        <v>914.78021978021968</v>
      </c>
      <c r="K221" s="74">
        <f t="shared" si="27"/>
        <v>7503.3762671314253</v>
      </c>
    </row>
    <row r="222" spans="2:11" x14ac:dyDescent="0.25">
      <c r="B222" s="62">
        <v>44776</v>
      </c>
      <c r="C222" s="51">
        <v>581</v>
      </c>
      <c r="D222" s="51">
        <f>COUNTIF('Database MP5'!$B$1:$B$181,B222)</f>
        <v>0</v>
      </c>
      <c r="E222" s="51">
        <f t="shared" si="29"/>
        <v>150</v>
      </c>
      <c r="F222" s="51">
        <f t="shared" ref="F222:F285" si="31">E222*D222</f>
        <v>0</v>
      </c>
      <c r="G222" s="66">
        <f t="shared" si="26"/>
        <v>0.41208791208791207</v>
      </c>
      <c r="H222" s="67">
        <f t="shared" si="30"/>
        <v>0</v>
      </c>
      <c r="J222" s="73">
        <f t="shared" si="28"/>
        <v>914.78021978021968</v>
      </c>
      <c r="K222" s="74">
        <f t="shared" si="27"/>
        <v>7503.3762671314253</v>
      </c>
    </row>
    <row r="223" spans="2:11" x14ac:dyDescent="0.25">
      <c r="B223" s="62">
        <v>44777</v>
      </c>
      <c r="C223" s="51">
        <v>582</v>
      </c>
      <c r="D223" s="51">
        <f>COUNTIF('Database MP5'!$B$1:$B$181,B223)</f>
        <v>0</v>
      </c>
      <c r="E223" s="51">
        <f t="shared" si="29"/>
        <v>149</v>
      </c>
      <c r="F223" s="51">
        <f t="shared" si="31"/>
        <v>0</v>
      </c>
      <c r="G223" s="66">
        <f t="shared" si="26"/>
        <v>0.40934065934065933</v>
      </c>
      <c r="H223" s="67">
        <f t="shared" si="30"/>
        <v>0</v>
      </c>
      <c r="J223" s="73">
        <f t="shared" si="28"/>
        <v>914.78021978021968</v>
      </c>
      <c r="K223" s="74">
        <f t="shared" si="27"/>
        <v>7503.3762671314253</v>
      </c>
    </row>
    <row r="224" spans="2:11" x14ac:dyDescent="0.25">
      <c r="B224" s="62">
        <v>44778</v>
      </c>
      <c r="C224" s="51">
        <v>583</v>
      </c>
      <c r="D224" s="51">
        <f>COUNTIF('Database MP5'!$B$1:$B$181,B224)</f>
        <v>0</v>
      </c>
      <c r="E224" s="51">
        <f t="shared" si="29"/>
        <v>148</v>
      </c>
      <c r="F224" s="51">
        <f t="shared" si="31"/>
        <v>0</v>
      </c>
      <c r="G224" s="66">
        <f t="shared" si="26"/>
        <v>0.40659340659340659</v>
      </c>
      <c r="H224" s="67">
        <f t="shared" si="30"/>
        <v>0</v>
      </c>
      <c r="J224" s="73">
        <f t="shared" si="28"/>
        <v>914.78021978021968</v>
      </c>
      <c r="K224" s="74">
        <f t="shared" si="27"/>
        <v>7503.3762671314253</v>
      </c>
    </row>
    <row r="225" spans="2:11" x14ac:dyDescent="0.25">
      <c r="B225" s="62">
        <v>44779</v>
      </c>
      <c r="C225" s="51">
        <v>584</v>
      </c>
      <c r="D225" s="51">
        <f>COUNTIF('Database MP5'!$B$1:$B$181,B225)</f>
        <v>0</v>
      </c>
      <c r="E225" s="51">
        <f t="shared" si="29"/>
        <v>147</v>
      </c>
      <c r="F225" s="51">
        <f t="shared" si="31"/>
        <v>0</v>
      </c>
      <c r="G225" s="66">
        <f t="shared" si="26"/>
        <v>0.40384615384615385</v>
      </c>
      <c r="H225" s="67">
        <f t="shared" si="30"/>
        <v>0</v>
      </c>
      <c r="J225" s="73">
        <f t="shared" si="28"/>
        <v>914.78021978021968</v>
      </c>
      <c r="K225" s="74">
        <f t="shared" si="27"/>
        <v>7503.3762671314253</v>
      </c>
    </row>
    <row r="226" spans="2:11" x14ac:dyDescent="0.25">
      <c r="B226" s="62">
        <v>44780</v>
      </c>
      <c r="C226" s="51">
        <v>585</v>
      </c>
      <c r="D226" s="51">
        <f>COUNTIF('Database MP5'!$B$1:$B$181,B226)</f>
        <v>0</v>
      </c>
      <c r="E226" s="51">
        <f t="shared" si="29"/>
        <v>146</v>
      </c>
      <c r="F226" s="51">
        <f t="shared" si="31"/>
        <v>0</v>
      </c>
      <c r="G226" s="66">
        <f t="shared" si="26"/>
        <v>0.40109890109890112</v>
      </c>
      <c r="H226" s="67">
        <f t="shared" si="30"/>
        <v>0</v>
      </c>
      <c r="J226" s="73">
        <f t="shared" si="28"/>
        <v>914.78021978021968</v>
      </c>
      <c r="K226" s="74">
        <f t="shared" si="27"/>
        <v>7503.3762671314253</v>
      </c>
    </row>
    <row r="227" spans="2:11" x14ac:dyDescent="0.25">
      <c r="B227" s="62">
        <v>44781</v>
      </c>
      <c r="C227" s="51">
        <v>586</v>
      </c>
      <c r="D227" s="51">
        <f>COUNTIF('Database MP5'!$B$1:$B$181,B227)</f>
        <v>0</v>
      </c>
      <c r="E227" s="51">
        <f t="shared" si="29"/>
        <v>145</v>
      </c>
      <c r="F227" s="51">
        <f t="shared" si="31"/>
        <v>0</v>
      </c>
      <c r="G227" s="66">
        <f t="shared" si="26"/>
        <v>0.39835164835164832</v>
      </c>
      <c r="H227" s="67">
        <f t="shared" si="30"/>
        <v>0</v>
      </c>
      <c r="J227" s="73">
        <f t="shared" si="28"/>
        <v>914.78021978021968</v>
      </c>
      <c r="K227" s="74">
        <f t="shared" si="27"/>
        <v>7503.3762671314253</v>
      </c>
    </row>
    <row r="228" spans="2:11" x14ac:dyDescent="0.25">
      <c r="B228" s="62">
        <v>44782</v>
      </c>
      <c r="C228" s="51">
        <v>587</v>
      </c>
      <c r="D228" s="51">
        <f>COUNTIF('Database MP5'!$B$1:$B$181,B228)</f>
        <v>0</v>
      </c>
      <c r="E228" s="51">
        <f t="shared" si="29"/>
        <v>144</v>
      </c>
      <c r="F228" s="51">
        <f t="shared" si="31"/>
        <v>0</v>
      </c>
      <c r="G228" s="66">
        <f t="shared" si="26"/>
        <v>0.39560439560439559</v>
      </c>
      <c r="H228" s="67">
        <f t="shared" si="30"/>
        <v>0</v>
      </c>
      <c r="J228" s="73">
        <f t="shared" si="28"/>
        <v>914.78021978021968</v>
      </c>
      <c r="K228" s="74">
        <f t="shared" si="27"/>
        <v>7503.3762671314253</v>
      </c>
    </row>
    <row r="229" spans="2:11" x14ac:dyDescent="0.25">
      <c r="B229" s="62">
        <v>44783</v>
      </c>
      <c r="C229" s="51">
        <v>588</v>
      </c>
      <c r="D229" s="51">
        <f>COUNTIF('Database MP5'!$B$1:$B$181,B229)</f>
        <v>0</v>
      </c>
      <c r="E229" s="51">
        <f t="shared" si="29"/>
        <v>143</v>
      </c>
      <c r="F229" s="51">
        <f t="shared" si="31"/>
        <v>0</v>
      </c>
      <c r="G229" s="66">
        <f t="shared" si="26"/>
        <v>0.39285714285714285</v>
      </c>
      <c r="H229" s="67">
        <f t="shared" si="30"/>
        <v>0</v>
      </c>
      <c r="J229" s="73">
        <f t="shared" si="28"/>
        <v>914.78021978021968</v>
      </c>
      <c r="K229" s="74">
        <f t="shared" si="27"/>
        <v>7503.3762671314253</v>
      </c>
    </row>
    <row r="230" spans="2:11" x14ac:dyDescent="0.25">
      <c r="B230" s="62">
        <v>44784</v>
      </c>
      <c r="C230" s="51">
        <v>589</v>
      </c>
      <c r="D230" s="51">
        <f>COUNTIF('Database MP5'!$B$1:$B$181,B230)</f>
        <v>0</v>
      </c>
      <c r="E230" s="51">
        <f t="shared" si="29"/>
        <v>142</v>
      </c>
      <c r="F230" s="51">
        <f t="shared" si="31"/>
        <v>0</v>
      </c>
      <c r="G230" s="66">
        <f t="shared" si="26"/>
        <v>0.39010989010989011</v>
      </c>
      <c r="H230" s="67">
        <f t="shared" si="30"/>
        <v>0</v>
      </c>
      <c r="J230" s="73">
        <f t="shared" si="28"/>
        <v>914.78021978021968</v>
      </c>
      <c r="K230" s="74">
        <f t="shared" si="27"/>
        <v>7503.3762671314253</v>
      </c>
    </row>
    <row r="231" spans="2:11" x14ac:dyDescent="0.25">
      <c r="B231" s="62">
        <v>44785</v>
      </c>
      <c r="C231" s="51">
        <v>590</v>
      </c>
      <c r="D231" s="51">
        <f>COUNTIF('Database MP5'!$B$1:$B$181,B231)</f>
        <v>0</v>
      </c>
      <c r="E231" s="51">
        <f t="shared" si="29"/>
        <v>141</v>
      </c>
      <c r="F231" s="51">
        <f t="shared" si="31"/>
        <v>0</v>
      </c>
      <c r="G231" s="66">
        <f t="shared" si="26"/>
        <v>0.38736263736263737</v>
      </c>
      <c r="H231" s="67">
        <f t="shared" si="30"/>
        <v>0</v>
      </c>
      <c r="J231" s="73">
        <f t="shared" si="28"/>
        <v>914.78021978021968</v>
      </c>
      <c r="K231" s="74">
        <f t="shared" si="27"/>
        <v>7503.3762671314253</v>
      </c>
    </row>
    <row r="232" spans="2:11" x14ac:dyDescent="0.25">
      <c r="B232" s="62">
        <v>44786</v>
      </c>
      <c r="C232" s="51">
        <v>591</v>
      </c>
      <c r="D232" s="51">
        <f>COUNTIF('Database MP5'!$B$1:$B$181,B232)</f>
        <v>0</v>
      </c>
      <c r="E232" s="51">
        <f t="shared" si="29"/>
        <v>140</v>
      </c>
      <c r="F232" s="51">
        <f t="shared" si="31"/>
        <v>0</v>
      </c>
      <c r="G232" s="66">
        <f t="shared" si="26"/>
        <v>0.38461538461538464</v>
      </c>
      <c r="H232" s="67">
        <f t="shared" si="30"/>
        <v>0</v>
      </c>
      <c r="J232" s="73">
        <f t="shared" si="28"/>
        <v>914.78021978021968</v>
      </c>
      <c r="K232" s="74">
        <f t="shared" si="27"/>
        <v>7503.3762671314253</v>
      </c>
    </row>
    <row r="233" spans="2:11" x14ac:dyDescent="0.25">
      <c r="B233" s="62">
        <v>44787</v>
      </c>
      <c r="C233" s="51">
        <v>592</v>
      </c>
      <c r="D233" s="51">
        <f>COUNTIF('Database MP5'!$B$1:$B$181,B233)</f>
        <v>0</v>
      </c>
      <c r="E233" s="51">
        <f t="shared" si="29"/>
        <v>139</v>
      </c>
      <c r="F233" s="51">
        <f t="shared" si="31"/>
        <v>0</v>
      </c>
      <c r="G233" s="66">
        <f t="shared" si="26"/>
        <v>0.38186813186813184</v>
      </c>
      <c r="H233" s="67">
        <f t="shared" si="30"/>
        <v>0</v>
      </c>
      <c r="J233" s="73">
        <f t="shared" si="28"/>
        <v>914.78021978021968</v>
      </c>
      <c r="K233" s="74">
        <f t="shared" si="27"/>
        <v>7503.3762671314253</v>
      </c>
    </row>
    <row r="234" spans="2:11" x14ac:dyDescent="0.25">
      <c r="B234" s="62">
        <v>44788</v>
      </c>
      <c r="C234" s="51">
        <v>593</v>
      </c>
      <c r="D234" s="51">
        <f>COUNTIF('Database MP5'!$B$1:$B$181,B234)</f>
        <v>0</v>
      </c>
      <c r="E234" s="51">
        <f t="shared" si="29"/>
        <v>138</v>
      </c>
      <c r="F234" s="51">
        <f t="shared" si="31"/>
        <v>0</v>
      </c>
      <c r="G234" s="66">
        <f t="shared" si="26"/>
        <v>0.37912087912087911</v>
      </c>
      <c r="H234" s="67">
        <f t="shared" si="30"/>
        <v>0</v>
      </c>
      <c r="J234" s="73">
        <f t="shared" si="28"/>
        <v>914.78021978021968</v>
      </c>
      <c r="K234" s="74">
        <f t="shared" si="27"/>
        <v>7503.3762671314253</v>
      </c>
    </row>
    <row r="235" spans="2:11" x14ac:dyDescent="0.25">
      <c r="B235" s="62">
        <v>44789</v>
      </c>
      <c r="C235" s="51">
        <v>594</v>
      </c>
      <c r="D235" s="51">
        <f>COUNTIF('Database MP5'!$B$1:$B$181,B235)</f>
        <v>0</v>
      </c>
      <c r="E235" s="51">
        <f t="shared" si="29"/>
        <v>137</v>
      </c>
      <c r="F235" s="51">
        <f t="shared" si="31"/>
        <v>0</v>
      </c>
      <c r="G235" s="66">
        <f t="shared" si="26"/>
        <v>0.37637362637362637</v>
      </c>
      <c r="H235" s="67">
        <f t="shared" si="30"/>
        <v>0</v>
      </c>
      <c r="J235" s="73">
        <f t="shared" si="28"/>
        <v>914.78021978021968</v>
      </c>
      <c r="K235" s="74">
        <f t="shared" si="27"/>
        <v>7503.3762671314253</v>
      </c>
    </row>
    <row r="236" spans="2:11" x14ac:dyDescent="0.25">
      <c r="B236" s="62">
        <v>44790</v>
      </c>
      <c r="C236" s="51">
        <v>595</v>
      </c>
      <c r="D236" s="51">
        <f>COUNTIF('Database MP5'!$B$1:$B$181,B236)</f>
        <v>0</v>
      </c>
      <c r="E236" s="51">
        <f t="shared" si="29"/>
        <v>136</v>
      </c>
      <c r="F236" s="51">
        <f t="shared" si="31"/>
        <v>0</v>
      </c>
      <c r="G236" s="66">
        <f t="shared" si="26"/>
        <v>0.37362637362637363</v>
      </c>
      <c r="H236" s="67">
        <f t="shared" si="30"/>
        <v>0</v>
      </c>
      <c r="J236" s="73">
        <f t="shared" si="28"/>
        <v>914.78021978021968</v>
      </c>
      <c r="K236" s="74">
        <f t="shared" si="27"/>
        <v>7503.3762671314253</v>
      </c>
    </row>
    <row r="237" spans="2:11" x14ac:dyDescent="0.25">
      <c r="B237" s="62">
        <v>44791</v>
      </c>
      <c r="C237" s="51">
        <v>596</v>
      </c>
      <c r="D237" s="51">
        <f>COUNTIF('Database MP5'!$B$1:$B$181,B237)</f>
        <v>0</v>
      </c>
      <c r="E237" s="51">
        <f t="shared" si="29"/>
        <v>135</v>
      </c>
      <c r="F237" s="51">
        <f t="shared" si="31"/>
        <v>0</v>
      </c>
      <c r="G237" s="66">
        <f t="shared" si="26"/>
        <v>0.37087912087912089</v>
      </c>
      <c r="H237" s="67">
        <f t="shared" si="30"/>
        <v>0</v>
      </c>
      <c r="J237" s="73">
        <f t="shared" si="28"/>
        <v>914.78021978021968</v>
      </c>
      <c r="K237" s="74">
        <f t="shared" si="27"/>
        <v>7503.3762671314253</v>
      </c>
    </row>
    <row r="238" spans="2:11" x14ac:dyDescent="0.25">
      <c r="B238" s="62">
        <v>44792</v>
      </c>
      <c r="C238" s="51">
        <v>597</v>
      </c>
      <c r="D238" s="51">
        <f>COUNTIF('Database MP5'!$B$1:$B$181,B238)</f>
        <v>0</v>
      </c>
      <c r="E238" s="51">
        <f t="shared" si="29"/>
        <v>134</v>
      </c>
      <c r="F238" s="51">
        <f t="shared" si="31"/>
        <v>0</v>
      </c>
      <c r="G238" s="66">
        <f t="shared" si="26"/>
        <v>0.36813186813186816</v>
      </c>
      <c r="H238" s="67">
        <f t="shared" si="30"/>
        <v>0</v>
      </c>
      <c r="J238" s="73">
        <f t="shared" si="28"/>
        <v>914.78021978021968</v>
      </c>
      <c r="K238" s="74">
        <f t="shared" si="27"/>
        <v>7503.3762671314253</v>
      </c>
    </row>
    <row r="239" spans="2:11" x14ac:dyDescent="0.25">
      <c r="B239" s="62">
        <v>44793</v>
      </c>
      <c r="C239" s="51">
        <v>598</v>
      </c>
      <c r="D239" s="51">
        <f>COUNTIF('Database MP5'!$B$1:$B$181,B239)</f>
        <v>0</v>
      </c>
      <c r="E239" s="51">
        <f t="shared" si="29"/>
        <v>133</v>
      </c>
      <c r="F239" s="51">
        <f t="shared" si="31"/>
        <v>0</v>
      </c>
      <c r="G239" s="66">
        <f t="shared" si="26"/>
        <v>0.36538461538461536</v>
      </c>
      <c r="H239" s="67">
        <f t="shared" si="30"/>
        <v>0</v>
      </c>
      <c r="J239" s="73">
        <f t="shared" si="28"/>
        <v>914.78021978021968</v>
      </c>
      <c r="K239" s="74">
        <f t="shared" si="27"/>
        <v>7503.3762671314253</v>
      </c>
    </row>
    <row r="240" spans="2:11" x14ac:dyDescent="0.25">
      <c r="B240" s="62">
        <v>44794</v>
      </c>
      <c r="C240" s="51">
        <v>599</v>
      </c>
      <c r="D240" s="51">
        <f>COUNTIF('Database MP5'!$B$1:$B$181,B240)</f>
        <v>0</v>
      </c>
      <c r="E240" s="51">
        <f t="shared" si="29"/>
        <v>132</v>
      </c>
      <c r="F240" s="51">
        <f t="shared" si="31"/>
        <v>0</v>
      </c>
      <c r="G240" s="66">
        <f t="shared" si="26"/>
        <v>0.36263736263736263</v>
      </c>
      <c r="H240" s="67">
        <f t="shared" si="30"/>
        <v>0</v>
      </c>
      <c r="J240" s="73">
        <f t="shared" si="28"/>
        <v>914.78021978021968</v>
      </c>
      <c r="K240" s="74">
        <f t="shared" si="27"/>
        <v>7503.3762671314253</v>
      </c>
    </row>
    <row r="241" spans="2:11" x14ac:dyDescent="0.25">
      <c r="B241" s="62">
        <v>44795</v>
      </c>
      <c r="C241" s="51">
        <v>600</v>
      </c>
      <c r="D241" s="51">
        <f>COUNTIF('Database MP5'!$B$1:$B$181,B241)</f>
        <v>0</v>
      </c>
      <c r="E241" s="51">
        <f t="shared" si="29"/>
        <v>131</v>
      </c>
      <c r="F241" s="51">
        <f t="shared" si="31"/>
        <v>0</v>
      </c>
      <c r="G241" s="66">
        <f t="shared" si="26"/>
        <v>0.35989010989010989</v>
      </c>
      <c r="H241" s="67">
        <f t="shared" si="30"/>
        <v>0</v>
      </c>
      <c r="J241" s="73">
        <f t="shared" si="28"/>
        <v>914.78021978021968</v>
      </c>
      <c r="K241" s="74">
        <f t="shared" si="27"/>
        <v>7503.3762671314253</v>
      </c>
    </row>
    <row r="242" spans="2:11" x14ac:dyDescent="0.25">
      <c r="B242" s="62">
        <v>44796</v>
      </c>
      <c r="C242" s="51">
        <v>601</v>
      </c>
      <c r="D242" s="51">
        <f>COUNTIF('Database MP5'!$B$1:$B$181,B242)</f>
        <v>0</v>
      </c>
      <c r="E242" s="51">
        <f t="shared" si="29"/>
        <v>130</v>
      </c>
      <c r="F242" s="51">
        <f t="shared" si="31"/>
        <v>0</v>
      </c>
      <c r="G242" s="66">
        <f t="shared" si="26"/>
        <v>0.35714285714285715</v>
      </c>
      <c r="H242" s="67">
        <f t="shared" si="30"/>
        <v>0</v>
      </c>
      <c r="J242" s="73">
        <f t="shared" si="28"/>
        <v>914.78021978021968</v>
      </c>
      <c r="K242" s="74">
        <f t="shared" si="27"/>
        <v>7503.3762671314253</v>
      </c>
    </row>
    <row r="243" spans="2:11" x14ac:dyDescent="0.25">
      <c r="B243" s="62">
        <v>44797</v>
      </c>
      <c r="C243" s="51">
        <v>602</v>
      </c>
      <c r="D243" s="51">
        <f>COUNTIF('Database MP5'!$B$1:$B$181,B243)</f>
        <v>0</v>
      </c>
      <c r="E243" s="51">
        <f t="shared" si="29"/>
        <v>129</v>
      </c>
      <c r="F243" s="51">
        <f t="shared" si="31"/>
        <v>0</v>
      </c>
      <c r="G243" s="66">
        <f t="shared" si="26"/>
        <v>0.35439560439560441</v>
      </c>
      <c r="H243" s="67">
        <f t="shared" si="30"/>
        <v>0</v>
      </c>
      <c r="J243" s="73">
        <f t="shared" si="28"/>
        <v>914.78021978021968</v>
      </c>
      <c r="K243" s="74">
        <f t="shared" si="27"/>
        <v>7503.3762671314253</v>
      </c>
    </row>
    <row r="244" spans="2:11" x14ac:dyDescent="0.25">
      <c r="B244" s="62">
        <v>44798</v>
      </c>
      <c r="C244" s="51">
        <v>603</v>
      </c>
      <c r="D244" s="51">
        <f>COUNTIF('Database MP5'!$B$1:$B$181,B244)</f>
        <v>0</v>
      </c>
      <c r="E244" s="51">
        <f t="shared" si="29"/>
        <v>128</v>
      </c>
      <c r="F244" s="51">
        <f t="shared" si="31"/>
        <v>0</v>
      </c>
      <c r="G244" s="66">
        <f t="shared" si="26"/>
        <v>0.35164835164835168</v>
      </c>
      <c r="H244" s="67">
        <f t="shared" si="30"/>
        <v>0</v>
      </c>
      <c r="J244" s="73">
        <f t="shared" si="28"/>
        <v>914.78021978021968</v>
      </c>
      <c r="K244" s="74">
        <f t="shared" si="27"/>
        <v>7503.3762671314253</v>
      </c>
    </row>
    <row r="245" spans="2:11" x14ac:dyDescent="0.25">
      <c r="B245" s="62">
        <v>44799</v>
      </c>
      <c r="C245" s="51">
        <v>604</v>
      </c>
      <c r="D245" s="51">
        <f>COUNTIF('Database MP5'!$B$1:$B$181,B245)</f>
        <v>0</v>
      </c>
      <c r="E245" s="51">
        <f t="shared" si="29"/>
        <v>127</v>
      </c>
      <c r="F245" s="51">
        <f t="shared" si="31"/>
        <v>0</v>
      </c>
      <c r="G245" s="66">
        <f t="shared" si="26"/>
        <v>0.34890109890109888</v>
      </c>
      <c r="H245" s="67">
        <f t="shared" si="30"/>
        <v>0</v>
      </c>
      <c r="J245" s="73">
        <f t="shared" si="28"/>
        <v>914.78021978021968</v>
      </c>
      <c r="K245" s="74">
        <f t="shared" si="27"/>
        <v>7503.3762671314253</v>
      </c>
    </row>
    <row r="246" spans="2:11" x14ac:dyDescent="0.25">
      <c r="B246" s="62">
        <v>44800</v>
      </c>
      <c r="C246" s="51">
        <v>605</v>
      </c>
      <c r="D246" s="51">
        <f>COUNTIF('Database MP5'!$B$1:$B$181,B246)</f>
        <v>0</v>
      </c>
      <c r="E246" s="51">
        <f t="shared" si="29"/>
        <v>126</v>
      </c>
      <c r="F246" s="51">
        <f t="shared" si="31"/>
        <v>0</v>
      </c>
      <c r="G246" s="66">
        <f t="shared" si="26"/>
        <v>0.34615384615384615</v>
      </c>
      <c r="H246" s="67">
        <f t="shared" si="30"/>
        <v>0</v>
      </c>
      <c r="J246" s="73">
        <f t="shared" si="28"/>
        <v>914.78021978021968</v>
      </c>
      <c r="K246" s="74">
        <f t="shared" si="27"/>
        <v>7503.3762671314253</v>
      </c>
    </row>
    <row r="247" spans="2:11" x14ac:dyDescent="0.25">
      <c r="B247" s="62">
        <v>44801</v>
      </c>
      <c r="C247" s="51">
        <v>606</v>
      </c>
      <c r="D247" s="51">
        <f>COUNTIF('Database MP5'!$B$1:$B$181,B247)</f>
        <v>0</v>
      </c>
      <c r="E247" s="51">
        <f t="shared" si="29"/>
        <v>125</v>
      </c>
      <c r="F247" s="51">
        <f t="shared" si="31"/>
        <v>0</v>
      </c>
      <c r="G247" s="66">
        <f t="shared" si="26"/>
        <v>0.34340659340659341</v>
      </c>
      <c r="H247" s="67">
        <f t="shared" si="30"/>
        <v>0</v>
      </c>
      <c r="J247" s="73">
        <f t="shared" si="28"/>
        <v>914.78021978021968</v>
      </c>
      <c r="K247" s="74">
        <f t="shared" si="27"/>
        <v>7503.3762671314253</v>
      </c>
    </row>
    <row r="248" spans="2:11" x14ac:dyDescent="0.25">
      <c r="B248" s="62">
        <v>44802</v>
      </c>
      <c r="C248" s="51">
        <v>607</v>
      </c>
      <c r="D248" s="51">
        <f>COUNTIF('Database MP5'!$B$1:$B$181,B248)</f>
        <v>0</v>
      </c>
      <c r="E248" s="51">
        <f t="shared" si="29"/>
        <v>124</v>
      </c>
      <c r="F248" s="51">
        <f t="shared" si="31"/>
        <v>0</v>
      </c>
      <c r="G248" s="66">
        <f t="shared" si="26"/>
        <v>0.34065934065934067</v>
      </c>
      <c r="H248" s="67">
        <f t="shared" si="30"/>
        <v>0</v>
      </c>
      <c r="J248" s="73">
        <f t="shared" si="28"/>
        <v>914.78021978021968</v>
      </c>
      <c r="K248" s="74">
        <f t="shared" si="27"/>
        <v>7503.3762671314253</v>
      </c>
    </row>
    <row r="249" spans="2:11" x14ac:dyDescent="0.25">
      <c r="B249" s="62">
        <v>44803</v>
      </c>
      <c r="C249" s="51">
        <v>608</v>
      </c>
      <c r="D249" s="51">
        <f>COUNTIF('Database MP5'!$B$1:$B$181,B249)</f>
        <v>0</v>
      </c>
      <c r="E249" s="51">
        <f t="shared" si="29"/>
        <v>123</v>
      </c>
      <c r="F249" s="51">
        <f t="shared" si="31"/>
        <v>0</v>
      </c>
      <c r="G249" s="66">
        <f t="shared" si="26"/>
        <v>0.33791208791208793</v>
      </c>
      <c r="H249" s="67">
        <f t="shared" si="30"/>
        <v>0</v>
      </c>
      <c r="J249" s="73">
        <f t="shared" si="28"/>
        <v>914.78021978021968</v>
      </c>
      <c r="K249" s="74">
        <f t="shared" si="27"/>
        <v>7503.3762671314253</v>
      </c>
    </row>
    <row r="250" spans="2:11" x14ac:dyDescent="0.25">
      <c r="B250" s="62">
        <v>44804</v>
      </c>
      <c r="C250" s="51">
        <v>609</v>
      </c>
      <c r="D250" s="51">
        <f>COUNTIF('Database MP5'!$B$1:$B$181,B250)</f>
        <v>0</v>
      </c>
      <c r="E250" s="51">
        <f t="shared" si="29"/>
        <v>122</v>
      </c>
      <c r="F250" s="51">
        <f t="shared" si="31"/>
        <v>0</v>
      </c>
      <c r="G250" s="66">
        <f t="shared" si="26"/>
        <v>0.33516483516483514</v>
      </c>
      <c r="H250" s="67">
        <f t="shared" si="30"/>
        <v>0</v>
      </c>
      <c r="J250" s="73">
        <f t="shared" si="28"/>
        <v>914.78021978021968</v>
      </c>
      <c r="K250" s="74">
        <f t="shared" si="27"/>
        <v>7503.3762671314253</v>
      </c>
    </row>
    <row r="251" spans="2:11" x14ac:dyDescent="0.25">
      <c r="B251" s="62">
        <v>44805</v>
      </c>
      <c r="C251" s="51">
        <v>610</v>
      </c>
      <c r="D251" s="51">
        <f>COUNTIF('Database MP5'!$B$1:$B$181,B251)</f>
        <v>0</v>
      </c>
      <c r="E251" s="51">
        <f t="shared" si="29"/>
        <v>121</v>
      </c>
      <c r="F251" s="51">
        <f t="shared" si="31"/>
        <v>0</v>
      </c>
      <c r="G251" s="66">
        <f t="shared" si="26"/>
        <v>0.3324175824175824</v>
      </c>
      <c r="H251" s="67">
        <f t="shared" si="30"/>
        <v>0</v>
      </c>
      <c r="J251" s="73">
        <f t="shared" si="28"/>
        <v>914.78021978021968</v>
      </c>
      <c r="K251" s="74">
        <f t="shared" si="27"/>
        <v>7503.3762671314253</v>
      </c>
    </row>
    <row r="252" spans="2:11" x14ac:dyDescent="0.25">
      <c r="B252" s="62">
        <v>44806</v>
      </c>
      <c r="C252" s="51">
        <v>611</v>
      </c>
      <c r="D252" s="51">
        <f>COUNTIF('Database MP5'!$B$1:$B$181,B252)</f>
        <v>0</v>
      </c>
      <c r="E252" s="51">
        <f t="shared" si="29"/>
        <v>120</v>
      </c>
      <c r="F252" s="51">
        <f t="shared" si="31"/>
        <v>0</v>
      </c>
      <c r="G252" s="66">
        <f t="shared" si="26"/>
        <v>0.32967032967032966</v>
      </c>
      <c r="H252" s="67">
        <f t="shared" si="30"/>
        <v>0</v>
      </c>
      <c r="J252" s="73">
        <f t="shared" si="28"/>
        <v>914.78021978021968</v>
      </c>
      <c r="K252" s="74">
        <f t="shared" si="27"/>
        <v>7503.3762671314253</v>
      </c>
    </row>
    <row r="253" spans="2:11" x14ac:dyDescent="0.25">
      <c r="B253" s="62">
        <v>44807</v>
      </c>
      <c r="C253" s="51">
        <v>612</v>
      </c>
      <c r="D253" s="51">
        <f>COUNTIF('Database MP5'!$B$1:$B$181,B253)</f>
        <v>0</v>
      </c>
      <c r="E253" s="51">
        <f t="shared" si="29"/>
        <v>119</v>
      </c>
      <c r="F253" s="51">
        <f t="shared" si="31"/>
        <v>0</v>
      </c>
      <c r="G253" s="66">
        <f t="shared" si="26"/>
        <v>0.32692307692307693</v>
      </c>
      <c r="H253" s="67">
        <f t="shared" si="30"/>
        <v>0</v>
      </c>
      <c r="J253" s="73">
        <f t="shared" si="28"/>
        <v>914.78021978021968</v>
      </c>
      <c r="K253" s="74">
        <f t="shared" si="27"/>
        <v>7503.3762671314253</v>
      </c>
    </row>
    <row r="254" spans="2:11" x14ac:dyDescent="0.25">
      <c r="B254" s="62">
        <v>44808</v>
      </c>
      <c r="C254" s="51">
        <v>613</v>
      </c>
      <c r="D254" s="51">
        <f>COUNTIF('Database MP5'!$B$1:$B$181,B254)</f>
        <v>0</v>
      </c>
      <c r="E254" s="51">
        <f t="shared" si="29"/>
        <v>118</v>
      </c>
      <c r="F254" s="51">
        <f t="shared" si="31"/>
        <v>0</v>
      </c>
      <c r="G254" s="66">
        <f t="shared" si="26"/>
        <v>0.32417582417582419</v>
      </c>
      <c r="H254" s="67">
        <f t="shared" si="30"/>
        <v>0</v>
      </c>
      <c r="J254" s="73">
        <f t="shared" si="28"/>
        <v>914.78021978021968</v>
      </c>
      <c r="K254" s="74">
        <f t="shared" si="27"/>
        <v>7503.3762671314253</v>
      </c>
    </row>
    <row r="255" spans="2:11" x14ac:dyDescent="0.25">
      <c r="B255" s="62">
        <v>44809</v>
      </c>
      <c r="C255" s="51">
        <v>614</v>
      </c>
      <c r="D255" s="51">
        <f>COUNTIF('Database MP5'!$B$1:$B$181,B255)</f>
        <v>0</v>
      </c>
      <c r="E255" s="51">
        <f t="shared" si="29"/>
        <v>117</v>
      </c>
      <c r="F255" s="51">
        <f t="shared" si="31"/>
        <v>0</v>
      </c>
      <c r="G255" s="66">
        <f t="shared" si="26"/>
        <v>0.32142857142857145</v>
      </c>
      <c r="H255" s="67">
        <f t="shared" si="30"/>
        <v>0</v>
      </c>
      <c r="J255" s="73">
        <f t="shared" si="28"/>
        <v>914.78021978021968</v>
      </c>
      <c r="K255" s="74">
        <f t="shared" si="27"/>
        <v>7503.3762671314253</v>
      </c>
    </row>
    <row r="256" spans="2:11" x14ac:dyDescent="0.25">
      <c r="B256" s="62">
        <v>44810</v>
      </c>
      <c r="C256" s="51">
        <v>615</v>
      </c>
      <c r="D256" s="51">
        <f>COUNTIF('Database MP5'!$B$1:$B$181,B256)</f>
        <v>0</v>
      </c>
      <c r="E256" s="51">
        <f t="shared" si="29"/>
        <v>116</v>
      </c>
      <c r="F256" s="51">
        <f t="shared" si="31"/>
        <v>0</v>
      </c>
      <c r="G256" s="66">
        <f t="shared" si="26"/>
        <v>0.31868131868131866</v>
      </c>
      <c r="H256" s="67">
        <f t="shared" si="30"/>
        <v>0</v>
      </c>
      <c r="J256" s="73">
        <f t="shared" si="28"/>
        <v>914.78021978021968</v>
      </c>
      <c r="K256" s="74">
        <f t="shared" si="27"/>
        <v>7503.3762671314253</v>
      </c>
    </row>
    <row r="257" spans="2:11" x14ac:dyDescent="0.25">
      <c r="B257" s="62">
        <v>44811</v>
      </c>
      <c r="C257" s="51">
        <v>616</v>
      </c>
      <c r="D257" s="51">
        <f>COUNTIF('Database MP5'!$B$1:$B$181,B257)</f>
        <v>0</v>
      </c>
      <c r="E257" s="51">
        <f t="shared" si="29"/>
        <v>115</v>
      </c>
      <c r="F257" s="51">
        <f t="shared" si="31"/>
        <v>0</v>
      </c>
      <c r="G257" s="66">
        <f t="shared" si="26"/>
        <v>0.31593406593406592</v>
      </c>
      <c r="H257" s="67">
        <f t="shared" si="30"/>
        <v>0</v>
      </c>
      <c r="J257" s="73">
        <f t="shared" si="28"/>
        <v>914.78021978021968</v>
      </c>
      <c r="K257" s="74">
        <f t="shared" si="27"/>
        <v>7503.3762671314253</v>
      </c>
    </row>
    <row r="258" spans="2:11" x14ac:dyDescent="0.25">
      <c r="B258" s="62">
        <v>44812</v>
      </c>
      <c r="C258" s="51">
        <v>617</v>
      </c>
      <c r="D258" s="51">
        <f>COUNTIF('Database MP5'!$B$1:$B$181,B258)</f>
        <v>0</v>
      </c>
      <c r="E258" s="51">
        <f t="shared" si="29"/>
        <v>114</v>
      </c>
      <c r="F258" s="51">
        <f t="shared" si="31"/>
        <v>0</v>
      </c>
      <c r="G258" s="66">
        <f t="shared" si="26"/>
        <v>0.31318681318681318</v>
      </c>
      <c r="H258" s="67">
        <f t="shared" si="30"/>
        <v>0</v>
      </c>
      <c r="J258" s="73">
        <f t="shared" si="28"/>
        <v>914.78021978021968</v>
      </c>
      <c r="K258" s="74">
        <f t="shared" si="27"/>
        <v>7503.3762671314253</v>
      </c>
    </row>
    <row r="259" spans="2:11" x14ac:dyDescent="0.25">
      <c r="B259" s="62">
        <v>44813</v>
      </c>
      <c r="C259" s="51">
        <v>618</v>
      </c>
      <c r="D259" s="51">
        <f>COUNTIF('Database MP5'!$B$1:$B$181,B259)</f>
        <v>0</v>
      </c>
      <c r="E259" s="51">
        <f t="shared" si="29"/>
        <v>113</v>
      </c>
      <c r="F259" s="51">
        <f t="shared" si="31"/>
        <v>0</v>
      </c>
      <c r="G259" s="66">
        <f t="shared" si="26"/>
        <v>0.31043956043956045</v>
      </c>
      <c r="H259" s="67">
        <f t="shared" si="30"/>
        <v>0</v>
      </c>
      <c r="J259" s="73">
        <f t="shared" si="28"/>
        <v>914.78021978021968</v>
      </c>
      <c r="K259" s="74">
        <f t="shared" si="27"/>
        <v>7503.3762671314253</v>
      </c>
    </row>
    <row r="260" spans="2:11" x14ac:dyDescent="0.25">
      <c r="B260" s="62">
        <v>44814</v>
      </c>
      <c r="C260" s="51">
        <v>619</v>
      </c>
      <c r="D260" s="51">
        <f>COUNTIF('Database MP5'!$B$1:$B$181,B260)</f>
        <v>0</v>
      </c>
      <c r="E260" s="51">
        <f t="shared" si="29"/>
        <v>112</v>
      </c>
      <c r="F260" s="51">
        <f t="shared" si="31"/>
        <v>0</v>
      </c>
      <c r="G260" s="66">
        <f t="shared" si="26"/>
        <v>0.30769230769230771</v>
      </c>
      <c r="H260" s="67">
        <f t="shared" si="30"/>
        <v>0</v>
      </c>
      <c r="J260" s="73">
        <f t="shared" si="28"/>
        <v>914.78021978021968</v>
      </c>
      <c r="K260" s="74">
        <f t="shared" si="27"/>
        <v>7503.3762671314253</v>
      </c>
    </row>
    <row r="261" spans="2:11" x14ac:dyDescent="0.25">
      <c r="B261" s="62">
        <v>44815</v>
      </c>
      <c r="C261" s="51">
        <v>620</v>
      </c>
      <c r="D261" s="51">
        <f>COUNTIF('Database MP5'!$B$1:$B$181,B261)</f>
        <v>0</v>
      </c>
      <c r="E261" s="51">
        <f t="shared" si="29"/>
        <v>111</v>
      </c>
      <c r="F261" s="51">
        <f t="shared" si="31"/>
        <v>0</v>
      </c>
      <c r="G261" s="66">
        <f t="shared" si="26"/>
        <v>0.30494505494505497</v>
      </c>
      <c r="H261" s="67">
        <f t="shared" si="30"/>
        <v>0</v>
      </c>
      <c r="J261" s="73">
        <f t="shared" si="28"/>
        <v>914.78021978021968</v>
      </c>
      <c r="K261" s="74">
        <f t="shared" si="27"/>
        <v>7503.3762671314253</v>
      </c>
    </row>
    <row r="262" spans="2:11" x14ac:dyDescent="0.25">
      <c r="B262" s="62">
        <v>44816</v>
      </c>
      <c r="C262" s="51">
        <v>621</v>
      </c>
      <c r="D262" s="51">
        <f>COUNTIF('Database MP5'!$B$1:$B$181,B262)</f>
        <v>0</v>
      </c>
      <c r="E262" s="51">
        <f t="shared" si="29"/>
        <v>110</v>
      </c>
      <c r="F262" s="51">
        <f t="shared" si="31"/>
        <v>0</v>
      </c>
      <c r="G262" s="66">
        <f t="shared" si="26"/>
        <v>0.30219780219780218</v>
      </c>
      <c r="H262" s="67">
        <f t="shared" si="30"/>
        <v>0</v>
      </c>
      <c r="J262" s="73">
        <f t="shared" si="28"/>
        <v>914.78021978021968</v>
      </c>
      <c r="K262" s="74">
        <f t="shared" si="27"/>
        <v>7503.3762671314253</v>
      </c>
    </row>
    <row r="263" spans="2:11" x14ac:dyDescent="0.25">
      <c r="B263" s="62">
        <v>44817</v>
      </c>
      <c r="C263" s="51">
        <v>622</v>
      </c>
      <c r="D263" s="51">
        <f>COUNTIF('Database MP5'!$B$1:$B$181,B263)</f>
        <v>0</v>
      </c>
      <c r="E263" s="51">
        <f t="shared" si="29"/>
        <v>109</v>
      </c>
      <c r="F263" s="51">
        <f t="shared" si="31"/>
        <v>0</v>
      </c>
      <c r="G263" s="66">
        <f t="shared" si="26"/>
        <v>0.29945054945054944</v>
      </c>
      <c r="H263" s="67">
        <f t="shared" si="30"/>
        <v>0</v>
      </c>
      <c r="J263" s="73">
        <f t="shared" si="28"/>
        <v>914.78021978021968</v>
      </c>
      <c r="K263" s="74">
        <f t="shared" si="27"/>
        <v>7503.3762671314253</v>
      </c>
    </row>
    <row r="264" spans="2:11" x14ac:dyDescent="0.25">
      <c r="B264" s="62">
        <v>44818</v>
      </c>
      <c r="C264" s="51">
        <v>623</v>
      </c>
      <c r="D264" s="51">
        <f>COUNTIF('Database MP5'!$B$1:$B$181,B264)</f>
        <v>0</v>
      </c>
      <c r="E264" s="51">
        <f t="shared" si="29"/>
        <v>108</v>
      </c>
      <c r="F264" s="51">
        <f t="shared" si="31"/>
        <v>0</v>
      </c>
      <c r="G264" s="66">
        <f t="shared" si="26"/>
        <v>0.2967032967032967</v>
      </c>
      <c r="H264" s="67">
        <f t="shared" si="30"/>
        <v>0</v>
      </c>
      <c r="J264" s="73">
        <f t="shared" si="28"/>
        <v>914.78021978021968</v>
      </c>
      <c r="K264" s="74">
        <f t="shared" si="27"/>
        <v>7503.3762671314253</v>
      </c>
    </row>
    <row r="265" spans="2:11" x14ac:dyDescent="0.25">
      <c r="B265" s="62">
        <v>44819</v>
      </c>
      <c r="C265" s="51">
        <v>624</v>
      </c>
      <c r="D265" s="51">
        <f>COUNTIF('Database MP5'!$B$1:$B$181,B265)</f>
        <v>0</v>
      </c>
      <c r="E265" s="51">
        <f t="shared" si="29"/>
        <v>107</v>
      </c>
      <c r="F265" s="51">
        <f t="shared" si="31"/>
        <v>0</v>
      </c>
      <c r="G265" s="66">
        <f t="shared" si="26"/>
        <v>0.29395604395604397</v>
      </c>
      <c r="H265" s="67">
        <f t="shared" si="30"/>
        <v>0</v>
      </c>
      <c r="J265" s="73">
        <f t="shared" si="28"/>
        <v>914.78021978021968</v>
      </c>
      <c r="K265" s="74">
        <f t="shared" si="27"/>
        <v>7503.3762671314253</v>
      </c>
    </row>
    <row r="266" spans="2:11" x14ac:dyDescent="0.25">
      <c r="B266" s="62">
        <v>44820</v>
      </c>
      <c r="C266" s="51">
        <v>625</v>
      </c>
      <c r="D266" s="51">
        <f>COUNTIF('Database MP5'!$B$1:$B$181,B266)</f>
        <v>0</v>
      </c>
      <c r="E266" s="51">
        <f t="shared" si="29"/>
        <v>106</v>
      </c>
      <c r="F266" s="51">
        <f t="shared" si="31"/>
        <v>0</v>
      </c>
      <c r="G266" s="66">
        <f t="shared" si="26"/>
        <v>0.29120879120879123</v>
      </c>
      <c r="H266" s="67">
        <f t="shared" si="30"/>
        <v>0</v>
      </c>
      <c r="J266" s="73">
        <f t="shared" si="28"/>
        <v>914.78021978021968</v>
      </c>
      <c r="K266" s="74">
        <f t="shared" si="27"/>
        <v>7503.3762671314253</v>
      </c>
    </row>
    <row r="267" spans="2:11" x14ac:dyDescent="0.25">
      <c r="B267" s="62">
        <v>44821</v>
      </c>
      <c r="C267" s="51">
        <v>626</v>
      </c>
      <c r="D267" s="51">
        <f>COUNTIF('Database MP5'!$B$1:$B$181,B267)</f>
        <v>0</v>
      </c>
      <c r="E267" s="51">
        <f t="shared" si="29"/>
        <v>105</v>
      </c>
      <c r="F267" s="51">
        <f t="shared" si="31"/>
        <v>0</v>
      </c>
      <c r="G267" s="66">
        <f t="shared" si="26"/>
        <v>0.28846153846153844</v>
      </c>
      <c r="H267" s="67">
        <f t="shared" si="30"/>
        <v>0</v>
      </c>
      <c r="J267" s="73">
        <f t="shared" si="28"/>
        <v>914.78021978021968</v>
      </c>
      <c r="K267" s="74">
        <f t="shared" si="27"/>
        <v>7503.3762671314253</v>
      </c>
    </row>
    <row r="268" spans="2:11" x14ac:dyDescent="0.25">
      <c r="B268" s="62">
        <v>44822</v>
      </c>
      <c r="C268" s="51">
        <v>627</v>
      </c>
      <c r="D268" s="51">
        <f>COUNTIF('Database MP5'!$B$1:$B$181,B268)</f>
        <v>0</v>
      </c>
      <c r="E268" s="51">
        <f t="shared" si="29"/>
        <v>104</v>
      </c>
      <c r="F268" s="51">
        <f t="shared" si="31"/>
        <v>0</v>
      </c>
      <c r="G268" s="66">
        <f t="shared" si="26"/>
        <v>0.2857142857142857</v>
      </c>
      <c r="H268" s="67">
        <f t="shared" si="30"/>
        <v>0</v>
      </c>
      <c r="J268" s="73">
        <f t="shared" si="28"/>
        <v>914.78021978021968</v>
      </c>
      <c r="K268" s="74">
        <f t="shared" si="27"/>
        <v>7503.3762671314253</v>
      </c>
    </row>
    <row r="269" spans="2:11" x14ac:dyDescent="0.25">
      <c r="B269" s="62">
        <v>44823</v>
      </c>
      <c r="C269" s="51">
        <v>628</v>
      </c>
      <c r="D269" s="51">
        <f>COUNTIF('Database MP5'!$B$1:$B$181,B269)</f>
        <v>0</v>
      </c>
      <c r="E269" s="51">
        <f t="shared" si="29"/>
        <v>103</v>
      </c>
      <c r="F269" s="51">
        <f t="shared" si="31"/>
        <v>0</v>
      </c>
      <c r="G269" s="66">
        <f t="shared" si="26"/>
        <v>0.28296703296703296</v>
      </c>
      <c r="H269" s="67">
        <f t="shared" si="30"/>
        <v>0</v>
      </c>
      <c r="J269" s="73">
        <f t="shared" si="28"/>
        <v>914.78021978021968</v>
      </c>
      <c r="K269" s="74">
        <f t="shared" si="27"/>
        <v>7503.3762671314253</v>
      </c>
    </row>
    <row r="270" spans="2:11" x14ac:dyDescent="0.25">
      <c r="B270" s="62">
        <v>44824</v>
      </c>
      <c r="C270" s="51">
        <v>629</v>
      </c>
      <c r="D270" s="51">
        <f>COUNTIF('Database MP5'!$B$1:$B$181,B270)</f>
        <v>6</v>
      </c>
      <c r="E270" s="51">
        <f t="shared" si="29"/>
        <v>102</v>
      </c>
      <c r="F270" s="51">
        <f t="shared" si="31"/>
        <v>612</v>
      </c>
      <c r="G270" s="66">
        <f t="shared" si="26"/>
        <v>0.28021978021978022</v>
      </c>
      <c r="H270" s="67">
        <f t="shared" si="30"/>
        <v>1.6813186813186813</v>
      </c>
      <c r="J270" s="73">
        <f t="shared" si="28"/>
        <v>916.46153846153834</v>
      </c>
      <c r="K270" s="74">
        <f t="shared" si="27"/>
        <v>7517.1670842239973</v>
      </c>
    </row>
    <row r="271" spans="2:11" x14ac:dyDescent="0.25">
      <c r="B271" s="62">
        <v>44825</v>
      </c>
      <c r="C271" s="51">
        <v>630</v>
      </c>
      <c r="D271" s="51">
        <f>COUNTIF('Database MP5'!$B$1:$B$181,B271)</f>
        <v>0</v>
      </c>
      <c r="E271" s="51">
        <f t="shared" si="29"/>
        <v>101</v>
      </c>
      <c r="F271" s="51">
        <f t="shared" si="31"/>
        <v>0</v>
      </c>
      <c r="G271" s="66">
        <f t="shared" si="26"/>
        <v>0.27747252747252749</v>
      </c>
      <c r="H271" s="67">
        <f t="shared" si="30"/>
        <v>0</v>
      </c>
      <c r="J271" s="73">
        <f t="shared" si="28"/>
        <v>916.46153846153834</v>
      </c>
      <c r="K271" s="74">
        <f t="shared" si="27"/>
        <v>7517.1670842239973</v>
      </c>
    </row>
    <row r="272" spans="2:11" x14ac:dyDescent="0.25">
      <c r="B272" s="62">
        <v>44826</v>
      </c>
      <c r="C272" s="51">
        <v>631</v>
      </c>
      <c r="D272" s="51">
        <f>COUNTIF('Database MP5'!$B$1:$B$181,B272)</f>
        <v>1</v>
      </c>
      <c r="E272" s="51">
        <f t="shared" si="29"/>
        <v>100</v>
      </c>
      <c r="F272" s="51">
        <f t="shared" si="31"/>
        <v>100</v>
      </c>
      <c r="G272" s="66">
        <f t="shared" si="26"/>
        <v>0.27472527472527475</v>
      </c>
      <c r="H272" s="67">
        <f t="shared" si="30"/>
        <v>0.27472527472527475</v>
      </c>
      <c r="J272" s="73">
        <f t="shared" si="28"/>
        <v>916.7362637362636</v>
      </c>
      <c r="K272" s="74">
        <f t="shared" si="27"/>
        <v>7519.420485709712</v>
      </c>
    </row>
    <row r="273" spans="2:11" x14ac:dyDescent="0.25">
      <c r="B273" s="62">
        <v>44827</v>
      </c>
      <c r="C273" s="51">
        <v>632</v>
      </c>
      <c r="D273" s="51">
        <f>COUNTIF('Database MP5'!$B$1:$B$181,B273)</f>
        <v>0</v>
      </c>
      <c r="E273" s="51">
        <f t="shared" si="29"/>
        <v>99</v>
      </c>
      <c r="F273" s="51">
        <f t="shared" si="31"/>
        <v>0</v>
      </c>
      <c r="G273" s="66">
        <f t="shared" si="26"/>
        <v>0.27197802197802196</v>
      </c>
      <c r="H273" s="67">
        <f t="shared" si="30"/>
        <v>0</v>
      </c>
      <c r="J273" s="73">
        <f t="shared" si="28"/>
        <v>916.7362637362636</v>
      </c>
      <c r="K273" s="74">
        <f t="shared" si="27"/>
        <v>7519.420485709712</v>
      </c>
    </row>
    <row r="274" spans="2:11" x14ac:dyDescent="0.25">
      <c r="B274" s="62">
        <v>44828</v>
      </c>
      <c r="C274" s="51">
        <v>633</v>
      </c>
      <c r="D274" s="51">
        <f>COUNTIF('Database MP5'!$B$1:$B$181,B274)</f>
        <v>0</v>
      </c>
      <c r="E274" s="51">
        <f t="shared" si="29"/>
        <v>98</v>
      </c>
      <c r="F274" s="51">
        <f t="shared" si="31"/>
        <v>0</v>
      </c>
      <c r="G274" s="66">
        <f t="shared" si="26"/>
        <v>0.26923076923076922</v>
      </c>
      <c r="H274" s="67">
        <f t="shared" si="30"/>
        <v>0</v>
      </c>
      <c r="J274" s="73">
        <f t="shared" si="28"/>
        <v>916.7362637362636</v>
      </c>
      <c r="K274" s="74">
        <f t="shared" si="27"/>
        <v>7519.420485709712</v>
      </c>
    </row>
    <row r="275" spans="2:11" x14ac:dyDescent="0.25">
      <c r="B275" s="62">
        <v>44829</v>
      </c>
      <c r="C275" s="51">
        <v>634</v>
      </c>
      <c r="D275" s="51">
        <f>COUNTIF('Database MP5'!$B$1:$B$181,B275)</f>
        <v>0</v>
      </c>
      <c r="E275" s="51">
        <f t="shared" si="29"/>
        <v>97</v>
      </c>
      <c r="F275" s="51">
        <f t="shared" si="31"/>
        <v>0</v>
      </c>
      <c r="G275" s="66">
        <f t="shared" si="26"/>
        <v>0.26648351648351648</v>
      </c>
      <c r="H275" s="67">
        <f t="shared" si="30"/>
        <v>0</v>
      </c>
      <c r="J275" s="73">
        <f t="shared" si="28"/>
        <v>916.7362637362636</v>
      </c>
      <c r="K275" s="74">
        <f t="shared" si="27"/>
        <v>7519.420485709712</v>
      </c>
    </row>
    <row r="276" spans="2:11" x14ac:dyDescent="0.25">
      <c r="B276" s="62">
        <v>44830</v>
      </c>
      <c r="C276" s="51">
        <v>635</v>
      </c>
      <c r="D276" s="51">
        <f>COUNTIF('Database MP5'!$B$1:$B$181,B276)</f>
        <v>0</v>
      </c>
      <c r="E276" s="51">
        <f t="shared" si="29"/>
        <v>96</v>
      </c>
      <c r="F276" s="51">
        <f t="shared" si="31"/>
        <v>0</v>
      </c>
      <c r="G276" s="66">
        <f t="shared" si="26"/>
        <v>0.26373626373626374</v>
      </c>
      <c r="H276" s="67">
        <f t="shared" si="30"/>
        <v>0</v>
      </c>
      <c r="J276" s="73">
        <f t="shared" si="28"/>
        <v>916.7362637362636</v>
      </c>
      <c r="K276" s="74">
        <f t="shared" si="27"/>
        <v>7519.420485709712</v>
      </c>
    </row>
    <row r="277" spans="2:11" x14ac:dyDescent="0.25">
      <c r="B277" s="62">
        <v>44831</v>
      </c>
      <c r="C277" s="51">
        <v>636</v>
      </c>
      <c r="D277" s="51">
        <f>COUNTIF('Database MP5'!$B$1:$B$181,B277)</f>
        <v>0</v>
      </c>
      <c r="E277" s="51">
        <f t="shared" si="29"/>
        <v>95</v>
      </c>
      <c r="F277" s="51">
        <f t="shared" si="31"/>
        <v>0</v>
      </c>
      <c r="G277" s="66">
        <f t="shared" si="26"/>
        <v>0.26098901098901101</v>
      </c>
      <c r="H277" s="67">
        <f t="shared" si="30"/>
        <v>0</v>
      </c>
      <c r="J277" s="73">
        <f t="shared" si="28"/>
        <v>916.7362637362636</v>
      </c>
      <c r="K277" s="74">
        <f t="shared" si="27"/>
        <v>7519.420485709712</v>
      </c>
    </row>
    <row r="278" spans="2:11" x14ac:dyDescent="0.25">
      <c r="B278" s="62">
        <v>44832</v>
      </c>
      <c r="C278" s="51">
        <v>637</v>
      </c>
      <c r="D278" s="51">
        <f>COUNTIF('Database MP5'!$B$1:$B$181,B278)</f>
        <v>0</v>
      </c>
      <c r="E278" s="51">
        <f t="shared" si="29"/>
        <v>94</v>
      </c>
      <c r="F278" s="51">
        <f t="shared" si="31"/>
        <v>0</v>
      </c>
      <c r="G278" s="66">
        <f t="shared" si="26"/>
        <v>0.25824175824175827</v>
      </c>
      <c r="H278" s="67">
        <f t="shared" si="30"/>
        <v>0</v>
      </c>
      <c r="J278" s="73">
        <f t="shared" si="28"/>
        <v>916.7362637362636</v>
      </c>
      <c r="K278" s="74">
        <f t="shared" si="27"/>
        <v>7519.420485709712</v>
      </c>
    </row>
    <row r="279" spans="2:11" x14ac:dyDescent="0.25">
      <c r="B279" s="62">
        <v>44833</v>
      </c>
      <c r="C279" s="51">
        <v>638</v>
      </c>
      <c r="D279" s="51">
        <f>COUNTIF('Database MP5'!$B$1:$B$181,B279)</f>
        <v>0</v>
      </c>
      <c r="E279" s="51">
        <f t="shared" si="29"/>
        <v>93</v>
      </c>
      <c r="F279" s="51">
        <f t="shared" si="31"/>
        <v>0</v>
      </c>
      <c r="G279" s="66">
        <f t="shared" si="26"/>
        <v>0.25549450549450547</v>
      </c>
      <c r="H279" s="67">
        <f t="shared" si="30"/>
        <v>0</v>
      </c>
      <c r="J279" s="73">
        <f t="shared" si="28"/>
        <v>916.7362637362636</v>
      </c>
      <c r="K279" s="74">
        <f t="shared" si="27"/>
        <v>7519.420485709712</v>
      </c>
    </row>
    <row r="280" spans="2:11" x14ac:dyDescent="0.25">
      <c r="B280" s="62">
        <v>44834</v>
      </c>
      <c r="C280" s="51">
        <v>639</v>
      </c>
      <c r="D280" s="51">
        <f>COUNTIF('Database MP5'!$B$1:$B$181,B280)</f>
        <v>0</v>
      </c>
      <c r="E280" s="51">
        <f t="shared" si="29"/>
        <v>92</v>
      </c>
      <c r="F280" s="51">
        <f t="shared" si="31"/>
        <v>0</v>
      </c>
      <c r="G280" s="66">
        <f t="shared" si="26"/>
        <v>0.25274725274725274</v>
      </c>
      <c r="H280" s="67">
        <f t="shared" si="30"/>
        <v>0</v>
      </c>
      <c r="J280" s="73">
        <f t="shared" si="28"/>
        <v>916.7362637362636</v>
      </c>
      <c r="K280" s="74">
        <f t="shared" si="27"/>
        <v>7519.420485709712</v>
      </c>
    </row>
    <row r="281" spans="2:11" x14ac:dyDescent="0.25">
      <c r="B281" s="62">
        <v>44835</v>
      </c>
      <c r="C281" s="51">
        <v>640</v>
      </c>
      <c r="D281" s="51">
        <f>COUNTIF('Database MP5'!$B$1:$B$181,B281)</f>
        <v>0</v>
      </c>
      <c r="E281" s="51">
        <f t="shared" si="29"/>
        <v>91</v>
      </c>
      <c r="F281" s="51">
        <f t="shared" si="31"/>
        <v>0</v>
      </c>
      <c r="G281" s="66">
        <f t="shared" ref="G281:G344" si="32">E281/$K$4</f>
        <v>0.25</v>
      </c>
      <c r="H281" s="67">
        <f t="shared" si="30"/>
        <v>0</v>
      </c>
      <c r="J281" s="73">
        <f t="shared" si="28"/>
        <v>916.7362637362636</v>
      </c>
      <c r="K281" s="74">
        <f t="shared" ref="K281:K344" si="33">$M$4*2*(1-$Q$4)*J281*$N$4*$O$4*$P$4</f>
        <v>7519.420485709712</v>
      </c>
    </row>
    <row r="282" spans="2:11" x14ac:dyDescent="0.25">
      <c r="B282" s="62">
        <v>44836</v>
      </c>
      <c r="C282" s="51">
        <v>641</v>
      </c>
      <c r="D282" s="51">
        <f>COUNTIF('Database MP5'!$B$1:$B$181,B282)</f>
        <v>0</v>
      </c>
      <c r="E282" s="51">
        <f t="shared" si="29"/>
        <v>90</v>
      </c>
      <c r="F282" s="51">
        <f t="shared" si="31"/>
        <v>0</v>
      </c>
      <c r="G282" s="66">
        <f t="shared" si="32"/>
        <v>0.24725274725274726</v>
      </c>
      <c r="H282" s="67">
        <f t="shared" si="30"/>
        <v>0</v>
      </c>
      <c r="J282" s="73">
        <f t="shared" ref="J282:J345" si="34">H282+J281</f>
        <v>916.7362637362636</v>
      </c>
      <c r="K282" s="74">
        <f t="shared" si="33"/>
        <v>7519.420485709712</v>
      </c>
    </row>
    <row r="283" spans="2:11" x14ac:dyDescent="0.25">
      <c r="B283" s="62">
        <v>44837</v>
      </c>
      <c r="C283" s="51">
        <v>642</v>
      </c>
      <c r="D283" s="51">
        <f>COUNTIF('Database MP5'!$B$1:$B$181,B283)</f>
        <v>0</v>
      </c>
      <c r="E283" s="51">
        <f t="shared" si="29"/>
        <v>89</v>
      </c>
      <c r="F283" s="51">
        <f t="shared" si="31"/>
        <v>0</v>
      </c>
      <c r="G283" s="66">
        <f t="shared" si="32"/>
        <v>0.2445054945054945</v>
      </c>
      <c r="H283" s="67">
        <f t="shared" si="30"/>
        <v>0</v>
      </c>
      <c r="J283" s="73">
        <f t="shared" si="34"/>
        <v>916.7362637362636</v>
      </c>
      <c r="K283" s="74">
        <f t="shared" si="33"/>
        <v>7519.420485709712</v>
      </c>
    </row>
    <row r="284" spans="2:11" x14ac:dyDescent="0.25">
      <c r="B284" s="62">
        <v>44838</v>
      </c>
      <c r="C284" s="51">
        <v>643</v>
      </c>
      <c r="D284" s="51">
        <f>COUNTIF('Database MP5'!$B$1:$B$181,B284)</f>
        <v>2</v>
      </c>
      <c r="E284" s="51">
        <f t="shared" ref="E284:E347" si="35">E283-1</f>
        <v>88</v>
      </c>
      <c r="F284" s="51">
        <f t="shared" si="31"/>
        <v>176</v>
      </c>
      <c r="G284" s="66">
        <f t="shared" si="32"/>
        <v>0.24175824175824176</v>
      </c>
      <c r="H284" s="67">
        <f t="shared" ref="H284:H347" si="36">D284*G284</f>
        <v>0.48351648351648352</v>
      </c>
      <c r="J284" s="73">
        <f t="shared" si="34"/>
        <v>917.21978021978009</v>
      </c>
      <c r="K284" s="74">
        <f t="shared" si="33"/>
        <v>7523.3864723245688</v>
      </c>
    </row>
    <row r="285" spans="2:11" x14ac:dyDescent="0.25">
      <c r="B285" s="62">
        <v>44839</v>
      </c>
      <c r="C285" s="51">
        <v>644</v>
      </c>
      <c r="D285" s="51">
        <f>COUNTIF('Database MP5'!$B$1:$B$181,B285)</f>
        <v>0</v>
      </c>
      <c r="E285" s="51">
        <f t="shared" si="35"/>
        <v>87</v>
      </c>
      <c r="F285" s="51">
        <f t="shared" si="31"/>
        <v>0</v>
      </c>
      <c r="G285" s="66">
        <f t="shared" si="32"/>
        <v>0.23901098901098902</v>
      </c>
      <c r="H285" s="67">
        <f t="shared" si="36"/>
        <v>0</v>
      </c>
      <c r="J285" s="73">
        <f t="shared" si="34"/>
        <v>917.21978021978009</v>
      </c>
      <c r="K285" s="74">
        <f t="shared" si="33"/>
        <v>7523.3864723245688</v>
      </c>
    </row>
    <row r="286" spans="2:11" x14ac:dyDescent="0.25">
      <c r="B286" s="62">
        <v>44840</v>
      </c>
      <c r="C286" s="51">
        <v>645</v>
      </c>
      <c r="D286" s="51">
        <f>COUNTIF('Database MP5'!$B$1:$B$181,B286)</f>
        <v>5</v>
      </c>
      <c r="E286" s="51">
        <f t="shared" si="35"/>
        <v>86</v>
      </c>
      <c r="F286" s="51">
        <f t="shared" ref="F286:F349" si="37">E286*D286</f>
        <v>430</v>
      </c>
      <c r="G286" s="66">
        <f t="shared" si="32"/>
        <v>0.23626373626373626</v>
      </c>
      <c r="H286" s="67">
        <f t="shared" si="36"/>
        <v>1.1813186813186813</v>
      </c>
      <c r="J286" s="73">
        <f t="shared" si="34"/>
        <v>918.40109890109875</v>
      </c>
      <c r="K286" s="74">
        <f t="shared" si="33"/>
        <v>7533.0760987131407</v>
      </c>
    </row>
    <row r="287" spans="2:11" x14ac:dyDescent="0.25">
      <c r="B287" s="62">
        <v>44841</v>
      </c>
      <c r="C287" s="51">
        <v>646</v>
      </c>
      <c r="D287" s="51">
        <f>COUNTIF('Database MP5'!$B$1:$B$181,B287)</f>
        <v>5</v>
      </c>
      <c r="E287" s="51">
        <f t="shared" si="35"/>
        <v>85</v>
      </c>
      <c r="F287" s="51">
        <f t="shared" si="37"/>
        <v>425</v>
      </c>
      <c r="G287" s="66">
        <f t="shared" si="32"/>
        <v>0.23351648351648352</v>
      </c>
      <c r="H287" s="67">
        <f t="shared" si="36"/>
        <v>1.1675824175824177</v>
      </c>
      <c r="J287" s="73">
        <f t="shared" si="34"/>
        <v>919.56868131868112</v>
      </c>
      <c r="K287" s="74">
        <f t="shared" si="33"/>
        <v>7542.6530550274247</v>
      </c>
    </row>
    <row r="288" spans="2:11" x14ac:dyDescent="0.25">
      <c r="B288" s="62">
        <v>44842</v>
      </c>
      <c r="C288" s="51">
        <v>647</v>
      </c>
      <c r="D288" s="51">
        <f>COUNTIF('Database MP5'!$B$1:$B$181,B288)</f>
        <v>0</v>
      </c>
      <c r="E288" s="51">
        <f t="shared" si="35"/>
        <v>84</v>
      </c>
      <c r="F288" s="51">
        <f t="shared" si="37"/>
        <v>0</v>
      </c>
      <c r="G288" s="66">
        <f t="shared" si="32"/>
        <v>0.23076923076923078</v>
      </c>
      <c r="H288" s="67">
        <f t="shared" si="36"/>
        <v>0</v>
      </c>
      <c r="J288" s="73">
        <f t="shared" si="34"/>
        <v>919.56868131868112</v>
      </c>
      <c r="K288" s="74">
        <f t="shared" si="33"/>
        <v>7542.6530550274247</v>
      </c>
    </row>
    <row r="289" spans="2:11" x14ac:dyDescent="0.25">
      <c r="B289" s="62">
        <v>44843</v>
      </c>
      <c r="C289" s="51">
        <v>648</v>
      </c>
      <c r="D289" s="51">
        <f>COUNTIF('Database MP5'!$B$1:$B$181,B289)</f>
        <v>0</v>
      </c>
      <c r="E289" s="51">
        <f t="shared" si="35"/>
        <v>83</v>
      </c>
      <c r="F289" s="51">
        <f t="shared" si="37"/>
        <v>0</v>
      </c>
      <c r="G289" s="66">
        <f t="shared" si="32"/>
        <v>0.22802197802197802</v>
      </c>
      <c r="H289" s="67">
        <f t="shared" si="36"/>
        <v>0</v>
      </c>
      <c r="J289" s="73">
        <f t="shared" si="34"/>
        <v>919.56868131868112</v>
      </c>
      <c r="K289" s="74">
        <f t="shared" si="33"/>
        <v>7542.6530550274247</v>
      </c>
    </row>
    <row r="290" spans="2:11" x14ac:dyDescent="0.25">
      <c r="B290" s="62">
        <v>44844</v>
      </c>
      <c r="C290" s="51">
        <v>649</v>
      </c>
      <c r="D290" s="51">
        <f>COUNTIF('Database MP5'!$B$1:$B$181,B290)</f>
        <v>0</v>
      </c>
      <c r="E290" s="51">
        <f t="shared" si="35"/>
        <v>82</v>
      </c>
      <c r="F290" s="51">
        <f t="shared" si="37"/>
        <v>0</v>
      </c>
      <c r="G290" s="66">
        <f t="shared" si="32"/>
        <v>0.22527472527472528</v>
      </c>
      <c r="H290" s="67">
        <f t="shared" si="36"/>
        <v>0</v>
      </c>
      <c r="J290" s="73">
        <f t="shared" si="34"/>
        <v>919.56868131868112</v>
      </c>
      <c r="K290" s="74">
        <f t="shared" si="33"/>
        <v>7542.6530550274247</v>
      </c>
    </row>
    <row r="291" spans="2:11" x14ac:dyDescent="0.25">
      <c r="B291" s="62">
        <v>44845</v>
      </c>
      <c r="C291" s="51">
        <v>650</v>
      </c>
      <c r="D291" s="51">
        <f>COUNTIF('Database MP5'!$B$1:$B$181,B291)</f>
        <v>0</v>
      </c>
      <c r="E291" s="51">
        <f t="shared" si="35"/>
        <v>81</v>
      </c>
      <c r="F291" s="51">
        <f t="shared" si="37"/>
        <v>0</v>
      </c>
      <c r="G291" s="66">
        <f t="shared" si="32"/>
        <v>0.22252747252747251</v>
      </c>
      <c r="H291" s="67">
        <f t="shared" si="36"/>
        <v>0</v>
      </c>
      <c r="J291" s="73">
        <f t="shared" si="34"/>
        <v>919.56868131868112</v>
      </c>
      <c r="K291" s="74">
        <f t="shared" si="33"/>
        <v>7542.6530550274247</v>
      </c>
    </row>
    <row r="292" spans="2:11" x14ac:dyDescent="0.25">
      <c r="B292" s="62">
        <v>44846</v>
      </c>
      <c r="C292" s="51">
        <v>651</v>
      </c>
      <c r="D292" s="51">
        <f>COUNTIF('Database MP5'!$B$1:$B$181,B292)</f>
        <v>0</v>
      </c>
      <c r="E292" s="51">
        <f t="shared" si="35"/>
        <v>80</v>
      </c>
      <c r="F292" s="51">
        <f t="shared" si="37"/>
        <v>0</v>
      </c>
      <c r="G292" s="66">
        <f t="shared" si="32"/>
        <v>0.21978021978021978</v>
      </c>
      <c r="H292" s="67">
        <f t="shared" si="36"/>
        <v>0</v>
      </c>
      <c r="J292" s="73">
        <f t="shared" si="34"/>
        <v>919.56868131868112</v>
      </c>
      <c r="K292" s="74">
        <f t="shared" si="33"/>
        <v>7542.6530550274247</v>
      </c>
    </row>
    <row r="293" spans="2:11" x14ac:dyDescent="0.25">
      <c r="B293" s="62">
        <v>44847</v>
      </c>
      <c r="C293" s="51">
        <v>652</v>
      </c>
      <c r="D293" s="51">
        <f>COUNTIF('Database MP5'!$B$1:$B$181,B293)</f>
        <v>0</v>
      </c>
      <c r="E293" s="51">
        <f t="shared" si="35"/>
        <v>79</v>
      </c>
      <c r="F293" s="51">
        <f t="shared" si="37"/>
        <v>0</v>
      </c>
      <c r="G293" s="66">
        <f t="shared" si="32"/>
        <v>0.21703296703296704</v>
      </c>
      <c r="H293" s="67">
        <f t="shared" si="36"/>
        <v>0</v>
      </c>
      <c r="J293" s="73">
        <f t="shared" si="34"/>
        <v>919.56868131868112</v>
      </c>
      <c r="K293" s="74">
        <f t="shared" si="33"/>
        <v>7542.6530550274247</v>
      </c>
    </row>
    <row r="294" spans="2:11" x14ac:dyDescent="0.25">
      <c r="B294" s="62">
        <v>44848</v>
      </c>
      <c r="C294" s="51">
        <v>653</v>
      </c>
      <c r="D294" s="51">
        <f>COUNTIF('Database MP5'!$B$1:$B$181,B294)</f>
        <v>0</v>
      </c>
      <c r="E294" s="51">
        <f t="shared" si="35"/>
        <v>78</v>
      </c>
      <c r="F294" s="51">
        <f t="shared" si="37"/>
        <v>0</v>
      </c>
      <c r="G294" s="66">
        <f t="shared" si="32"/>
        <v>0.21428571428571427</v>
      </c>
      <c r="H294" s="67">
        <f t="shared" si="36"/>
        <v>0</v>
      </c>
      <c r="J294" s="73">
        <f t="shared" si="34"/>
        <v>919.56868131868112</v>
      </c>
      <c r="K294" s="74">
        <f t="shared" si="33"/>
        <v>7542.6530550274247</v>
      </c>
    </row>
    <row r="295" spans="2:11" x14ac:dyDescent="0.25">
      <c r="B295" s="62">
        <v>44849</v>
      </c>
      <c r="C295" s="51">
        <v>654</v>
      </c>
      <c r="D295" s="51">
        <f>COUNTIF('Database MP5'!$B$1:$B$181,B295)</f>
        <v>0</v>
      </c>
      <c r="E295" s="51">
        <f t="shared" si="35"/>
        <v>77</v>
      </c>
      <c r="F295" s="51">
        <f t="shared" si="37"/>
        <v>0</v>
      </c>
      <c r="G295" s="66">
        <f t="shared" si="32"/>
        <v>0.21153846153846154</v>
      </c>
      <c r="H295" s="67">
        <f t="shared" si="36"/>
        <v>0</v>
      </c>
      <c r="J295" s="73">
        <f t="shared" si="34"/>
        <v>919.56868131868112</v>
      </c>
      <c r="K295" s="74">
        <f t="shared" si="33"/>
        <v>7542.6530550274247</v>
      </c>
    </row>
    <row r="296" spans="2:11" x14ac:dyDescent="0.25">
      <c r="B296" s="62">
        <v>44850</v>
      </c>
      <c r="C296" s="51">
        <v>655</v>
      </c>
      <c r="D296" s="51">
        <f>COUNTIF('Database MP5'!$B$1:$B$181,B296)</f>
        <v>0</v>
      </c>
      <c r="E296" s="51">
        <f t="shared" si="35"/>
        <v>76</v>
      </c>
      <c r="F296" s="51">
        <f t="shared" si="37"/>
        <v>0</v>
      </c>
      <c r="G296" s="66">
        <f t="shared" si="32"/>
        <v>0.2087912087912088</v>
      </c>
      <c r="H296" s="67">
        <f t="shared" si="36"/>
        <v>0</v>
      </c>
      <c r="J296" s="73">
        <f t="shared" si="34"/>
        <v>919.56868131868112</v>
      </c>
      <c r="K296" s="74">
        <f t="shared" si="33"/>
        <v>7542.6530550274247</v>
      </c>
    </row>
    <row r="297" spans="2:11" x14ac:dyDescent="0.25">
      <c r="B297" s="62">
        <v>44851</v>
      </c>
      <c r="C297" s="51">
        <v>656</v>
      </c>
      <c r="D297" s="51">
        <f>COUNTIF('Database MP5'!$B$1:$B$181,B297)</f>
        <v>0</v>
      </c>
      <c r="E297" s="51">
        <f t="shared" si="35"/>
        <v>75</v>
      </c>
      <c r="F297" s="51">
        <f t="shared" si="37"/>
        <v>0</v>
      </c>
      <c r="G297" s="66">
        <f t="shared" si="32"/>
        <v>0.20604395604395603</v>
      </c>
      <c r="H297" s="67">
        <f t="shared" si="36"/>
        <v>0</v>
      </c>
      <c r="J297" s="73">
        <f t="shared" si="34"/>
        <v>919.56868131868112</v>
      </c>
      <c r="K297" s="74">
        <f t="shared" si="33"/>
        <v>7542.6530550274247</v>
      </c>
    </row>
    <row r="298" spans="2:11" x14ac:dyDescent="0.25">
      <c r="B298" s="62">
        <v>44852</v>
      </c>
      <c r="C298" s="51">
        <v>657</v>
      </c>
      <c r="D298" s="51">
        <f>COUNTIF('Database MP5'!$B$1:$B$181,B298)</f>
        <v>0</v>
      </c>
      <c r="E298" s="51">
        <f t="shared" si="35"/>
        <v>74</v>
      </c>
      <c r="F298" s="51">
        <f t="shared" si="37"/>
        <v>0</v>
      </c>
      <c r="G298" s="66">
        <f t="shared" si="32"/>
        <v>0.2032967032967033</v>
      </c>
      <c r="H298" s="67">
        <f t="shared" si="36"/>
        <v>0</v>
      </c>
      <c r="J298" s="73">
        <f t="shared" si="34"/>
        <v>919.56868131868112</v>
      </c>
      <c r="K298" s="74">
        <f t="shared" si="33"/>
        <v>7542.6530550274247</v>
      </c>
    </row>
    <row r="299" spans="2:11" x14ac:dyDescent="0.25">
      <c r="B299" s="62">
        <v>44853</v>
      </c>
      <c r="C299" s="51">
        <v>658</v>
      </c>
      <c r="D299" s="51">
        <f>COUNTIF('Database MP5'!$B$1:$B$181,B299)</f>
        <v>0</v>
      </c>
      <c r="E299" s="51">
        <f t="shared" si="35"/>
        <v>73</v>
      </c>
      <c r="F299" s="51">
        <f t="shared" si="37"/>
        <v>0</v>
      </c>
      <c r="G299" s="66">
        <f t="shared" si="32"/>
        <v>0.20054945054945056</v>
      </c>
      <c r="H299" s="67">
        <f t="shared" si="36"/>
        <v>0</v>
      </c>
      <c r="J299" s="73">
        <f t="shared" si="34"/>
        <v>919.56868131868112</v>
      </c>
      <c r="K299" s="74">
        <f t="shared" si="33"/>
        <v>7542.6530550274247</v>
      </c>
    </row>
    <row r="300" spans="2:11" x14ac:dyDescent="0.25">
      <c r="B300" s="62">
        <v>44854</v>
      </c>
      <c r="C300" s="51">
        <v>659</v>
      </c>
      <c r="D300" s="51">
        <f>COUNTIF('Database MP5'!$B$1:$B$181,B300)</f>
        <v>0</v>
      </c>
      <c r="E300" s="51">
        <f t="shared" si="35"/>
        <v>72</v>
      </c>
      <c r="F300" s="51">
        <f t="shared" si="37"/>
        <v>0</v>
      </c>
      <c r="G300" s="66">
        <f t="shared" si="32"/>
        <v>0.19780219780219779</v>
      </c>
      <c r="H300" s="67">
        <f t="shared" si="36"/>
        <v>0</v>
      </c>
      <c r="J300" s="73">
        <f t="shared" si="34"/>
        <v>919.56868131868112</v>
      </c>
      <c r="K300" s="74">
        <f t="shared" si="33"/>
        <v>7542.6530550274247</v>
      </c>
    </row>
    <row r="301" spans="2:11" x14ac:dyDescent="0.25">
      <c r="B301" s="62">
        <v>44855</v>
      </c>
      <c r="C301" s="51">
        <v>660</v>
      </c>
      <c r="D301" s="51">
        <f>COUNTIF('Database MP5'!$B$1:$B$181,B301)</f>
        <v>0</v>
      </c>
      <c r="E301" s="51">
        <f t="shared" si="35"/>
        <v>71</v>
      </c>
      <c r="F301" s="51">
        <f t="shared" si="37"/>
        <v>0</v>
      </c>
      <c r="G301" s="66">
        <f t="shared" si="32"/>
        <v>0.19505494505494506</v>
      </c>
      <c r="H301" s="67">
        <f t="shared" si="36"/>
        <v>0</v>
      </c>
      <c r="J301" s="73">
        <f t="shared" si="34"/>
        <v>919.56868131868112</v>
      </c>
      <c r="K301" s="74">
        <f t="shared" si="33"/>
        <v>7542.6530550274247</v>
      </c>
    </row>
    <row r="302" spans="2:11" x14ac:dyDescent="0.25">
      <c r="B302" s="62">
        <v>44856</v>
      </c>
      <c r="C302" s="51">
        <v>661</v>
      </c>
      <c r="D302" s="51">
        <f>COUNTIF('Database MP5'!$B$1:$B$181,B302)</f>
        <v>0</v>
      </c>
      <c r="E302" s="51">
        <f t="shared" si="35"/>
        <v>70</v>
      </c>
      <c r="F302" s="51">
        <f t="shared" si="37"/>
        <v>0</v>
      </c>
      <c r="G302" s="66">
        <f t="shared" si="32"/>
        <v>0.19230769230769232</v>
      </c>
      <c r="H302" s="67">
        <f t="shared" si="36"/>
        <v>0</v>
      </c>
      <c r="J302" s="73">
        <f t="shared" si="34"/>
        <v>919.56868131868112</v>
      </c>
      <c r="K302" s="74">
        <f t="shared" si="33"/>
        <v>7542.6530550274247</v>
      </c>
    </row>
    <row r="303" spans="2:11" x14ac:dyDescent="0.25">
      <c r="B303" s="62">
        <v>44857</v>
      </c>
      <c r="C303" s="51">
        <v>662</v>
      </c>
      <c r="D303" s="51">
        <f>COUNTIF('Database MP5'!$B$1:$B$181,B303)</f>
        <v>0</v>
      </c>
      <c r="E303" s="51">
        <f t="shared" si="35"/>
        <v>69</v>
      </c>
      <c r="F303" s="51">
        <f t="shared" si="37"/>
        <v>0</v>
      </c>
      <c r="G303" s="66">
        <f t="shared" si="32"/>
        <v>0.18956043956043955</v>
      </c>
      <c r="H303" s="67">
        <f t="shared" si="36"/>
        <v>0</v>
      </c>
      <c r="J303" s="73">
        <f t="shared" si="34"/>
        <v>919.56868131868112</v>
      </c>
      <c r="K303" s="74">
        <f t="shared" si="33"/>
        <v>7542.6530550274247</v>
      </c>
    </row>
    <row r="304" spans="2:11" x14ac:dyDescent="0.25">
      <c r="B304" s="62">
        <v>44858</v>
      </c>
      <c r="C304" s="51">
        <v>663</v>
      </c>
      <c r="D304" s="51">
        <f>COUNTIF('Database MP5'!$B$1:$B$181,B304)</f>
        <v>0</v>
      </c>
      <c r="E304" s="51">
        <f t="shared" si="35"/>
        <v>68</v>
      </c>
      <c r="F304" s="51">
        <f t="shared" si="37"/>
        <v>0</v>
      </c>
      <c r="G304" s="66">
        <f t="shared" si="32"/>
        <v>0.18681318681318682</v>
      </c>
      <c r="H304" s="67">
        <f t="shared" si="36"/>
        <v>0</v>
      </c>
      <c r="J304" s="73">
        <f t="shared" si="34"/>
        <v>919.56868131868112</v>
      </c>
      <c r="K304" s="74">
        <f t="shared" si="33"/>
        <v>7542.6530550274247</v>
      </c>
    </row>
    <row r="305" spans="2:11" x14ac:dyDescent="0.25">
      <c r="B305" s="62">
        <v>44859</v>
      </c>
      <c r="C305" s="51">
        <v>664</v>
      </c>
      <c r="D305" s="51">
        <f>COUNTIF('Database MP5'!$B$1:$B$181,B305)</f>
        <v>0</v>
      </c>
      <c r="E305" s="51">
        <f t="shared" si="35"/>
        <v>67</v>
      </c>
      <c r="F305" s="51">
        <f t="shared" si="37"/>
        <v>0</v>
      </c>
      <c r="G305" s="66">
        <f t="shared" si="32"/>
        <v>0.18406593406593408</v>
      </c>
      <c r="H305" s="67">
        <f t="shared" si="36"/>
        <v>0</v>
      </c>
      <c r="J305" s="73">
        <f t="shared" si="34"/>
        <v>919.56868131868112</v>
      </c>
      <c r="K305" s="74">
        <f t="shared" si="33"/>
        <v>7542.6530550274247</v>
      </c>
    </row>
    <row r="306" spans="2:11" x14ac:dyDescent="0.25">
      <c r="B306" s="62">
        <v>44860</v>
      </c>
      <c r="C306" s="51">
        <v>665</v>
      </c>
      <c r="D306" s="51">
        <f>COUNTIF('Database MP5'!$B$1:$B$181,B306)</f>
        <v>0</v>
      </c>
      <c r="E306" s="51">
        <f t="shared" si="35"/>
        <v>66</v>
      </c>
      <c r="F306" s="51">
        <f t="shared" si="37"/>
        <v>0</v>
      </c>
      <c r="G306" s="66">
        <f t="shared" si="32"/>
        <v>0.18131868131868131</v>
      </c>
      <c r="H306" s="67">
        <f t="shared" si="36"/>
        <v>0</v>
      </c>
      <c r="J306" s="73">
        <f t="shared" si="34"/>
        <v>919.56868131868112</v>
      </c>
      <c r="K306" s="74">
        <f t="shared" si="33"/>
        <v>7542.6530550274247</v>
      </c>
    </row>
    <row r="307" spans="2:11" x14ac:dyDescent="0.25">
      <c r="B307" s="62">
        <v>44861</v>
      </c>
      <c r="C307" s="51">
        <v>666</v>
      </c>
      <c r="D307" s="51">
        <f>COUNTIF('Database MP5'!$B$1:$B$181,B307)</f>
        <v>0</v>
      </c>
      <c r="E307" s="51">
        <f t="shared" si="35"/>
        <v>65</v>
      </c>
      <c r="F307" s="51">
        <f t="shared" si="37"/>
        <v>0</v>
      </c>
      <c r="G307" s="66">
        <f t="shared" si="32"/>
        <v>0.17857142857142858</v>
      </c>
      <c r="H307" s="67">
        <f t="shared" si="36"/>
        <v>0</v>
      </c>
      <c r="J307" s="73">
        <f t="shared" si="34"/>
        <v>919.56868131868112</v>
      </c>
      <c r="K307" s="74">
        <f t="shared" si="33"/>
        <v>7542.6530550274247</v>
      </c>
    </row>
    <row r="308" spans="2:11" x14ac:dyDescent="0.25">
      <c r="B308" s="62">
        <v>44862</v>
      </c>
      <c r="C308" s="51">
        <v>667</v>
      </c>
      <c r="D308" s="51">
        <f>COUNTIF('Database MP5'!$B$1:$B$181,B308)</f>
        <v>0</v>
      </c>
      <c r="E308" s="51">
        <f t="shared" si="35"/>
        <v>64</v>
      </c>
      <c r="F308" s="51">
        <f t="shared" si="37"/>
        <v>0</v>
      </c>
      <c r="G308" s="66">
        <f t="shared" si="32"/>
        <v>0.17582417582417584</v>
      </c>
      <c r="H308" s="67">
        <f t="shared" si="36"/>
        <v>0</v>
      </c>
      <c r="J308" s="73">
        <f t="shared" si="34"/>
        <v>919.56868131868112</v>
      </c>
      <c r="K308" s="74">
        <f t="shared" si="33"/>
        <v>7542.6530550274247</v>
      </c>
    </row>
    <row r="309" spans="2:11" x14ac:dyDescent="0.25">
      <c r="B309" s="62">
        <v>44863</v>
      </c>
      <c r="C309" s="51">
        <v>668</v>
      </c>
      <c r="D309" s="51">
        <f>COUNTIF('Database MP5'!$B$1:$B$181,B309)</f>
        <v>0</v>
      </c>
      <c r="E309" s="51">
        <f t="shared" si="35"/>
        <v>63</v>
      </c>
      <c r="F309" s="51">
        <f t="shared" si="37"/>
        <v>0</v>
      </c>
      <c r="G309" s="66">
        <f t="shared" si="32"/>
        <v>0.17307692307692307</v>
      </c>
      <c r="H309" s="67">
        <f t="shared" si="36"/>
        <v>0</v>
      </c>
      <c r="J309" s="73">
        <f t="shared" si="34"/>
        <v>919.56868131868112</v>
      </c>
      <c r="K309" s="74">
        <f t="shared" si="33"/>
        <v>7542.6530550274247</v>
      </c>
    </row>
    <row r="310" spans="2:11" x14ac:dyDescent="0.25">
      <c r="B310" s="62">
        <v>44864</v>
      </c>
      <c r="C310" s="51">
        <v>669</v>
      </c>
      <c r="D310" s="51">
        <f>COUNTIF('Database MP5'!$B$1:$B$181,B310)</f>
        <v>0</v>
      </c>
      <c r="E310" s="51">
        <f t="shared" si="35"/>
        <v>62</v>
      </c>
      <c r="F310" s="51">
        <f t="shared" si="37"/>
        <v>0</v>
      </c>
      <c r="G310" s="66">
        <f t="shared" si="32"/>
        <v>0.17032967032967034</v>
      </c>
      <c r="H310" s="67">
        <f t="shared" si="36"/>
        <v>0</v>
      </c>
      <c r="J310" s="73">
        <f t="shared" si="34"/>
        <v>919.56868131868112</v>
      </c>
      <c r="K310" s="74">
        <f t="shared" si="33"/>
        <v>7542.6530550274247</v>
      </c>
    </row>
    <row r="311" spans="2:11" x14ac:dyDescent="0.25">
      <c r="B311" s="62">
        <v>44865</v>
      </c>
      <c r="C311" s="51">
        <v>670</v>
      </c>
      <c r="D311" s="51">
        <f>COUNTIF('Database MP5'!$B$1:$B$181,B311)</f>
        <v>0</v>
      </c>
      <c r="E311" s="51">
        <f t="shared" si="35"/>
        <v>61</v>
      </c>
      <c r="F311" s="51">
        <f t="shared" si="37"/>
        <v>0</v>
      </c>
      <c r="G311" s="66">
        <f t="shared" si="32"/>
        <v>0.16758241758241757</v>
      </c>
      <c r="H311" s="67">
        <f t="shared" si="36"/>
        <v>0</v>
      </c>
      <c r="J311" s="73">
        <f t="shared" si="34"/>
        <v>919.56868131868112</v>
      </c>
      <c r="K311" s="74">
        <f t="shared" si="33"/>
        <v>7542.6530550274247</v>
      </c>
    </row>
    <row r="312" spans="2:11" x14ac:dyDescent="0.25">
      <c r="B312" s="62">
        <v>44866</v>
      </c>
      <c r="C312" s="51">
        <v>671</v>
      </c>
      <c r="D312" s="51">
        <f>COUNTIF('Database MP5'!$B$1:$B$181,B312)</f>
        <v>0</v>
      </c>
      <c r="E312" s="51">
        <f t="shared" si="35"/>
        <v>60</v>
      </c>
      <c r="F312" s="51">
        <f t="shared" si="37"/>
        <v>0</v>
      </c>
      <c r="G312" s="66">
        <f t="shared" si="32"/>
        <v>0.16483516483516483</v>
      </c>
      <c r="H312" s="67">
        <f t="shared" si="36"/>
        <v>0</v>
      </c>
      <c r="J312" s="73">
        <f t="shared" si="34"/>
        <v>919.56868131868112</v>
      </c>
      <c r="K312" s="74">
        <f t="shared" si="33"/>
        <v>7542.6530550274247</v>
      </c>
    </row>
    <row r="313" spans="2:11" x14ac:dyDescent="0.25">
      <c r="B313" s="62">
        <v>44867</v>
      </c>
      <c r="C313" s="51">
        <v>672</v>
      </c>
      <c r="D313" s="51">
        <f>COUNTIF('Database MP5'!$B$1:$B$181,B313)</f>
        <v>0</v>
      </c>
      <c r="E313" s="51">
        <f t="shared" si="35"/>
        <v>59</v>
      </c>
      <c r="F313" s="51">
        <f t="shared" si="37"/>
        <v>0</v>
      </c>
      <c r="G313" s="66">
        <f t="shared" si="32"/>
        <v>0.16208791208791209</v>
      </c>
      <c r="H313" s="67">
        <f t="shared" si="36"/>
        <v>0</v>
      </c>
      <c r="J313" s="73">
        <f t="shared" si="34"/>
        <v>919.56868131868112</v>
      </c>
      <c r="K313" s="74">
        <f t="shared" si="33"/>
        <v>7542.6530550274247</v>
      </c>
    </row>
    <row r="314" spans="2:11" x14ac:dyDescent="0.25">
      <c r="B314" s="62">
        <v>44868</v>
      </c>
      <c r="C314" s="51">
        <v>673</v>
      </c>
      <c r="D314" s="51">
        <f>COUNTIF('Database MP5'!$B$1:$B$181,B314)</f>
        <v>0</v>
      </c>
      <c r="E314" s="51">
        <f t="shared" si="35"/>
        <v>58</v>
      </c>
      <c r="F314" s="51">
        <f t="shared" si="37"/>
        <v>0</v>
      </c>
      <c r="G314" s="66">
        <f t="shared" si="32"/>
        <v>0.15934065934065933</v>
      </c>
      <c r="H314" s="67">
        <f t="shared" si="36"/>
        <v>0</v>
      </c>
      <c r="J314" s="73">
        <f t="shared" si="34"/>
        <v>919.56868131868112</v>
      </c>
      <c r="K314" s="74">
        <f t="shared" si="33"/>
        <v>7542.6530550274247</v>
      </c>
    </row>
    <row r="315" spans="2:11" x14ac:dyDescent="0.25">
      <c r="B315" s="62">
        <v>44869</v>
      </c>
      <c r="C315" s="51">
        <v>674</v>
      </c>
      <c r="D315" s="51">
        <f>COUNTIF('Database MP5'!$B$1:$B$181,B315)</f>
        <v>0</v>
      </c>
      <c r="E315" s="51">
        <f t="shared" si="35"/>
        <v>57</v>
      </c>
      <c r="F315" s="51">
        <f t="shared" si="37"/>
        <v>0</v>
      </c>
      <c r="G315" s="66">
        <f t="shared" si="32"/>
        <v>0.15659340659340659</v>
      </c>
      <c r="H315" s="67">
        <f t="shared" si="36"/>
        <v>0</v>
      </c>
      <c r="J315" s="73">
        <f t="shared" si="34"/>
        <v>919.56868131868112</v>
      </c>
      <c r="K315" s="74">
        <f t="shared" si="33"/>
        <v>7542.6530550274247</v>
      </c>
    </row>
    <row r="316" spans="2:11" x14ac:dyDescent="0.25">
      <c r="B316" s="62">
        <v>44870</v>
      </c>
      <c r="C316" s="51">
        <v>675</v>
      </c>
      <c r="D316" s="51">
        <f>COUNTIF('Database MP5'!$B$1:$B$181,B316)</f>
        <v>0</v>
      </c>
      <c r="E316" s="51">
        <f t="shared" si="35"/>
        <v>56</v>
      </c>
      <c r="F316" s="51">
        <f t="shared" si="37"/>
        <v>0</v>
      </c>
      <c r="G316" s="66">
        <f t="shared" si="32"/>
        <v>0.15384615384615385</v>
      </c>
      <c r="H316" s="67">
        <f t="shared" si="36"/>
        <v>0</v>
      </c>
      <c r="J316" s="73">
        <f t="shared" si="34"/>
        <v>919.56868131868112</v>
      </c>
      <c r="K316" s="74">
        <f t="shared" si="33"/>
        <v>7542.6530550274247</v>
      </c>
    </row>
    <row r="317" spans="2:11" x14ac:dyDescent="0.25">
      <c r="B317" s="62">
        <v>44871</v>
      </c>
      <c r="C317" s="51">
        <v>676</v>
      </c>
      <c r="D317" s="51">
        <f>COUNTIF('Database MP5'!$B$1:$B$181,B317)</f>
        <v>0</v>
      </c>
      <c r="E317" s="51">
        <f t="shared" si="35"/>
        <v>55</v>
      </c>
      <c r="F317" s="51">
        <f t="shared" si="37"/>
        <v>0</v>
      </c>
      <c r="G317" s="66">
        <f t="shared" si="32"/>
        <v>0.15109890109890109</v>
      </c>
      <c r="H317" s="67">
        <f t="shared" si="36"/>
        <v>0</v>
      </c>
      <c r="J317" s="73">
        <f t="shared" si="34"/>
        <v>919.56868131868112</v>
      </c>
      <c r="K317" s="74">
        <f t="shared" si="33"/>
        <v>7542.6530550274247</v>
      </c>
    </row>
    <row r="318" spans="2:11" x14ac:dyDescent="0.25">
      <c r="B318" s="62">
        <v>44872</v>
      </c>
      <c r="C318" s="51">
        <v>677</v>
      </c>
      <c r="D318" s="51">
        <f>COUNTIF('Database MP5'!$B$1:$B$181,B318)</f>
        <v>0</v>
      </c>
      <c r="E318" s="51">
        <f t="shared" si="35"/>
        <v>54</v>
      </c>
      <c r="F318" s="51">
        <f t="shared" si="37"/>
        <v>0</v>
      </c>
      <c r="G318" s="66">
        <f t="shared" si="32"/>
        <v>0.14835164835164835</v>
      </c>
      <c r="H318" s="67">
        <f t="shared" si="36"/>
        <v>0</v>
      </c>
      <c r="J318" s="73">
        <f t="shared" si="34"/>
        <v>919.56868131868112</v>
      </c>
      <c r="K318" s="74">
        <f t="shared" si="33"/>
        <v>7542.6530550274247</v>
      </c>
    </row>
    <row r="319" spans="2:11" x14ac:dyDescent="0.25">
      <c r="B319" s="62">
        <v>44873</v>
      </c>
      <c r="C319" s="51">
        <v>678</v>
      </c>
      <c r="D319" s="51">
        <f>COUNTIF('Database MP5'!$B$1:$B$181,B319)</f>
        <v>0</v>
      </c>
      <c r="E319" s="51">
        <f t="shared" si="35"/>
        <v>53</v>
      </c>
      <c r="F319" s="51">
        <f t="shared" si="37"/>
        <v>0</v>
      </c>
      <c r="G319" s="66">
        <f t="shared" si="32"/>
        <v>0.14560439560439561</v>
      </c>
      <c r="H319" s="67">
        <f t="shared" si="36"/>
        <v>0</v>
      </c>
      <c r="J319" s="73">
        <f t="shared" si="34"/>
        <v>919.56868131868112</v>
      </c>
      <c r="K319" s="74">
        <f t="shared" si="33"/>
        <v>7542.6530550274247</v>
      </c>
    </row>
    <row r="320" spans="2:11" x14ac:dyDescent="0.25">
      <c r="B320" s="62">
        <v>44874</v>
      </c>
      <c r="C320" s="51">
        <v>679</v>
      </c>
      <c r="D320" s="51">
        <f>COUNTIF('Database MP5'!$B$1:$B$181,B320)</f>
        <v>0</v>
      </c>
      <c r="E320" s="51">
        <f t="shared" si="35"/>
        <v>52</v>
      </c>
      <c r="F320" s="51">
        <f t="shared" si="37"/>
        <v>0</v>
      </c>
      <c r="G320" s="66">
        <f t="shared" si="32"/>
        <v>0.14285714285714285</v>
      </c>
      <c r="H320" s="67">
        <f t="shared" si="36"/>
        <v>0</v>
      </c>
      <c r="J320" s="73">
        <f t="shared" si="34"/>
        <v>919.56868131868112</v>
      </c>
      <c r="K320" s="74">
        <f t="shared" si="33"/>
        <v>7542.6530550274247</v>
      </c>
    </row>
    <row r="321" spans="2:11" x14ac:dyDescent="0.25">
      <c r="B321" s="62">
        <v>44875</v>
      </c>
      <c r="C321" s="51">
        <v>680</v>
      </c>
      <c r="D321" s="51">
        <f>COUNTIF('Database MP5'!$B$1:$B$181,B321)</f>
        <v>0</v>
      </c>
      <c r="E321" s="51">
        <f t="shared" si="35"/>
        <v>51</v>
      </c>
      <c r="F321" s="51">
        <f t="shared" si="37"/>
        <v>0</v>
      </c>
      <c r="G321" s="66">
        <f t="shared" si="32"/>
        <v>0.14010989010989011</v>
      </c>
      <c r="H321" s="67">
        <f t="shared" si="36"/>
        <v>0</v>
      </c>
      <c r="J321" s="73">
        <f t="shared" si="34"/>
        <v>919.56868131868112</v>
      </c>
      <c r="K321" s="74">
        <f t="shared" si="33"/>
        <v>7542.6530550274247</v>
      </c>
    </row>
    <row r="322" spans="2:11" x14ac:dyDescent="0.25">
      <c r="B322" s="62">
        <v>44876</v>
      </c>
      <c r="C322" s="51">
        <v>681</v>
      </c>
      <c r="D322" s="51">
        <f>COUNTIF('Database MP5'!$B$1:$B$181,B322)</f>
        <v>0</v>
      </c>
      <c r="E322" s="51">
        <f t="shared" si="35"/>
        <v>50</v>
      </c>
      <c r="F322" s="51">
        <f t="shared" si="37"/>
        <v>0</v>
      </c>
      <c r="G322" s="66">
        <f t="shared" si="32"/>
        <v>0.13736263736263737</v>
      </c>
      <c r="H322" s="67">
        <f t="shared" si="36"/>
        <v>0</v>
      </c>
      <c r="J322" s="73">
        <f t="shared" si="34"/>
        <v>919.56868131868112</v>
      </c>
      <c r="K322" s="74">
        <f t="shared" si="33"/>
        <v>7542.6530550274247</v>
      </c>
    </row>
    <row r="323" spans="2:11" x14ac:dyDescent="0.25">
      <c r="B323" s="62">
        <v>44877</v>
      </c>
      <c r="C323" s="51">
        <v>682</v>
      </c>
      <c r="D323" s="51">
        <f>COUNTIF('Database MP5'!$B$1:$B$181,B323)</f>
        <v>0</v>
      </c>
      <c r="E323" s="51">
        <f t="shared" si="35"/>
        <v>49</v>
      </c>
      <c r="F323" s="51">
        <f t="shared" si="37"/>
        <v>0</v>
      </c>
      <c r="G323" s="66">
        <f t="shared" si="32"/>
        <v>0.13461538461538461</v>
      </c>
      <c r="H323" s="67">
        <f t="shared" si="36"/>
        <v>0</v>
      </c>
      <c r="J323" s="73">
        <f t="shared" si="34"/>
        <v>919.56868131868112</v>
      </c>
      <c r="K323" s="74">
        <f t="shared" si="33"/>
        <v>7542.6530550274247</v>
      </c>
    </row>
    <row r="324" spans="2:11" x14ac:dyDescent="0.25">
      <c r="B324" s="62">
        <v>44878</v>
      </c>
      <c r="C324" s="51">
        <v>683</v>
      </c>
      <c r="D324" s="51">
        <f>COUNTIF('Database MP5'!$B$1:$B$181,B324)</f>
        <v>0</v>
      </c>
      <c r="E324" s="51">
        <f t="shared" si="35"/>
        <v>48</v>
      </c>
      <c r="F324" s="51">
        <f t="shared" si="37"/>
        <v>0</v>
      </c>
      <c r="G324" s="66">
        <f t="shared" si="32"/>
        <v>0.13186813186813187</v>
      </c>
      <c r="H324" s="67">
        <f t="shared" si="36"/>
        <v>0</v>
      </c>
      <c r="J324" s="73">
        <f t="shared" si="34"/>
        <v>919.56868131868112</v>
      </c>
      <c r="K324" s="74">
        <f t="shared" si="33"/>
        <v>7542.6530550274247</v>
      </c>
    </row>
    <row r="325" spans="2:11" x14ac:dyDescent="0.25">
      <c r="B325" s="62">
        <v>44879</v>
      </c>
      <c r="C325" s="51">
        <v>684</v>
      </c>
      <c r="D325" s="51">
        <f>COUNTIF('Database MP5'!$B$1:$B$181,B325)</f>
        <v>0</v>
      </c>
      <c r="E325" s="51">
        <f t="shared" si="35"/>
        <v>47</v>
      </c>
      <c r="F325" s="51">
        <f t="shared" si="37"/>
        <v>0</v>
      </c>
      <c r="G325" s="66">
        <f t="shared" si="32"/>
        <v>0.12912087912087913</v>
      </c>
      <c r="H325" s="67">
        <f t="shared" si="36"/>
        <v>0</v>
      </c>
      <c r="J325" s="73">
        <f t="shared" si="34"/>
        <v>919.56868131868112</v>
      </c>
      <c r="K325" s="74">
        <f t="shared" si="33"/>
        <v>7542.6530550274247</v>
      </c>
    </row>
    <row r="326" spans="2:11" x14ac:dyDescent="0.25">
      <c r="B326" s="62">
        <v>44880</v>
      </c>
      <c r="C326" s="51">
        <v>685</v>
      </c>
      <c r="D326" s="51">
        <f>COUNTIF('Database MP5'!$B$1:$B$181,B326)</f>
        <v>0</v>
      </c>
      <c r="E326" s="51">
        <f t="shared" si="35"/>
        <v>46</v>
      </c>
      <c r="F326" s="51">
        <f t="shared" si="37"/>
        <v>0</v>
      </c>
      <c r="G326" s="66">
        <f t="shared" si="32"/>
        <v>0.12637362637362637</v>
      </c>
      <c r="H326" s="67">
        <f t="shared" si="36"/>
        <v>0</v>
      </c>
      <c r="J326" s="73">
        <f t="shared" si="34"/>
        <v>919.56868131868112</v>
      </c>
      <c r="K326" s="74">
        <f t="shared" si="33"/>
        <v>7542.6530550274247</v>
      </c>
    </row>
    <row r="327" spans="2:11" x14ac:dyDescent="0.25">
      <c r="B327" s="62">
        <v>44881</v>
      </c>
      <c r="C327" s="51">
        <v>686</v>
      </c>
      <c r="D327" s="51">
        <f>COUNTIF('Database MP5'!$B$1:$B$181,B327)</f>
        <v>0</v>
      </c>
      <c r="E327" s="51">
        <f t="shared" si="35"/>
        <v>45</v>
      </c>
      <c r="F327" s="51">
        <f t="shared" si="37"/>
        <v>0</v>
      </c>
      <c r="G327" s="66">
        <f t="shared" si="32"/>
        <v>0.12362637362637363</v>
      </c>
      <c r="H327" s="67">
        <f t="shared" si="36"/>
        <v>0</v>
      </c>
      <c r="J327" s="73">
        <f t="shared" si="34"/>
        <v>919.56868131868112</v>
      </c>
      <c r="K327" s="74">
        <f t="shared" si="33"/>
        <v>7542.6530550274247</v>
      </c>
    </row>
    <row r="328" spans="2:11" x14ac:dyDescent="0.25">
      <c r="B328" s="62">
        <v>44882</v>
      </c>
      <c r="C328" s="51">
        <v>687</v>
      </c>
      <c r="D328" s="51">
        <f>COUNTIF('Database MP5'!$B$1:$B$181,B328)</f>
        <v>0</v>
      </c>
      <c r="E328" s="51">
        <f t="shared" si="35"/>
        <v>44</v>
      </c>
      <c r="F328" s="51">
        <f t="shared" si="37"/>
        <v>0</v>
      </c>
      <c r="G328" s="66">
        <f t="shared" si="32"/>
        <v>0.12087912087912088</v>
      </c>
      <c r="H328" s="67">
        <f t="shared" si="36"/>
        <v>0</v>
      </c>
      <c r="J328" s="73">
        <f t="shared" si="34"/>
        <v>919.56868131868112</v>
      </c>
      <c r="K328" s="74">
        <f t="shared" si="33"/>
        <v>7542.6530550274247</v>
      </c>
    </row>
    <row r="329" spans="2:11" x14ac:dyDescent="0.25">
      <c r="B329" s="62">
        <v>44883</v>
      </c>
      <c r="C329" s="51">
        <v>688</v>
      </c>
      <c r="D329" s="51">
        <f>COUNTIF('Database MP5'!$B$1:$B$181,B329)</f>
        <v>0</v>
      </c>
      <c r="E329" s="51">
        <f t="shared" si="35"/>
        <v>43</v>
      </c>
      <c r="F329" s="51">
        <f t="shared" si="37"/>
        <v>0</v>
      </c>
      <c r="G329" s="66">
        <f t="shared" si="32"/>
        <v>0.11813186813186813</v>
      </c>
      <c r="H329" s="67">
        <f t="shared" si="36"/>
        <v>0</v>
      </c>
      <c r="J329" s="73">
        <f t="shared" si="34"/>
        <v>919.56868131868112</v>
      </c>
      <c r="K329" s="74">
        <f t="shared" si="33"/>
        <v>7542.6530550274247</v>
      </c>
    </row>
    <row r="330" spans="2:11" x14ac:dyDescent="0.25">
      <c r="B330" s="62">
        <v>44884</v>
      </c>
      <c r="C330" s="51">
        <v>689</v>
      </c>
      <c r="D330" s="51">
        <f>COUNTIF('Database MP5'!$B$1:$B$181,B330)</f>
        <v>0</v>
      </c>
      <c r="E330" s="51">
        <f t="shared" si="35"/>
        <v>42</v>
      </c>
      <c r="F330" s="51">
        <f t="shared" si="37"/>
        <v>0</v>
      </c>
      <c r="G330" s="66">
        <f t="shared" si="32"/>
        <v>0.11538461538461539</v>
      </c>
      <c r="H330" s="67">
        <f t="shared" si="36"/>
        <v>0</v>
      </c>
      <c r="J330" s="73">
        <f t="shared" si="34"/>
        <v>919.56868131868112</v>
      </c>
      <c r="K330" s="74">
        <f t="shared" si="33"/>
        <v>7542.6530550274247</v>
      </c>
    </row>
    <row r="331" spans="2:11" x14ac:dyDescent="0.25">
      <c r="B331" s="62">
        <v>44885</v>
      </c>
      <c r="C331" s="51">
        <v>690</v>
      </c>
      <c r="D331" s="51">
        <f>COUNTIF('Database MP5'!$B$1:$B$181,B331)</f>
        <v>0</v>
      </c>
      <c r="E331" s="51">
        <f t="shared" si="35"/>
        <v>41</v>
      </c>
      <c r="F331" s="51">
        <f t="shared" si="37"/>
        <v>0</v>
      </c>
      <c r="G331" s="66">
        <f t="shared" si="32"/>
        <v>0.11263736263736264</v>
      </c>
      <c r="H331" s="67">
        <f t="shared" si="36"/>
        <v>0</v>
      </c>
      <c r="J331" s="73">
        <f t="shared" si="34"/>
        <v>919.56868131868112</v>
      </c>
      <c r="K331" s="74">
        <f t="shared" si="33"/>
        <v>7542.6530550274247</v>
      </c>
    </row>
    <row r="332" spans="2:11" x14ac:dyDescent="0.25">
      <c r="B332" s="62">
        <v>44886</v>
      </c>
      <c r="C332" s="51">
        <v>691</v>
      </c>
      <c r="D332" s="51">
        <f>COUNTIF('Database MP5'!$B$1:$B$181,B332)</f>
        <v>0</v>
      </c>
      <c r="E332" s="51">
        <f t="shared" si="35"/>
        <v>40</v>
      </c>
      <c r="F332" s="51">
        <f t="shared" si="37"/>
        <v>0</v>
      </c>
      <c r="G332" s="66">
        <f t="shared" si="32"/>
        <v>0.10989010989010989</v>
      </c>
      <c r="H332" s="67">
        <f t="shared" si="36"/>
        <v>0</v>
      </c>
      <c r="J332" s="73">
        <f t="shared" si="34"/>
        <v>919.56868131868112</v>
      </c>
      <c r="K332" s="74">
        <f t="shared" si="33"/>
        <v>7542.6530550274247</v>
      </c>
    </row>
    <row r="333" spans="2:11" x14ac:dyDescent="0.25">
      <c r="B333" s="62">
        <v>44887</v>
      </c>
      <c r="C333" s="51">
        <v>692</v>
      </c>
      <c r="D333" s="51">
        <f>COUNTIF('Database MP5'!$B$1:$B$181,B333)</f>
        <v>0</v>
      </c>
      <c r="E333" s="51">
        <f t="shared" si="35"/>
        <v>39</v>
      </c>
      <c r="F333" s="51">
        <f t="shared" si="37"/>
        <v>0</v>
      </c>
      <c r="G333" s="66">
        <f t="shared" si="32"/>
        <v>0.10714285714285714</v>
      </c>
      <c r="H333" s="67">
        <f t="shared" si="36"/>
        <v>0</v>
      </c>
      <c r="J333" s="73">
        <f t="shared" si="34"/>
        <v>919.56868131868112</v>
      </c>
      <c r="K333" s="74">
        <f t="shared" si="33"/>
        <v>7542.6530550274247</v>
      </c>
    </row>
    <row r="334" spans="2:11" x14ac:dyDescent="0.25">
      <c r="B334" s="62">
        <v>44888</v>
      </c>
      <c r="C334" s="51">
        <v>693</v>
      </c>
      <c r="D334" s="51">
        <f>COUNTIF('Database MP5'!$B$1:$B$181,B334)</f>
        <v>0</v>
      </c>
      <c r="E334" s="51">
        <f t="shared" si="35"/>
        <v>38</v>
      </c>
      <c r="F334" s="51">
        <f t="shared" si="37"/>
        <v>0</v>
      </c>
      <c r="G334" s="66">
        <f t="shared" si="32"/>
        <v>0.1043956043956044</v>
      </c>
      <c r="H334" s="67">
        <f t="shared" si="36"/>
        <v>0</v>
      </c>
      <c r="J334" s="73">
        <f t="shared" si="34"/>
        <v>919.56868131868112</v>
      </c>
      <c r="K334" s="74">
        <f t="shared" si="33"/>
        <v>7542.6530550274247</v>
      </c>
    </row>
    <row r="335" spans="2:11" x14ac:dyDescent="0.25">
      <c r="B335" s="62">
        <v>44889</v>
      </c>
      <c r="C335" s="51">
        <v>694</v>
      </c>
      <c r="D335" s="51">
        <f>COUNTIF('Database MP5'!$B$1:$B$181,B335)</f>
        <v>0</v>
      </c>
      <c r="E335" s="51">
        <f t="shared" si="35"/>
        <v>37</v>
      </c>
      <c r="F335" s="51">
        <f t="shared" si="37"/>
        <v>0</v>
      </c>
      <c r="G335" s="66">
        <f t="shared" si="32"/>
        <v>0.10164835164835165</v>
      </c>
      <c r="H335" s="67">
        <f t="shared" si="36"/>
        <v>0</v>
      </c>
      <c r="J335" s="73">
        <f t="shared" si="34"/>
        <v>919.56868131868112</v>
      </c>
      <c r="K335" s="74">
        <f t="shared" si="33"/>
        <v>7542.6530550274247</v>
      </c>
    </row>
    <row r="336" spans="2:11" x14ac:dyDescent="0.25">
      <c r="B336" s="62">
        <v>44890</v>
      </c>
      <c r="C336" s="51">
        <v>695</v>
      </c>
      <c r="D336" s="51">
        <f>COUNTIF('Database MP5'!$B$1:$B$181,B336)</f>
        <v>0</v>
      </c>
      <c r="E336" s="51">
        <f t="shared" si="35"/>
        <v>36</v>
      </c>
      <c r="F336" s="51">
        <f t="shared" si="37"/>
        <v>0</v>
      </c>
      <c r="G336" s="66">
        <f t="shared" si="32"/>
        <v>9.8901098901098897E-2</v>
      </c>
      <c r="H336" s="67">
        <f t="shared" si="36"/>
        <v>0</v>
      </c>
      <c r="J336" s="73">
        <f t="shared" si="34"/>
        <v>919.56868131868112</v>
      </c>
      <c r="K336" s="74">
        <f t="shared" si="33"/>
        <v>7542.6530550274247</v>
      </c>
    </row>
    <row r="337" spans="2:11" x14ac:dyDescent="0.25">
      <c r="B337" s="62">
        <v>44891</v>
      </c>
      <c r="C337" s="51">
        <v>696</v>
      </c>
      <c r="D337" s="51">
        <f>COUNTIF('Database MP5'!$B$1:$B$181,B337)</f>
        <v>0</v>
      </c>
      <c r="E337" s="51">
        <f t="shared" si="35"/>
        <v>35</v>
      </c>
      <c r="F337" s="51">
        <f t="shared" si="37"/>
        <v>0</v>
      </c>
      <c r="G337" s="66">
        <f t="shared" si="32"/>
        <v>9.6153846153846159E-2</v>
      </c>
      <c r="H337" s="67">
        <f t="shared" si="36"/>
        <v>0</v>
      </c>
      <c r="J337" s="73">
        <f t="shared" si="34"/>
        <v>919.56868131868112</v>
      </c>
      <c r="K337" s="74">
        <f t="shared" si="33"/>
        <v>7542.6530550274247</v>
      </c>
    </row>
    <row r="338" spans="2:11" x14ac:dyDescent="0.25">
      <c r="B338" s="62">
        <v>44892</v>
      </c>
      <c r="C338" s="51">
        <v>697</v>
      </c>
      <c r="D338" s="51">
        <f>COUNTIF('Database MP5'!$B$1:$B$181,B338)</f>
        <v>0</v>
      </c>
      <c r="E338" s="51">
        <f t="shared" si="35"/>
        <v>34</v>
      </c>
      <c r="F338" s="51">
        <f t="shared" si="37"/>
        <v>0</v>
      </c>
      <c r="G338" s="66">
        <f t="shared" si="32"/>
        <v>9.3406593406593408E-2</v>
      </c>
      <c r="H338" s="67">
        <f t="shared" si="36"/>
        <v>0</v>
      </c>
      <c r="J338" s="73">
        <f t="shared" si="34"/>
        <v>919.56868131868112</v>
      </c>
      <c r="K338" s="74">
        <f t="shared" si="33"/>
        <v>7542.6530550274247</v>
      </c>
    </row>
    <row r="339" spans="2:11" x14ac:dyDescent="0.25">
      <c r="B339" s="62">
        <v>44893</v>
      </c>
      <c r="C339" s="51">
        <v>698</v>
      </c>
      <c r="D339" s="51">
        <f>COUNTIF('Database MP5'!$B$1:$B$181,B339)</f>
        <v>0</v>
      </c>
      <c r="E339" s="51">
        <f t="shared" si="35"/>
        <v>33</v>
      </c>
      <c r="F339" s="51">
        <f t="shared" si="37"/>
        <v>0</v>
      </c>
      <c r="G339" s="66">
        <f t="shared" si="32"/>
        <v>9.0659340659340656E-2</v>
      </c>
      <c r="H339" s="67">
        <f t="shared" si="36"/>
        <v>0</v>
      </c>
      <c r="J339" s="73">
        <f t="shared" si="34"/>
        <v>919.56868131868112</v>
      </c>
      <c r="K339" s="74">
        <f t="shared" si="33"/>
        <v>7542.6530550274247</v>
      </c>
    </row>
    <row r="340" spans="2:11" x14ac:dyDescent="0.25">
      <c r="B340" s="62">
        <v>44894</v>
      </c>
      <c r="C340" s="51">
        <v>699</v>
      </c>
      <c r="D340" s="51">
        <f>COUNTIF('Database MP5'!$B$1:$B$181,B340)</f>
        <v>0</v>
      </c>
      <c r="E340" s="51">
        <f t="shared" si="35"/>
        <v>32</v>
      </c>
      <c r="F340" s="51">
        <f t="shared" si="37"/>
        <v>0</v>
      </c>
      <c r="G340" s="66">
        <f t="shared" si="32"/>
        <v>8.7912087912087919E-2</v>
      </c>
      <c r="H340" s="67">
        <f t="shared" si="36"/>
        <v>0</v>
      </c>
      <c r="J340" s="73">
        <f t="shared" si="34"/>
        <v>919.56868131868112</v>
      </c>
      <c r="K340" s="74">
        <f t="shared" si="33"/>
        <v>7542.6530550274247</v>
      </c>
    </row>
    <row r="341" spans="2:11" x14ac:dyDescent="0.25">
      <c r="B341" s="62">
        <v>44895</v>
      </c>
      <c r="C341" s="51">
        <v>700</v>
      </c>
      <c r="D341" s="51">
        <f>COUNTIF('Database MP5'!$B$1:$B$181,B341)</f>
        <v>0</v>
      </c>
      <c r="E341" s="51">
        <f t="shared" si="35"/>
        <v>31</v>
      </c>
      <c r="F341" s="51">
        <f t="shared" si="37"/>
        <v>0</v>
      </c>
      <c r="G341" s="66">
        <f t="shared" si="32"/>
        <v>8.5164835164835168E-2</v>
      </c>
      <c r="H341" s="67">
        <f t="shared" si="36"/>
        <v>0</v>
      </c>
      <c r="J341" s="73">
        <f t="shared" si="34"/>
        <v>919.56868131868112</v>
      </c>
      <c r="K341" s="74">
        <f t="shared" si="33"/>
        <v>7542.6530550274247</v>
      </c>
    </row>
    <row r="342" spans="2:11" x14ac:dyDescent="0.25">
      <c r="B342" s="62">
        <v>44896</v>
      </c>
      <c r="C342" s="51">
        <v>701</v>
      </c>
      <c r="D342" s="51">
        <f>COUNTIF('Database MP5'!$B$1:$B$181,B342)</f>
        <v>0</v>
      </c>
      <c r="E342" s="51">
        <f t="shared" si="35"/>
        <v>30</v>
      </c>
      <c r="F342" s="51">
        <f t="shared" si="37"/>
        <v>0</v>
      </c>
      <c r="G342" s="66">
        <f t="shared" si="32"/>
        <v>8.2417582417582416E-2</v>
      </c>
      <c r="H342" s="67">
        <f t="shared" si="36"/>
        <v>0</v>
      </c>
      <c r="J342" s="73">
        <f t="shared" si="34"/>
        <v>919.56868131868112</v>
      </c>
      <c r="K342" s="74">
        <f t="shared" si="33"/>
        <v>7542.6530550274247</v>
      </c>
    </row>
    <row r="343" spans="2:11" x14ac:dyDescent="0.25">
      <c r="B343" s="62">
        <v>44897</v>
      </c>
      <c r="C343" s="51">
        <v>702</v>
      </c>
      <c r="D343" s="51">
        <f>COUNTIF('Database MP5'!$B$1:$B$181,B343)</f>
        <v>0</v>
      </c>
      <c r="E343" s="51">
        <f t="shared" si="35"/>
        <v>29</v>
      </c>
      <c r="F343" s="51">
        <f t="shared" si="37"/>
        <v>0</v>
      </c>
      <c r="G343" s="66">
        <f t="shared" si="32"/>
        <v>7.9670329670329665E-2</v>
      </c>
      <c r="H343" s="67">
        <f t="shared" si="36"/>
        <v>0</v>
      </c>
      <c r="J343" s="73">
        <f t="shared" si="34"/>
        <v>919.56868131868112</v>
      </c>
      <c r="K343" s="74">
        <f t="shared" si="33"/>
        <v>7542.6530550274247</v>
      </c>
    </row>
    <row r="344" spans="2:11" x14ac:dyDescent="0.25">
      <c r="B344" s="62">
        <v>44898</v>
      </c>
      <c r="C344" s="51">
        <v>703</v>
      </c>
      <c r="D344" s="51">
        <f>COUNTIF('Database MP5'!$B$1:$B$181,B344)</f>
        <v>0</v>
      </c>
      <c r="E344" s="51">
        <f t="shared" si="35"/>
        <v>28</v>
      </c>
      <c r="F344" s="51">
        <f t="shared" si="37"/>
        <v>0</v>
      </c>
      <c r="G344" s="66">
        <f t="shared" si="32"/>
        <v>7.6923076923076927E-2</v>
      </c>
      <c r="H344" s="67">
        <f t="shared" si="36"/>
        <v>0</v>
      </c>
      <c r="J344" s="73">
        <f t="shared" si="34"/>
        <v>919.56868131868112</v>
      </c>
      <c r="K344" s="74">
        <f t="shared" si="33"/>
        <v>7542.6530550274247</v>
      </c>
    </row>
    <row r="345" spans="2:11" x14ac:dyDescent="0.25">
      <c r="B345" s="62">
        <v>44899</v>
      </c>
      <c r="C345" s="51">
        <v>704</v>
      </c>
      <c r="D345" s="51">
        <f>COUNTIF('Database MP5'!$B$1:$B$181,B345)</f>
        <v>0</v>
      </c>
      <c r="E345" s="51">
        <f t="shared" si="35"/>
        <v>27</v>
      </c>
      <c r="F345" s="51">
        <f t="shared" si="37"/>
        <v>0</v>
      </c>
      <c r="G345" s="66">
        <f t="shared" ref="G345:G371" si="38">E345/$K$4</f>
        <v>7.4175824175824176E-2</v>
      </c>
      <c r="H345" s="67">
        <f t="shared" si="36"/>
        <v>0</v>
      </c>
      <c r="J345" s="73">
        <f t="shared" si="34"/>
        <v>919.56868131868112</v>
      </c>
      <c r="K345" s="74">
        <f t="shared" ref="K345:K370" si="39">$M$4*2*(1-$Q$4)*J345*$N$4*$O$4*$P$4</f>
        <v>7542.6530550274247</v>
      </c>
    </row>
    <row r="346" spans="2:11" x14ac:dyDescent="0.25">
      <c r="B346" s="62">
        <v>44900</v>
      </c>
      <c r="C346" s="51">
        <v>705</v>
      </c>
      <c r="D346" s="51">
        <f>COUNTIF('Database MP5'!$B$1:$B$181,B346)</f>
        <v>0</v>
      </c>
      <c r="E346" s="51">
        <f t="shared" si="35"/>
        <v>26</v>
      </c>
      <c r="F346" s="51">
        <f t="shared" si="37"/>
        <v>0</v>
      </c>
      <c r="G346" s="66">
        <f t="shared" si="38"/>
        <v>7.1428571428571425E-2</v>
      </c>
      <c r="H346" s="67">
        <f t="shared" si="36"/>
        <v>0</v>
      </c>
      <c r="J346" s="73">
        <f t="shared" ref="J346:J370" si="40">H346+J345</f>
        <v>919.56868131868112</v>
      </c>
      <c r="K346" s="74">
        <f t="shared" si="39"/>
        <v>7542.6530550274247</v>
      </c>
    </row>
    <row r="347" spans="2:11" x14ac:dyDescent="0.25">
      <c r="B347" s="62">
        <v>44901</v>
      </c>
      <c r="C347" s="51">
        <v>706</v>
      </c>
      <c r="D347" s="51">
        <f>COUNTIF('Database MP5'!$B$1:$B$181,B347)</f>
        <v>0</v>
      </c>
      <c r="E347" s="51">
        <f t="shared" si="35"/>
        <v>25</v>
      </c>
      <c r="F347" s="51">
        <f t="shared" si="37"/>
        <v>0</v>
      </c>
      <c r="G347" s="66">
        <f t="shared" si="38"/>
        <v>6.8681318681318687E-2</v>
      </c>
      <c r="H347" s="67">
        <f t="shared" si="36"/>
        <v>0</v>
      </c>
      <c r="J347" s="73">
        <f t="shared" si="40"/>
        <v>919.56868131868112</v>
      </c>
      <c r="K347" s="74">
        <f t="shared" si="39"/>
        <v>7542.6530550274247</v>
      </c>
    </row>
    <row r="348" spans="2:11" x14ac:dyDescent="0.25">
      <c r="B348" s="62">
        <v>44902</v>
      </c>
      <c r="C348" s="51">
        <v>707</v>
      </c>
      <c r="D348" s="51">
        <f>COUNTIF('Database MP5'!$B$1:$B$181,B348)</f>
        <v>0</v>
      </c>
      <c r="E348" s="51">
        <f t="shared" ref="E348:E371" si="41">E347-1</f>
        <v>24</v>
      </c>
      <c r="F348" s="51">
        <f t="shared" si="37"/>
        <v>0</v>
      </c>
      <c r="G348" s="66">
        <f t="shared" si="38"/>
        <v>6.5934065934065936E-2</v>
      </c>
      <c r="H348" s="67">
        <f t="shared" ref="H348:H371" si="42">D348*G348</f>
        <v>0</v>
      </c>
      <c r="J348" s="73">
        <f t="shared" si="40"/>
        <v>919.56868131868112</v>
      </c>
      <c r="K348" s="74">
        <f t="shared" si="39"/>
        <v>7542.6530550274247</v>
      </c>
    </row>
    <row r="349" spans="2:11" x14ac:dyDescent="0.25">
      <c r="B349" s="62">
        <v>44903</v>
      </c>
      <c r="C349" s="51">
        <v>708</v>
      </c>
      <c r="D349" s="51">
        <f>COUNTIF('Database MP5'!$B$1:$B$181,B349)</f>
        <v>0</v>
      </c>
      <c r="E349" s="51">
        <f t="shared" si="41"/>
        <v>23</v>
      </c>
      <c r="F349" s="51">
        <f t="shared" si="37"/>
        <v>0</v>
      </c>
      <c r="G349" s="66">
        <f t="shared" si="38"/>
        <v>6.3186813186813184E-2</v>
      </c>
      <c r="H349" s="67">
        <f t="shared" si="42"/>
        <v>0</v>
      </c>
      <c r="J349" s="73">
        <f t="shared" si="40"/>
        <v>919.56868131868112</v>
      </c>
      <c r="K349" s="74">
        <f t="shared" si="39"/>
        <v>7542.6530550274247</v>
      </c>
    </row>
    <row r="350" spans="2:11" x14ac:dyDescent="0.25">
      <c r="B350" s="62">
        <v>44904</v>
      </c>
      <c r="C350" s="51">
        <v>709</v>
      </c>
      <c r="D350" s="51">
        <f>COUNTIF('Database MP5'!$B$1:$B$181,B350)</f>
        <v>0</v>
      </c>
      <c r="E350" s="51">
        <f t="shared" si="41"/>
        <v>22</v>
      </c>
      <c r="F350" s="51">
        <f t="shared" ref="F350:F371" si="43">E350*D350</f>
        <v>0</v>
      </c>
      <c r="G350" s="66">
        <f t="shared" si="38"/>
        <v>6.043956043956044E-2</v>
      </c>
      <c r="H350" s="67">
        <f t="shared" si="42"/>
        <v>0</v>
      </c>
      <c r="J350" s="73">
        <f t="shared" si="40"/>
        <v>919.56868131868112</v>
      </c>
      <c r="K350" s="74">
        <f t="shared" si="39"/>
        <v>7542.6530550274247</v>
      </c>
    </row>
    <row r="351" spans="2:11" x14ac:dyDescent="0.25">
      <c r="B351" s="62">
        <v>44905</v>
      </c>
      <c r="C351" s="51">
        <v>710</v>
      </c>
      <c r="D351" s="51">
        <f>COUNTIF('Database MP5'!$B$1:$B$181,B351)</f>
        <v>0</v>
      </c>
      <c r="E351" s="51">
        <f t="shared" si="41"/>
        <v>21</v>
      </c>
      <c r="F351" s="51">
        <f t="shared" si="43"/>
        <v>0</v>
      </c>
      <c r="G351" s="66">
        <f t="shared" si="38"/>
        <v>5.7692307692307696E-2</v>
      </c>
      <c r="H351" s="67">
        <f t="shared" si="42"/>
        <v>0</v>
      </c>
      <c r="J351" s="73">
        <f t="shared" si="40"/>
        <v>919.56868131868112</v>
      </c>
      <c r="K351" s="74">
        <f t="shared" si="39"/>
        <v>7542.6530550274247</v>
      </c>
    </row>
    <row r="352" spans="2:11" x14ac:dyDescent="0.25">
      <c r="B352" s="62">
        <v>44906</v>
      </c>
      <c r="C352" s="51">
        <v>711</v>
      </c>
      <c r="D352" s="51">
        <f>COUNTIF('Database MP5'!$B$1:$B$181,B352)</f>
        <v>0</v>
      </c>
      <c r="E352" s="51">
        <f t="shared" si="41"/>
        <v>20</v>
      </c>
      <c r="F352" s="51">
        <f t="shared" si="43"/>
        <v>0</v>
      </c>
      <c r="G352" s="66">
        <f t="shared" si="38"/>
        <v>5.4945054945054944E-2</v>
      </c>
      <c r="H352" s="67">
        <f t="shared" si="42"/>
        <v>0</v>
      </c>
      <c r="J352" s="73">
        <f t="shared" si="40"/>
        <v>919.56868131868112</v>
      </c>
      <c r="K352" s="74">
        <f t="shared" si="39"/>
        <v>7542.6530550274247</v>
      </c>
    </row>
    <row r="353" spans="2:11" x14ac:dyDescent="0.25">
      <c r="B353" s="62">
        <v>44907</v>
      </c>
      <c r="C353" s="51">
        <v>712</v>
      </c>
      <c r="D353" s="51">
        <f>COUNTIF('Database MP5'!$B$1:$B$181,B353)</f>
        <v>0</v>
      </c>
      <c r="E353" s="51">
        <f t="shared" si="41"/>
        <v>19</v>
      </c>
      <c r="F353" s="51">
        <f t="shared" si="43"/>
        <v>0</v>
      </c>
      <c r="G353" s="66">
        <f t="shared" si="38"/>
        <v>5.21978021978022E-2</v>
      </c>
      <c r="H353" s="67">
        <f t="shared" si="42"/>
        <v>0</v>
      </c>
      <c r="J353" s="73">
        <f t="shared" si="40"/>
        <v>919.56868131868112</v>
      </c>
      <c r="K353" s="74">
        <f t="shared" si="39"/>
        <v>7542.6530550274247</v>
      </c>
    </row>
    <row r="354" spans="2:11" x14ac:dyDescent="0.25">
      <c r="B354" s="62">
        <v>44908</v>
      </c>
      <c r="C354" s="51">
        <v>713</v>
      </c>
      <c r="D354" s="51">
        <f>COUNTIF('Database MP5'!$B$1:$B$181,B354)</f>
        <v>0</v>
      </c>
      <c r="E354" s="51">
        <f t="shared" si="41"/>
        <v>18</v>
      </c>
      <c r="F354" s="51">
        <f t="shared" si="43"/>
        <v>0</v>
      </c>
      <c r="G354" s="66">
        <f t="shared" si="38"/>
        <v>4.9450549450549448E-2</v>
      </c>
      <c r="H354" s="67">
        <f t="shared" si="42"/>
        <v>0</v>
      </c>
      <c r="J354" s="73">
        <f t="shared" si="40"/>
        <v>919.56868131868112</v>
      </c>
      <c r="K354" s="74">
        <f t="shared" si="39"/>
        <v>7542.6530550274247</v>
      </c>
    </row>
    <row r="355" spans="2:11" x14ac:dyDescent="0.25">
      <c r="B355" s="62">
        <v>44909</v>
      </c>
      <c r="C355" s="51">
        <v>714</v>
      </c>
      <c r="D355" s="51">
        <f>COUNTIF('Database MP5'!$B$1:$B$181,B355)</f>
        <v>0</v>
      </c>
      <c r="E355" s="51">
        <f t="shared" si="41"/>
        <v>17</v>
      </c>
      <c r="F355" s="51">
        <f t="shared" si="43"/>
        <v>0</v>
      </c>
      <c r="G355" s="66">
        <f t="shared" si="38"/>
        <v>4.6703296703296704E-2</v>
      </c>
      <c r="H355" s="67">
        <f t="shared" si="42"/>
        <v>0</v>
      </c>
      <c r="J355" s="73">
        <f t="shared" si="40"/>
        <v>919.56868131868112</v>
      </c>
      <c r="K355" s="74">
        <f t="shared" si="39"/>
        <v>7542.6530550274247</v>
      </c>
    </row>
    <row r="356" spans="2:11" x14ac:dyDescent="0.25">
      <c r="B356" s="62">
        <v>44910</v>
      </c>
      <c r="C356" s="51">
        <v>715</v>
      </c>
      <c r="D356" s="51">
        <f>COUNTIF('Database MP5'!$B$1:$B$181,B356)</f>
        <v>0</v>
      </c>
      <c r="E356" s="51">
        <f t="shared" si="41"/>
        <v>16</v>
      </c>
      <c r="F356" s="51">
        <f t="shared" si="43"/>
        <v>0</v>
      </c>
      <c r="G356" s="66">
        <f t="shared" si="38"/>
        <v>4.3956043956043959E-2</v>
      </c>
      <c r="H356" s="67">
        <f t="shared" si="42"/>
        <v>0</v>
      </c>
      <c r="J356" s="73">
        <f t="shared" si="40"/>
        <v>919.56868131868112</v>
      </c>
      <c r="K356" s="74">
        <f t="shared" si="39"/>
        <v>7542.6530550274247</v>
      </c>
    </row>
    <row r="357" spans="2:11" x14ac:dyDescent="0.25">
      <c r="B357" s="62">
        <v>44911</v>
      </c>
      <c r="C357" s="51">
        <v>716</v>
      </c>
      <c r="D357" s="51">
        <f>COUNTIF('Database MP5'!$B$1:$B$181,B357)</f>
        <v>0</v>
      </c>
      <c r="E357" s="51">
        <f t="shared" si="41"/>
        <v>15</v>
      </c>
      <c r="F357" s="51">
        <f t="shared" si="43"/>
        <v>0</v>
      </c>
      <c r="G357" s="66">
        <f t="shared" si="38"/>
        <v>4.1208791208791208E-2</v>
      </c>
      <c r="H357" s="67">
        <f t="shared" si="42"/>
        <v>0</v>
      </c>
      <c r="J357" s="73">
        <f t="shared" si="40"/>
        <v>919.56868131868112</v>
      </c>
      <c r="K357" s="74">
        <f t="shared" si="39"/>
        <v>7542.6530550274247</v>
      </c>
    </row>
    <row r="358" spans="2:11" x14ac:dyDescent="0.25">
      <c r="B358" s="62">
        <v>44912</v>
      </c>
      <c r="C358" s="51">
        <v>717</v>
      </c>
      <c r="D358" s="51">
        <f>COUNTIF('Database MP5'!$B$1:$B$181,B358)</f>
        <v>0</v>
      </c>
      <c r="E358" s="51">
        <f t="shared" si="41"/>
        <v>14</v>
      </c>
      <c r="F358" s="51">
        <f t="shared" si="43"/>
        <v>0</v>
      </c>
      <c r="G358" s="66">
        <f t="shared" si="38"/>
        <v>3.8461538461538464E-2</v>
      </c>
      <c r="H358" s="67">
        <f t="shared" si="42"/>
        <v>0</v>
      </c>
      <c r="J358" s="73">
        <f t="shared" si="40"/>
        <v>919.56868131868112</v>
      </c>
      <c r="K358" s="74">
        <f t="shared" si="39"/>
        <v>7542.6530550274247</v>
      </c>
    </row>
    <row r="359" spans="2:11" x14ac:dyDescent="0.25">
      <c r="B359" s="62">
        <v>44913</v>
      </c>
      <c r="C359" s="51">
        <v>718</v>
      </c>
      <c r="D359" s="51">
        <f>COUNTIF('Database MP5'!$B$1:$B$181,B359)</f>
        <v>0</v>
      </c>
      <c r="E359" s="51">
        <f t="shared" si="41"/>
        <v>13</v>
      </c>
      <c r="F359" s="51">
        <f t="shared" si="43"/>
        <v>0</v>
      </c>
      <c r="G359" s="66">
        <f t="shared" si="38"/>
        <v>3.5714285714285712E-2</v>
      </c>
      <c r="H359" s="67">
        <f t="shared" si="42"/>
        <v>0</v>
      </c>
      <c r="J359" s="73">
        <f t="shared" si="40"/>
        <v>919.56868131868112</v>
      </c>
      <c r="K359" s="74">
        <f t="shared" si="39"/>
        <v>7542.6530550274247</v>
      </c>
    </row>
    <row r="360" spans="2:11" x14ac:dyDescent="0.25">
      <c r="B360" s="62">
        <v>44914</v>
      </c>
      <c r="C360" s="51">
        <v>719</v>
      </c>
      <c r="D360" s="51">
        <f>COUNTIF('Database MP5'!$B$1:$B$181,B360)</f>
        <v>8</v>
      </c>
      <c r="E360" s="51">
        <f t="shared" si="41"/>
        <v>12</v>
      </c>
      <c r="F360" s="51">
        <f t="shared" si="43"/>
        <v>96</v>
      </c>
      <c r="G360" s="66">
        <f t="shared" si="38"/>
        <v>3.2967032967032968E-2</v>
      </c>
      <c r="H360" s="67">
        <f t="shared" si="42"/>
        <v>0.26373626373626374</v>
      </c>
      <c r="J360" s="73">
        <f t="shared" si="40"/>
        <v>919.83241758241741</v>
      </c>
      <c r="K360" s="74">
        <f t="shared" si="39"/>
        <v>7544.8163204537104</v>
      </c>
    </row>
    <row r="361" spans="2:11" x14ac:dyDescent="0.25">
      <c r="B361" s="62">
        <v>44915</v>
      </c>
      <c r="C361" s="51">
        <v>720</v>
      </c>
      <c r="D361" s="51">
        <f>COUNTIF('Database MP5'!$B$1:$B$181,B361)</f>
        <v>1</v>
      </c>
      <c r="E361" s="51">
        <f t="shared" si="41"/>
        <v>11</v>
      </c>
      <c r="F361" s="51">
        <f t="shared" si="43"/>
        <v>11</v>
      </c>
      <c r="G361" s="66">
        <f t="shared" si="38"/>
        <v>3.021978021978022E-2</v>
      </c>
      <c r="H361" s="67">
        <f t="shared" si="42"/>
        <v>3.021978021978022E-2</v>
      </c>
      <c r="J361" s="73">
        <f t="shared" si="40"/>
        <v>919.8626373626372</v>
      </c>
      <c r="K361" s="74">
        <f t="shared" si="39"/>
        <v>7545.0641946171399</v>
      </c>
    </row>
    <row r="362" spans="2:11" x14ac:dyDescent="0.25">
      <c r="B362" s="62">
        <v>44916</v>
      </c>
      <c r="C362" s="51">
        <v>721</v>
      </c>
      <c r="D362" s="51">
        <f>COUNTIF('Database MP5'!$B$1:$B$181,B362)</f>
        <v>2</v>
      </c>
      <c r="E362" s="51">
        <f t="shared" si="41"/>
        <v>10</v>
      </c>
      <c r="F362" s="51">
        <f t="shared" si="43"/>
        <v>20</v>
      </c>
      <c r="G362" s="66">
        <f t="shared" si="38"/>
        <v>2.7472527472527472E-2</v>
      </c>
      <c r="H362" s="67">
        <f t="shared" si="42"/>
        <v>5.4945054945054944E-2</v>
      </c>
      <c r="J362" s="73">
        <f t="shared" si="40"/>
        <v>919.91758241758225</v>
      </c>
      <c r="K362" s="74">
        <f t="shared" si="39"/>
        <v>7545.5148749142818</v>
      </c>
    </row>
    <row r="363" spans="2:11" x14ac:dyDescent="0.25">
      <c r="B363" s="62">
        <v>44917</v>
      </c>
      <c r="C363" s="51">
        <v>722</v>
      </c>
      <c r="D363" s="51">
        <f>COUNTIF('Database MP5'!$B$1:$B$181,B363)</f>
        <v>4</v>
      </c>
      <c r="E363" s="51">
        <f t="shared" si="41"/>
        <v>9</v>
      </c>
      <c r="F363" s="51">
        <f t="shared" si="43"/>
        <v>36</v>
      </c>
      <c r="G363" s="66">
        <f t="shared" si="38"/>
        <v>2.4725274725274724E-2</v>
      </c>
      <c r="H363" s="67">
        <f t="shared" si="42"/>
        <v>9.8901098901098897E-2</v>
      </c>
      <c r="J363" s="73">
        <f t="shared" si="40"/>
        <v>920.01648351648339</v>
      </c>
      <c r="K363" s="74">
        <f t="shared" si="39"/>
        <v>7546.3260994491402</v>
      </c>
    </row>
    <row r="364" spans="2:11" x14ac:dyDescent="0.25">
      <c r="B364" s="62">
        <v>44918</v>
      </c>
      <c r="C364" s="51">
        <v>723</v>
      </c>
      <c r="D364" s="51">
        <f>COUNTIF('Database MP5'!$B$1:$B$181,B364)</f>
        <v>0</v>
      </c>
      <c r="E364" s="51">
        <f t="shared" si="41"/>
        <v>8</v>
      </c>
      <c r="F364" s="51">
        <f t="shared" si="43"/>
        <v>0</v>
      </c>
      <c r="G364" s="66">
        <f t="shared" si="38"/>
        <v>2.197802197802198E-2</v>
      </c>
      <c r="H364" s="67">
        <f t="shared" si="42"/>
        <v>0</v>
      </c>
      <c r="J364" s="73">
        <f t="shared" si="40"/>
        <v>920.01648351648339</v>
      </c>
      <c r="K364" s="74">
        <f t="shared" si="39"/>
        <v>7546.3260994491402</v>
      </c>
    </row>
    <row r="365" spans="2:11" x14ac:dyDescent="0.25">
      <c r="B365" s="62">
        <v>44919</v>
      </c>
      <c r="C365" s="51">
        <v>724</v>
      </c>
      <c r="D365" s="51">
        <f>COUNTIF('Database MP5'!$B$1:$B$181,B365)</f>
        <v>0</v>
      </c>
      <c r="E365" s="51">
        <f t="shared" si="41"/>
        <v>7</v>
      </c>
      <c r="F365" s="51">
        <f t="shared" si="43"/>
        <v>0</v>
      </c>
      <c r="G365" s="66">
        <f t="shared" si="38"/>
        <v>1.9230769230769232E-2</v>
      </c>
      <c r="H365" s="67">
        <f t="shared" si="42"/>
        <v>0</v>
      </c>
      <c r="J365" s="73">
        <f t="shared" si="40"/>
        <v>920.01648351648339</v>
      </c>
      <c r="K365" s="74">
        <f t="shared" si="39"/>
        <v>7546.3260994491402</v>
      </c>
    </row>
    <row r="366" spans="2:11" x14ac:dyDescent="0.25">
      <c r="B366" s="62">
        <v>44920</v>
      </c>
      <c r="C366" s="51">
        <v>725</v>
      </c>
      <c r="D366" s="51">
        <f>COUNTIF('Database MP5'!$B$1:$B$181,B366)</f>
        <v>0</v>
      </c>
      <c r="E366" s="51">
        <f t="shared" si="41"/>
        <v>6</v>
      </c>
      <c r="F366" s="51">
        <f t="shared" si="43"/>
        <v>0</v>
      </c>
      <c r="G366" s="66">
        <f t="shared" si="38"/>
        <v>1.6483516483516484E-2</v>
      </c>
      <c r="H366" s="67">
        <f t="shared" si="42"/>
        <v>0</v>
      </c>
      <c r="J366" s="73">
        <f t="shared" si="40"/>
        <v>920.01648351648339</v>
      </c>
      <c r="K366" s="74">
        <f t="shared" si="39"/>
        <v>7546.3260994491402</v>
      </c>
    </row>
    <row r="367" spans="2:11" x14ac:dyDescent="0.25">
      <c r="B367" s="62">
        <v>44921</v>
      </c>
      <c r="C367" s="51">
        <v>726</v>
      </c>
      <c r="D367" s="51">
        <f>COUNTIF('Database MP5'!$B$1:$B$181,B367)</f>
        <v>3</v>
      </c>
      <c r="E367" s="51">
        <f t="shared" si="41"/>
        <v>5</v>
      </c>
      <c r="F367" s="51">
        <f t="shared" si="43"/>
        <v>15</v>
      </c>
      <c r="G367" s="66">
        <f t="shared" si="38"/>
        <v>1.3736263736263736E-2</v>
      </c>
      <c r="H367" s="67">
        <f t="shared" si="42"/>
        <v>4.1208791208791208E-2</v>
      </c>
      <c r="J367" s="73">
        <f t="shared" si="40"/>
        <v>920.05769230769215</v>
      </c>
      <c r="K367" s="74">
        <f t="shared" si="39"/>
        <v>7546.6641096719959</v>
      </c>
    </row>
    <row r="368" spans="2:11" x14ac:dyDescent="0.25">
      <c r="B368" s="62">
        <v>44922</v>
      </c>
      <c r="C368" s="51">
        <v>727</v>
      </c>
      <c r="D368" s="51">
        <f>COUNTIF('Database MP5'!$B$1:$B$181,B368)</f>
        <v>1</v>
      </c>
      <c r="E368" s="51">
        <f t="shared" si="41"/>
        <v>4</v>
      </c>
      <c r="F368" s="51">
        <f t="shared" si="43"/>
        <v>4</v>
      </c>
      <c r="G368" s="66">
        <f t="shared" si="38"/>
        <v>1.098901098901099E-2</v>
      </c>
      <c r="H368" s="67">
        <f t="shared" si="42"/>
        <v>1.098901098901099E-2</v>
      </c>
      <c r="J368" s="73">
        <f t="shared" si="40"/>
        <v>920.06868131868112</v>
      </c>
      <c r="K368" s="74">
        <f t="shared" si="39"/>
        <v>7546.7542457314239</v>
      </c>
    </row>
    <row r="369" spans="2:11" x14ac:dyDescent="0.25">
      <c r="B369" s="62">
        <v>44923</v>
      </c>
      <c r="C369" s="51">
        <v>728</v>
      </c>
      <c r="D369" s="51">
        <f>COUNTIF('Database MP5'!$B$1:$B$181,B369)</f>
        <v>1</v>
      </c>
      <c r="E369" s="51">
        <f t="shared" si="41"/>
        <v>3</v>
      </c>
      <c r="F369" s="51">
        <f t="shared" si="43"/>
        <v>3</v>
      </c>
      <c r="G369" s="66">
        <f t="shared" si="38"/>
        <v>8.241758241758242E-3</v>
      </c>
      <c r="H369" s="67">
        <f t="shared" si="42"/>
        <v>8.241758241758242E-3</v>
      </c>
      <c r="J369" s="73">
        <f t="shared" si="40"/>
        <v>920.07692307692287</v>
      </c>
      <c r="K369" s="74">
        <f t="shared" si="39"/>
        <v>7546.8218477759956</v>
      </c>
    </row>
    <row r="370" spans="2:11" x14ac:dyDescent="0.25">
      <c r="B370" s="62">
        <v>44924</v>
      </c>
      <c r="C370" s="51">
        <v>729</v>
      </c>
      <c r="D370" s="51">
        <f>COUNTIF('Database MP5'!$B$1:$B$181,B370)</f>
        <v>0</v>
      </c>
      <c r="E370" s="51">
        <f t="shared" si="41"/>
        <v>2</v>
      </c>
      <c r="F370" s="51">
        <f t="shared" si="43"/>
        <v>0</v>
      </c>
      <c r="G370" s="66">
        <f t="shared" si="38"/>
        <v>5.4945054945054949E-3</v>
      </c>
      <c r="H370" s="67">
        <f t="shared" si="42"/>
        <v>0</v>
      </c>
      <c r="J370" s="73">
        <f t="shared" si="40"/>
        <v>920.07692307692287</v>
      </c>
      <c r="K370" s="74">
        <f t="shared" si="39"/>
        <v>7546.8218477759956</v>
      </c>
    </row>
    <row r="371" spans="2:11" x14ac:dyDescent="0.25">
      <c r="B371" s="62">
        <v>44925</v>
      </c>
      <c r="C371" s="68">
        <v>730</v>
      </c>
      <c r="D371" s="68">
        <f>COUNTIF('Database MP5'!$B$1:$B$181,B371)</f>
        <v>0</v>
      </c>
      <c r="E371" s="68">
        <f t="shared" si="41"/>
        <v>1</v>
      </c>
      <c r="F371" s="68">
        <f t="shared" si="43"/>
        <v>0</v>
      </c>
      <c r="G371" s="69">
        <f t="shared" si="38"/>
        <v>2.7472527472527475E-3</v>
      </c>
      <c r="H371" s="70">
        <f t="shared" si="42"/>
        <v>0</v>
      </c>
      <c r="I371" s="100"/>
      <c r="J371" s="75">
        <f>H371+J370</f>
        <v>920.07692307692287</v>
      </c>
      <c r="K371" s="76">
        <f>$M$4*2*(1-$Q$4)*J371*$N$4*$O$4*$P$4</f>
        <v>7546.8218477759956</v>
      </c>
    </row>
  </sheetData>
  <mergeCells count="6">
    <mergeCell ref="Q2:Q3"/>
    <mergeCell ref="B2:H4"/>
    <mergeCell ref="M2:M3"/>
    <mergeCell ref="N2:N3"/>
    <mergeCell ref="O2:O3"/>
    <mergeCell ref="P2:P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7"/>
  <sheetViews>
    <sheetView workbookViewId="0">
      <selection activeCell="B2" sqref="B2"/>
    </sheetView>
  </sheetViews>
  <sheetFormatPr baseColWidth="10" defaultColWidth="10.90625" defaultRowHeight="12.5" x14ac:dyDescent="0.25"/>
  <cols>
    <col min="1" max="1" width="11.453125" style="93"/>
    <col min="2" max="2" width="14.54296875" style="93" customWidth="1"/>
    <col min="3" max="3" width="15.36328125" style="93" bestFit="1" customWidth="1"/>
    <col min="4" max="4" width="16.453125" style="93" bestFit="1" customWidth="1"/>
    <col min="5" max="6" width="11.453125" style="93" customWidth="1"/>
    <col min="7" max="7" width="15.36328125" style="93" bestFit="1" customWidth="1"/>
    <col min="8" max="8" width="16.453125" style="93" bestFit="1" customWidth="1"/>
    <col min="9" max="258" width="11.453125" style="93"/>
    <col min="259" max="259" width="15.36328125" style="93" bestFit="1" customWidth="1"/>
    <col min="260" max="260" width="16.453125" style="93" bestFit="1" customWidth="1"/>
    <col min="261" max="514" width="11.453125" style="93"/>
    <col min="515" max="515" width="15.36328125" style="93" bestFit="1" customWidth="1"/>
    <col min="516" max="516" width="16.453125" style="93" bestFit="1" customWidth="1"/>
    <col min="517" max="770" width="11.453125" style="93"/>
    <col min="771" max="771" width="15.36328125" style="93" bestFit="1" customWidth="1"/>
    <col min="772" max="772" width="16.453125" style="93" bestFit="1" customWidth="1"/>
    <col min="773" max="1026" width="11.453125" style="93"/>
    <col min="1027" max="1027" width="15.36328125" style="93" bestFit="1" customWidth="1"/>
    <col min="1028" max="1028" width="16.453125" style="93" bestFit="1" customWidth="1"/>
    <col min="1029" max="1282" width="11.453125" style="93"/>
    <col min="1283" max="1283" width="15.36328125" style="93" bestFit="1" customWidth="1"/>
    <col min="1284" max="1284" width="16.453125" style="93" bestFit="1" customWidth="1"/>
    <col min="1285" max="1538" width="11.453125" style="93"/>
    <col min="1539" max="1539" width="15.36328125" style="93" bestFit="1" customWidth="1"/>
    <col min="1540" max="1540" width="16.453125" style="93" bestFit="1" customWidth="1"/>
    <col min="1541" max="1794" width="11.453125" style="93"/>
    <col min="1795" max="1795" width="15.36328125" style="93" bestFit="1" customWidth="1"/>
    <col min="1796" max="1796" width="16.453125" style="93" bestFit="1" customWidth="1"/>
    <col min="1797" max="2050" width="11.453125" style="93"/>
    <col min="2051" max="2051" width="15.36328125" style="93" bestFit="1" customWidth="1"/>
    <col min="2052" max="2052" width="16.453125" style="93" bestFit="1" customWidth="1"/>
    <col min="2053" max="2306" width="11.453125" style="93"/>
    <col min="2307" max="2307" width="15.36328125" style="93" bestFit="1" customWidth="1"/>
    <col min="2308" max="2308" width="16.453125" style="93" bestFit="1" customWidth="1"/>
    <col min="2309" max="2562" width="11.453125" style="93"/>
    <col min="2563" max="2563" width="15.36328125" style="93" bestFit="1" customWidth="1"/>
    <col min="2564" max="2564" width="16.453125" style="93" bestFit="1" customWidth="1"/>
    <col min="2565" max="2818" width="11.453125" style="93"/>
    <col min="2819" max="2819" width="15.36328125" style="93" bestFit="1" customWidth="1"/>
    <col min="2820" max="2820" width="16.453125" style="93" bestFit="1" customWidth="1"/>
    <col min="2821" max="3074" width="11.453125" style="93"/>
    <col min="3075" max="3075" width="15.36328125" style="93" bestFit="1" customWidth="1"/>
    <col min="3076" max="3076" width="16.453125" style="93" bestFit="1" customWidth="1"/>
    <col min="3077" max="3330" width="11.453125" style="93"/>
    <col min="3331" max="3331" width="15.36328125" style="93" bestFit="1" customWidth="1"/>
    <col min="3332" max="3332" width="16.453125" style="93" bestFit="1" customWidth="1"/>
    <col min="3333" max="3586" width="11.453125" style="93"/>
    <col min="3587" max="3587" width="15.36328125" style="93" bestFit="1" customWidth="1"/>
    <col min="3588" max="3588" width="16.453125" style="93" bestFit="1" customWidth="1"/>
    <col min="3589" max="3842" width="11.453125" style="93"/>
    <col min="3843" max="3843" width="15.36328125" style="93" bestFit="1" customWidth="1"/>
    <col min="3844" max="3844" width="16.453125" style="93" bestFit="1" customWidth="1"/>
    <col min="3845" max="4098" width="11.453125" style="93"/>
    <col min="4099" max="4099" width="15.36328125" style="93" bestFit="1" customWidth="1"/>
    <col min="4100" max="4100" width="16.453125" style="93" bestFit="1" customWidth="1"/>
    <col min="4101" max="4354" width="11.453125" style="93"/>
    <col min="4355" max="4355" width="15.36328125" style="93" bestFit="1" customWidth="1"/>
    <col min="4356" max="4356" width="16.453125" style="93" bestFit="1" customWidth="1"/>
    <col min="4357" max="4610" width="11.453125" style="93"/>
    <col min="4611" max="4611" width="15.36328125" style="93" bestFit="1" customWidth="1"/>
    <col min="4612" max="4612" width="16.453125" style="93" bestFit="1" customWidth="1"/>
    <col min="4613" max="4866" width="11.453125" style="93"/>
    <col min="4867" max="4867" width="15.36328125" style="93" bestFit="1" customWidth="1"/>
    <col min="4868" max="4868" width="16.453125" style="93" bestFit="1" customWidth="1"/>
    <col min="4869" max="5122" width="11.453125" style="93"/>
    <col min="5123" max="5123" width="15.36328125" style="93" bestFit="1" customWidth="1"/>
    <col min="5124" max="5124" width="16.453125" style="93" bestFit="1" customWidth="1"/>
    <col min="5125" max="5378" width="11.453125" style="93"/>
    <col min="5379" max="5379" width="15.36328125" style="93" bestFit="1" customWidth="1"/>
    <col min="5380" max="5380" width="16.453125" style="93" bestFit="1" customWidth="1"/>
    <col min="5381" max="5634" width="11.453125" style="93"/>
    <col min="5635" max="5635" width="15.36328125" style="93" bestFit="1" customWidth="1"/>
    <col min="5636" max="5636" width="16.453125" style="93" bestFit="1" customWidth="1"/>
    <col min="5637" max="5890" width="11.453125" style="93"/>
    <col min="5891" max="5891" width="15.36328125" style="93" bestFit="1" customWidth="1"/>
    <col min="5892" max="5892" width="16.453125" style="93" bestFit="1" customWidth="1"/>
    <col min="5893" max="6146" width="11.453125" style="93"/>
    <col min="6147" max="6147" width="15.36328125" style="93" bestFit="1" customWidth="1"/>
    <col min="6148" max="6148" width="16.453125" style="93" bestFit="1" customWidth="1"/>
    <col min="6149" max="6402" width="11.453125" style="93"/>
    <col min="6403" max="6403" width="15.36328125" style="93" bestFit="1" customWidth="1"/>
    <col min="6404" max="6404" width="16.453125" style="93" bestFit="1" customWidth="1"/>
    <col min="6405" max="6658" width="11.453125" style="93"/>
    <col min="6659" max="6659" width="15.36328125" style="93" bestFit="1" customWidth="1"/>
    <col min="6660" max="6660" width="16.453125" style="93" bestFit="1" customWidth="1"/>
    <col min="6661" max="6914" width="11.453125" style="93"/>
    <col min="6915" max="6915" width="15.36328125" style="93" bestFit="1" customWidth="1"/>
    <col min="6916" max="6916" width="16.453125" style="93" bestFit="1" customWidth="1"/>
    <col min="6917" max="7170" width="11.453125" style="93"/>
    <col min="7171" max="7171" width="15.36328125" style="93" bestFit="1" customWidth="1"/>
    <col min="7172" max="7172" width="16.453125" style="93" bestFit="1" customWidth="1"/>
    <col min="7173" max="7426" width="11.453125" style="93"/>
    <col min="7427" max="7427" width="15.36328125" style="93" bestFit="1" customWidth="1"/>
    <col min="7428" max="7428" width="16.453125" style="93" bestFit="1" customWidth="1"/>
    <col min="7429" max="7682" width="11.453125" style="93"/>
    <col min="7683" max="7683" width="15.36328125" style="93" bestFit="1" customWidth="1"/>
    <col min="7684" max="7684" width="16.453125" style="93" bestFit="1" customWidth="1"/>
    <col min="7685" max="7938" width="11.453125" style="93"/>
    <col min="7939" max="7939" width="15.36328125" style="93" bestFit="1" customWidth="1"/>
    <col min="7940" max="7940" width="16.453125" style="93" bestFit="1" customWidth="1"/>
    <col min="7941" max="8194" width="11.453125" style="93"/>
    <col min="8195" max="8195" width="15.36328125" style="93" bestFit="1" customWidth="1"/>
    <col min="8196" max="8196" width="16.453125" style="93" bestFit="1" customWidth="1"/>
    <col min="8197" max="8450" width="11.453125" style="93"/>
    <col min="8451" max="8451" width="15.36328125" style="93" bestFit="1" customWidth="1"/>
    <col min="8452" max="8452" width="16.453125" style="93" bestFit="1" customWidth="1"/>
    <col min="8453" max="8706" width="11.453125" style="93"/>
    <col min="8707" max="8707" width="15.36328125" style="93" bestFit="1" customWidth="1"/>
    <col min="8708" max="8708" width="16.453125" style="93" bestFit="1" customWidth="1"/>
    <col min="8709" max="8962" width="11.453125" style="93"/>
    <col min="8963" max="8963" width="15.36328125" style="93" bestFit="1" customWidth="1"/>
    <col min="8964" max="8964" width="16.453125" style="93" bestFit="1" customWidth="1"/>
    <col min="8965" max="9218" width="11.453125" style="93"/>
    <col min="9219" max="9219" width="15.36328125" style="93" bestFit="1" customWidth="1"/>
    <col min="9220" max="9220" width="16.453125" style="93" bestFit="1" customWidth="1"/>
    <col min="9221" max="9474" width="11.453125" style="93"/>
    <col min="9475" max="9475" width="15.36328125" style="93" bestFit="1" customWidth="1"/>
    <col min="9476" max="9476" width="16.453125" style="93" bestFit="1" customWidth="1"/>
    <col min="9477" max="9730" width="11.453125" style="93"/>
    <col min="9731" max="9731" width="15.36328125" style="93" bestFit="1" customWidth="1"/>
    <col min="9732" max="9732" width="16.453125" style="93" bestFit="1" customWidth="1"/>
    <col min="9733" max="9986" width="11.453125" style="93"/>
    <col min="9987" max="9987" width="15.36328125" style="93" bestFit="1" customWidth="1"/>
    <col min="9988" max="9988" width="16.453125" style="93" bestFit="1" customWidth="1"/>
    <col min="9989" max="10242" width="11.453125" style="93"/>
    <col min="10243" max="10243" width="15.36328125" style="93" bestFit="1" customWidth="1"/>
    <col min="10244" max="10244" width="16.453125" style="93" bestFit="1" customWidth="1"/>
    <col min="10245" max="10498" width="11.453125" style="93"/>
    <col min="10499" max="10499" width="15.36328125" style="93" bestFit="1" customWidth="1"/>
    <col min="10500" max="10500" width="16.453125" style="93" bestFit="1" customWidth="1"/>
    <col min="10501" max="10754" width="11.453125" style="93"/>
    <col min="10755" max="10755" width="15.36328125" style="93" bestFit="1" customWidth="1"/>
    <col min="10756" max="10756" width="16.453125" style="93" bestFit="1" customWidth="1"/>
    <col min="10757" max="11010" width="11.453125" style="93"/>
    <col min="11011" max="11011" width="15.36328125" style="93" bestFit="1" customWidth="1"/>
    <col min="11012" max="11012" width="16.453125" style="93" bestFit="1" customWidth="1"/>
    <col min="11013" max="11266" width="11.453125" style="93"/>
    <col min="11267" max="11267" width="15.36328125" style="93" bestFit="1" customWidth="1"/>
    <col min="11268" max="11268" width="16.453125" style="93" bestFit="1" customWidth="1"/>
    <col min="11269" max="11522" width="11.453125" style="93"/>
    <col min="11523" max="11523" width="15.36328125" style="93" bestFit="1" customWidth="1"/>
    <col min="11524" max="11524" width="16.453125" style="93" bestFit="1" customWidth="1"/>
    <col min="11525" max="11778" width="11.453125" style="93"/>
    <col min="11779" max="11779" width="15.36328125" style="93" bestFit="1" customWidth="1"/>
    <col min="11780" max="11780" width="16.453125" style="93" bestFit="1" customWidth="1"/>
    <col min="11781" max="12034" width="11.453125" style="93"/>
    <col min="12035" max="12035" width="15.36328125" style="93" bestFit="1" customWidth="1"/>
    <col min="12036" max="12036" width="16.453125" style="93" bestFit="1" customWidth="1"/>
    <col min="12037" max="12290" width="11.453125" style="93"/>
    <col min="12291" max="12291" width="15.36328125" style="93" bestFit="1" customWidth="1"/>
    <col min="12292" max="12292" width="16.453125" style="93" bestFit="1" customWidth="1"/>
    <col min="12293" max="12546" width="11.453125" style="93"/>
    <col min="12547" max="12547" width="15.36328125" style="93" bestFit="1" customWidth="1"/>
    <col min="12548" max="12548" width="16.453125" style="93" bestFit="1" customWidth="1"/>
    <col min="12549" max="12802" width="11.453125" style="93"/>
    <col min="12803" max="12803" width="15.36328125" style="93" bestFit="1" customWidth="1"/>
    <col min="12804" max="12804" width="16.453125" style="93" bestFit="1" customWidth="1"/>
    <col min="12805" max="13058" width="11.453125" style="93"/>
    <col min="13059" max="13059" width="15.36328125" style="93" bestFit="1" customWidth="1"/>
    <col min="13060" max="13060" width="16.453125" style="93" bestFit="1" customWidth="1"/>
    <col min="13061" max="13314" width="11.453125" style="93"/>
    <col min="13315" max="13315" width="15.36328125" style="93" bestFit="1" customWidth="1"/>
    <col min="13316" max="13316" width="16.453125" style="93" bestFit="1" customWidth="1"/>
    <col min="13317" max="13570" width="11.453125" style="93"/>
    <col min="13571" max="13571" width="15.36328125" style="93" bestFit="1" customWidth="1"/>
    <col min="13572" max="13572" width="16.453125" style="93" bestFit="1" customWidth="1"/>
    <col min="13573" max="13826" width="11.453125" style="93"/>
    <col min="13827" max="13827" width="15.36328125" style="93" bestFit="1" customWidth="1"/>
    <col min="13828" max="13828" width="16.453125" style="93" bestFit="1" customWidth="1"/>
    <col min="13829" max="14082" width="11.453125" style="93"/>
    <col min="14083" max="14083" width="15.36328125" style="93" bestFit="1" customWidth="1"/>
    <col min="14084" max="14084" width="16.453125" style="93" bestFit="1" customWidth="1"/>
    <col min="14085" max="14338" width="11.453125" style="93"/>
    <col min="14339" max="14339" width="15.36328125" style="93" bestFit="1" customWidth="1"/>
    <col min="14340" max="14340" width="16.453125" style="93" bestFit="1" customWidth="1"/>
    <col min="14341" max="14594" width="11.453125" style="93"/>
    <col min="14595" max="14595" width="15.36328125" style="93" bestFit="1" customWidth="1"/>
    <col min="14596" max="14596" width="16.453125" style="93" bestFit="1" customWidth="1"/>
    <col min="14597" max="14850" width="11.453125" style="93"/>
    <col min="14851" max="14851" width="15.36328125" style="93" bestFit="1" customWidth="1"/>
    <col min="14852" max="14852" width="16.453125" style="93" bestFit="1" customWidth="1"/>
    <col min="14853" max="15106" width="11.453125" style="93"/>
    <col min="15107" max="15107" width="15.36328125" style="93" bestFit="1" customWidth="1"/>
    <col min="15108" max="15108" width="16.453125" style="93" bestFit="1" customWidth="1"/>
    <col min="15109" max="15362" width="11.453125" style="93"/>
    <col min="15363" max="15363" width="15.36328125" style="93" bestFit="1" customWidth="1"/>
    <col min="15364" max="15364" width="16.453125" style="93" bestFit="1" customWidth="1"/>
    <col min="15365" max="15618" width="11.453125" style="93"/>
    <col min="15619" max="15619" width="15.36328125" style="93" bestFit="1" customWidth="1"/>
    <col min="15620" max="15620" width="16.453125" style="93" bestFit="1" customWidth="1"/>
    <col min="15621" max="15874" width="11.453125" style="93"/>
    <col min="15875" max="15875" width="15.36328125" style="93" bestFit="1" customWidth="1"/>
    <col min="15876" max="15876" width="16.453125" style="93" bestFit="1" customWidth="1"/>
    <col min="15877" max="16130" width="11.453125" style="93"/>
    <col min="16131" max="16131" width="15.36328125" style="93" bestFit="1" customWidth="1"/>
    <col min="16132" max="16132" width="16.453125" style="93" bestFit="1" customWidth="1"/>
    <col min="16133" max="16384" width="11.453125" style="93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18.5" x14ac:dyDescent="0.45">
      <c r="A2" s="50"/>
      <c r="B2" s="94" t="s">
        <v>198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18.5" x14ac:dyDescent="0.45">
      <c r="A3" s="50"/>
      <c r="B3" s="9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8.5" x14ac:dyDescent="0.45">
      <c r="A4" s="50"/>
      <c r="B4" s="94" t="s">
        <v>196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A5" s="50"/>
      <c r="B5" s="50" t="s">
        <v>88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4.5" x14ac:dyDescent="0.35">
      <c r="A6" s="50"/>
      <c r="B6" s="95" t="s">
        <v>89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x14ac:dyDescent="0.25">
      <c r="A7" s="50"/>
      <c r="B7" s="50"/>
      <c r="C7" s="50"/>
      <c r="D7" s="96" t="s">
        <v>90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A8" s="50"/>
      <c r="B8" s="50"/>
      <c r="C8" s="50"/>
      <c r="D8" s="96" t="s">
        <v>91</v>
      </c>
      <c r="E8" s="96" t="s">
        <v>92</v>
      </c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x14ac:dyDescent="0.25">
      <c r="A9" s="50"/>
      <c r="B9" s="50"/>
      <c r="C9" s="50"/>
      <c r="D9" s="96" t="s">
        <v>93</v>
      </c>
      <c r="E9" s="96" t="s">
        <v>94</v>
      </c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 x14ac:dyDescent="0.25">
      <c r="A10" s="50"/>
      <c r="B10" s="50"/>
      <c r="C10" s="50"/>
      <c r="D10" s="96" t="s">
        <v>53</v>
      </c>
      <c r="E10" s="96" t="s">
        <v>95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x14ac:dyDescent="0.25">
      <c r="A11" s="50"/>
      <c r="B11" s="50"/>
      <c r="C11" s="50"/>
      <c r="D11" s="96" t="s">
        <v>96</v>
      </c>
      <c r="E11" s="96" t="s">
        <v>97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x14ac:dyDescent="0.25">
      <c r="A12" s="50"/>
      <c r="B12" s="50"/>
      <c r="C12" s="50"/>
      <c r="D12" s="96" t="s">
        <v>49</v>
      </c>
      <c r="E12" s="96" t="s">
        <v>98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1:15" ht="14.5" x14ac:dyDescent="0.35">
      <c r="A14" s="50"/>
      <c r="B14" s="95" t="s">
        <v>99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1:15" ht="14.5" x14ac:dyDescent="0.35">
      <c r="A15" s="50"/>
      <c r="B15" s="97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5" x14ac:dyDescent="0.25">
      <c r="A16" s="50"/>
      <c r="B16" s="133" t="s">
        <v>100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 x14ac:dyDescent="0.25">
      <c r="A17" s="50"/>
      <c r="B17" s="111" t="s">
        <v>101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5" ht="13" x14ac:dyDescent="0.3">
      <c r="A19" s="50"/>
      <c r="B19" s="16"/>
      <c r="C19" s="50"/>
      <c r="D19" s="50"/>
      <c r="E19" s="50"/>
      <c r="F19" s="16"/>
      <c r="G19" s="50"/>
      <c r="H19" s="50"/>
      <c r="I19" s="50"/>
      <c r="J19" s="50"/>
      <c r="K19" s="50"/>
      <c r="L19" s="50"/>
      <c r="M19" s="50"/>
      <c r="N19" s="50"/>
      <c r="O19" s="50"/>
    </row>
    <row r="20" spans="1:15" ht="14.5" x14ac:dyDescent="0.35">
      <c r="A20" s="50"/>
      <c r="B20" s="98" t="s">
        <v>31</v>
      </c>
      <c r="C20" s="99" t="s">
        <v>102</v>
      </c>
      <c r="D20" s="50"/>
      <c r="E20" s="50"/>
      <c r="F20" s="95"/>
      <c r="G20" s="95"/>
      <c r="H20" s="50"/>
      <c r="I20" s="50"/>
      <c r="J20" s="50"/>
      <c r="K20" s="50"/>
      <c r="L20" s="50"/>
      <c r="M20" s="50"/>
      <c r="N20" s="50"/>
    </row>
    <row r="21" spans="1:15" ht="14.5" x14ac:dyDescent="0.35">
      <c r="A21" s="50"/>
      <c r="B21" s="100"/>
      <c r="C21" s="101" t="s">
        <v>103</v>
      </c>
      <c r="D21" s="50"/>
      <c r="E21" s="50"/>
      <c r="F21" s="95"/>
      <c r="G21" s="95"/>
      <c r="H21" s="50"/>
      <c r="I21" s="50"/>
      <c r="J21" s="50"/>
      <c r="K21" s="50"/>
      <c r="L21" s="50"/>
      <c r="M21" s="50"/>
      <c r="N21" s="50"/>
    </row>
    <row r="22" spans="1:15" ht="14.5" x14ac:dyDescent="0.35">
      <c r="A22" s="50"/>
      <c r="B22" s="102" t="s">
        <v>53</v>
      </c>
      <c r="C22" s="103">
        <v>974</v>
      </c>
      <c r="D22" s="50"/>
      <c r="E22" s="50"/>
      <c r="F22" s="104"/>
      <c r="G22" s="104"/>
      <c r="H22" s="105"/>
      <c r="I22" s="105"/>
      <c r="J22" s="105"/>
      <c r="K22" s="50"/>
      <c r="L22" s="50"/>
      <c r="M22" s="50"/>
      <c r="N22" s="50"/>
    </row>
    <row r="23" spans="1:15" ht="14.5" x14ac:dyDescent="0.35">
      <c r="A23" s="50"/>
      <c r="B23" s="102" t="s">
        <v>96</v>
      </c>
      <c r="C23" s="106">
        <f>1-0.0333</f>
        <v>0.9667</v>
      </c>
      <c r="D23" s="50"/>
      <c r="E23" s="50"/>
      <c r="F23" s="107"/>
      <c r="G23" s="107"/>
      <c r="H23" s="108"/>
      <c r="I23" s="108"/>
      <c r="J23" s="108"/>
      <c r="K23" s="50"/>
      <c r="L23" s="50"/>
      <c r="M23" s="50"/>
      <c r="N23" s="50"/>
    </row>
    <row r="24" spans="1:15" ht="14.5" x14ac:dyDescent="0.35">
      <c r="A24" s="50"/>
      <c r="B24" s="109" t="s">
        <v>93</v>
      </c>
      <c r="C24" s="109">
        <v>1.96</v>
      </c>
      <c r="D24" s="50"/>
      <c r="E24" s="110"/>
      <c r="F24" s="110"/>
      <c r="G24" s="110"/>
      <c r="H24" s="108"/>
      <c r="I24" s="108"/>
      <c r="J24" s="108"/>
      <c r="K24" s="50"/>
      <c r="L24" s="50"/>
      <c r="M24" s="50"/>
      <c r="N24" s="50"/>
    </row>
    <row r="25" spans="1:15" ht="14.5" x14ac:dyDescent="0.35">
      <c r="A25" s="50"/>
      <c r="B25" s="109" t="s">
        <v>49</v>
      </c>
      <c r="C25" s="109">
        <v>0.05</v>
      </c>
      <c r="D25" s="50"/>
      <c r="E25" s="110"/>
      <c r="F25" s="110"/>
      <c r="G25" s="110"/>
      <c r="H25" s="105"/>
      <c r="I25" s="105"/>
      <c r="J25" s="105"/>
      <c r="K25" s="50"/>
      <c r="L25" s="50"/>
      <c r="M25" s="50"/>
      <c r="N25" s="50"/>
    </row>
    <row r="26" spans="1:15" ht="14.5" x14ac:dyDescent="0.35">
      <c r="A26" s="50"/>
      <c r="B26" s="111" t="s">
        <v>91</v>
      </c>
      <c r="C26" s="112">
        <f>ROUNDUP((C24^2*C22*(C23*(1-C23)/C23^2))/(C25^2*(C22-1)+C24^2*(C23*(1-C23)/C23^2)),0)</f>
        <v>51</v>
      </c>
      <c r="D26" s="50"/>
      <c r="E26" s="50"/>
      <c r="F26" s="50"/>
      <c r="G26" s="50"/>
      <c r="H26" s="105"/>
      <c r="I26" s="105"/>
      <c r="J26" s="105"/>
      <c r="K26" s="50"/>
      <c r="L26" s="50"/>
      <c r="M26" s="50"/>
      <c r="N26" s="50"/>
    </row>
    <row r="27" spans="1:15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5" x14ac:dyDescent="0.25">
      <c r="A28" s="50"/>
      <c r="B28" s="50" t="s">
        <v>104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x14ac:dyDescent="0.25">
      <c r="A30" s="50"/>
      <c r="B30" s="113" t="s">
        <v>105</v>
      </c>
      <c r="C30" s="114">
        <v>0.9</v>
      </c>
      <c r="D30" s="50"/>
      <c r="E30" s="50"/>
      <c r="F30" s="115"/>
      <c r="G30" s="115"/>
      <c r="H30" s="50"/>
      <c r="I30" s="50"/>
      <c r="J30" s="50"/>
      <c r="K30" s="50"/>
      <c r="L30" s="50"/>
      <c r="M30" s="50"/>
      <c r="N30" s="50"/>
    </row>
    <row r="31" spans="1:15" x14ac:dyDescent="0.25">
      <c r="A31" s="50"/>
      <c r="B31" s="111" t="s">
        <v>106</v>
      </c>
      <c r="C31" s="116">
        <f>ROUNDUP(C26/C30,0)</f>
        <v>57</v>
      </c>
      <c r="D31" s="50"/>
      <c r="E31" s="50"/>
      <c r="F31" s="104"/>
      <c r="G31" s="104"/>
      <c r="H31" s="50"/>
      <c r="I31" s="50"/>
      <c r="J31" s="50"/>
      <c r="K31" s="50"/>
      <c r="L31" s="50"/>
      <c r="M31" s="50"/>
      <c r="N31" s="50"/>
    </row>
    <row r="32" spans="1:15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18.5" x14ac:dyDescent="0.45">
      <c r="A34" s="50"/>
      <c r="B34" s="94" t="s">
        <v>197</v>
      </c>
      <c r="C34" s="94"/>
      <c r="D34" s="94"/>
      <c r="E34" s="94"/>
      <c r="F34" s="94"/>
      <c r="G34" s="94"/>
      <c r="H34" s="94"/>
      <c r="I34" s="94"/>
      <c r="J34" s="50"/>
      <c r="K34" s="50"/>
      <c r="L34" s="50"/>
      <c r="M34" s="50"/>
      <c r="N34" s="50"/>
      <c r="O34" s="50"/>
    </row>
    <row r="35" spans="1:15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18.5" x14ac:dyDescent="0.4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94"/>
      <c r="M36" s="94"/>
      <c r="N36" s="94"/>
      <c r="O36" s="94"/>
    </row>
    <row r="37" spans="1:15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5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x14ac:dyDescent="0.25">
      <c r="A41" s="50"/>
      <c r="B41" s="50" t="s">
        <v>107</v>
      </c>
      <c r="C41" s="50"/>
      <c r="D41" s="50"/>
      <c r="E41" s="96" t="s">
        <v>90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 x14ac:dyDescent="0.25">
      <c r="A42" s="50"/>
      <c r="B42" s="50"/>
      <c r="C42" s="50"/>
      <c r="D42" s="50"/>
      <c r="E42" s="96" t="s">
        <v>108</v>
      </c>
      <c r="F42" s="96" t="s">
        <v>107</v>
      </c>
      <c r="G42" s="50"/>
      <c r="H42" s="50"/>
      <c r="I42" s="50"/>
      <c r="J42" s="50"/>
      <c r="K42" s="50"/>
      <c r="L42" s="50"/>
      <c r="M42" s="50"/>
      <c r="N42" s="50"/>
      <c r="O42" s="50"/>
    </row>
    <row r="43" spans="1:15" x14ac:dyDescent="0.25">
      <c r="A43" s="50"/>
      <c r="B43" s="50"/>
      <c r="C43" s="50"/>
      <c r="D43" s="50"/>
      <c r="E43" s="96" t="s">
        <v>109</v>
      </c>
      <c r="F43" s="96" t="s">
        <v>110</v>
      </c>
      <c r="G43" s="50"/>
      <c r="H43" s="50"/>
      <c r="I43" s="50"/>
      <c r="J43" s="50"/>
      <c r="K43" s="50"/>
      <c r="L43" s="50"/>
      <c r="M43" s="50"/>
      <c r="N43" s="50"/>
      <c r="O43" s="50"/>
    </row>
    <row r="44" spans="1:15" x14ac:dyDescent="0.25">
      <c r="A44" s="50"/>
      <c r="B44" s="50"/>
      <c r="C44" s="50"/>
      <c r="D44" s="50"/>
      <c r="E44" s="96" t="s">
        <v>91</v>
      </c>
      <c r="F44" s="96" t="s">
        <v>92</v>
      </c>
      <c r="G44" s="50"/>
      <c r="H44" s="50"/>
      <c r="I44" s="50"/>
      <c r="J44" s="50"/>
      <c r="K44" s="50"/>
      <c r="L44" s="50"/>
      <c r="M44" s="50"/>
      <c r="N44" s="50"/>
      <c r="O44" s="50"/>
    </row>
    <row r="45" spans="1:15" x14ac:dyDescent="0.25">
      <c r="A45" s="50"/>
      <c r="B45" s="50"/>
      <c r="C45" s="50"/>
      <c r="D45" s="50"/>
      <c r="E45" s="96" t="s">
        <v>96</v>
      </c>
      <c r="F45" s="96" t="s">
        <v>120</v>
      </c>
      <c r="G45" s="50"/>
      <c r="H45" s="50"/>
      <c r="I45" s="50"/>
      <c r="J45" s="50"/>
      <c r="K45" s="50"/>
      <c r="L45" s="50"/>
      <c r="M45" s="50"/>
      <c r="N45" s="50"/>
      <c r="O45" s="50"/>
    </row>
    <row r="46" spans="1:15" x14ac:dyDescent="0.25">
      <c r="A46" s="50"/>
      <c r="B46" s="50"/>
      <c r="C46" s="50"/>
      <c r="D46" s="50"/>
      <c r="E46" s="96" t="s">
        <v>111</v>
      </c>
      <c r="F46" s="96" t="s">
        <v>112</v>
      </c>
      <c r="G46" s="50"/>
      <c r="H46" s="50"/>
      <c r="I46" s="50"/>
      <c r="J46" s="50"/>
      <c r="K46" s="50"/>
      <c r="L46" s="50"/>
      <c r="M46" s="50"/>
      <c r="N46" s="50"/>
      <c r="O46" s="50"/>
    </row>
    <row r="47" spans="1:15" x14ac:dyDescent="0.25">
      <c r="A47" s="50"/>
      <c r="B47" s="50"/>
      <c r="C47" s="50"/>
      <c r="D47" s="50"/>
      <c r="E47" s="50" t="s">
        <v>93</v>
      </c>
      <c r="F47" s="96" t="s">
        <v>94</v>
      </c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5">
      <c r="A48" s="50"/>
      <c r="B48" s="50"/>
      <c r="C48" s="50"/>
      <c r="D48" s="50"/>
      <c r="E48" s="50" t="s">
        <v>49</v>
      </c>
      <c r="F48" s="50" t="s">
        <v>113</v>
      </c>
      <c r="G48" s="50"/>
      <c r="H48" s="50"/>
      <c r="I48" s="50"/>
      <c r="J48" s="50"/>
      <c r="K48" s="50"/>
      <c r="L48" s="50"/>
      <c r="M48" s="50"/>
      <c r="N48" s="50"/>
      <c r="O48" s="50"/>
    </row>
    <row r="49" spans="1:15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5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5" ht="13" x14ac:dyDescent="0.3">
      <c r="A51" s="50"/>
      <c r="B51" s="16"/>
      <c r="C51" s="50"/>
      <c r="D51" s="50"/>
      <c r="E51" s="50"/>
      <c r="F51" s="16"/>
      <c r="G51" s="50"/>
      <c r="H51" s="50"/>
      <c r="I51" s="50"/>
      <c r="J51" s="50"/>
      <c r="K51" s="50"/>
      <c r="L51" s="50"/>
      <c r="M51" s="50"/>
      <c r="N51" s="50"/>
      <c r="O51" s="50"/>
    </row>
    <row r="52" spans="1:15" ht="14.5" x14ac:dyDescent="0.35">
      <c r="A52" s="50"/>
      <c r="B52" s="98" t="s">
        <v>31</v>
      </c>
      <c r="C52" s="117" t="s">
        <v>102</v>
      </c>
      <c r="D52" s="50"/>
      <c r="E52" s="50"/>
      <c r="F52" s="95"/>
      <c r="G52" s="50"/>
      <c r="H52" s="50"/>
      <c r="I52" s="50"/>
      <c r="J52" s="50"/>
      <c r="K52" s="50"/>
      <c r="L52" s="50"/>
      <c r="M52" s="50"/>
      <c r="N52" s="50"/>
    </row>
    <row r="53" spans="1:15" ht="14.5" x14ac:dyDescent="0.35">
      <c r="A53" s="50"/>
      <c r="B53" s="100"/>
      <c r="C53" s="118" t="s">
        <v>103</v>
      </c>
      <c r="D53" s="50"/>
      <c r="E53" s="50"/>
      <c r="F53" s="95"/>
      <c r="G53" s="50"/>
      <c r="H53" s="50"/>
      <c r="I53" s="50"/>
      <c r="J53" s="50"/>
      <c r="K53" s="50"/>
      <c r="L53" s="50"/>
      <c r="M53" s="50"/>
      <c r="N53" s="50"/>
    </row>
    <row r="54" spans="1:15" x14ac:dyDescent="0.25">
      <c r="A54" s="50"/>
      <c r="B54" s="102" t="s">
        <v>53</v>
      </c>
      <c r="C54" s="103">
        <v>974</v>
      </c>
      <c r="D54" s="50"/>
      <c r="E54" s="50"/>
      <c r="F54" s="104"/>
      <c r="G54" s="50"/>
      <c r="H54" s="50"/>
      <c r="I54" s="50"/>
      <c r="J54" s="50"/>
      <c r="K54" s="50"/>
      <c r="L54" s="50"/>
      <c r="M54" s="50"/>
      <c r="N54" s="50"/>
    </row>
    <row r="55" spans="1:15" x14ac:dyDescent="0.25">
      <c r="A55" s="50"/>
      <c r="B55" s="102" t="s">
        <v>91</v>
      </c>
      <c r="C55" s="222">
        <v>53</v>
      </c>
      <c r="D55" s="50"/>
      <c r="E55" s="50"/>
      <c r="F55" s="104"/>
      <c r="G55" s="50"/>
      <c r="H55" s="50"/>
      <c r="I55" s="50"/>
      <c r="J55" s="50"/>
      <c r="K55" s="50"/>
      <c r="L55" s="50"/>
      <c r="M55" s="50"/>
      <c r="N55" s="50"/>
    </row>
    <row r="56" spans="1:15" x14ac:dyDescent="0.25">
      <c r="A56" s="50"/>
      <c r="B56" s="102" t="s">
        <v>96</v>
      </c>
      <c r="C56" s="119">
        <v>1</v>
      </c>
      <c r="D56" s="50"/>
      <c r="E56" s="50"/>
      <c r="F56" s="107"/>
      <c r="G56" s="50"/>
      <c r="H56" s="50"/>
      <c r="I56" s="50"/>
      <c r="J56" s="50"/>
      <c r="K56" s="50"/>
      <c r="L56" s="50"/>
      <c r="M56" s="50"/>
      <c r="N56" s="50"/>
    </row>
    <row r="57" spans="1:15" ht="14.5" x14ac:dyDescent="0.35">
      <c r="A57" s="50"/>
      <c r="B57" s="109" t="s">
        <v>111</v>
      </c>
      <c r="C57" s="120">
        <f>1-C56</f>
        <v>0</v>
      </c>
      <c r="D57" s="50"/>
      <c r="E57" s="110"/>
      <c r="F57" s="121"/>
      <c r="G57" s="50"/>
      <c r="H57" s="50"/>
      <c r="I57" s="50"/>
      <c r="J57" s="50"/>
      <c r="K57" s="50"/>
      <c r="L57" s="50"/>
      <c r="M57" s="50"/>
      <c r="N57" s="50"/>
    </row>
    <row r="58" spans="1:15" ht="14.5" x14ac:dyDescent="0.35">
      <c r="A58" s="50"/>
      <c r="B58" s="109" t="s">
        <v>93</v>
      </c>
      <c r="C58" s="122">
        <f>C24</f>
        <v>1.96</v>
      </c>
      <c r="D58" s="50"/>
      <c r="E58" s="110"/>
      <c r="F58" s="123"/>
      <c r="G58" s="50"/>
      <c r="H58" s="50"/>
      <c r="I58" s="50"/>
      <c r="J58" s="50"/>
      <c r="K58" s="50"/>
      <c r="L58" s="50"/>
      <c r="M58" s="50"/>
      <c r="N58" s="50"/>
    </row>
    <row r="59" spans="1:15" x14ac:dyDescent="0.25">
      <c r="A59" s="50"/>
      <c r="B59" s="112" t="s">
        <v>108</v>
      </c>
      <c r="C59" s="124">
        <f>SQRT((1-C55/C54)*(C56*C57/C55))</f>
        <v>0</v>
      </c>
      <c r="D59" s="50"/>
      <c r="E59" s="50"/>
      <c r="F59" s="107"/>
      <c r="G59" s="50"/>
      <c r="H59" s="50"/>
      <c r="I59" s="50"/>
      <c r="J59" s="50"/>
      <c r="K59" s="50"/>
      <c r="L59" s="50"/>
      <c r="M59" s="50"/>
      <c r="N59" s="50"/>
    </row>
    <row r="60" spans="1:15" x14ac:dyDescent="0.25">
      <c r="A60" s="50"/>
      <c r="B60" s="111" t="s">
        <v>49</v>
      </c>
      <c r="C60" s="125">
        <f>C58*C59/C56</f>
        <v>0</v>
      </c>
      <c r="D60" s="50"/>
      <c r="E60" s="137"/>
      <c r="F60" s="126"/>
      <c r="G60" s="50"/>
      <c r="H60" s="50"/>
      <c r="I60" s="50"/>
      <c r="J60" s="50"/>
      <c r="K60" s="50"/>
      <c r="L60" s="50"/>
      <c r="M60" s="50"/>
      <c r="N60" s="50"/>
    </row>
    <row r="61" spans="1:15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5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ht="18.5" x14ac:dyDescent="0.45">
      <c r="A63" s="50"/>
      <c r="B63" s="94" t="s">
        <v>200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94"/>
    </row>
    <row r="64" spans="1:15" s="8" customFormat="1" ht="18.5" x14ac:dyDescent="0.45">
      <c r="B64" s="94"/>
      <c r="C64" s="50"/>
      <c r="D64" s="50"/>
      <c r="E64" s="50"/>
      <c r="F64" s="50"/>
      <c r="G64" s="50"/>
      <c r="H64" s="50"/>
    </row>
    <row r="65" spans="1:16" ht="18.5" x14ac:dyDescent="0.45">
      <c r="A65" s="8"/>
      <c r="B65" s="94" t="s">
        <v>199</v>
      </c>
      <c r="C65" s="94"/>
      <c r="D65" s="94"/>
      <c r="E65" s="94"/>
      <c r="F65" s="94"/>
      <c r="G65" s="94"/>
      <c r="H65" s="94"/>
      <c r="I65" s="8"/>
      <c r="J65" s="8"/>
      <c r="K65" s="8"/>
      <c r="L65" s="8"/>
      <c r="M65" s="8"/>
      <c r="N65" s="8"/>
      <c r="O65" s="8"/>
      <c r="P65" s="8"/>
    </row>
    <row r="66" spans="1:16" x14ac:dyDescent="0.25">
      <c r="A66" s="8"/>
      <c r="B66" s="50"/>
      <c r="C66" s="50"/>
      <c r="D66" s="50"/>
      <c r="E66" s="50"/>
      <c r="F66" s="50"/>
      <c r="G66" s="50"/>
      <c r="H66" s="50"/>
      <c r="I66" s="8"/>
      <c r="J66" s="8"/>
      <c r="K66" s="8"/>
      <c r="L66" s="8"/>
      <c r="M66" s="8"/>
      <c r="N66" s="8"/>
      <c r="O66" s="8"/>
      <c r="P66" s="8"/>
    </row>
    <row r="67" spans="1:16" x14ac:dyDescent="0.25">
      <c r="A67" s="8"/>
      <c r="B67" s="50"/>
      <c r="C67" s="50"/>
      <c r="D67" s="50"/>
      <c r="E67" s="50"/>
      <c r="F67" s="50"/>
      <c r="G67" s="50"/>
      <c r="H67" s="50"/>
      <c r="I67" s="8"/>
      <c r="J67" s="8"/>
      <c r="K67" s="8"/>
      <c r="L67" s="8"/>
      <c r="M67" s="8"/>
      <c r="N67" s="8"/>
      <c r="O67" s="8"/>
      <c r="P67" s="8"/>
    </row>
    <row r="68" spans="1:16" x14ac:dyDescent="0.25">
      <c r="A68" s="8"/>
      <c r="B68" s="50"/>
      <c r="C68" s="50"/>
      <c r="D68" s="50"/>
      <c r="E68" s="50"/>
      <c r="F68" s="50"/>
      <c r="G68" s="50"/>
      <c r="H68" s="50"/>
      <c r="I68" s="8"/>
      <c r="J68" s="8"/>
      <c r="K68" s="8"/>
      <c r="L68" s="8"/>
      <c r="M68" s="8"/>
      <c r="N68" s="8"/>
      <c r="O68" s="8"/>
      <c r="P68" s="8"/>
    </row>
    <row r="69" spans="1:16" x14ac:dyDescent="0.25">
      <c r="A69" s="8"/>
      <c r="B69" s="50"/>
      <c r="C69" s="50"/>
      <c r="D69" s="50"/>
      <c r="E69" s="50"/>
      <c r="F69" s="50"/>
      <c r="G69" s="50"/>
      <c r="H69" s="50"/>
      <c r="I69" s="8"/>
      <c r="J69" s="8"/>
      <c r="K69" s="8"/>
      <c r="L69" s="8"/>
      <c r="M69" s="8"/>
      <c r="N69" s="8"/>
      <c r="O69" s="8"/>
      <c r="P69" s="8"/>
    </row>
    <row r="70" spans="1:16" x14ac:dyDescent="0.25">
      <c r="A70" s="8"/>
      <c r="B70" s="50"/>
      <c r="C70" s="50"/>
      <c r="D70" s="50"/>
      <c r="E70" s="50"/>
      <c r="F70" s="50"/>
      <c r="G70" s="50"/>
      <c r="H70" s="50"/>
      <c r="I70" s="8"/>
      <c r="J70" s="8"/>
      <c r="K70" s="8"/>
      <c r="L70" s="8"/>
      <c r="M70" s="8"/>
      <c r="N70" s="8"/>
      <c r="O70" s="8"/>
      <c r="P70" s="8"/>
    </row>
    <row r="71" spans="1:16" x14ac:dyDescent="0.25">
      <c r="A71" s="8"/>
      <c r="B71" s="50"/>
      <c r="C71" s="50"/>
      <c r="D71" s="50"/>
      <c r="E71" s="50"/>
      <c r="F71" s="50"/>
      <c r="G71" s="50"/>
      <c r="H71" s="50"/>
      <c r="I71" s="8"/>
      <c r="J71" s="8"/>
      <c r="K71" s="8"/>
      <c r="L71" s="8"/>
      <c r="M71" s="8"/>
      <c r="N71" s="8"/>
      <c r="O71" s="8"/>
      <c r="P71" s="8"/>
    </row>
    <row r="72" spans="1:16" x14ac:dyDescent="0.25">
      <c r="A72" s="8"/>
      <c r="B72" s="50" t="s">
        <v>107</v>
      </c>
      <c r="C72" s="50"/>
      <c r="D72" s="50"/>
      <c r="E72" s="96" t="s">
        <v>90</v>
      </c>
      <c r="F72" s="50"/>
      <c r="G72" s="50"/>
      <c r="H72" s="50"/>
      <c r="I72" s="8"/>
      <c r="J72" s="8"/>
      <c r="K72" s="8"/>
      <c r="L72" s="8"/>
      <c r="M72" s="8"/>
      <c r="N72" s="8"/>
      <c r="O72" s="8"/>
      <c r="P72" s="8"/>
    </row>
    <row r="73" spans="1:16" x14ac:dyDescent="0.25">
      <c r="A73" s="8"/>
      <c r="B73" s="50"/>
      <c r="C73" s="50"/>
      <c r="D73" s="50"/>
      <c r="E73" s="96" t="s">
        <v>108</v>
      </c>
      <c r="F73" s="96" t="s">
        <v>107</v>
      </c>
      <c r="G73" s="50"/>
      <c r="H73" s="50"/>
      <c r="I73" s="8"/>
      <c r="J73" s="8"/>
      <c r="K73" s="8"/>
      <c r="L73" s="8"/>
      <c r="M73" s="8"/>
      <c r="N73" s="8"/>
      <c r="O73" s="8"/>
      <c r="P73" s="8"/>
    </row>
    <row r="74" spans="1:16" x14ac:dyDescent="0.25">
      <c r="A74" s="8"/>
      <c r="B74" s="50"/>
      <c r="C74" s="50"/>
      <c r="D74" s="50"/>
      <c r="E74" s="96" t="s">
        <v>109</v>
      </c>
      <c r="F74" s="96" t="s">
        <v>110</v>
      </c>
      <c r="G74" s="50"/>
      <c r="H74" s="50"/>
      <c r="I74" s="8"/>
      <c r="J74" s="8"/>
      <c r="K74" s="8"/>
      <c r="L74" s="8"/>
      <c r="M74" s="8"/>
      <c r="N74" s="8"/>
      <c r="O74" s="8"/>
      <c r="P74" s="8"/>
    </row>
    <row r="75" spans="1:16" x14ac:dyDescent="0.25">
      <c r="A75" s="8"/>
      <c r="B75" s="50"/>
      <c r="C75" s="50"/>
      <c r="D75" s="50"/>
      <c r="E75" s="96" t="s">
        <v>91</v>
      </c>
      <c r="F75" s="96" t="s">
        <v>92</v>
      </c>
      <c r="G75" s="50"/>
      <c r="H75" s="50"/>
      <c r="I75" s="8"/>
      <c r="J75" s="8"/>
      <c r="K75" s="8"/>
      <c r="L75" s="8"/>
      <c r="M75" s="8"/>
      <c r="N75" s="8"/>
      <c r="O75" s="8"/>
      <c r="P75" s="8"/>
    </row>
    <row r="76" spans="1:16" x14ac:dyDescent="0.25">
      <c r="A76" s="8"/>
      <c r="B76" s="50"/>
      <c r="C76" s="50"/>
      <c r="D76" s="50"/>
      <c r="E76" s="96" t="s">
        <v>96</v>
      </c>
      <c r="F76" s="96" t="s">
        <v>120</v>
      </c>
      <c r="G76" s="50"/>
      <c r="H76" s="50"/>
      <c r="I76" s="8"/>
      <c r="J76" s="8"/>
      <c r="K76" s="8"/>
      <c r="L76" s="8"/>
      <c r="M76" s="8"/>
      <c r="N76" s="8"/>
      <c r="O76" s="8"/>
      <c r="P76" s="8"/>
    </row>
    <row r="77" spans="1:16" x14ac:dyDescent="0.25">
      <c r="A77" s="8"/>
      <c r="B77" s="50"/>
      <c r="C77" s="50"/>
      <c r="D77" s="50"/>
      <c r="E77" s="96" t="s">
        <v>111</v>
      </c>
      <c r="F77" s="96" t="s">
        <v>112</v>
      </c>
      <c r="G77" s="50"/>
      <c r="H77" s="50"/>
      <c r="I77" s="8"/>
      <c r="J77" s="8"/>
      <c r="K77" s="8"/>
      <c r="L77" s="8"/>
      <c r="M77" s="8"/>
      <c r="N77" s="8"/>
      <c r="O77" s="8"/>
      <c r="P77" s="8"/>
    </row>
    <row r="78" spans="1:16" x14ac:dyDescent="0.25">
      <c r="A78" s="8"/>
      <c r="B78" s="50"/>
      <c r="C78" s="50"/>
      <c r="D78" s="50"/>
      <c r="E78" s="50" t="s">
        <v>93</v>
      </c>
      <c r="F78" s="96" t="s">
        <v>94</v>
      </c>
      <c r="G78" s="50"/>
      <c r="H78" s="50"/>
      <c r="I78" s="8"/>
      <c r="J78" s="8"/>
      <c r="K78" s="8"/>
      <c r="L78" s="8"/>
      <c r="M78" s="8"/>
      <c r="N78" s="8"/>
      <c r="O78" s="8"/>
      <c r="P78" s="8"/>
    </row>
    <row r="79" spans="1:16" x14ac:dyDescent="0.25">
      <c r="A79" s="8"/>
      <c r="B79" s="50"/>
      <c r="C79" s="50"/>
      <c r="D79" s="50"/>
      <c r="E79" s="50" t="s">
        <v>49</v>
      </c>
      <c r="F79" s="50" t="s">
        <v>113</v>
      </c>
      <c r="G79" s="50"/>
      <c r="H79" s="50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8"/>
      <c r="B80" s="50"/>
      <c r="C80" s="50"/>
      <c r="D80" s="50"/>
      <c r="E80" s="50"/>
      <c r="F80" s="50"/>
      <c r="G80" s="50"/>
      <c r="H80" s="50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8"/>
      <c r="B81" s="50"/>
      <c r="C81" s="50"/>
      <c r="D81" s="50"/>
      <c r="E81" s="50"/>
      <c r="F81" s="50"/>
      <c r="G81" s="50"/>
      <c r="H81" s="50"/>
      <c r="I81" s="8"/>
      <c r="J81" s="8"/>
      <c r="K81" s="8"/>
      <c r="L81" s="8"/>
      <c r="M81" s="8"/>
      <c r="N81" s="8"/>
      <c r="O81" s="8"/>
      <c r="P81" s="8"/>
    </row>
    <row r="82" spans="1:16" ht="13" x14ac:dyDescent="0.3">
      <c r="A82" s="8"/>
      <c r="B82" s="16"/>
      <c r="C82" s="50"/>
      <c r="D82" s="50"/>
      <c r="E82" s="50"/>
      <c r="F82" s="16"/>
      <c r="G82" s="50"/>
      <c r="H82" s="50"/>
      <c r="I82" s="8"/>
      <c r="J82" s="8"/>
      <c r="K82" s="8"/>
      <c r="L82" s="8"/>
      <c r="M82" s="8"/>
      <c r="N82" s="8"/>
      <c r="O82" s="8"/>
      <c r="P82" s="8"/>
    </row>
    <row r="83" spans="1:16" ht="14.5" x14ac:dyDescent="0.35">
      <c r="A83" s="8"/>
      <c r="B83" s="98" t="s">
        <v>31</v>
      </c>
      <c r="C83" s="117" t="s">
        <v>102</v>
      </c>
      <c r="D83" s="50"/>
      <c r="E83" s="50"/>
      <c r="F83" s="95"/>
      <c r="G83" s="50"/>
      <c r="H83" s="50"/>
      <c r="I83" s="8"/>
      <c r="J83" s="8"/>
      <c r="K83" s="8"/>
      <c r="L83" s="8"/>
      <c r="M83" s="8"/>
      <c r="N83" s="8"/>
      <c r="O83" s="8"/>
      <c r="P83" s="8"/>
    </row>
    <row r="84" spans="1:16" ht="14.5" x14ac:dyDescent="0.35">
      <c r="A84" s="8"/>
      <c r="B84" s="100"/>
      <c r="C84" s="118" t="s">
        <v>103</v>
      </c>
      <c r="D84" s="50"/>
      <c r="E84" s="50"/>
      <c r="F84" s="95"/>
      <c r="G84" s="50"/>
      <c r="H84" s="50"/>
      <c r="I84" s="8"/>
      <c r="J84" s="8"/>
      <c r="K84" s="8"/>
      <c r="L84" s="8"/>
      <c r="M84" s="8"/>
      <c r="N84" s="8"/>
      <c r="O84" s="8"/>
      <c r="P84" s="8"/>
    </row>
    <row r="85" spans="1:16" x14ac:dyDescent="0.25">
      <c r="A85" s="8"/>
      <c r="B85" s="102" t="s">
        <v>53</v>
      </c>
      <c r="C85" s="112">
        <v>974</v>
      </c>
      <c r="D85" s="50"/>
      <c r="E85" s="50"/>
      <c r="F85" s="104"/>
      <c r="G85" s="50"/>
      <c r="H85" s="50"/>
      <c r="I85" s="8"/>
      <c r="J85" s="8"/>
      <c r="K85" s="8"/>
      <c r="L85" s="8"/>
      <c r="M85" s="8"/>
      <c r="N85" s="8"/>
      <c r="O85" s="8"/>
      <c r="P85" s="8"/>
    </row>
    <row r="86" spans="1:16" x14ac:dyDescent="0.25">
      <c r="A86" s="8"/>
      <c r="B86" s="102" t="s">
        <v>91</v>
      </c>
      <c r="C86" s="222">
        <v>53</v>
      </c>
      <c r="D86" s="50"/>
      <c r="E86" s="50"/>
      <c r="F86" s="104"/>
      <c r="G86" s="50"/>
      <c r="H86" s="50"/>
      <c r="I86" s="8"/>
      <c r="J86" s="8"/>
      <c r="K86" s="8"/>
      <c r="L86" s="8"/>
      <c r="M86" s="8"/>
      <c r="N86" s="8"/>
      <c r="O86" s="8"/>
      <c r="P86" s="8"/>
    </row>
    <row r="87" spans="1:16" x14ac:dyDescent="0.25">
      <c r="A87" s="8"/>
      <c r="B87" s="102" t="s">
        <v>96</v>
      </c>
      <c r="C87" s="119">
        <f>'Monitoring Results'!K61</f>
        <v>0.96226415094339623</v>
      </c>
      <c r="D87" s="50"/>
      <c r="E87" s="50"/>
      <c r="F87" s="107"/>
      <c r="G87" s="50"/>
      <c r="H87" s="50"/>
      <c r="I87" s="8"/>
      <c r="J87" s="8"/>
      <c r="K87" s="8"/>
      <c r="L87" s="8"/>
      <c r="M87" s="8"/>
      <c r="N87" s="8"/>
      <c r="O87" s="8"/>
      <c r="P87" s="8"/>
    </row>
    <row r="88" spans="1:16" ht="14.5" x14ac:dyDescent="0.35">
      <c r="A88" s="8"/>
      <c r="B88" s="109" t="s">
        <v>111</v>
      </c>
      <c r="C88" s="120">
        <f>1-C87</f>
        <v>3.7735849056603765E-2</v>
      </c>
      <c r="D88" s="50"/>
      <c r="E88" s="110"/>
      <c r="F88" s="121"/>
      <c r="G88" s="50"/>
      <c r="H88" s="50"/>
      <c r="I88" s="8"/>
      <c r="J88" s="8"/>
      <c r="K88" s="8"/>
      <c r="L88" s="8"/>
      <c r="M88" s="8"/>
      <c r="N88" s="8"/>
      <c r="O88" s="8"/>
      <c r="P88" s="8"/>
    </row>
    <row r="89" spans="1:16" ht="14.5" x14ac:dyDescent="0.35">
      <c r="A89" s="8"/>
      <c r="B89" s="109" t="s">
        <v>93</v>
      </c>
      <c r="C89" s="122">
        <v>1.96</v>
      </c>
      <c r="D89" s="50"/>
      <c r="E89" s="110"/>
      <c r="F89" s="123"/>
      <c r="G89" s="115"/>
      <c r="H89" s="50"/>
      <c r="I89" s="8"/>
      <c r="J89" s="8"/>
      <c r="K89" s="8"/>
      <c r="L89" s="8"/>
      <c r="M89" s="8"/>
      <c r="N89" s="8"/>
      <c r="O89" s="8"/>
      <c r="P89" s="8"/>
    </row>
    <row r="90" spans="1:16" x14ac:dyDescent="0.25">
      <c r="A90" s="8"/>
      <c r="B90" s="112" t="s">
        <v>108</v>
      </c>
      <c r="C90" s="124">
        <f>SQRT((1-C86/C85)*(C87*C88/C86))</f>
        <v>2.5452861723402352E-2</v>
      </c>
      <c r="D90" s="50"/>
      <c r="E90" s="50"/>
      <c r="F90" s="107"/>
      <c r="G90" s="50"/>
      <c r="H90" s="50"/>
      <c r="I90" s="8"/>
      <c r="J90" s="8"/>
      <c r="K90" s="8"/>
      <c r="L90" s="8"/>
      <c r="M90" s="8"/>
      <c r="N90" s="8"/>
      <c r="O90" s="8"/>
      <c r="P90" s="8"/>
    </row>
    <row r="91" spans="1:16" x14ac:dyDescent="0.25">
      <c r="A91" s="8"/>
      <c r="B91" s="111" t="s">
        <v>49</v>
      </c>
      <c r="C91" s="125">
        <f>C89*C90/C87</f>
        <v>5.1843985800530124E-2</v>
      </c>
      <c r="D91" s="50"/>
      <c r="E91" s="137"/>
      <c r="F91" s="126"/>
      <c r="G91" s="50"/>
      <c r="H91" s="50"/>
      <c r="I91" s="8"/>
      <c r="J91" s="8"/>
      <c r="K91" s="8"/>
      <c r="L91" s="8"/>
      <c r="M91" s="8"/>
      <c r="N91" s="8"/>
      <c r="O91" s="8"/>
      <c r="P91" s="8"/>
    </row>
    <row r="92" spans="1:16" x14ac:dyDescent="0.25">
      <c r="A92" s="8"/>
      <c r="B92" s="50"/>
      <c r="C92" s="50"/>
      <c r="D92" s="50"/>
      <c r="E92" s="50"/>
      <c r="F92" s="50"/>
      <c r="G92" s="50"/>
      <c r="H92" s="50"/>
      <c r="I92" s="8"/>
      <c r="J92" s="8"/>
      <c r="K92" s="8"/>
      <c r="L92" s="8"/>
      <c r="M92" s="8"/>
      <c r="N92" s="8"/>
      <c r="O92" s="8"/>
      <c r="P92" s="8"/>
    </row>
    <row r="93" spans="1:16" x14ac:dyDescent="0.25">
      <c r="A93" s="8"/>
      <c r="B93" s="50" t="s">
        <v>202</v>
      </c>
      <c r="C93" s="50"/>
      <c r="D93" s="50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5">
      <c r="A94" s="8"/>
      <c r="B94" s="50"/>
      <c r="C94" s="50"/>
      <c r="D94" s="50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5">
      <c r="A95" s="8"/>
      <c r="B95" s="112" t="s">
        <v>201</v>
      </c>
      <c r="C95" s="119">
        <f>C87-C89*(C87*C88/C86)^(1/2)</f>
        <v>0.91096119924312213</v>
      </c>
      <c r="D95" s="50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5">
      <c r="A96" s="8"/>
      <c r="B96" s="50"/>
      <c r="C96" s="50"/>
      <c r="D96" s="50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25">
      <c r="A97" s="8"/>
      <c r="B97" s="50"/>
      <c r="C97" s="50"/>
      <c r="D97" s="50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5">
      <c r="A98" s="8"/>
      <c r="B98" s="50"/>
      <c r="C98" s="50"/>
      <c r="D98" s="50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18.5" x14ac:dyDescent="0.45">
      <c r="A100" s="8"/>
      <c r="B100" s="94" t="s">
        <v>2463</v>
      </c>
      <c r="C100" s="94"/>
      <c r="D100" s="94"/>
      <c r="E100" s="94"/>
      <c r="F100" s="94"/>
      <c r="G100" s="94"/>
      <c r="H100" s="94"/>
      <c r="I100" s="8"/>
      <c r="J100" s="8"/>
      <c r="K100" s="8"/>
      <c r="L100" s="8"/>
      <c r="M100" s="8"/>
      <c r="N100" s="8"/>
      <c r="O100" s="8"/>
      <c r="P100" s="8"/>
    </row>
    <row r="101" spans="1:16" x14ac:dyDescent="0.25">
      <c r="A101" s="8"/>
      <c r="B101" s="50"/>
      <c r="C101" s="50"/>
      <c r="D101" s="50"/>
      <c r="E101" s="50"/>
      <c r="F101" s="50"/>
      <c r="G101" s="50"/>
      <c r="H101" s="50"/>
      <c r="I101" s="8"/>
      <c r="J101" s="8"/>
      <c r="K101" s="8"/>
      <c r="L101" s="8"/>
      <c r="M101" s="8"/>
      <c r="N101" s="8"/>
      <c r="O101" s="8"/>
      <c r="P101" s="8"/>
    </row>
    <row r="102" spans="1:16" x14ac:dyDescent="0.25">
      <c r="A102" s="8"/>
      <c r="B102" s="50"/>
      <c r="C102" s="50"/>
      <c r="D102" s="50"/>
      <c r="E102" s="50"/>
      <c r="F102" s="50"/>
      <c r="G102" s="50"/>
      <c r="H102" s="50"/>
      <c r="I102" s="8"/>
      <c r="J102" s="8"/>
      <c r="K102" s="8"/>
      <c r="L102" s="8"/>
      <c r="M102" s="8"/>
      <c r="N102" s="8"/>
      <c r="O102" s="8"/>
      <c r="P102" s="8"/>
    </row>
    <row r="103" spans="1:16" x14ac:dyDescent="0.25">
      <c r="A103" s="8"/>
      <c r="B103" s="50"/>
      <c r="C103" s="50"/>
      <c r="D103" s="50"/>
      <c r="E103" s="50"/>
      <c r="F103" s="50"/>
      <c r="G103" s="50"/>
      <c r="H103" s="50"/>
      <c r="I103" s="8"/>
      <c r="J103" s="8"/>
      <c r="K103" s="8"/>
      <c r="L103" s="8"/>
      <c r="M103" s="8"/>
      <c r="N103" s="8"/>
      <c r="O103" s="8"/>
      <c r="P103" s="8"/>
    </row>
    <row r="104" spans="1:16" x14ac:dyDescent="0.25">
      <c r="A104" s="8"/>
      <c r="B104" s="50"/>
      <c r="C104" s="50"/>
      <c r="D104" s="50"/>
      <c r="E104" s="50"/>
      <c r="F104" s="50"/>
      <c r="G104" s="50"/>
      <c r="H104" s="50"/>
      <c r="I104" s="8"/>
      <c r="J104" s="8"/>
      <c r="K104" s="8"/>
      <c r="L104" s="8"/>
      <c r="M104" s="8"/>
      <c r="N104" s="8"/>
      <c r="O104" s="8"/>
      <c r="P104" s="8"/>
    </row>
    <row r="105" spans="1:16" x14ac:dyDescent="0.25">
      <c r="A105" s="8"/>
      <c r="B105" s="50"/>
      <c r="C105" s="50"/>
      <c r="D105" s="50"/>
      <c r="E105" s="50"/>
      <c r="F105" s="50"/>
      <c r="G105" s="50"/>
      <c r="H105" s="50"/>
      <c r="I105" s="8"/>
      <c r="J105" s="8"/>
      <c r="K105" s="8"/>
      <c r="L105" s="8"/>
      <c r="M105" s="8"/>
      <c r="N105" s="8"/>
      <c r="O105" s="8"/>
      <c r="P105" s="8"/>
    </row>
    <row r="106" spans="1:16" x14ac:dyDescent="0.25">
      <c r="A106" s="8"/>
      <c r="B106" s="50"/>
      <c r="C106" s="50"/>
      <c r="D106" s="50"/>
      <c r="E106" s="50"/>
      <c r="F106" s="50"/>
      <c r="G106" s="50"/>
      <c r="H106" s="50"/>
      <c r="I106" s="8"/>
      <c r="J106" s="8"/>
      <c r="K106" s="8"/>
      <c r="L106" s="8"/>
      <c r="M106" s="8"/>
      <c r="N106" s="8"/>
      <c r="O106" s="8"/>
      <c r="P106" s="8"/>
    </row>
    <row r="107" spans="1:16" x14ac:dyDescent="0.25">
      <c r="A107" s="8"/>
      <c r="B107" s="50" t="s">
        <v>107</v>
      </c>
      <c r="C107" s="50"/>
      <c r="D107" s="50"/>
      <c r="E107" s="96" t="s">
        <v>90</v>
      </c>
      <c r="F107" s="50"/>
      <c r="G107" s="50"/>
      <c r="H107" s="50"/>
      <c r="I107" s="8"/>
      <c r="J107" s="8"/>
      <c r="K107" s="8"/>
      <c r="L107" s="8"/>
      <c r="M107" s="8"/>
      <c r="N107" s="8"/>
      <c r="O107" s="8"/>
      <c r="P107" s="8"/>
    </row>
    <row r="108" spans="1:16" x14ac:dyDescent="0.25">
      <c r="A108" s="8"/>
      <c r="B108" s="50"/>
      <c r="C108" s="50"/>
      <c r="D108" s="50"/>
      <c r="E108" s="96" t="s">
        <v>108</v>
      </c>
      <c r="F108" s="96" t="s">
        <v>107</v>
      </c>
      <c r="G108" s="50"/>
      <c r="H108" s="50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A109" s="8"/>
      <c r="B109" s="50"/>
      <c r="C109" s="50"/>
      <c r="D109" s="50"/>
      <c r="E109" s="96" t="s">
        <v>109</v>
      </c>
      <c r="F109" s="96" t="s">
        <v>110</v>
      </c>
      <c r="G109" s="50"/>
      <c r="H109" s="50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A110" s="8"/>
      <c r="B110" s="50"/>
      <c r="C110" s="50"/>
      <c r="D110" s="50"/>
      <c r="E110" s="96" t="s">
        <v>91</v>
      </c>
      <c r="F110" s="96" t="s">
        <v>92</v>
      </c>
      <c r="G110" s="50"/>
      <c r="H110" s="50"/>
      <c r="I110" s="8"/>
      <c r="J110" s="8"/>
      <c r="K110" s="8"/>
      <c r="L110" s="8"/>
      <c r="M110" s="8"/>
      <c r="N110" s="8"/>
      <c r="O110" s="8"/>
      <c r="P110" s="8"/>
    </row>
    <row r="111" spans="1:16" x14ac:dyDescent="0.25">
      <c r="A111" s="8"/>
      <c r="B111" s="50"/>
      <c r="C111" s="50"/>
      <c r="D111" s="50"/>
      <c r="E111" s="96" t="s">
        <v>96</v>
      </c>
      <c r="F111" s="96" t="s">
        <v>120</v>
      </c>
      <c r="G111" s="50"/>
      <c r="H111" s="50"/>
      <c r="I111" s="8"/>
      <c r="J111" s="8"/>
      <c r="K111" s="8"/>
      <c r="L111" s="8"/>
      <c r="M111" s="8"/>
      <c r="N111" s="8"/>
      <c r="O111" s="8"/>
      <c r="P111" s="8"/>
    </row>
    <row r="112" spans="1:16" x14ac:dyDescent="0.25">
      <c r="A112" s="8"/>
      <c r="B112" s="50"/>
      <c r="C112" s="50"/>
      <c r="D112" s="50"/>
      <c r="E112" s="96" t="s">
        <v>111</v>
      </c>
      <c r="F112" s="96" t="s">
        <v>112</v>
      </c>
      <c r="G112" s="50"/>
      <c r="H112" s="50"/>
      <c r="I112" s="8"/>
      <c r="J112" s="8"/>
      <c r="K112" s="8"/>
      <c r="L112" s="8"/>
      <c r="M112" s="8"/>
      <c r="N112" s="8"/>
      <c r="O112" s="8"/>
      <c r="P112" s="8"/>
    </row>
    <row r="113" spans="1:16" x14ac:dyDescent="0.25">
      <c r="A113" s="8"/>
      <c r="B113" s="50"/>
      <c r="C113" s="50"/>
      <c r="D113" s="50"/>
      <c r="E113" s="50" t="s">
        <v>93</v>
      </c>
      <c r="F113" s="96" t="s">
        <v>94</v>
      </c>
      <c r="G113" s="50"/>
      <c r="H113" s="50"/>
      <c r="I113" s="8"/>
      <c r="J113" s="8"/>
      <c r="K113" s="8"/>
      <c r="L113" s="8"/>
      <c r="M113" s="8"/>
      <c r="N113" s="8"/>
      <c r="O113" s="8"/>
      <c r="P113" s="8"/>
    </row>
    <row r="114" spans="1:16" x14ac:dyDescent="0.25">
      <c r="A114" s="8"/>
      <c r="B114" s="50"/>
      <c r="C114" s="50"/>
      <c r="D114" s="50"/>
      <c r="E114" s="50" t="s">
        <v>49</v>
      </c>
      <c r="F114" s="50" t="s">
        <v>113</v>
      </c>
      <c r="G114" s="50"/>
      <c r="H114" s="50"/>
      <c r="I114" s="8"/>
      <c r="J114" s="8"/>
      <c r="K114" s="8"/>
      <c r="L114" s="8"/>
      <c r="M114" s="8"/>
      <c r="N114" s="8"/>
      <c r="O114" s="8"/>
      <c r="P114" s="8"/>
    </row>
    <row r="115" spans="1:16" x14ac:dyDescent="0.25">
      <c r="A115" s="8"/>
      <c r="B115" s="50"/>
      <c r="C115" s="50"/>
      <c r="D115" s="50"/>
      <c r="E115" s="50"/>
      <c r="F115" s="50"/>
      <c r="G115" s="50"/>
      <c r="H115" s="50"/>
      <c r="I115" s="8"/>
      <c r="J115" s="8"/>
      <c r="K115" s="8"/>
      <c r="L115" s="8"/>
      <c r="M115" s="8"/>
      <c r="N115" s="8"/>
      <c r="O115" s="8"/>
      <c r="P115" s="8"/>
    </row>
    <row r="116" spans="1:16" x14ac:dyDescent="0.25">
      <c r="A116" s="8"/>
      <c r="B116" s="50"/>
      <c r="C116" s="50"/>
      <c r="D116" s="50"/>
      <c r="E116" s="50"/>
      <c r="F116" s="50"/>
      <c r="G116" s="50"/>
      <c r="H116" s="50"/>
      <c r="I116" s="8"/>
      <c r="J116" s="8"/>
      <c r="K116" s="8"/>
      <c r="L116" s="8"/>
      <c r="M116" s="8"/>
      <c r="N116" s="8"/>
      <c r="O116" s="8"/>
      <c r="P116" s="8"/>
    </row>
    <row r="117" spans="1:16" ht="13" x14ac:dyDescent="0.3">
      <c r="A117" s="8"/>
      <c r="B117" s="16"/>
      <c r="C117" s="50"/>
      <c r="D117" s="50"/>
      <c r="E117" s="50"/>
      <c r="F117" s="16"/>
      <c r="G117" s="50"/>
      <c r="H117" s="50"/>
      <c r="I117" s="8"/>
      <c r="J117" s="8"/>
      <c r="K117" s="8"/>
      <c r="L117" s="8"/>
      <c r="M117" s="8"/>
      <c r="N117" s="8"/>
      <c r="O117" s="8"/>
      <c r="P117" s="8"/>
    </row>
    <row r="118" spans="1:16" ht="14.5" x14ac:dyDescent="0.35">
      <c r="A118" s="8"/>
      <c r="B118" s="98" t="s">
        <v>31</v>
      </c>
      <c r="C118" s="117" t="s">
        <v>102</v>
      </c>
      <c r="D118" s="50"/>
      <c r="E118" s="50"/>
      <c r="F118" s="95"/>
      <c r="G118" s="50"/>
      <c r="H118" s="50"/>
      <c r="I118" s="8"/>
      <c r="J118" s="8"/>
      <c r="K118" s="8"/>
      <c r="L118" s="8"/>
      <c r="M118" s="8"/>
      <c r="N118" s="8"/>
      <c r="O118" s="8"/>
      <c r="P118" s="8"/>
    </row>
    <row r="119" spans="1:16" ht="14.5" x14ac:dyDescent="0.35">
      <c r="A119" s="8"/>
      <c r="B119" s="100"/>
      <c r="C119" s="118" t="s">
        <v>103</v>
      </c>
      <c r="D119" s="50"/>
      <c r="E119" s="50"/>
      <c r="F119" s="95"/>
      <c r="G119" s="50"/>
      <c r="H119" s="50"/>
      <c r="I119" s="8"/>
      <c r="J119" s="8"/>
      <c r="K119" s="8"/>
      <c r="L119" s="8"/>
      <c r="M119" s="8"/>
      <c r="N119" s="8"/>
      <c r="O119" s="8"/>
      <c r="P119" s="8"/>
    </row>
    <row r="120" spans="1:16" x14ac:dyDescent="0.25">
      <c r="A120" s="8"/>
      <c r="B120" s="102" t="s">
        <v>53</v>
      </c>
      <c r="C120" s="112">
        <v>974</v>
      </c>
      <c r="D120" s="50"/>
      <c r="E120" s="50"/>
      <c r="F120" s="104"/>
      <c r="G120" s="50"/>
      <c r="H120" s="50"/>
      <c r="I120" s="8"/>
      <c r="J120" s="8"/>
      <c r="K120" s="8"/>
      <c r="L120" s="8"/>
      <c r="M120" s="8"/>
      <c r="N120" s="8"/>
      <c r="O120" s="8"/>
      <c r="P120" s="8"/>
    </row>
    <row r="121" spans="1:16" x14ac:dyDescent="0.25">
      <c r="A121" s="8"/>
      <c r="B121" s="102" t="s">
        <v>91</v>
      </c>
      <c r="C121" s="222">
        <v>53</v>
      </c>
      <c r="D121" s="50"/>
      <c r="E121" s="50"/>
      <c r="F121" s="104"/>
      <c r="G121" s="50"/>
      <c r="H121" s="50"/>
      <c r="I121" s="8"/>
      <c r="J121" s="8"/>
      <c r="K121" s="8"/>
      <c r="L121" s="8"/>
      <c r="M121" s="8"/>
      <c r="N121" s="8"/>
      <c r="O121" s="8"/>
      <c r="P121" s="8"/>
    </row>
    <row r="122" spans="1:16" x14ac:dyDescent="0.25">
      <c r="A122" s="8"/>
      <c r="B122" s="102" t="s">
        <v>96</v>
      </c>
      <c r="C122" s="119">
        <f>'Monitoring Results'!J61</f>
        <v>1</v>
      </c>
      <c r="D122" s="50"/>
      <c r="E122" s="50"/>
      <c r="F122" s="107"/>
      <c r="G122" s="50"/>
      <c r="H122" s="50"/>
      <c r="I122" s="8"/>
      <c r="J122" s="8"/>
      <c r="K122" s="8"/>
      <c r="L122" s="8"/>
      <c r="M122" s="8"/>
      <c r="N122" s="8"/>
      <c r="O122" s="8"/>
      <c r="P122" s="8"/>
    </row>
    <row r="123" spans="1:16" ht="14.5" x14ac:dyDescent="0.35">
      <c r="A123" s="8"/>
      <c r="B123" s="109" t="s">
        <v>111</v>
      </c>
      <c r="C123" s="120">
        <f>1-C122</f>
        <v>0</v>
      </c>
      <c r="D123" s="50"/>
      <c r="E123" s="110"/>
      <c r="F123" s="121"/>
      <c r="G123" s="50"/>
      <c r="H123" s="50"/>
      <c r="I123" s="8"/>
      <c r="J123" s="8"/>
      <c r="K123" s="8"/>
      <c r="L123" s="8"/>
      <c r="M123" s="8"/>
      <c r="N123" s="8"/>
      <c r="O123" s="8"/>
      <c r="P123" s="8"/>
    </row>
    <row r="124" spans="1:16" ht="14.5" x14ac:dyDescent="0.35">
      <c r="A124" s="8"/>
      <c r="B124" s="109" t="s">
        <v>93</v>
      </c>
      <c r="C124" s="122">
        <v>1.96</v>
      </c>
      <c r="D124" s="50"/>
      <c r="E124" s="110"/>
      <c r="F124" s="123"/>
      <c r="G124" s="50"/>
      <c r="H124" s="50"/>
      <c r="I124" s="8"/>
      <c r="J124" s="8"/>
      <c r="K124" s="8"/>
      <c r="L124" s="8"/>
      <c r="M124" s="8"/>
      <c r="N124" s="8"/>
      <c r="O124" s="8"/>
      <c r="P124" s="8"/>
    </row>
    <row r="125" spans="1:16" x14ac:dyDescent="0.25">
      <c r="A125" s="8"/>
      <c r="B125" s="112" t="s">
        <v>108</v>
      </c>
      <c r="C125" s="124">
        <f>SQRT((1-C121/C120)*(C122*C123/C121))</f>
        <v>0</v>
      </c>
      <c r="D125" s="50"/>
      <c r="E125" s="50"/>
      <c r="F125" s="107"/>
      <c r="G125" s="50"/>
      <c r="H125" s="50"/>
      <c r="I125" s="8"/>
      <c r="J125" s="8"/>
      <c r="K125" s="8"/>
      <c r="L125" s="8"/>
      <c r="M125" s="8"/>
      <c r="N125" s="8"/>
      <c r="O125" s="8"/>
      <c r="P125" s="8"/>
    </row>
    <row r="126" spans="1:16" x14ac:dyDescent="0.25">
      <c r="A126" s="8"/>
      <c r="B126" s="111" t="s">
        <v>49</v>
      </c>
      <c r="C126" s="125">
        <f>C124*C125/C122</f>
        <v>0</v>
      </c>
      <c r="D126" s="50"/>
      <c r="E126" s="137"/>
      <c r="F126" s="126"/>
      <c r="G126" s="50"/>
      <c r="H126" s="50"/>
      <c r="I126" s="8"/>
      <c r="J126" s="8"/>
      <c r="K126" s="8"/>
      <c r="L126" s="8"/>
      <c r="M126" s="8"/>
      <c r="N126" s="8"/>
      <c r="O126" s="8"/>
      <c r="P126" s="8"/>
    </row>
    <row r="127" spans="1:16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1:16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1:16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1:16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1:16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6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1:16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1:16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1:16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1:16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1:16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1"/>
  <sheetViews>
    <sheetView zoomScale="70" zoomScaleNormal="70" workbookViewId="0">
      <selection activeCell="O23" sqref="O23"/>
    </sheetView>
  </sheetViews>
  <sheetFormatPr baseColWidth="10" defaultColWidth="11.453125" defaultRowHeight="14.5" x14ac:dyDescent="0.35"/>
  <cols>
    <col min="1" max="1" width="10.08984375" style="7" customWidth="1"/>
    <col min="2" max="2" width="15.54296875" style="127" customWidth="1"/>
    <col min="3" max="3" width="29.36328125" style="7" customWidth="1"/>
    <col min="4" max="4" width="36.54296875" style="7" customWidth="1"/>
    <col min="5" max="5" width="23.90625" style="7" customWidth="1"/>
    <col min="6" max="6" width="13.6328125" style="7" customWidth="1"/>
    <col min="7" max="7" width="42.08984375" style="7" customWidth="1"/>
    <col min="8" max="16384" width="11.453125" style="7"/>
  </cols>
  <sheetData>
    <row r="1" spans="1:7" ht="18" customHeight="1" x14ac:dyDescent="0.35"/>
    <row r="2" spans="1:7" s="131" customFormat="1" ht="43.5" x14ac:dyDescent="0.35">
      <c r="A2" s="128" t="str">
        <f>'Monitoring Results'!A1</f>
        <v>Number of monitored sample</v>
      </c>
      <c r="B2" s="129" t="str">
        <f>'Monitoring Results'!C1</f>
        <v>Date of Interview</v>
      </c>
      <c r="C2" s="129" t="str">
        <f>'Monitoring Results'!D1</f>
        <v>Name of User in Database</v>
      </c>
      <c r="D2" s="129" t="str">
        <f>'Monitoring Results'!E1</f>
        <v>Person interviewed</v>
      </c>
      <c r="E2" s="129" t="str">
        <f>'Monitoring Results'!F1</f>
        <v>Name of Interviewer</v>
      </c>
      <c r="F2" s="130" t="str">
        <f>'Monitoring Results'!G1</f>
        <v>Is the biogas unit in operation?</v>
      </c>
      <c r="G2" s="134" t="str">
        <f>'Monitoring Results'!H1</f>
        <v>Have you displaced or substituted firewood/charcoal consumption (non-renewable biomass) since using the biogas unit?</v>
      </c>
    </row>
    <row r="3" spans="1:7" x14ac:dyDescent="0.35">
      <c r="A3" s="147">
        <f>'Monitoring Results'!A45</f>
        <v>44</v>
      </c>
      <c r="B3" s="148">
        <f>'Monitoring Results'!C45</f>
        <v>44975</v>
      </c>
      <c r="C3" s="296"/>
      <c r="D3" s="296"/>
      <c r="E3" s="296"/>
      <c r="F3" s="213" t="str">
        <f>'Monitoring Results'!G45</f>
        <v>Yes</v>
      </c>
      <c r="G3" s="213" t="str">
        <f>'Monitoring Results'!H45</f>
        <v>Yes</v>
      </c>
    </row>
    <row r="4" spans="1:7" x14ac:dyDescent="0.35">
      <c r="A4" s="145">
        <f>'Monitoring Results'!A8</f>
        <v>7</v>
      </c>
      <c r="B4" s="146">
        <f>'Monitoring Results'!C8</f>
        <v>44995</v>
      </c>
      <c r="C4" s="297"/>
      <c r="D4" s="297"/>
      <c r="E4" s="297"/>
      <c r="F4" s="214" t="str">
        <f>'Monitoring Results'!G8</f>
        <v>Yes</v>
      </c>
      <c r="G4" s="214" t="str">
        <f>'Monitoring Results'!H8</f>
        <v>Yes</v>
      </c>
    </row>
    <row r="5" spans="1:7" x14ac:dyDescent="0.35">
      <c r="A5" s="145">
        <f>'Monitoring Results'!A47</f>
        <v>46</v>
      </c>
      <c r="B5" s="146">
        <f>'Monitoring Results'!C47</f>
        <v>45003</v>
      </c>
      <c r="C5" s="297"/>
      <c r="D5" s="297"/>
      <c r="E5" s="297"/>
      <c r="F5" s="214" t="str">
        <f>'Monitoring Results'!G47</f>
        <v>Yes</v>
      </c>
      <c r="G5" s="214" t="str">
        <f>'Monitoring Results'!H47</f>
        <v>Yes</v>
      </c>
    </row>
    <row r="6" spans="1:7" x14ac:dyDescent="0.35">
      <c r="A6" s="145">
        <f>'Monitoring Results'!A41</f>
        <v>40</v>
      </c>
      <c r="B6" s="146">
        <f>'Monitoring Results'!C41</f>
        <v>45001</v>
      </c>
      <c r="C6" s="297"/>
      <c r="D6" s="297"/>
      <c r="E6" s="297"/>
      <c r="F6" s="214" t="str">
        <f>'Monitoring Results'!G41</f>
        <v>Yes</v>
      </c>
      <c r="G6" s="214" t="str">
        <f>'Monitoring Results'!H41</f>
        <v>Yes</v>
      </c>
    </row>
    <row r="7" spans="1:7" x14ac:dyDescent="0.35">
      <c r="A7" s="145">
        <f>'Monitoring Results'!A37</f>
        <v>36</v>
      </c>
      <c r="B7" s="146">
        <f>'Monitoring Results'!C37</f>
        <v>44998</v>
      </c>
      <c r="C7" s="297"/>
      <c r="D7" s="297"/>
      <c r="E7" s="297"/>
      <c r="F7" s="214" t="str">
        <f>'Monitoring Results'!G37</f>
        <v>Yes</v>
      </c>
      <c r="G7" s="214" t="str">
        <f>'Monitoring Results'!H37</f>
        <v>Yes</v>
      </c>
    </row>
    <row r="8" spans="1:7" x14ac:dyDescent="0.35">
      <c r="A8" s="145">
        <f>'Monitoring Results'!A20</f>
        <v>19</v>
      </c>
      <c r="B8" s="146">
        <f>'Monitoring Results'!C20</f>
        <v>44972</v>
      </c>
      <c r="C8" s="297"/>
      <c r="D8" s="297"/>
      <c r="E8" s="297"/>
      <c r="F8" s="214" t="str">
        <f>'Monitoring Results'!G20</f>
        <v>Yes</v>
      </c>
      <c r="G8" s="214" t="str">
        <f>'Monitoring Results'!H20</f>
        <v>Yes</v>
      </c>
    </row>
    <row r="9" spans="1:7" x14ac:dyDescent="0.35">
      <c r="A9" s="145">
        <f>'Monitoring Results'!A30</f>
        <v>29</v>
      </c>
      <c r="B9" s="146">
        <f>'Monitoring Results'!C30</f>
        <v>44975</v>
      </c>
      <c r="C9" s="297"/>
      <c r="D9" s="297"/>
      <c r="E9" s="297"/>
      <c r="F9" s="214" t="str">
        <f>'Monitoring Results'!G30</f>
        <v>Yes</v>
      </c>
      <c r="G9" s="214" t="str">
        <f>'Monitoring Results'!H30</f>
        <v>Yes</v>
      </c>
    </row>
    <row r="10" spans="1:7" x14ac:dyDescent="0.35">
      <c r="A10" s="145">
        <f>'Monitoring Results'!A17</f>
        <v>16</v>
      </c>
      <c r="B10" s="146">
        <f>'Monitoring Results'!C17</f>
        <v>44975</v>
      </c>
      <c r="C10" s="297"/>
      <c r="D10" s="297"/>
      <c r="E10" s="297"/>
      <c r="F10" s="214" t="str">
        <f>'Monitoring Results'!G17</f>
        <v>Yes</v>
      </c>
      <c r="G10" s="214" t="str">
        <f>'Monitoring Results'!H17</f>
        <v>Yes</v>
      </c>
    </row>
    <row r="11" spans="1:7" x14ac:dyDescent="0.35">
      <c r="A11" s="145">
        <f>'Monitoring Results'!A19</f>
        <v>18</v>
      </c>
      <c r="B11" s="146">
        <f>'Monitoring Results'!C19</f>
        <v>44981</v>
      </c>
      <c r="C11" s="297"/>
      <c r="D11" s="297"/>
      <c r="E11" s="297"/>
      <c r="F11" s="214" t="str">
        <f>'Monitoring Results'!G19</f>
        <v>Yes</v>
      </c>
      <c r="G11" s="214" t="str">
        <f>'Monitoring Results'!H19</f>
        <v>Yes</v>
      </c>
    </row>
    <row r="12" spans="1:7" x14ac:dyDescent="0.35">
      <c r="A12" s="145">
        <f>'Monitoring Results'!A39</f>
        <v>38</v>
      </c>
      <c r="B12" s="146">
        <f>'Monitoring Results'!C39</f>
        <v>44981</v>
      </c>
      <c r="C12" s="297"/>
      <c r="D12" s="297"/>
      <c r="E12" s="297"/>
      <c r="F12" s="214" t="str">
        <f>'Monitoring Results'!G39</f>
        <v>Yes</v>
      </c>
      <c r="G12" s="214" t="str">
        <f>'Monitoring Results'!H39</f>
        <v>Yes</v>
      </c>
    </row>
    <row r="13" spans="1:7" x14ac:dyDescent="0.35">
      <c r="A13" s="145">
        <f>'Monitoring Results'!A13</f>
        <v>12</v>
      </c>
      <c r="B13" s="146">
        <f>'Monitoring Results'!C13</f>
        <v>44972</v>
      </c>
      <c r="C13" s="297"/>
      <c r="D13" s="297"/>
      <c r="E13" s="297"/>
      <c r="F13" s="214" t="str">
        <f>'Monitoring Results'!G13</f>
        <v>Yes</v>
      </c>
      <c r="G13" s="214" t="str">
        <f>'Monitoring Results'!H13</f>
        <v>Yes</v>
      </c>
    </row>
    <row r="14" spans="1:7" x14ac:dyDescent="0.35">
      <c r="A14" s="145">
        <f>'Monitoring Results'!A16</f>
        <v>15</v>
      </c>
      <c r="B14" s="146">
        <f>'Monitoring Results'!C16</f>
        <v>44995</v>
      </c>
      <c r="C14" s="297"/>
      <c r="D14" s="297"/>
      <c r="E14" s="297"/>
      <c r="F14" s="214" t="str">
        <f>'Monitoring Results'!G16</f>
        <v>Yes</v>
      </c>
      <c r="G14" s="214" t="str">
        <f>'Monitoring Results'!H16</f>
        <v>Yes</v>
      </c>
    </row>
    <row r="15" spans="1:7" x14ac:dyDescent="0.35">
      <c r="A15" s="216">
        <f>'Monitoring Results'!A4</f>
        <v>3</v>
      </c>
      <c r="B15" s="150"/>
      <c r="C15" s="297"/>
      <c r="D15" s="297"/>
      <c r="E15" s="298"/>
      <c r="F15" s="217"/>
      <c r="G15" s="217"/>
    </row>
    <row r="16" spans="1:7" x14ac:dyDescent="0.35">
      <c r="A16" s="145">
        <f>'Monitoring Results'!A35</f>
        <v>34</v>
      </c>
      <c r="B16" s="146">
        <f>'Monitoring Results'!C35</f>
        <v>44982</v>
      </c>
      <c r="C16" s="297"/>
      <c r="D16" s="297"/>
      <c r="E16" s="297"/>
      <c r="F16" s="214" t="str">
        <f>'Monitoring Results'!G35</f>
        <v>Yes</v>
      </c>
      <c r="G16" s="214" t="str">
        <f>'Monitoring Results'!H35</f>
        <v>Yes</v>
      </c>
    </row>
    <row r="17" spans="1:7" x14ac:dyDescent="0.35">
      <c r="A17" s="145">
        <f>'Monitoring Results'!A48</f>
        <v>47</v>
      </c>
      <c r="B17" s="146">
        <f>'Monitoring Results'!C48</f>
        <v>44982</v>
      </c>
      <c r="C17" s="297"/>
      <c r="D17" s="297"/>
      <c r="E17" s="297"/>
      <c r="F17" s="214" t="str">
        <f>'Monitoring Results'!G48</f>
        <v>Yes</v>
      </c>
      <c r="G17" s="214" t="str">
        <f>'Monitoring Results'!H48</f>
        <v>Yes</v>
      </c>
    </row>
    <row r="18" spans="1:7" x14ac:dyDescent="0.35">
      <c r="A18" s="145">
        <f>'Monitoring Results'!A33</f>
        <v>32</v>
      </c>
      <c r="B18" s="146">
        <f>'Monitoring Results'!C33</f>
        <v>44990</v>
      </c>
      <c r="C18" s="297"/>
      <c r="D18" s="297"/>
      <c r="E18" s="297"/>
      <c r="F18" s="214" t="str">
        <f>'Monitoring Results'!G33</f>
        <v>Yes</v>
      </c>
      <c r="G18" s="214" t="str">
        <f>'Monitoring Results'!H33</f>
        <v>Yes</v>
      </c>
    </row>
    <row r="19" spans="1:7" x14ac:dyDescent="0.35">
      <c r="A19" s="145">
        <f>'Monitoring Results'!A53</f>
        <v>52</v>
      </c>
      <c r="B19" s="146">
        <f>'Monitoring Results'!C53</f>
        <v>45002</v>
      </c>
      <c r="C19" s="297"/>
      <c r="D19" s="297"/>
      <c r="E19" s="297"/>
      <c r="F19" s="214" t="str">
        <f>'Monitoring Results'!G53</f>
        <v>Yes</v>
      </c>
      <c r="G19" s="214" t="str">
        <f>'Monitoring Results'!H53</f>
        <v>Yes</v>
      </c>
    </row>
    <row r="20" spans="1:7" x14ac:dyDescent="0.35">
      <c r="A20" s="145">
        <f>'Monitoring Results'!A29</f>
        <v>28</v>
      </c>
      <c r="B20" s="146">
        <f>'Monitoring Results'!C29</f>
        <v>44974</v>
      </c>
      <c r="C20" s="297"/>
      <c r="D20" s="297"/>
      <c r="E20" s="297"/>
      <c r="F20" s="214" t="str">
        <f>'Monitoring Results'!G29</f>
        <v>Yes</v>
      </c>
      <c r="G20" s="214" t="str">
        <f>'Monitoring Results'!H29</f>
        <v>Yes</v>
      </c>
    </row>
    <row r="21" spans="1:7" x14ac:dyDescent="0.35">
      <c r="A21" s="145">
        <f>'Monitoring Results'!A38</f>
        <v>37</v>
      </c>
      <c r="B21" s="146">
        <f>'Monitoring Results'!C38</f>
        <v>44977</v>
      </c>
      <c r="C21" s="297"/>
      <c r="D21" s="297"/>
      <c r="E21" s="297"/>
      <c r="F21" s="214" t="str">
        <f>'Monitoring Results'!G38</f>
        <v>Yes</v>
      </c>
      <c r="G21" s="214" t="str">
        <f>'Monitoring Results'!H38</f>
        <v>Yes</v>
      </c>
    </row>
    <row r="22" spans="1:7" x14ac:dyDescent="0.35">
      <c r="A22" s="145">
        <f>'Monitoring Results'!A55</f>
        <v>54</v>
      </c>
      <c r="B22" s="146">
        <f>'Monitoring Results'!C55</f>
        <v>44980</v>
      </c>
      <c r="C22" s="297"/>
      <c r="D22" s="297"/>
      <c r="E22" s="297"/>
      <c r="F22" s="214" t="str">
        <f>'Monitoring Results'!G55</f>
        <v>Yes</v>
      </c>
      <c r="G22" s="214" t="str">
        <f>'Monitoring Results'!H55</f>
        <v>Yes</v>
      </c>
    </row>
    <row r="23" spans="1:7" ht="15" customHeight="1" x14ac:dyDescent="0.35">
      <c r="A23" s="145">
        <f>'Monitoring Results'!A49</f>
        <v>48</v>
      </c>
      <c r="B23" s="146">
        <f>'Monitoring Results'!C49</f>
        <v>45002</v>
      </c>
      <c r="C23" s="297"/>
      <c r="D23" s="297"/>
      <c r="E23" s="297"/>
      <c r="F23" s="214" t="str">
        <f>'Monitoring Results'!G49</f>
        <v>Yes</v>
      </c>
      <c r="G23" s="214" t="str">
        <f>'Monitoring Results'!H49</f>
        <v>Yes</v>
      </c>
    </row>
    <row r="24" spans="1:7" x14ac:dyDescent="0.35">
      <c r="A24" s="145">
        <f>'Monitoring Results'!A28</f>
        <v>27</v>
      </c>
      <c r="B24" s="146">
        <f>'Monitoring Results'!C28</f>
        <v>44982</v>
      </c>
      <c r="C24" s="297"/>
      <c r="D24" s="297"/>
      <c r="E24" s="297"/>
      <c r="F24" s="214" t="str">
        <f>'Monitoring Results'!G28</f>
        <v>Yes</v>
      </c>
      <c r="G24" s="214" t="str">
        <f>'Monitoring Results'!H28</f>
        <v>Yes</v>
      </c>
    </row>
    <row r="25" spans="1:7" x14ac:dyDescent="0.35">
      <c r="A25" s="145">
        <f>'Monitoring Results'!A14</f>
        <v>13</v>
      </c>
      <c r="B25" s="146">
        <f>'Monitoring Results'!C14</f>
        <v>44981</v>
      </c>
      <c r="C25" s="297"/>
      <c r="D25" s="297"/>
      <c r="E25" s="297"/>
      <c r="F25" s="214" t="str">
        <f>'Monitoring Results'!G14</f>
        <v>Yes</v>
      </c>
      <c r="G25" s="214" t="str">
        <f>'Monitoring Results'!H14</f>
        <v>Yes</v>
      </c>
    </row>
    <row r="26" spans="1:7" x14ac:dyDescent="0.35">
      <c r="A26" s="145">
        <f>'Monitoring Results'!A36</f>
        <v>35</v>
      </c>
      <c r="B26" s="146">
        <f>'Monitoring Results'!C36</f>
        <v>44990</v>
      </c>
      <c r="C26" s="297"/>
      <c r="D26" s="297"/>
      <c r="E26" s="297"/>
      <c r="F26" s="214" t="str">
        <f>'Monitoring Results'!G36</f>
        <v>Yes</v>
      </c>
      <c r="G26" s="214" t="str">
        <f>'Monitoring Results'!H36</f>
        <v>Yes</v>
      </c>
    </row>
    <row r="27" spans="1:7" x14ac:dyDescent="0.35">
      <c r="A27" s="145">
        <f>'Monitoring Results'!A3</f>
        <v>2</v>
      </c>
      <c r="B27" s="146">
        <f>'Monitoring Results'!C3</f>
        <v>44972</v>
      </c>
      <c r="C27" s="297"/>
      <c r="D27" s="297"/>
      <c r="E27" s="297"/>
      <c r="F27" s="214" t="str">
        <f>'Monitoring Results'!G3</f>
        <v>Yes</v>
      </c>
      <c r="G27" s="214" t="str">
        <f>'Monitoring Results'!H3</f>
        <v>Yes</v>
      </c>
    </row>
    <row r="28" spans="1:7" x14ac:dyDescent="0.35">
      <c r="A28" s="145">
        <f>'Monitoring Results'!A44</f>
        <v>43</v>
      </c>
      <c r="B28" s="146">
        <f>'Monitoring Results'!C44</f>
        <v>44975</v>
      </c>
      <c r="C28" s="297"/>
      <c r="D28" s="297"/>
      <c r="E28" s="297"/>
      <c r="F28" s="214" t="str">
        <f>'Monitoring Results'!G44</f>
        <v>Yes</v>
      </c>
      <c r="G28" s="214" t="str">
        <f>'Monitoring Results'!H44</f>
        <v>Yes</v>
      </c>
    </row>
    <row r="29" spans="1:7" x14ac:dyDescent="0.35">
      <c r="A29" s="145">
        <f>'Monitoring Results'!A56</f>
        <v>55</v>
      </c>
      <c r="B29" s="146">
        <f>'Monitoring Results'!C56</f>
        <v>44982</v>
      </c>
      <c r="C29" s="297"/>
      <c r="D29" s="297"/>
      <c r="E29" s="297"/>
      <c r="F29" s="214" t="str">
        <f>'Monitoring Results'!G56</f>
        <v>Yes</v>
      </c>
      <c r="G29" s="214" t="str">
        <f>'Monitoring Results'!H56</f>
        <v>Yes</v>
      </c>
    </row>
    <row r="30" spans="1:7" x14ac:dyDescent="0.35">
      <c r="A30" s="145">
        <f>'Monitoring Results'!A46</f>
        <v>45</v>
      </c>
      <c r="B30" s="146">
        <f>'Monitoring Results'!C46</f>
        <v>44999</v>
      </c>
      <c r="C30" s="297"/>
      <c r="D30" s="297"/>
      <c r="E30" s="297"/>
      <c r="F30" s="214" t="str">
        <f>'Monitoring Results'!G46</f>
        <v>Yes</v>
      </c>
      <c r="G30" s="214" t="str">
        <f>'Monitoring Results'!H46</f>
        <v>Yes</v>
      </c>
    </row>
    <row r="31" spans="1:7" x14ac:dyDescent="0.35">
      <c r="A31" s="145">
        <f>'Monitoring Results'!A5</f>
        <v>4</v>
      </c>
      <c r="B31" s="146">
        <f>'Monitoring Results'!C5</f>
        <v>44972</v>
      </c>
      <c r="C31" s="297"/>
      <c r="D31" s="297"/>
      <c r="E31" s="297"/>
      <c r="F31" s="214" t="str">
        <f>'Monitoring Results'!G5</f>
        <v>Yes</v>
      </c>
      <c r="G31" s="214" t="str">
        <f>'Monitoring Results'!H5</f>
        <v>Yes</v>
      </c>
    </row>
    <row r="32" spans="1:7" x14ac:dyDescent="0.35">
      <c r="A32" s="145">
        <f>'Monitoring Results'!A7</f>
        <v>6</v>
      </c>
      <c r="B32" s="146">
        <f>'Monitoring Results'!C7</f>
        <v>44977</v>
      </c>
      <c r="C32" s="297"/>
      <c r="D32" s="297"/>
      <c r="E32" s="297"/>
      <c r="F32" s="214" t="str">
        <f>'Monitoring Results'!G7</f>
        <v>Yes</v>
      </c>
      <c r="G32" s="214" t="str">
        <f>'Monitoring Results'!H7</f>
        <v>Yes</v>
      </c>
    </row>
    <row r="33" spans="1:7" x14ac:dyDescent="0.35">
      <c r="A33" s="145">
        <f>'Monitoring Results'!A52</f>
        <v>51</v>
      </c>
      <c r="B33" s="146">
        <f>'Monitoring Results'!C52</f>
        <v>44993</v>
      </c>
      <c r="C33" s="297"/>
      <c r="D33" s="297"/>
      <c r="E33" s="297"/>
      <c r="F33" s="214" t="str">
        <f>'Monitoring Results'!G52</f>
        <v>Yes</v>
      </c>
      <c r="G33" s="214" t="str">
        <f>'Monitoring Results'!H52</f>
        <v>Yes</v>
      </c>
    </row>
    <row r="34" spans="1:7" x14ac:dyDescent="0.35">
      <c r="A34" s="145">
        <f>'Monitoring Results'!A24</f>
        <v>23</v>
      </c>
      <c r="B34" s="146">
        <f>'Monitoring Results'!C24</f>
        <v>44982</v>
      </c>
      <c r="C34" s="297"/>
      <c r="D34" s="297"/>
      <c r="E34" s="297"/>
      <c r="F34" s="214" t="str">
        <f>'Monitoring Results'!G24</f>
        <v>Yes</v>
      </c>
      <c r="G34" s="214" t="str">
        <f>'Monitoring Results'!H24</f>
        <v>Yes</v>
      </c>
    </row>
    <row r="35" spans="1:7" x14ac:dyDescent="0.35">
      <c r="A35" s="145">
        <f>'Monitoring Results'!A26</f>
        <v>25</v>
      </c>
      <c r="B35" s="146">
        <f>'Monitoring Results'!C26</f>
        <v>44975</v>
      </c>
      <c r="C35" s="297"/>
      <c r="D35" s="297"/>
      <c r="E35" s="297"/>
      <c r="F35" s="214" t="str">
        <f>'Monitoring Results'!G26</f>
        <v>Yes</v>
      </c>
      <c r="G35" s="214" t="str">
        <f>'Monitoring Results'!H26</f>
        <v>Yes</v>
      </c>
    </row>
    <row r="36" spans="1:7" x14ac:dyDescent="0.35">
      <c r="A36" s="145">
        <f>'Monitoring Results'!A27</f>
        <v>26</v>
      </c>
      <c r="B36" s="146">
        <f>'Monitoring Results'!C27</f>
        <v>44975</v>
      </c>
      <c r="C36" s="297"/>
      <c r="D36" s="297"/>
      <c r="E36" s="297"/>
      <c r="F36" s="214" t="str">
        <f>'Monitoring Results'!G27</f>
        <v>Yes</v>
      </c>
      <c r="G36" s="214" t="str">
        <f>'Monitoring Results'!H27</f>
        <v>Yes</v>
      </c>
    </row>
    <row r="37" spans="1:7" x14ac:dyDescent="0.35">
      <c r="A37" s="145">
        <f>'Monitoring Results'!A10</f>
        <v>9</v>
      </c>
      <c r="B37" s="146">
        <f>'Monitoring Results'!C10</f>
        <v>44977</v>
      </c>
      <c r="C37" s="297"/>
      <c r="D37" s="297"/>
      <c r="E37" s="297"/>
      <c r="F37" s="214" t="str">
        <f>'Monitoring Results'!G10</f>
        <v>Yes</v>
      </c>
      <c r="G37" s="214" t="str">
        <f>'Monitoring Results'!H10</f>
        <v>Yes</v>
      </c>
    </row>
    <row r="38" spans="1:7" x14ac:dyDescent="0.35">
      <c r="A38" s="145">
        <f>'Monitoring Results'!A40</f>
        <v>39</v>
      </c>
      <c r="B38" s="146">
        <f>'Monitoring Results'!C40</f>
        <v>44999</v>
      </c>
      <c r="C38" s="297"/>
      <c r="D38" s="297"/>
      <c r="E38" s="297"/>
      <c r="F38" s="214" t="str">
        <f>'Monitoring Results'!G40</f>
        <v>Yes</v>
      </c>
      <c r="G38" s="214" t="str">
        <f>'Monitoring Results'!H40</f>
        <v>Yes</v>
      </c>
    </row>
    <row r="39" spans="1:7" x14ac:dyDescent="0.35">
      <c r="A39" s="145">
        <f>'Monitoring Results'!A34</f>
        <v>33</v>
      </c>
      <c r="B39" s="146">
        <f>'Monitoring Results'!C34</f>
        <v>44990</v>
      </c>
      <c r="C39" s="297"/>
      <c r="D39" s="297"/>
      <c r="E39" s="297"/>
      <c r="F39" s="214" t="str">
        <f>'Monitoring Results'!G34</f>
        <v>Yes</v>
      </c>
      <c r="G39" s="214" t="str">
        <f>'Monitoring Results'!H34</f>
        <v>Yes</v>
      </c>
    </row>
    <row r="40" spans="1:7" x14ac:dyDescent="0.35">
      <c r="A40" s="145">
        <f>'Monitoring Results'!A42</f>
        <v>41</v>
      </c>
      <c r="B40" s="146">
        <f>'Monitoring Results'!C42</f>
        <v>44975</v>
      </c>
      <c r="C40" s="297"/>
      <c r="D40" s="297"/>
      <c r="E40" s="297"/>
      <c r="F40" s="214" t="str">
        <f>'Monitoring Results'!G42</f>
        <v>Yes</v>
      </c>
      <c r="G40" s="214" t="str">
        <f>'Monitoring Results'!H42</f>
        <v>Yes</v>
      </c>
    </row>
    <row r="41" spans="1:7" x14ac:dyDescent="0.35">
      <c r="A41" s="145">
        <f>'Monitoring Results'!A15</f>
        <v>14</v>
      </c>
      <c r="B41" s="146">
        <f>'Monitoring Results'!C15</f>
        <v>44973</v>
      </c>
      <c r="C41" s="297"/>
      <c r="D41" s="297"/>
      <c r="E41" s="297"/>
      <c r="F41" s="214" t="str">
        <f>'Monitoring Results'!G15</f>
        <v>Yes</v>
      </c>
      <c r="G41" s="214" t="str">
        <f>'Monitoring Results'!H15</f>
        <v>Yes</v>
      </c>
    </row>
    <row r="42" spans="1:7" x14ac:dyDescent="0.35">
      <c r="A42" s="216">
        <f>'Monitoring Results'!A50</f>
        <v>49</v>
      </c>
      <c r="B42" s="150"/>
      <c r="C42" s="297"/>
      <c r="D42" s="297"/>
      <c r="E42" s="299"/>
      <c r="F42" s="217"/>
      <c r="G42" s="218"/>
    </row>
    <row r="43" spans="1:7" x14ac:dyDescent="0.35">
      <c r="A43" s="145">
        <f>'Monitoring Results'!A22</f>
        <v>21</v>
      </c>
      <c r="B43" s="146">
        <f>'Monitoring Results'!C22</f>
        <v>44977</v>
      </c>
      <c r="C43" s="297"/>
      <c r="D43" s="297"/>
      <c r="E43" s="297"/>
      <c r="F43" s="214" t="str">
        <f>'Monitoring Results'!G22</f>
        <v>Yes</v>
      </c>
      <c r="G43" s="214" t="str">
        <f>'Monitoring Results'!H22</f>
        <v>Yes</v>
      </c>
    </row>
    <row r="44" spans="1:7" x14ac:dyDescent="0.35">
      <c r="A44" s="145">
        <f>'Monitoring Results'!A2</f>
        <v>1</v>
      </c>
      <c r="B44" s="146">
        <f>'Monitoring Results'!C2</f>
        <v>44977</v>
      </c>
      <c r="C44" s="297"/>
      <c r="D44" s="297"/>
      <c r="E44" s="297"/>
      <c r="F44" s="214" t="str">
        <f>'Monitoring Results'!G2</f>
        <v>Yes</v>
      </c>
      <c r="G44" s="214" t="str">
        <f>'Monitoring Results'!H2</f>
        <v>Yes</v>
      </c>
    </row>
    <row r="45" spans="1:7" x14ac:dyDescent="0.35">
      <c r="A45" s="145">
        <f>'Monitoring Results'!A9</f>
        <v>8</v>
      </c>
      <c r="B45" s="146">
        <f>'Monitoring Results'!C9</f>
        <v>44973</v>
      </c>
      <c r="C45" s="297"/>
      <c r="D45" s="297"/>
      <c r="E45" s="297"/>
      <c r="F45" s="214" t="str">
        <f>'Monitoring Results'!G3</f>
        <v>Yes</v>
      </c>
      <c r="G45" s="214" t="str">
        <f>'Monitoring Results'!H9</f>
        <v>Yes</v>
      </c>
    </row>
    <row r="46" spans="1:7" x14ac:dyDescent="0.35">
      <c r="A46" s="145">
        <f>'Monitoring Results'!A51</f>
        <v>50</v>
      </c>
      <c r="B46" s="146">
        <f>'Monitoring Results'!C51</f>
        <v>44990</v>
      </c>
      <c r="C46" s="297"/>
      <c r="D46" s="297"/>
      <c r="E46" s="297"/>
      <c r="F46" s="214" t="str">
        <f>'Monitoring Results'!G51</f>
        <v>Yes</v>
      </c>
      <c r="G46" s="214" t="str">
        <f>'Monitoring Results'!H51</f>
        <v>Yes</v>
      </c>
    </row>
    <row r="47" spans="1:7" x14ac:dyDescent="0.35">
      <c r="A47" s="145">
        <f>'Monitoring Results'!A31</f>
        <v>30</v>
      </c>
      <c r="B47" s="146">
        <f>'Monitoring Results'!C31</f>
        <v>44974</v>
      </c>
      <c r="C47" s="297"/>
      <c r="D47" s="297"/>
      <c r="E47" s="297"/>
      <c r="F47" s="214" t="str">
        <f>'Monitoring Results'!G31</f>
        <v>Yes</v>
      </c>
      <c r="G47" s="214" t="str">
        <f>'Monitoring Results'!H31</f>
        <v>Yes</v>
      </c>
    </row>
    <row r="48" spans="1:7" x14ac:dyDescent="0.35">
      <c r="A48" s="145">
        <f>'Monitoring Results'!A58</f>
        <v>57</v>
      </c>
      <c r="B48" s="146">
        <f>'Monitoring Results'!C58</f>
        <v>44991</v>
      </c>
      <c r="C48" s="297"/>
      <c r="D48" s="297"/>
      <c r="E48" s="297"/>
      <c r="F48" s="214" t="str">
        <f>'Monitoring Results'!G58</f>
        <v>Yes</v>
      </c>
      <c r="G48" s="214" t="str">
        <f>'Monitoring Results'!H58</f>
        <v>Yes</v>
      </c>
    </row>
    <row r="49" spans="1:8" x14ac:dyDescent="0.35">
      <c r="A49" s="145">
        <f>'Monitoring Results'!A54</f>
        <v>53</v>
      </c>
      <c r="B49" s="146">
        <f>'Monitoring Results'!C54</f>
        <v>44999</v>
      </c>
      <c r="C49" s="297"/>
      <c r="D49" s="297"/>
      <c r="E49" s="297"/>
      <c r="F49" s="214" t="str">
        <f>'Monitoring Results'!G54</f>
        <v>Yes</v>
      </c>
      <c r="G49" s="214" t="str">
        <f>'Monitoring Results'!H54</f>
        <v>Yes</v>
      </c>
    </row>
    <row r="50" spans="1:8" x14ac:dyDescent="0.35">
      <c r="A50" s="145">
        <f>'Monitoring Results'!A57</f>
        <v>56</v>
      </c>
      <c r="B50" s="146">
        <f>'Monitoring Results'!C57</f>
        <v>44975</v>
      </c>
      <c r="C50" s="297"/>
      <c r="D50" s="297"/>
      <c r="E50" s="297"/>
      <c r="F50" s="214" t="str">
        <f>'Monitoring Results'!G57</f>
        <v>Yes</v>
      </c>
      <c r="G50" s="214" t="str">
        <f>'Monitoring Results'!H57</f>
        <v>Yes</v>
      </c>
    </row>
    <row r="51" spans="1:8" x14ac:dyDescent="0.35">
      <c r="A51" s="216">
        <f>'Monitoring Results'!A11</f>
        <v>10</v>
      </c>
      <c r="B51" s="150"/>
      <c r="C51" s="297"/>
      <c r="D51" s="297"/>
      <c r="E51" s="298"/>
      <c r="F51" s="217"/>
      <c r="G51" s="217"/>
    </row>
    <row r="52" spans="1:8" x14ac:dyDescent="0.35">
      <c r="A52" s="145">
        <f>'Monitoring Results'!A21</f>
        <v>20</v>
      </c>
      <c r="B52" s="146">
        <f>'Monitoring Results'!C21</f>
        <v>44975</v>
      </c>
      <c r="C52" s="297"/>
      <c r="D52" s="297"/>
      <c r="E52" s="297"/>
      <c r="F52" s="214" t="str">
        <f>'Monitoring Results'!G21</f>
        <v>Yes</v>
      </c>
      <c r="G52" s="214" t="str">
        <f>'Monitoring Results'!H21</f>
        <v>Yes</v>
      </c>
    </row>
    <row r="53" spans="1:8" x14ac:dyDescent="0.35">
      <c r="A53" s="145">
        <f>'Monitoring Results'!A43</f>
        <v>42</v>
      </c>
      <c r="B53" s="146">
        <f>'Monitoring Results'!C43</f>
        <v>44990</v>
      </c>
      <c r="C53" s="297"/>
      <c r="D53" s="297"/>
      <c r="E53" s="297"/>
      <c r="F53" s="214" t="str">
        <f>'Monitoring Results'!G43</f>
        <v>Yes</v>
      </c>
      <c r="G53" s="214" t="str">
        <f>'Monitoring Results'!H43</f>
        <v>Yes</v>
      </c>
    </row>
    <row r="54" spans="1:8" x14ac:dyDescent="0.35">
      <c r="A54" s="145">
        <f>'Monitoring Results'!A18</f>
        <v>17</v>
      </c>
      <c r="B54" s="146">
        <f>'Monitoring Results'!C18</f>
        <v>44995</v>
      </c>
      <c r="C54" s="297"/>
      <c r="D54" s="297"/>
      <c r="E54" s="297"/>
      <c r="F54" s="214" t="str">
        <f>'Monitoring Results'!G18</f>
        <v>Yes</v>
      </c>
      <c r="G54" s="214" t="str">
        <f>'Monitoring Results'!H18</f>
        <v>Yes</v>
      </c>
    </row>
    <row r="55" spans="1:8" x14ac:dyDescent="0.35">
      <c r="A55" s="145">
        <f>'Monitoring Results'!A12</f>
        <v>11</v>
      </c>
      <c r="B55" s="146">
        <f>'Monitoring Results'!C12</f>
        <v>45003</v>
      </c>
      <c r="C55" s="297"/>
      <c r="D55" s="297"/>
      <c r="E55" s="297"/>
      <c r="F55" s="214" t="str">
        <f>'Monitoring Results'!G12</f>
        <v>Yes</v>
      </c>
      <c r="G55" s="214" t="str">
        <f>'Monitoring Results'!H12</f>
        <v>Yes</v>
      </c>
    </row>
    <row r="56" spans="1:8" s="132" customFormat="1" ht="16" customHeight="1" x14ac:dyDescent="0.35">
      <c r="A56" s="216">
        <f>'Monitoring Results'!A23</f>
        <v>22</v>
      </c>
      <c r="B56" s="150"/>
      <c r="C56" s="297"/>
      <c r="D56" s="297"/>
      <c r="E56" s="300"/>
      <c r="F56" s="217"/>
      <c r="G56" s="217"/>
    </row>
    <row r="57" spans="1:8" s="132" customFormat="1" x14ac:dyDescent="0.35">
      <c r="A57" s="145">
        <f>'Monitoring Results'!A25</f>
        <v>24</v>
      </c>
      <c r="B57" s="146">
        <f>'Monitoring Results'!C25</f>
        <v>44972</v>
      </c>
      <c r="C57" s="297"/>
      <c r="D57" s="297"/>
      <c r="E57" s="297"/>
      <c r="F57" s="214" t="str">
        <f>'Monitoring Results'!G25</f>
        <v>Yes</v>
      </c>
      <c r="G57" s="214" t="str">
        <f>'Monitoring Results'!H25</f>
        <v>Yes</v>
      </c>
    </row>
    <row r="58" spans="1:8" s="132" customFormat="1" x14ac:dyDescent="0.35">
      <c r="A58" s="145">
        <f>'Monitoring Results'!A32</f>
        <v>31</v>
      </c>
      <c r="B58" s="146">
        <f>'Monitoring Results'!C32</f>
        <v>44975</v>
      </c>
      <c r="C58" s="297"/>
      <c r="D58" s="297"/>
      <c r="E58" s="297"/>
      <c r="F58" s="214" t="str">
        <f>'Monitoring Results'!G32</f>
        <v>Yes</v>
      </c>
      <c r="G58" s="214" t="str">
        <f>'Monitoring Results'!H32</f>
        <v>Yes</v>
      </c>
    </row>
    <row r="59" spans="1:8" s="132" customFormat="1" ht="15" thickBot="1" x14ac:dyDescent="0.4">
      <c r="A59" s="152">
        <f>'Monitoring Results'!A6</f>
        <v>5</v>
      </c>
      <c r="B59" s="212">
        <f>'Monitoring Results'!C6</f>
        <v>44980</v>
      </c>
      <c r="C59" s="301"/>
      <c r="D59" s="301"/>
      <c r="E59" s="301"/>
      <c r="F59" s="215" t="str">
        <f>'Monitoring Results'!G6</f>
        <v>Yes</v>
      </c>
      <c r="G59" s="215" t="str">
        <f>'Monitoring Results'!H6</f>
        <v>Yes</v>
      </c>
    </row>
    <row r="60" spans="1:8" x14ac:dyDescent="0.35">
      <c r="E60" s="156" t="s">
        <v>188</v>
      </c>
      <c r="F60" s="219">
        <f>COUNTA(F3:F59)</f>
        <v>53</v>
      </c>
      <c r="G60" s="219">
        <f>COUNTA(G3:G59)</f>
        <v>53</v>
      </c>
      <c r="H60" s="132"/>
    </row>
    <row r="61" spans="1:8" x14ac:dyDescent="0.35">
      <c r="E61" s="156" t="s">
        <v>189</v>
      </c>
      <c r="F61" s="220">
        <f>COUNTIF(F2:F59,"Yes")</f>
        <v>53</v>
      </c>
      <c r="G61" s="220">
        <f>COUNTIF(G3:G59,"Yes")</f>
        <v>53</v>
      </c>
    </row>
    <row r="62" spans="1:8" x14ac:dyDescent="0.35">
      <c r="E62" s="157" t="s">
        <v>190</v>
      </c>
      <c r="F62" s="220">
        <f>COUNTIF(F2:F59,"-")</f>
        <v>0</v>
      </c>
      <c r="G62" s="220">
        <f>COUNTIF(G2:G58,"-")</f>
        <v>0</v>
      </c>
    </row>
    <row r="63" spans="1:8" ht="43.5" x14ac:dyDescent="0.35">
      <c r="E63" s="275" t="s">
        <v>3984</v>
      </c>
      <c r="F63" s="276">
        <f>2/11</f>
        <v>0.18181818181818182</v>
      </c>
      <c r="G63" s="220"/>
    </row>
    <row r="64" spans="1:8" x14ac:dyDescent="0.35">
      <c r="E64" s="158" t="s">
        <v>191</v>
      </c>
      <c r="F64" s="221">
        <f>F63</f>
        <v>0.18181818181818182</v>
      </c>
      <c r="G64" s="221">
        <f>G62/G60/2</f>
        <v>0</v>
      </c>
    </row>
    <row r="69" spans="3:4" x14ac:dyDescent="0.35">
      <c r="C69"/>
    </row>
    <row r="71" spans="3:4" x14ac:dyDescent="0.35">
      <c r="C71" s="149"/>
      <c r="D71" s="7" t="s">
        <v>3951</v>
      </c>
    </row>
  </sheetData>
  <autoFilter ref="A2:G2" xr:uid="{00000000-0009-0000-0000-000002000000}">
    <sortState xmlns:xlrd2="http://schemas.microsoft.com/office/spreadsheetml/2017/richdata2" ref="A3:G63">
      <sortCondition ref="C2"/>
    </sortState>
  </autoFilter>
  <pageMargins left="0.7" right="0.7" top="0.78740157499999996" bottom="0.78740157499999996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72"/>
  <sheetViews>
    <sheetView zoomScale="70" zoomScaleNormal="70" workbookViewId="0">
      <selection activeCell="S23" sqref="S23"/>
    </sheetView>
  </sheetViews>
  <sheetFormatPr baseColWidth="10" defaultColWidth="11.453125" defaultRowHeight="14.5" x14ac:dyDescent="0.35"/>
  <cols>
    <col min="1" max="2" width="22.54296875" style="7" customWidth="1"/>
    <col min="3" max="3" width="15.54296875" style="127" customWidth="1"/>
    <col min="4" max="4" width="29.36328125" style="7" customWidth="1"/>
    <col min="5" max="5" width="36.54296875" style="127" customWidth="1"/>
    <col min="6" max="6" width="19.90625" style="7" customWidth="1"/>
    <col min="7" max="7" width="13.6328125" style="7" customWidth="1"/>
    <col min="8" max="8" width="41.36328125" style="7" customWidth="1"/>
    <col min="9" max="9" width="32.54296875" style="7" customWidth="1"/>
    <col min="10" max="10" width="27.90625" style="7" customWidth="1"/>
    <col min="11" max="11" width="20.6328125" style="7" customWidth="1"/>
    <col min="12" max="12" width="66.54296875" style="7" customWidth="1"/>
    <col min="13" max="13" width="9.26953125" style="7" customWidth="1"/>
    <col min="14" max="14" width="26.08984375" style="7" customWidth="1"/>
    <col min="15" max="16384" width="11.453125" style="7"/>
  </cols>
  <sheetData>
    <row r="1" spans="1:47" s="131" customFormat="1" ht="72.5" x14ac:dyDescent="0.35">
      <c r="A1" s="128" t="s">
        <v>195</v>
      </c>
      <c r="B1" s="130" t="s">
        <v>194</v>
      </c>
      <c r="C1" s="129" t="s">
        <v>114</v>
      </c>
      <c r="D1" s="130" t="s">
        <v>115</v>
      </c>
      <c r="E1" s="129" t="s">
        <v>116</v>
      </c>
      <c r="F1" s="130" t="s">
        <v>117</v>
      </c>
      <c r="G1" s="130" t="s">
        <v>118</v>
      </c>
      <c r="H1" s="130" t="s">
        <v>119</v>
      </c>
      <c r="I1" s="130" t="s">
        <v>121</v>
      </c>
      <c r="J1" s="130" t="s">
        <v>122</v>
      </c>
      <c r="K1" s="130" t="s">
        <v>123</v>
      </c>
      <c r="L1" s="130" t="s">
        <v>124</v>
      </c>
      <c r="M1" s="130" t="s">
        <v>3893</v>
      </c>
      <c r="N1" s="130" t="s">
        <v>125</v>
      </c>
    </row>
    <row r="2" spans="1:47" x14ac:dyDescent="0.35">
      <c r="A2" s="234">
        <v>1</v>
      </c>
      <c r="B2" s="232" t="s">
        <v>2891</v>
      </c>
      <c r="C2" s="200">
        <v>44977</v>
      </c>
      <c r="D2" s="302"/>
      <c r="E2" s="302"/>
      <c r="F2" s="303"/>
      <c r="G2" s="181" t="s">
        <v>187</v>
      </c>
      <c r="H2" s="181" t="s">
        <v>187</v>
      </c>
      <c r="I2" s="181" t="s">
        <v>187</v>
      </c>
      <c r="J2" s="182" t="s">
        <v>187</v>
      </c>
      <c r="K2" s="182" t="s">
        <v>3891</v>
      </c>
      <c r="L2" s="202" t="s">
        <v>3892</v>
      </c>
      <c r="M2" s="209" t="s">
        <v>3894</v>
      </c>
      <c r="N2" s="203"/>
    </row>
    <row r="3" spans="1:47" x14ac:dyDescent="0.35">
      <c r="A3" s="234">
        <v>2</v>
      </c>
      <c r="B3" s="232" t="s">
        <v>2902</v>
      </c>
      <c r="C3" s="200">
        <v>44972</v>
      </c>
      <c r="D3" s="302"/>
      <c r="E3" s="302"/>
      <c r="F3" s="303"/>
      <c r="G3" s="181" t="s">
        <v>187</v>
      </c>
      <c r="H3" s="181" t="s">
        <v>187</v>
      </c>
      <c r="I3" s="181" t="s">
        <v>187</v>
      </c>
      <c r="J3" s="182" t="s">
        <v>187</v>
      </c>
      <c r="K3" s="182" t="s">
        <v>3891</v>
      </c>
      <c r="L3" s="202" t="s">
        <v>3911</v>
      </c>
      <c r="M3" s="209" t="s">
        <v>3897</v>
      </c>
      <c r="N3" s="203"/>
    </row>
    <row r="4" spans="1:47" s="149" customFormat="1" x14ac:dyDescent="0.35">
      <c r="A4" s="235">
        <v>3</v>
      </c>
      <c r="B4" s="233" t="s">
        <v>2920</v>
      </c>
      <c r="C4" s="224"/>
      <c r="D4" s="304"/>
      <c r="E4" s="302"/>
      <c r="F4" s="303"/>
      <c r="G4" s="225"/>
      <c r="H4" s="225"/>
      <c r="I4" s="225"/>
      <c r="J4" s="226"/>
      <c r="K4" s="226"/>
      <c r="L4" s="227"/>
      <c r="M4" s="228"/>
      <c r="N4" s="229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x14ac:dyDescent="0.35">
      <c r="A5" s="234">
        <v>4</v>
      </c>
      <c r="B5" s="232" t="s">
        <v>2933</v>
      </c>
      <c r="C5" s="200">
        <v>44972</v>
      </c>
      <c r="D5" s="304"/>
      <c r="E5" s="302"/>
      <c r="F5" s="303"/>
      <c r="G5" s="181" t="s">
        <v>187</v>
      </c>
      <c r="H5" s="181" t="s">
        <v>187</v>
      </c>
      <c r="I5" s="181" t="s">
        <v>187</v>
      </c>
      <c r="J5" s="182" t="s">
        <v>187</v>
      </c>
      <c r="K5" s="182" t="s">
        <v>3891</v>
      </c>
      <c r="L5" s="202" t="s">
        <v>3926</v>
      </c>
      <c r="M5" s="209" t="s">
        <v>3898</v>
      </c>
      <c r="N5" s="204"/>
    </row>
    <row r="6" spans="1:47" x14ac:dyDescent="0.35">
      <c r="A6" s="234">
        <v>5</v>
      </c>
      <c r="B6" s="232" t="s">
        <v>2937</v>
      </c>
      <c r="C6" s="200">
        <v>44980</v>
      </c>
      <c r="D6" s="304"/>
      <c r="E6" s="302"/>
      <c r="F6" s="303"/>
      <c r="G6" s="181" t="s">
        <v>187</v>
      </c>
      <c r="H6" s="181" t="s">
        <v>187</v>
      </c>
      <c r="I6" s="181" t="s">
        <v>187</v>
      </c>
      <c r="J6" s="182" t="s">
        <v>187</v>
      </c>
      <c r="K6" s="182" t="s">
        <v>3891</v>
      </c>
      <c r="L6" s="202" t="s">
        <v>3945</v>
      </c>
      <c r="M6" s="209" t="s">
        <v>3897</v>
      </c>
      <c r="N6" s="204"/>
    </row>
    <row r="7" spans="1:47" x14ac:dyDescent="0.35">
      <c r="A7" s="234">
        <v>6</v>
      </c>
      <c r="B7" s="232" t="s">
        <v>2965</v>
      </c>
      <c r="C7" s="200">
        <v>44977</v>
      </c>
      <c r="D7" s="304"/>
      <c r="E7" s="302"/>
      <c r="F7" s="303"/>
      <c r="G7" s="181" t="s">
        <v>187</v>
      </c>
      <c r="H7" s="181" t="s">
        <v>187</v>
      </c>
      <c r="I7" s="181" t="s">
        <v>187</v>
      </c>
      <c r="J7" s="182" t="s">
        <v>187</v>
      </c>
      <c r="K7" s="182" t="s">
        <v>3891</v>
      </c>
      <c r="L7" s="202" t="s">
        <v>3927</v>
      </c>
      <c r="M7" s="209" t="s">
        <v>3898</v>
      </c>
      <c r="N7" s="204"/>
    </row>
    <row r="8" spans="1:47" x14ac:dyDescent="0.35">
      <c r="A8" s="234">
        <v>7</v>
      </c>
      <c r="B8" s="232" t="s">
        <v>2976</v>
      </c>
      <c r="C8" s="200">
        <v>44995</v>
      </c>
      <c r="D8" s="304"/>
      <c r="E8" s="302"/>
      <c r="F8" s="303"/>
      <c r="G8" s="181" t="s">
        <v>187</v>
      </c>
      <c r="H8" s="181" t="s">
        <v>187</v>
      </c>
      <c r="I8" s="181" t="s">
        <v>187</v>
      </c>
      <c r="J8" s="182" t="s">
        <v>187</v>
      </c>
      <c r="K8" s="182" t="s">
        <v>3891</v>
      </c>
      <c r="L8" s="202" t="s">
        <v>3901</v>
      </c>
      <c r="M8" s="209" t="s">
        <v>3902</v>
      </c>
      <c r="N8" s="204"/>
    </row>
    <row r="9" spans="1:47" x14ac:dyDescent="0.35">
      <c r="A9" s="234">
        <v>8</v>
      </c>
      <c r="B9" s="232" t="s">
        <v>2984</v>
      </c>
      <c r="C9" s="200">
        <v>44973</v>
      </c>
      <c r="D9" s="304"/>
      <c r="E9" s="302"/>
      <c r="F9" s="303"/>
      <c r="G9" s="181" t="s">
        <v>187</v>
      </c>
      <c r="H9" s="181" t="s">
        <v>187</v>
      </c>
      <c r="I9" s="181" t="s">
        <v>187</v>
      </c>
      <c r="J9" s="182" t="s">
        <v>187</v>
      </c>
      <c r="K9" s="182" t="s">
        <v>3891</v>
      </c>
      <c r="L9" s="202" t="s">
        <v>3937</v>
      </c>
      <c r="M9" s="209" t="s">
        <v>3896</v>
      </c>
      <c r="N9" s="204"/>
    </row>
    <row r="10" spans="1:47" x14ac:dyDescent="0.35">
      <c r="A10" s="234">
        <v>9</v>
      </c>
      <c r="B10" s="232" t="s">
        <v>2998</v>
      </c>
      <c r="C10" s="200">
        <v>44977</v>
      </c>
      <c r="D10" s="304"/>
      <c r="E10" s="302"/>
      <c r="F10" s="303"/>
      <c r="G10" s="181" t="s">
        <v>187</v>
      </c>
      <c r="H10" s="181" t="s">
        <v>187</v>
      </c>
      <c r="I10" s="181" t="s">
        <v>187</v>
      </c>
      <c r="J10" s="182" t="s">
        <v>187</v>
      </c>
      <c r="K10" s="182" t="s">
        <v>3891</v>
      </c>
      <c r="L10" s="202" t="s">
        <v>3931</v>
      </c>
      <c r="M10" s="209" t="s">
        <v>3897</v>
      </c>
      <c r="N10" s="205"/>
    </row>
    <row r="11" spans="1:47" s="149" customFormat="1" x14ac:dyDescent="0.35">
      <c r="A11" s="235">
        <v>10</v>
      </c>
      <c r="B11" s="233" t="s">
        <v>3011</v>
      </c>
      <c r="C11" s="224"/>
      <c r="D11" s="304"/>
      <c r="E11" s="302"/>
      <c r="F11" s="303"/>
      <c r="G11" s="225"/>
      <c r="H11" s="225"/>
      <c r="I11" s="225"/>
      <c r="J11" s="226"/>
      <c r="K11" s="226"/>
      <c r="L11" s="227"/>
      <c r="M11" s="228"/>
      <c r="N11" s="23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x14ac:dyDescent="0.35">
      <c r="A12" s="234">
        <v>11</v>
      </c>
      <c r="B12" s="232" t="s">
        <v>3017</v>
      </c>
      <c r="C12" s="200">
        <v>45003</v>
      </c>
      <c r="D12" s="304"/>
      <c r="E12" s="302"/>
      <c r="F12" s="303"/>
      <c r="G12" s="181" t="s">
        <v>187</v>
      </c>
      <c r="H12" s="181" t="s">
        <v>187</v>
      </c>
      <c r="I12" s="181" t="s">
        <v>187</v>
      </c>
      <c r="J12" s="182" t="s">
        <v>187</v>
      </c>
      <c r="K12" s="182" t="s">
        <v>3891</v>
      </c>
      <c r="L12" s="202" t="s">
        <v>3943</v>
      </c>
      <c r="M12" s="209" t="s">
        <v>3900</v>
      </c>
      <c r="N12" s="204"/>
    </row>
    <row r="13" spans="1:47" x14ac:dyDescent="0.35">
      <c r="A13" s="234">
        <v>12</v>
      </c>
      <c r="B13" s="232" t="s">
        <v>3040</v>
      </c>
      <c r="C13" s="200">
        <v>44972</v>
      </c>
      <c r="D13" s="304"/>
      <c r="E13" s="302"/>
      <c r="F13" s="303"/>
      <c r="G13" s="181" t="s">
        <v>187</v>
      </c>
      <c r="H13" s="181" t="s">
        <v>187</v>
      </c>
      <c r="I13" s="181" t="s">
        <v>187</v>
      </c>
      <c r="J13" s="182" t="s">
        <v>187</v>
      </c>
      <c r="K13" s="182" t="s">
        <v>3891</v>
      </c>
      <c r="L13" s="202" t="s">
        <v>3911</v>
      </c>
      <c r="M13" s="209" t="s">
        <v>3898</v>
      </c>
      <c r="N13" s="204"/>
    </row>
    <row r="14" spans="1:47" x14ac:dyDescent="0.35">
      <c r="A14" s="234">
        <v>13</v>
      </c>
      <c r="B14" s="232" t="s">
        <v>3046</v>
      </c>
      <c r="C14" s="200">
        <v>44981</v>
      </c>
      <c r="D14" s="304"/>
      <c r="E14" s="302"/>
      <c r="F14" s="303"/>
      <c r="G14" s="181" t="s">
        <v>187</v>
      </c>
      <c r="H14" s="181" t="s">
        <v>187</v>
      </c>
      <c r="I14" s="181" t="s">
        <v>187</v>
      </c>
      <c r="J14" s="182" t="s">
        <v>187</v>
      </c>
      <c r="K14" s="182" t="s">
        <v>3891</v>
      </c>
      <c r="L14" s="202" t="s">
        <v>3921</v>
      </c>
      <c r="M14" s="209" t="s">
        <v>3898</v>
      </c>
      <c r="N14" s="204"/>
    </row>
    <row r="15" spans="1:47" x14ac:dyDescent="0.35">
      <c r="A15" s="234">
        <v>14</v>
      </c>
      <c r="B15" s="232" t="s">
        <v>3081</v>
      </c>
      <c r="C15" s="200">
        <v>44973</v>
      </c>
      <c r="D15" s="304"/>
      <c r="E15" s="302"/>
      <c r="F15" s="303"/>
      <c r="G15" s="181" t="s">
        <v>187</v>
      </c>
      <c r="H15" s="181" t="s">
        <v>187</v>
      </c>
      <c r="I15" s="181" t="s">
        <v>187</v>
      </c>
      <c r="J15" s="182" t="s">
        <v>187</v>
      </c>
      <c r="K15" s="182" t="s">
        <v>3891</v>
      </c>
      <c r="L15" s="202" t="s">
        <v>3935</v>
      </c>
      <c r="M15" s="209" t="s">
        <v>3894</v>
      </c>
      <c r="N15" s="206"/>
    </row>
    <row r="16" spans="1:47" x14ac:dyDescent="0.35">
      <c r="A16" s="234">
        <v>15</v>
      </c>
      <c r="B16" s="232" t="s">
        <v>3189</v>
      </c>
      <c r="C16" s="200">
        <v>44995</v>
      </c>
      <c r="D16" s="304"/>
      <c r="E16" s="302"/>
      <c r="F16" s="303"/>
      <c r="G16" s="181" t="s">
        <v>187</v>
      </c>
      <c r="H16" s="181" t="s">
        <v>187</v>
      </c>
      <c r="I16" s="181" t="s">
        <v>187</v>
      </c>
      <c r="J16" s="182" t="s">
        <v>187</v>
      </c>
      <c r="K16" s="182" t="s">
        <v>3891</v>
      </c>
      <c r="L16" s="202" t="s">
        <v>3912</v>
      </c>
      <c r="M16" s="209" t="s">
        <v>3897</v>
      </c>
      <c r="N16" s="204"/>
    </row>
    <row r="17" spans="1:47" x14ac:dyDescent="0.35">
      <c r="A17" s="234">
        <v>16</v>
      </c>
      <c r="B17" s="232" t="s">
        <v>3196</v>
      </c>
      <c r="C17" s="200">
        <v>44975</v>
      </c>
      <c r="D17" s="304"/>
      <c r="E17" s="302"/>
      <c r="F17" s="303"/>
      <c r="G17" s="181" t="s">
        <v>187</v>
      </c>
      <c r="H17" s="181" t="s">
        <v>187</v>
      </c>
      <c r="I17" s="181" t="s">
        <v>187</v>
      </c>
      <c r="J17" s="182" t="s">
        <v>187</v>
      </c>
      <c r="K17" s="182" t="s">
        <v>3902</v>
      </c>
      <c r="L17" s="202" t="s">
        <v>3908</v>
      </c>
      <c r="M17" s="209" t="s">
        <v>3897</v>
      </c>
      <c r="N17" s="204"/>
    </row>
    <row r="18" spans="1:47" x14ac:dyDescent="0.35">
      <c r="A18" s="234">
        <v>17</v>
      </c>
      <c r="B18" s="232" t="s">
        <v>3221</v>
      </c>
      <c r="C18" s="200">
        <v>44995</v>
      </c>
      <c r="D18" s="304"/>
      <c r="E18" s="302"/>
      <c r="F18" s="303"/>
      <c r="G18" s="181" t="s">
        <v>187</v>
      </c>
      <c r="H18" s="181" t="s">
        <v>187</v>
      </c>
      <c r="I18" s="181" t="s">
        <v>187</v>
      </c>
      <c r="J18" s="182" t="s">
        <v>187</v>
      </c>
      <c r="K18" s="182" t="s">
        <v>3891</v>
      </c>
      <c r="L18" s="202" t="s">
        <v>3942</v>
      </c>
      <c r="M18" s="209" t="s">
        <v>3894</v>
      </c>
      <c r="N18" s="204"/>
    </row>
    <row r="19" spans="1:47" x14ac:dyDescent="0.35">
      <c r="A19" s="234">
        <v>18</v>
      </c>
      <c r="B19" s="232" t="s">
        <v>3245</v>
      </c>
      <c r="C19" s="200">
        <v>44981</v>
      </c>
      <c r="D19" s="304"/>
      <c r="E19" s="302"/>
      <c r="F19" s="303"/>
      <c r="G19" s="181" t="s">
        <v>187</v>
      </c>
      <c r="H19" s="181" t="s">
        <v>187</v>
      </c>
      <c r="I19" s="181" t="s">
        <v>187</v>
      </c>
      <c r="J19" s="182" t="s">
        <v>187</v>
      </c>
      <c r="K19" s="182" t="s">
        <v>3891</v>
      </c>
      <c r="L19" s="202" t="s">
        <v>3909</v>
      </c>
      <c r="M19" s="209" t="s">
        <v>3894</v>
      </c>
      <c r="N19" s="204"/>
    </row>
    <row r="20" spans="1:47" x14ac:dyDescent="0.35">
      <c r="A20" s="234">
        <v>19</v>
      </c>
      <c r="B20" s="232" t="s">
        <v>3275</v>
      </c>
      <c r="C20" s="200">
        <v>44972</v>
      </c>
      <c r="D20" s="304"/>
      <c r="E20" s="304"/>
      <c r="F20" s="303"/>
      <c r="G20" s="181" t="s">
        <v>187</v>
      </c>
      <c r="H20" s="181" t="s">
        <v>187</v>
      </c>
      <c r="I20" s="181" t="s">
        <v>187</v>
      </c>
      <c r="J20" s="182" t="s">
        <v>187</v>
      </c>
      <c r="K20" s="182" t="s">
        <v>3891</v>
      </c>
      <c r="L20" s="202" t="s">
        <v>3906</v>
      </c>
      <c r="M20" s="209" t="s">
        <v>3894</v>
      </c>
      <c r="N20" s="204"/>
    </row>
    <row r="21" spans="1:47" x14ac:dyDescent="0.35">
      <c r="A21" s="234">
        <v>20</v>
      </c>
      <c r="B21" s="232" t="s">
        <v>3317</v>
      </c>
      <c r="C21" s="200">
        <v>44975</v>
      </c>
      <c r="D21" s="304"/>
      <c r="E21" s="302"/>
      <c r="F21" s="303"/>
      <c r="G21" s="181" t="s">
        <v>187</v>
      </c>
      <c r="H21" s="181" t="s">
        <v>187</v>
      </c>
      <c r="I21" s="181" t="s">
        <v>187</v>
      </c>
      <c r="J21" s="182" t="s">
        <v>187</v>
      </c>
      <c r="K21" s="182" t="s">
        <v>3891</v>
      </c>
      <c r="L21" s="202" t="s">
        <v>3940</v>
      </c>
      <c r="M21" s="209" t="s">
        <v>3902</v>
      </c>
      <c r="N21" s="204"/>
    </row>
    <row r="22" spans="1:47" x14ac:dyDescent="0.35">
      <c r="A22" s="234">
        <v>21</v>
      </c>
      <c r="B22" s="232" t="s">
        <v>3330</v>
      </c>
      <c r="C22" s="200">
        <v>44977</v>
      </c>
      <c r="D22" s="304"/>
      <c r="E22" s="302"/>
      <c r="F22" s="303"/>
      <c r="G22" s="181" t="s">
        <v>187</v>
      </c>
      <c r="H22" s="181" t="s">
        <v>187</v>
      </c>
      <c r="I22" s="181" t="s">
        <v>187</v>
      </c>
      <c r="J22" s="182" t="s">
        <v>187</v>
      </c>
      <c r="K22" s="182" t="s">
        <v>3891</v>
      </c>
      <c r="L22" s="202" t="s">
        <v>3936</v>
      </c>
      <c r="M22" s="209" t="s">
        <v>3897</v>
      </c>
      <c r="N22" s="204"/>
    </row>
    <row r="23" spans="1:47" s="149" customFormat="1" x14ac:dyDescent="0.35">
      <c r="A23" s="235">
        <v>22</v>
      </c>
      <c r="B23" s="233" t="s">
        <v>3332</v>
      </c>
      <c r="C23" s="224"/>
      <c r="D23" s="304"/>
      <c r="E23" s="302"/>
      <c r="F23" s="303"/>
      <c r="G23" s="225"/>
      <c r="H23" s="225"/>
      <c r="I23" s="225"/>
      <c r="J23" s="226"/>
      <c r="K23" s="226"/>
      <c r="L23" s="227"/>
      <c r="M23" s="228"/>
      <c r="N23" s="230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x14ac:dyDescent="0.35">
      <c r="A24" s="234">
        <v>23</v>
      </c>
      <c r="B24" s="232" t="s">
        <v>3343</v>
      </c>
      <c r="C24" s="200">
        <v>44982</v>
      </c>
      <c r="D24" s="304"/>
      <c r="E24" s="302"/>
      <c r="F24" s="303"/>
      <c r="G24" s="181" t="s">
        <v>187</v>
      </c>
      <c r="H24" s="181" t="s">
        <v>187</v>
      </c>
      <c r="I24" s="181" t="s">
        <v>187</v>
      </c>
      <c r="J24" s="182" t="s">
        <v>187</v>
      </c>
      <c r="K24" s="182" t="s">
        <v>3891</v>
      </c>
      <c r="L24" s="202" t="s">
        <v>3929</v>
      </c>
      <c r="M24" s="209" t="s">
        <v>3894</v>
      </c>
      <c r="N24" s="204"/>
    </row>
    <row r="25" spans="1:47" x14ac:dyDescent="0.35">
      <c r="A25" s="234">
        <v>24</v>
      </c>
      <c r="B25" s="232" t="s">
        <v>3393</v>
      </c>
      <c r="C25" s="200">
        <v>44972</v>
      </c>
      <c r="D25" s="304"/>
      <c r="E25" s="302"/>
      <c r="F25" s="303"/>
      <c r="G25" s="181" t="s">
        <v>187</v>
      </c>
      <c r="H25" s="181" t="s">
        <v>187</v>
      </c>
      <c r="I25" s="181" t="s">
        <v>187</v>
      </c>
      <c r="J25" s="182" t="s">
        <v>187</v>
      </c>
      <c r="K25" s="182" t="s">
        <v>3946</v>
      </c>
      <c r="L25" s="202" t="s">
        <v>3944</v>
      </c>
      <c r="M25" s="209" t="s">
        <v>3899</v>
      </c>
      <c r="N25" s="204"/>
    </row>
    <row r="26" spans="1:47" x14ac:dyDescent="0.35">
      <c r="A26" s="234">
        <v>25</v>
      </c>
      <c r="B26" s="232" t="s">
        <v>3453</v>
      </c>
      <c r="C26" s="200">
        <v>44975</v>
      </c>
      <c r="D26" s="304"/>
      <c r="E26" s="302"/>
      <c r="F26" s="303"/>
      <c r="G26" s="181" t="s">
        <v>187</v>
      </c>
      <c r="H26" s="181" t="s">
        <v>187</v>
      </c>
      <c r="I26" s="181" t="s">
        <v>187</v>
      </c>
      <c r="J26" s="182" t="s">
        <v>187</v>
      </c>
      <c r="K26" s="182" t="s">
        <v>3891</v>
      </c>
      <c r="L26" s="202" t="s">
        <v>3912</v>
      </c>
      <c r="M26" s="209" t="s">
        <v>3899</v>
      </c>
      <c r="N26" s="204"/>
    </row>
    <row r="27" spans="1:47" x14ac:dyDescent="0.35">
      <c r="A27" s="234">
        <v>26</v>
      </c>
      <c r="B27" s="232" t="s">
        <v>3457</v>
      </c>
      <c r="C27" s="200">
        <v>44975</v>
      </c>
      <c r="D27" s="304"/>
      <c r="E27" s="302"/>
      <c r="F27" s="303"/>
      <c r="G27" s="181" t="s">
        <v>187</v>
      </c>
      <c r="H27" s="181" t="s">
        <v>187</v>
      </c>
      <c r="I27" s="181" t="s">
        <v>187</v>
      </c>
      <c r="J27" s="182" t="s">
        <v>187</v>
      </c>
      <c r="K27" s="182" t="s">
        <v>3891</v>
      </c>
      <c r="L27" s="202" t="s">
        <v>3930</v>
      </c>
      <c r="M27" s="209" t="s">
        <v>3897</v>
      </c>
      <c r="N27" s="204"/>
    </row>
    <row r="28" spans="1:47" x14ac:dyDescent="0.35">
      <c r="A28" s="234">
        <v>27</v>
      </c>
      <c r="B28" s="232" t="s">
        <v>3470</v>
      </c>
      <c r="C28" s="200">
        <v>44982</v>
      </c>
      <c r="D28" s="304"/>
      <c r="E28" s="302"/>
      <c r="F28" s="303"/>
      <c r="G28" s="181" t="s">
        <v>187</v>
      </c>
      <c r="H28" s="181" t="s">
        <v>187</v>
      </c>
      <c r="I28" s="181" t="s">
        <v>187</v>
      </c>
      <c r="J28" s="182" t="s">
        <v>187</v>
      </c>
      <c r="K28" s="182" t="s">
        <v>3891</v>
      </c>
      <c r="L28" s="202" t="s">
        <v>3920</v>
      </c>
      <c r="M28" s="209" t="s">
        <v>3894</v>
      </c>
      <c r="N28" s="204"/>
    </row>
    <row r="29" spans="1:47" x14ac:dyDescent="0.35">
      <c r="A29" s="234">
        <v>28</v>
      </c>
      <c r="B29" s="232" t="s">
        <v>3526</v>
      </c>
      <c r="C29" s="200">
        <v>44974</v>
      </c>
      <c r="D29" s="304"/>
      <c r="E29" s="302"/>
      <c r="F29" s="303"/>
      <c r="G29" s="181" t="s">
        <v>187</v>
      </c>
      <c r="H29" s="181" t="s">
        <v>187</v>
      </c>
      <c r="I29" s="181" t="s">
        <v>187</v>
      </c>
      <c r="J29" s="182" t="s">
        <v>187</v>
      </c>
      <c r="K29" s="182" t="s">
        <v>3891</v>
      </c>
      <c r="L29" s="202" t="s">
        <v>3917</v>
      </c>
      <c r="M29" s="209" t="s">
        <v>3897</v>
      </c>
      <c r="N29" s="204"/>
    </row>
    <row r="30" spans="1:47" x14ac:dyDescent="0.35">
      <c r="A30" s="234">
        <v>29</v>
      </c>
      <c r="B30" s="232" t="s">
        <v>3527</v>
      </c>
      <c r="C30" s="200">
        <v>44975</v>
      </c>
      <c r="D30" s="304"/>
      <c r="E30" s="304"/>
      <c r="F30" s="303"/>
      <c r="G30" s="181" t="s">
        <v>187</v>
      </c>
      <c r="H30" s="181" t="s">
        <v>187</v>
      </c>
      <c r="I30" s="181" t="s">
        <v>187</v>
      </c>
      <c r="J30" s="182" t="s">
        <v>187</v>
      </c>
      <c r="K30" s="182" t="s">
        <v>3891</v>
      </c>
      <c r="L30" s="202" t="s">
        <v>3907</v>
      </c>
      <c r="M30" s="209" t="s">
        <v>3894</v>
      </c>
      <c r="N30" s="204"/>
    </row>
    <row r="31" spans="1:47" x14ac:dyDescent="0.35">
      <c r="A31" s="234">
        <v>30</v>
      </c>
      <c r="B31" s="232" t="s">
        <v>3538</v>
      </c>
      <c r="C31" s="200">
        <v>44974</v>
      </c>
      <c r="D31" s="304"/>
      <c r="E31" s="302"/>
      <c r="F31" s="303"/>
      <c r="G31" s="181" t="s">
        <v>187</v>
      </c>
      <c r="H31" s="181" t="s">
        <v>187</v>
      </c>
      <c r="I31" s="181" t="s">
        <v>187</v>
      </c>
      <c r="J31" s="182" t="s">
        <v>187</v>
      </c>
      <c r="K31" s="182" t="s">
        <v>3891</v>
      </c>
      <c r="L31" s="202" t="s">
        <v>3938</v>
      </c>
      <c r="M31" s="209" t="s">
        <v>3899</v>
      </c>
      <c r="N31" s="204"/>
    </row>
    <row r="32" spans="1:47" x14ac:dyDescent="0.35">
      <c r="A32" s="234">
        <v>31</v>
      </c>
      <c r="B32" s="232" t="s">
        <v>3583</v>
      </c>
      <c r="C32" s="200">
        <v>44975</v>
      </c>
      <c r="D32" s="304"/>
      <c r="E32" s="302"/>
      <c r="F32" s="303"/>
      <c r="G32" s="181" t="s">
        <v>187</v>
      </c>
      <c r="H32" s="181" t="s">
        <v>187</v>
      </c>
      <c r="I32" s="181" t="s">
        <v>187</v>
      </c>
      <c r="J32" s="182" t="s">
        <v>187</v>
      </c>
      <c r="K32" s="182" t="s">
        <v>3891</v>
      </c>
      <c r="L32" s="202" t="s">
        <v>3945</v>
      </c>
      <c r="M32" s="209" t="s">
        <v>3897</v>
      </c>
      <c r="N32" s="206"/>
    </row>
    <row r="33" spans="1:14" x14ac:dyDescent="0.35">
      <c r="A33" s="234">
        <v>32</v>
      </c>
      <c r="B33" s="232" t="s">
        <v>3588</v>
      </c>
      <c r="C33" s="200">
        <v>44990</v>
      </c>
      <c r="D33" s="304"/>
      <c r="E33" s="302"/>
      <c r="F33" s="303"/>
      <c r="G33" s="181" t="s">
        <v>187</v>
      </c>
      <c r="H33" s="181" t="s">
        <v>187</v>
      </c>
      <c r="I33" s="181" t="s">
        <v>187</v>
      </c>
      <c r="J33" s="182" t="s">
        <v>187</v>
      </c>
      <c r="K33" s="182" t="s">
        <v>3891</v>
      </c>
      <c r="L33" s="202" t="s">
        <v>3915</v>
      </c>
      <c r="M33" s="209" t="s">
        <v>3897</v>
      </c>
      <c r="N33" s="204"/>
    </row>
    <row r="34" spans="1:14" x14ac:dyDescent="0.35">
      <c r="A34" s="234">
        <v>33</v>
      </c>
      <c r="B34" s="232" t="s">
        <v>3597</v>
      </c>
      <c r="C34" s="200">
        <v>44990</v>
      </c>
      <c r="D34" s="304"/>
      <c r="E34" s="302"/>
      <c r="F34" s="303"/>
      <c r="G34" s="181" t="s">
        <v>187</v>
      </c>
      <c r="H34" s="181" t="s">
        <v>187</v>
      </c>
      <c r="I34" s="181" t="s">
        <v>187</v>
      </c>
      <c r="J34" s="182" t="s">
        <v>187</v>
      </c>
      <c r="K34" s="182" t="s">
        <v>3891</v>
      </c>
      <c r="L34" s="202" t="s">
        <v>3933</v>
      </c>
      <c r="M34" s="209" t="s">
        <v>3894</v>
      </c>
      <c r="N34" s="204"/>
    </row>
    <row r="35" spans="1:14" x14ac:dyDescent="0.35">
      <c r="A35" s="234">
        <v>34</v>
      </c>
      <c r="B35" s="232" t="s">
        <v>3614</v>
      </c>
      <c r="C35" s="200">
        <v>44982</v>
      </c>
      <c r="D35" s="304"/>
      <c r="E35" s="302"/>
      <c r="F35" s="303"/>
      <c r="G35" s="181" t="s">
        <v>187</v>
      </c>
      <c r="H35" s="181" t="s">
        <v>187</v>
      </c>
      <c r="I35" s="181" t="s">
        <v>187</v>
      </c>
      <c r="J35" s="182" t="s">
        <v>187</v>
      </c>
      <c r="K35" s="182" t="s">
        <v>3891</v>
      </c>
      <c r="L35" s="202" t="s">
        <v>3913</v>
      </c>
      <c r="M35" s="209" t="s">
        <v>3896</v>
      </c>
      <c r="N35" s="204"/>
    </row>
    <row r="36" spans="1:14" x14ac:dyDescent="0.35">
      <c r="A36" s="234">
        <v>35</v>
      </c>
      <c r="B36" s="232" t="s">
        <v>3636</v>
      </c>
      <c r="C36" s="200">
        <v>44990</v>
      </c>
      <c r="D36" s="304"/>
      <c r="E36" s="302"/>
      <c r="F36" s="303"/>
      <c r="G36" s="181" t="s">
        <v>187</v>
      </c>
      <c r="H36" s="181" t="s">
        <v>187</v>
      </c>
      <c r="I36" s="181" t="s">
        <v>187</v>
      </c>
      <c r="J36" s="182" t="s">
        <v>187</v>
      </c>
      <c r="K36" s="182" t="s">
        <v>3891</v>
      </c>
      <c r="L36" s="202" t="s">
        <v>3922</v>
      </c>
      <c r="M36" s="209" t="s">
        <v>3899</v>
      </c>
      <c r="N36" s="204"/>
    </row>
    <row r="37" spans="1:14" x14ac:dyDescent="0.35">
      <c r="A37" s="234">
        <v>36</v>
      </c>
      <c r="B37" s="232" t="s">
        <v>3637</v>
      </c>
      <c r="C37" s="200">
        <v>44998</v>
      </c>
      <c r="D37" s="304"/>
      <c r="E37" s="304"/>
      <c r="F37" s="303"/>
      <c r="G37" s="181" t="s">
        <v>187</v>
      </c>
      <c r="H37" s="181" t="s">
        <v>187</v>
      </c>
      <c r="I37" s="181" t="s">
        <v>187</v>
      </c>
      <c r="J37" s="182" t="s">
        <v>187</v>
      </c>
      <c r="K37" s="182" t="s">
        <v>3891</v>
      </c>
      <c r="L37" s="202" t="s">
        <v>3905</v>
      </c>
      <c r="M37" s="209" t="s">
        <v>3894</v>
      </c>
      <c r="N37" s="204"/>
    </row>
    <row r="38" spans="1:14" x14ac:dyDescent="0.35">
      <c r="A38" s="234">
        <v>37</v>
      </c>
      <c r="B38" s="232" t="s">
        <v>3638</v>
      </c>
      <c r="C38" s="200">
        <v>44977</v>
      </c>
      <c r="D38" s="304"/>
      <c r="E38" s="302"/>
      <c r="F38" s="303"/>
      <c r="G38" s="181" t="s">
        <v>187</v>
      </c>
      <c r="H38" s="181" t="s">
        <v>187</v>
      </c>
      <c r="I38" s="181" t="s">
        <v>187</v>
      </c>
      <c r="J38" s="182" t="s">
        <v>187</v>
      </c>
      <c r="K38" s="182" t="s">
        <v>3891</v>
      </c>
      <c r="L38" s="202" t="s">
        <v>3916</v>
      </c>
      <c r="M38" s="209" t="s">
        <v>3900</v>
      </c>
      <c r="N38" s="204"/>
    </row>
    <row r="39" spans="1:14" x14ac:dyDescent="0.35">
      <c r="A39" s="234">
        <v>38</v>
      </c>
      <c r="B39" s="232" t="s">
        <v>3654</v>
      </c>
      <c r="C39" s="200">
        <v>44981</v>
      </c>
      <c r="D39" s="304"/>
      <c r="E39" s="302"/>
      <c r="F39" s="303"/>
      <c r="G39" s="181" t="s">
        <v>187</v>
      </c>
      <c r="H39" s="181" t="s">
        <v>187</v>
      </c>
      <c r="I39" s="181" t="s">
        <v>187</v>
      </c>
      <c r="J39" s="182" t="s">
        <v>187</v>
      </c>
      <c r="K39" s="182" t="s">
        <v>3891</v>
      </c>
      <c r="L39" s="202" t="s">
        <v>3910</v>
      </c>
      <c r="M39" s="209" t="s">
        <v>3897</v>
      </c>
      <c r="N39" s="204"/>
    </row>
    <row r="40" spans="1:14" x14ac:dyDescent="0.35">
      <c r="A40" s="234">
        <v>39</v>
      </c>
      <c r="B40" s="232" t="s">
        <v>3658</v>
      </c>
      <c r="C40" s="200">
        <v>44999</v>
      </c>
      <c r="D40" s="304"/>
      <c r="E40" s="302"/>
      <c r="F40" s="303"/>
      <c r="G40" s="181" t="s">
        <v>187</v>
      </c>
      <c r="H40" s="181" t="s">
        <v>187</v>
      </c>
      <c r="I40" s="181" t="s">
        <v>187</v>
      </c>
      <c r="J40" s="182" t="s">
        <v>187</v>
      </c>
      <c r="K40" s="182" t="s">
        <v>3891</v>
      </c>
      <c r="L40" s="202" t="s">
        <v>3932</v>
      </c>
      <c r="M40" s="209" t="s">
        <v>3897</v>
      </c>
      <c r="N40" s="204"/>
    </row>
    <row r="41" spans="1:14" x14ac:dyDescent="0.35">
      <c r="A41" s="234">
        <v>40</v>
      </c>
      <c r="B41" s="232" t="s">
        <v>3660</v>
      </c>
      <c r="C41" s="200">
        <v>45001</v>
      </c>
      <c r="D41" s="304"/>
      <c r="E41" s="304"/>
      <c r="F41" s="303"/>
      <c r="G41" s="181" t="s">
        <v>187</v>
      </c>
      <c r="H41" s="181" t="s">
        <v>187</v>
      </c>
      <c r="I41" s="181" t="s">
        <v>187</v>
      </c>
      <c r="J41" s="182" t="s">
        <v>187</v>
      </c>
      <c r="K41" s="182" t="s">
        <v>3891</v>
      </c>
      <c r="L41" s="202" t="s">
        <v>3904</v>
      </c>
      <c r="M41" s="209" t="s">
        <v>3897</v>
      </c>
      <c r="N41" s="204"/>
    </row>
    <row r="42" spans="1:14" x14ac:dyDescent="0.35">
      <c r="A42" s="234">
        <v>41</v>
      </c>
      <c r="B42" s="232" t="s">
        <v>3669</v>
      </c>
      <c r="C42" s="200">
        <v>44975</v>
      </c>
      <c r="D42" s="304"/>
      <c r="E42" s="302"/>
      <c r="F42" s="303"/>
      <c r="G42" s="181" t="s">
        <v>187</v>
      </c>
      <c r="H42" s="181" t="s">
        <v>187</v>
      </c>
      <c r="I42" s="181" t="s">
        <v>187</v>
      </c>
      <c r="J42" s="182" t="s">
        <v>187</v>
      </c>
      <c r="K42" s="182" t="s">
        <v>3891</v>
      </c>
      <c r="L42" s="202" t="s">
        <v>3934</v>
      </c>
      <c r="M42" s="209" t="s">
        <v>3898</v>
      </c>
      <c r="N42" s="204"/>
    </row>
    <row r="43" spans="1:14" x14ac:dyDescent="0.35">
      <c r="A43" s="234">
        <v>42</v>
      </c>
      <c r="B43" s="232" t="s">
        <v>3672</v>
      </c>
      <c r="C43" s="200">
        <v>44990</v>
      </c>
      <c r="D43" s="304"/>
      <c r="E43" s="302"/>
      <c r="F43" s="303"/>
      <c r="G43" s="181" t="s">
        <v>187</v>
      </c>
      <c r="H43" s="181" t="s">
        <v>187</v>
      </c>
      <c r="I43" s="181" t="s">
        <v>187</v>
      </c>
      <c r="J43" s="182" t="s">
        <v>187</v>
      </c>
      <c r="K43" s="182" t="s">
        <v>3891</v>
      </c>
      <c r="L43" s="202" t="s">
        <v>3941</v>
      </c>
      <c r="M43" s="209" t="s">
        <v>3894</v>
      </c>
      <c r="N43" s="204"/>
    </row>
    <row r="44" spans="1:14" x14ac:dyDescent="0.35">
      <c r="A44" s="234">
        <v>43</v>
      </c>
      <c r="B44" s="232" t="s">
        <v>3690</v>
      </c>
      <c r="C44" s="200">
        <v>44975</v>
      </c>
      <c r="D44" s="304"/>
      <c r="E44" s="302"/>
      <c r="F44" s="303"/>
      <c r="G44" s="181" t="s">
        <v>187</v>
      </c>
      <c r="H44" s="181" t="s">
        <v>187</v>
      </c>
      <c r="I44" s="181" t="s">
        <v>187</v>
      </c>
      <c r="J44" s="182" t="s">
        <v>187</v>
      </c>
      <c r="K44" s="182" t="s">
        <v>3891</v>
      </c>
      <c r="L44" s="202" t="s">
        <v>3923</v>
      </c>
      <c r="M44" s="209" t="s">
        <v>3897</v>
      </c>
      <c r="N44" s="204"/>
    </row>
    <row r="45" spans="1:14" x14ac:dyDescent="0.35">
      <c r="A45" s="234">
        <v>44</v>
      </c>
      <c r="B45" s="232" t="s">
        <v>3697</v>
      </c>
      <c r="C45" s="200">
        <v>44975</v>
      </c>
      <c r="D45" s="305"/>
      <c r="E45" s="306"/>
      <c r="F45" s="303"/>
      <c r="G45" s="181" t="s">
        <v>187</v>
      </c>
      <c r="H45" s="181" t="s">
        <v>187</v>
      </c>
      <c r="I45" s="181" t="s">
        <v>187</v>
      </c>
      <c r="J45" s="182" t="s">
        <v>187</v>
      </c>
      <c r="K45" s="182" t="s">
        <v>3891</v>
      </c>
      <c r="L45" s="202" t="s">
        <v>3895</v>
      </c>
      <c r="M45" s="209" t="s">
        <v>3894</v>
      </c>
      <c r="N45" s="204"/>
    </row>
    <row r="46" spans="1:14" x14ac:dyDescent="0.35">
      <c r="A46" s="234">
        <v>45</v>
      </c>
      <c r="B46" s="232" t="s">
        <v>3717</v>
      </c>
      <c r="C46" s="200">
        <v>44999</v>
      </c>
      <c r="D46" s="304"/>
      <c r="E46" s="302"/>
      <c r="F46" s="303"/>
      <c r="G46" s="181" t="s">
        <v>187</v>
      </c>
      <c r="H46" s="181" t="s">
        <v>187</v>
      </c>
      <c r="I46" s="181" t="s">
        <v>187</v>
      </c>
      <c r="J46" s="182" t="s">
        <v>187</v>
      </c>
      <c r="K46" s="182" t="s">
        <v>3891</v>
      </c>
      <c r="L46" s="202" t="s">
        <v>3925</v>
      </c>
      <c r="M46" s="209" t="s">
        <v>3897</v>
      </c>
      <c r="N46" s="204"/>
    </row>
    <row r="47" spans="1:14" x14ac:dyDescent="0.35">
      <c r="A47" s="234">
        <v>46</v>
      </c>
      <c r="B47" s="232" t="s">
        <v>3718</v>
      </c>
      <c r="C47" s="200">
        <v>45003</v>
      </c>
      <c r="D47" s="304"/>
      <c r="E47" s="304"/>
      <c r="F47" s="303"/>
      <c r="G47" s="181" t="s">
        <v>187</v>
      </c>
      <c r="H47" s="181" t="s">
        <v>187</v>
      </c>
      <c r="I47" s="181" t="s">
        <v>187</v>
      </c>
      <c r="J47" s="182" t="s">
        <v>187</v>
      </c>
      <c r="K47" s="182" t="s">
        <v>3891</v>
      </c>
      <c r="L47" s="202" t="s">
        <v>3903</v>
      </c>
      <c r="M47" s="209" t="s">
        <v>3897</v>
      </c>
      <c r="N47" s="204"/>
    </row>
    <row r="48" spans="1:14" x14ac:dyDescent="0.35">
      <c r="A48" s="234">
        <v>47</v>
      </c>
      <c r="B48" s="232" t="s">
        <v>3757</v>
      </c>
      <c r="C48" s="200">
        <v>44982</v>
      </c>
      <c r="D48" s="304"/>
      <c r="E48" s="302"/>
      <c r="F48" s="303"/>
      <c r="G48" s="181" t="s">
        <v>187</v>
      </c>
      <c r="H48" s="181" t="s">
        <v>187</v>
      </c>
      <c r="I48" s="181" t="s">
        <v>187</v>
      </c>
      <c r="J48" s="182" t="s">
        <v>187</v>
      </c>
      <c r="K48" s="182" t="s">
        <v>3891</v>
      </c>
      <c r="L48" s="202" t="s">
        <v>3914</v>
      </c>
      <c r="M48" s="209" t="s">
        <v>3897</v>
      </c>
      <c r="N48" s="204"/>
    </row>
    <row r="49" spans="1:47" x14ac:dyDescent="0.35">
      <c r="A49" s="234">
        <v>48</v>
      </c>
      <c r="B49" s="232" t="s">
        <v>3760</v>
      </c>
      <c r="C49" s="200">
        <v>45002</v>
      </c>
      <c r="D49" s="304"/>
      <c r="E49" s="302"/>
      <c r="F49" s="303"/>
      <c r="G49" s="181" t="s">
        <v>187</v>
      </c>
      <c r="H49" s="181" t="s">
        <v>187</v>
      </c>
      <c r="I49" s="181" t="s">
        <v>187</v>
      </c>
      <c r="J49" s="182" t="s">
        <v>187</v>
      </c>
      <c r="K49" s="182" t="s">
        <v>3891</v>
      </c>
      <c r="L49" s="202" t="s">
        <v>3919</v>
      </c>
      <c r="M49" s="209" t="s">
        <v>3897</v>
      </c>
      <c r="N49" s="204"/>
    </row>
    <row r="50" spans="1:47" s="149" customFormat="1" x14ac:dyDescent="0.35">
      <c r="A50" s="235">
        <v>49</v>
      </c>
      <c r="B50" s="233" t="s">
        <v>3766</v>
      </c>
      <c r="C50" s="224"/>
      <c r="D50" s="304"/>
      <c r="E50" s="302"/>
      <c r="F50" s="303"/>
      <c r="G50" s="225"/>
      <c r="H50" s="225"/>
      <c r="I50" s="225"/>
      <c r="J50" s="226"/>
      <c r="K50" s="226"/>
      <c r="L50" s="227"/>
      <c r="M50" s="228"/>
      <c r="N50" s="229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x14ac:dyDescent="0.35">
      <c r="A51" s="234">
        <v>50</v>
      </c>
      <c r="B51" s="232" t="s">
        <v>3801</v>
      </c>
      <c r="C51" s="200">
        <v>44990</v>
      </c>
      <c r="D51" s="304"/>
      <c r="E51" s="302"/>
      <c r="F51" s="303"/>
      <c r="G51" s="181" t="s">
        <v>187</v>
      </c>
      <c r="H51" s="181" t="s">
        <v>187</v>
      </c>
      <c r="I51" s="181" t="s">
        <v>187</v>
      </c>
      <c r="J51" s="182" t="s">
        <v>187</v>
      </c>
      <c r="K51" s="182" t="s">
        <v>3891</v>
      </c>
      <c r="L51" s="202" t="s">
        <v>3911</v>
      </c>
      <c r="M51" s="209" t="s">
        <v>3897</v>
      </c>
      <c r="N51" s="204"/>
    </row>
    <row r="52" spans="1:47" x14ac:dyDescent="0.35">
      <c r="A52" s="234">
        <v>51</v>
      </c>
      <c r="B52" s="232" t="s">
        <v>3804</v>
      </c>
      <c r="C52" s="200">
        <v>44993</v>
      </c>
      <c r="D52" s="304"/>
      <c r="E52" s="302"/>
      <c r="F52" s="303"/>
      <c r="G52" s="181" t="s">
        <v>187</v>
      </c>
      <c r="H52" s="181" t="s">
        <v>187</v>
      </c>
      <c r="I52" s="181" t="s">
        <v>187</v>
      </c>
      <c r="J52" s="182" t="s">
        <v>187</v>
      </c>
      <c r="K52" s="182" t="s">
        <v>3891</v>
      </c>
      <c r="L52" s="202" t="s">
        <v>3928</v>
      </c>
      <c r="M52" s="209" t="s">
        <v>3897</v>
      </c>
      <c r="N52" s="204"/>
    </row>
    <row r="53" spans="1:47" x14ac:dyDescent="0.35">
      <c r="A53" s="234">
        <v>52</v>
      </c>
      <c r="B53" s="232" t="s">
        <v>3818</v>
      </c>
      <c r="C53" s="200">
        <v>45002</v>
      </c>
      <c r="D53" s="304"/>
      <c r="E53" s="302"/>
      <c r="F53" s="303"/>
      <c r="G53" s="181" t="s">
        <v>187</v>
      </c>
      <c r="H53" s="181" t="s">
        <v>187</v>
      </c>
      <c r="I53" s="181" t="s">
        <v>187</v>
      </c>
      <c r="J53" s="182" t="s">
        <v>187</v>
      </c>
      <c r="K53" s="182" t="s">
        <v>3891</v>
      </c>
      <c r="L53" s="202" t="s">
        <v>3916</v>
      </c>
      <c r="M53" s="209" t="s">
        <v>3898</v>
      </c>
      <c r="N53" s="207"/>
    </row>
    <row r="54" spans="1:47" x14ac:dyDescent="0.35">
      <c r="A54" s="234">
        <v>53</v>
      </c>
      <c r="B54" s="232" t="s">
        <v>3826</v>
      </c>
      <c r="C54" s="200">
        <v>44999</v>
      </c>
      <c r="D54" s="304"/>
      <c r="E54" s="302"/>
      <c r="F54" s="303"/>
      <c r="G54" s="181" t="s">
        <v>187</v>
      </c>
      <c r="H54" s="181" t="s">
        <v>187</v>
      </c>
      <c r="I54" s="181" t="s">
        <v>187</v>
      </c>
      <c r="J54" s="182" t="s">
        <v>187</v>
      </c>
      <c r="K54" s="182" t="s">
        <v>3891</v>
      </c>
      <c r="L54" s="202" t="s">
        <v>3925</v>
      </c>
      <c r="M54" s="209" t="s">
        <v>3894</v>
      </c>
      <c r="N54" s="204"/>
    </row>
    <row r="55" spans="1:47" x14ac:dyDescent="0.35">
      <c r="A55" s="234">
        <v>54</v>
      </c>
      <c r="B55" s="232" t="s">
        <v>3841</v>
      </c>
      <c r="C55" s="200">
        <v>44980</v>
      </c>
      <c r="D55" s="304"/>
      <c r="E55" s="302"/>
      <c r="F55" s="303"/>
      <c r="G55" s="181" t="s">
        <v>187</v>
      </c>
      <c r="H55" s="181" t="s">
        <v>187</v>
      </c>
      <c r="I55" s="181" t="s">
        <v>187</v>
      </c>
      <c r="J55" s="182" t="s">
        <v>187</v>
      </c>
      <c r="K55" s="182" t="s">
        <v>3891</v>
      </c>
      <c r="L55" s="202" t="s">
        <v>3918</v>
      </c>
      <c r="M55" s="209" t="s">
        <v>3897</v>
      </c>
      <c r="N55" s="208"/>
    </row>
    <row r="56" spans="1:47" x14ac:dyDescent="0.35">
      <c r="A56" s="234">
        <v>55</v>
      </c>
      <c r="B56" s="232" t="s">
        <v>3842</v>
      </c>
      <c r="C56" s="200">
        <v>44982</v>
      </c>
      <c r="D56" s="304"/>
      <c r="E56" s="302"/>
      <c r="F56" s="303"/>
      <c r="G56" s="181" t="s">
        <v>187</v>
      </c>
      <c r="H56" s="181" t="s">
        <v>187</v>
      </c>
      <c r="I56" s="181" t="s">
        <v>187</v>
      </c>
      <c r="J56" s="182" t="s">
        <v>187</v>
      </c>
      <c r="K56" s="182" t="s">
        <v>3891</v>
      </c>
      <c r="L56" s="202" t="s">
        <v>3924</v>
      </c>
      <c r="M56" s="209" t="s">
        <v>3898</v>
      </c>
      <c r="N56" s="208"/>
    </row>
    <row r="57" spans="1:47" x14ac:dyDescent="0.35">
      <c r="A57" s="234">
        <v>56</v>
      </c>
      <c r="B57" s="232" t="s">
        <v>3859</v>
      </c>
      <c r="C57" s="200">
        <v>44975</v>
      </c>
      <c r="D57" s="304"/>
      <c r="E57" s="302"/>
      <c r="F57" s="303"/>
      <c r="G57" s="181" t="s">
        <v>187</v>
      </c>
      <c r="H57" s="181" t="s">
        <v>187</v>
      </c>
      <c r="I57" s="181" t="s">
        <v>187</v>
      </c>
      <c r="J57" s="182" t="s">
        <v>187</v>
      </c>
      <c r="K57" s="182" t="s">
        <v>3891</v>
      </c>
      <c r="L57" s="202" t="s">
        <v>3911</v>
      </c>
      <c r="M57" s="209" t="s">
        <v>3897</v>
      </c>
      <c r="N57" s="208"/>
    </row>
    <row r="58" spans="1:47" s="151" customFormat="1" ht="15" thickBot="1" x14ac:dyDescent="0.4">
      <c r="A58" s="234">
        <v>57</v>
      </c>
      <c r="B58" s="232" t="s">
        <v>3877</v>
      </c>
      <c r="C58" s="200">
        <v>44991</v>
      </c>
      <c r="D58" s="304"/>
      <c r="E58" s="302"/>
      <c r="F58" s="303"/>
      <c r="G58" s="181" t="s">
        <v>187</v>
      </c>
      <c r="H58" s="181" t="s">
        <v>187</v>
      </c>
      <c r="I58" s="181" t="s">
        <v>187</v>
      </c>
      <c r="J58" s="182" t="s">
        <v>187</v>
      </c>
      <c r="K58" s="182" t="s">
        <v>3891</v>
      </c>
      <c r="L58" s="202" t="s">
        <v>3939</v>
      </c>
      <c r="M58" s="209" t="s">
        <v>3899</v>
      </c>
      <c r="N58" s="201"/>
    </row>
    <row r="59" spans="1:47" x14ac:dyDescent="0.35">
      <c r="G59" s="153">
        <f>COUNTIF(G2:G58,"Yes")</f>
        <v>53</v>
      </c>
      <c r="H59" s="153">
        <f>COUNTIF(H2:H58,"Yes")</f>
        <v>53</v>
      </c>
      <c r="I59" s="153">
        <f>COUNTIF(I2:I58,"Yes")</f>
        <v>53</v>
      </c>
      <c r="J59" s="153">
        <f>COUNTIF(J2:J58,"Yes")</f>
        <v>53</v>
      </c>
      <c r="K59" s="153">
        <f>COUNTIF(K2:K58,"Improved")</f>
        <v>51</v>
      </c>
    </row>
    <row r="60" spans="1:47" x14ac:dyDescent="0.35">
      <c r="G60" s="154">
        <v>53</v>
      </c>
      <c r="H60" s="154">
        <v>53</v>
      </c>
      <c r="I60" s="154">
        <v>53</v>
      </c>
      <c r="J60" s="154">
        <v>53</v>
      </c>
      <c r="K60" s="154">
        <v>53</v>
      </c>
    </row>
    <row r="61" spans="1:47" x14ac:dyDescent="0.35">
      <c r="G61" s="155">
        <f>G59/G60</f>
        <v>1</v>
      </c>
      <c r="H61" s="155">
        <f>H59/H60</f>
        <v>1</v>
      </c>
      <c r="I61" s="155">
        <f>I59/I60</f>
        <v>1</v>
      </c>
      <c r="J61" s="155">
        <f>J59/J60</f>
        <v>1</v>
      </c>
      <c r="K61" s="155">
        <f>K59/K60</f>
        <v>0.96226415094339623</v>
      </c>
    </row>
    <row r="62" spans="1:47" x14ac:dyDescent="0.35">
      <c r="G62" s="144"/>
      <c r="H62" s="144"/>
      <c r="I62" s="144"/>
      <c r="J62" s="144"/>
      <c r="K62" s="144"/>
    </row>
    <row r="69" spans="5:6" x14ac:dyDescent="0.35">
      <c r="E69" s="210"/>
      <c r="F69"/>
    </row>
    <row r="72" spans="5:6" x14ac:dyDescent="0.35">
      <c r="E72" s="211"/>
      <c r="F72" s="7" t="s">
        <v>3951</v>
      </c>
    </row>
  </sheetData>
  <autoFilter ref="A1:N61" xr:uid="{00000000-0009-0000-0000-000003000000}">
    <sortState xmlns:xlrd2="http://schemas.microsoft.com/office/spreadsheetml/2017/richdata2" ref="A2:N61">
      <sortCondition ref="A1:A61"/>
    </sortState>
  </autoFilter>
  <conditionalFormatting sqref="B2:B58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43"/>
  <sheetViews>
    <sheetView zoomScale="90" zoomScaleNormal="90" workbookViewId="0">
      <selection activeCell="R21" sqref="R21"/>
    </sheetView>
  </sheetViews>
  <sheetFormatPr baseColWidth="10" defaultColWidth="11.453125" defaultRowHeight="13" x14ac:dyDescent="0.3"/>
  <cols>
    <col min="1" max="1" width="2.1796875" style="237" customWidth="1"/>
    <col min="2" max="2" width="17.81640625" style="237" customWidth="1"/>
    <col min="3" max="3" width="61.1796875" style="237" bestFit="1" customWidth="1"/>
    <col min="4" max="4" width="8.453125" style="237" customWidth="1"/>
    <col min="5" max="15" width="10.7265625" style="238" customWidth="1"/>
    <col min="16" max="16" width="10.7265625" style="237" bestFit="1" customWidth="1"/>
    <col min="17" max="17" width="12.54296875" style="237" customWidth="1"/>
    <col min="18" max="19" width="15.453125" style="237" customWidth="1"/>
    <col min="20" max="256" width="11.453125" style="237"/>
    <col min="257" max="257" width="2.1796875" style="237" customWidth="1"/>
    <col min="258" max="258" width="17.81640625" style="237" customWidth="1"/>
    <col min="259" max="259" width="61.1796875" style="237" bestFit="1" customWidth="1"/>
    <col min="260" max="260" width="8.453125" style="237" customWidth="1"/>
    <col min="261" max="271" width="10.7265625" style="237" customWidth="1"/>
    <col min="272" max="272" width="10.7265625" style="237" bestFit="1" customWidth="1"/>
    <col min="273" max="273" width="12.54296875" style="237" customWidth="1"/>
    <col min="274" max="274" width="14.453125" style="237" bestFit="1" customWidth="1"/>
    <col min="275" max="275" width="15.453125" style="237" bestFit="1" customWidth="1"/>
    <col min="276" max="512" width="11.453125" style="237"/>
    <col min="513" max="513" width="2.1796875" style="237" customWidth="1"/>
    <col min="514" max="514" width="17.81640625" style="237" customWidth="1"/>
    <col min="515" max="515" width="61.1796875" style="237" bestFit="1" customWidth="1"/>
    <col min="516" max="516" width="8.453125" style="237" customWidth="1"/>
    <col min="517" max="527" width="10.7265625" style="237" customWidth="1"/>
    <col min="528" max="528" width="10.7265625" style="237" bestFit="1" customWidth="1"/>
    <col min="529" max="529" width="12.54296875" style="237" customWidth="1"/>
    <col min="530" max="530" width="14.453125" style="237" bestFit="1" customWidth="1"/>
    <col min="531" max="531" width="15.453125" style="237" bestFit="1" customWidth="1"/>
    <col min="532" max="768" width="11.453125" style="237"/>
    <col min="769" max="769" width="2.1796875" style="237" customWidth="1"/>
    <col min="770" max="770" width="17.81640625" style="237" customWidth="1"/>
    <col min="771" max="771" width="61.1796875" style="237" bestFit="1" customWidth="1"/>
    <col min="772" max="772" width="8.453125" style="237" customWidth="1"/>
    <col min="773" max="783" width="10.7265625" style="237" customWidth="1"/>
    <col min="784" max="784" width="10.7265625" style="237" bestFit="1" customWidth="1"/>
    <col min="785" max="785" width="12.54296875" style="237" customWidth="1"/>
    <col min="786" max="786" width="14.453125" style="237" bestFit="1" customWidth="1"/>
    <col min="787" max="787" width="15.453125" style="237" bestFit="1" customWidth="1"/>
    <col min="788" max="1024" width="11.453125" style="237"/>
    <col min="1025" max="1025" width="2.1796875" style="237" customWidth="1"/>
    <col min="1026" max="1026" width="17.81640625" style="237" customWidth="1"/>
    <col min="1027" max="1027" width="61.1796875" style="237" bestFit="1" customWidth="1"/>
    <col min="1028" max="1028" width="8.453125" style="237" customWidth="1"/>
    <col min="1029" max="1039" width="10.7265625" style="237" customWidth="1"/>
    <col min="1040" max="1040" width="10.7265625" style="237" bestFit="1" customWidth="1"/>
    <col min="1041" max="1041" width="12.54296875" style="237" customWidth="1"/>
    <col min="1042" max="1042" width="14.453125" style="237" bestFit="1" customWidth="1"/>
    <col min="1043" max="1043" width="15.453125" style="237" bestFit="1" customWidth="1"/>
    <col min="1044" max="1280" width="11.453125" style="237"/>
    <col min="1281" max="1281" width="2.1796875" style="237" customWidth="1"/>
    <col min="1282" max="1282" width="17.81640625" style="237" customWidth="1"/>
    <col min="1283" max="1283" width="61.1796875" style="237" bestFit="1" customWidth="1"/>
    <col min="1284" max="1284" width="8.453125" style="237" customWidth="1"/>
    <col min="1285" max="1295" width="10.7265625" style="237" customWidth="1"/>
    <col min="1296" max="1296" width="10.7265625" style="237" bestFit="1" customWidth="1"/>
    <col min="1297" max="1297" width="12.54296875" style="237" customWidth="1"/>
    <col min="1298" max="1298" width="14.453125" style="237" bestFit="1" customWidth="1"/>
    <col min="1299" max="1299" width="15.453125" style="237" bestFit="1" customWidth="1"/>
    <col min="1300" max="1536" width="11.453125" style="237"/>
    <col min="1537" max="1537" width="2.1796875" style="237" customWidth="1"/>
    <col min="1538" max="1538" width="17.81640625" style="237" customWidth="1"/>
    <col min="1539" max="1539" width="61.1796875" style="237" bestFit="1" customWidth="1"/>
    <col min="1540" max="1540" width="8.453125" style="237" customWidth="1"/>
    <col min="1541" max="1551" width="10.7265625" style="237" customWidth="1"/>
    <col min="1552" max="1552" width="10.7265625" style="237" bestFit="1" customWidth="1"/>
    <col min="1553" max="1553" width="12.54296875" style="237" customWidth="1"/>
    <col min="1554" max="1554" width="14.453125" style="237" bestFit="1" customWidth="1"/>
    <col min="1555" max="1555" width="15.453125" style="237" bestFit="1" customWidth="1"/>
    <col min="1556" max="1792" width="11.453125" style="237"/>
    <col min="1793" max="1793" width="2.1796875" style="237" customWidth="1"/>
    <col min="1794" max="1794" width="17.81640625" style="237" customWidth="1"/>
    <col min="1795" max="1795" width="61.1796875" style="237" bestFit="1" customWidth="1"/>
    <col min="1796" max="1796" width="8.453125" style="237" customWidth="1"/>
    <col min="1797" max="1807" width="10.7265625" style="237" customWidth="1"/>
    <col min="1808" max="1808" width="10.7265625" style="237" bestFit="1" customWidth="1"/>
    <col min="1809" max="1809" width="12.54296875" style="237" customWidth="1"/>
    <col min="1810" max="1810" width="14.453125" style="237" bestFit="1" customWidth="1"/>
    <col min="1811" max="1811" width="15.453125" style="237" bestFit="1" customWidth="1"/>
    <col min="1812" max="2048" width="11.453125" style="237"/>
    <col min="2049" max="2049" width="2.1796875" style="237" customWidth="1"/>
    <col min="2050" max="2050" width="17.81640625" style="237" customWidth="1"/>
    <col min="2051" max="2051" width="61.1796875" style="237" bestFit="1" customWidth="1"/>
    <col min="2052" max="2052" width="8.453125" style="237" customWidth="1"/>
    <col min="2053" max="2063" width="10.7265625" style="237" customWidth="1"/>
    <col min="2064" max="2064" width="10.7265625" style="237" bestFit="1" customWidth="1"/>
    <col min="2065" max="2065" width="12.54296875" style="237" customWidth="1"/>
    <col min="2066" max="2066" width="14.453125" style="237" bestFit="1" customWidth="1"/>
    <col min="2067" max="2067" width="15.453125" style="237" bestFit="1" customWidth="1"/>
    <col min="2068" max="2304" width="11.453125" style="237"/>
    <col min="2305" max="2305" width="2.1796875" style="237" customWidth="1"/>
    <col min="2306" max="2306" width="17.81640625" style="237" customWidth="1"/>
    <col min="2307" max="2307" width="61.1796875" style="237" bestFit="1" customWidth="1"/>
    <col min="2308" max="2308" width="8.453125" style="237" customWidth="1"/>
    <col min="2309" max="2319" width="10.7265625" style="237" customWidth="1"/>
    <col min="2320" max="2320" width="10.7265625" style="237" bestFit="1" customWidth="1"/>
    <col min="2321" max="2321" width="12.54296875" style="237" customWidth="1"/>
    <col min="2322" max="2322" width="14.453125" style="237" bestFit="1" customWidth="1"/>
    <col min="2323" max="2323" width="15.453125" style="237" bestFit="1" customWidth="1"/>
    <col min="2324" max="2560" width="11.453125" style="237"/>
    <col min="2561" max="2561" width="2.1796875" style="237" customWidth="1"/>
    <col min="2562" max="2562" width="17.81640625" style="237" customWidth="1"/>
    <col min="2563" max="2563" width="61.1796875" style="237" bestFit="1" customWidth="1"/>
    <col min="2564" max="2564" width="8.453125" style="237" customWidth="1"/>
    <col min="2565" max="2575" width="10.7265625" style="237" customWidth="1"/>
    <col min="2576" max="2576" width="10.7265625" style="237" bestFit="1" customWidth="1"/>
    <col min="2577" max="2577" width="12.54296875" style="237" customWidth="1"/>
    <col min="2578" max="2578" width="14.453125" style="237" bestFit="1" customWidth="1"/>
    <col min="2579" max="2579" width="15.453125" style="237" bestFit="1" customWidth="1"/>
    <col min="2580" max="2816" width="11.453125" style="237"/>
    <col min="2817" max="2817" width="2.1796875" style="237" customWidth="1"/>
    <col min="2818" max="2818" width="17.81640625" style="237" customWidth="1"/>
    <col min="2819" max="2819" width="61.1796875" style="237" bestFit="1" customWidth="1"/>
    <col min="2820" max="2820" width="8.453125" style="237" customWidth="1"/>
    <col min="2821" max="2831" width="10.7265625" style="237" customWidth="1"/>
    <col min="2832" max="2832" width="10.7265625" style="237" bestFit="1" customWidth="1"/>
    <col min="2833" max="2833" width="12.54296875" style="237" customWidth="1"/>
    <col min="2834" max="2834" width="14.453125" style="237" bestFit="1" customWidth="1"/>
    <col min="2835" max="2835" width="15.453125" style="237" bestFit="1" customWidth="1"/>
    <col min="2836" max="3072" width="11.453125" style="237"/>
    <col min="3073" max="3073" width="2.1796875" style="237" customWidth="1"/>
    <col min="3074" max="3074" width="17.81640625" style="237" customWidth="1"/>
    <col min="3075" max="3075" width="61.1796875" style="237" bestFit="1" customWidth="1"/>
    <col min="3076" max="3076" width="8.453125" style="237" customWidth="1"/>
    <col min="3077" max="3087" width="10.7265625" style="237" customWidth="1"/>
    <col min="3088" max="3088" width="10.7265625" style="237" bestFit="1" customWidth="1"/>
    <col min="3089" max="3089" width="12.54296875" style="237" customWidth="1"/>
    <col min="3090" max="3090" width="14.453125" style="237" bestFit="1" customWidth="1"/>
    <col min="3091" max="3091" width="15.453125" style="237" bestFit="1" customWidth="1"/>
    <col min="3092" max="3328" width="11.453125" style="237"/>
    <col min="3329" max="3329" width="2.1796875" style="237" customWidth="1"/>
    <col min="3330" max="3330" width="17.81640625" style="237" customWidth="1"/>
    <col min="3331" max="3331" width="61.1796875" style="237" bestFit="1" customWidth="1"/>
    <col min="3332" max="3332" width="8.453125" style="237" customWidth="1"/>
    <col min="3333" max="3343" width="10.7265625" style="237" customWidth="1"/>
    <col min="3344" max="3344" width="10.7265625" style="237" bestFit="1" customWidth="1"/>
    <col min="3345" max="3345" width="12.54296875" style="237" customWidth="1"/>
    <col min="3346" max="3346" width="14.453125" style="237" bestFit="1" customWidth="1"/>
    <col min="3347" max="3347" width="15.453125" style="237" bestFit="1" customWidth="1"/>
    <col min="3348" max="3584" width="11.453125" style="237"/>
    <col min="3585" max="3585" width="2.1796875" style="237" customWidth="1"/>
    <col min="3586" max="3586" width="17.81640625" style="237" customWidth="1"/>
    <col min="3587" max="3587" width="61.1796875" style="237" bestFit="1" customWidth="1"/>
    <col min="3588" max="3588" width="8.453125" style="237" customWidth="1"/>
    <col min="3589" max="3599" width="10.7265625" style="237" customWidth="1"/>
    <col min="3600" max="3600" width="10.7265625" style="237" bestFit="1" customWidth="1"/>
    <col min="3601" max="3601" width="12.54296875" style="237" customWidth="1"/>
    <col min="3602" max="3602" width="14.453125" style="237" bestFit="1" customWidth="1"/>
    <col min="3603" max="3603" width="15.453125" style="237" bestFit="1" customWidth="1"/>
    <col min="3604" max="3840" width="11.453125" style="237"/>
    <col min="3841" max="3841" width="2.1796875" style="237" customWidth="1"/>
    <col min="3842" max="3842" width="17.81640625" style="237" customWidth="1"/>
    <col min="3843" max="3843" width="61.1796875" style="237" bestFit="1" customWidth="1"/>
    <col min="3844" max="3844" width="8.453125" style="237" customWidth="1"/>
    <col min="3845" max="3855" width="10.7265625" style="237" customWidth="1"/>
    <col min="3856" max="3856" width="10.7265625" style="237" bestFit="1" customWidth="1"/>
    <col min="3857" max="3857" width="12.54296875" style="237" customWidth="1"/>
    <col min="3858" max="3858" width="14.453125" style="237" bestFit="1" customWidth="1"/>
    <col min="3859" max="3859" width="15.453125" style="237" bestFit="1" customWidth="1"/>
    <col min="3860" max="4096" width="11.453125" style="237"/>
    <col min="4097" max="4097" width="2.1796875" style="237" customWidth="1"/>
    <col min="4098" max="4098" width="17.81640625" style="237" customWidth="1"/>
    <col min="4099" max="4099" width="61.1796875" style="237" bestFit="1" customWidth="1"/>
    <col min="4100" max="4100" width="8.453125" style="237" customWidth="1"/>
    <col min="4101" max="4111" width="10.7265625" style="237" customWidth="1"/>
    <col min="4112" max="4112" width="10.7265625" style="237" bestFit="1" customWidth="1"/>
    <col min="4113" max="4113" width="12.54296875" style="237" customWidth="1"/>
    <col min="4114" max="4114" width="14.453125" style="237" bestFit="1" customWidth="1"/>
    <col min="4115" max="4115" width="15.453125" style="237" bestFit="1" customWidth="1"/>
    <col min="4116" max="4352" width="11.453125" style="237"/>
    <col min="4353" max="4353" width="2.1796875" style="237" customWidth="1"/>
    <col min="4354" max="4354" width="17.81640625" style="237" customWidth="1"/>
    <col min="4355" max="4355" width="61.1796875" style="237" bestFit="1" customWidth="1"/>
    <col min="4356" max="4356" width="8.453125" style="237" customWidth="1"/>
    <col min="4357" max="4367" width="10.7265625" style="237" customWidth="1"/>
    <col min="4368" max="4368" width="10.7265625" style="237" bestFit="1" customWidth="1"/>
    <col min="4369" max="4369" width="12.54296875" style="237" customWidth="1"/>
    <col min="4370" max="4370" width="14.453125" style="237" bestFit="1" customWidth="1"/>
    <col min="4371" max="4371" width="15.453125" style="237" bestFit="1" customWidth="1"/>
    <col min="4372" max="4608" width="11.453125" style="237"/>
    <col min="4609" max="4609" width="2.1796875" style="237" customWidth="1"/>
    <col min="4610" max="4610" width="17.81640625" style="237" customWidth="1"/>
    <col min="4611" max="4611" width="61.1796875" style="237" bestFit="1" customWidth="1"/>
    <col min="4612" max="4612" width="8.453125" style="237" customWidth="1"/>
    <col min="4613" max="4623" width="10.7265625" style="237" customWidth="1"/>
    <col min="4624" max="4624" width="10.7265625" style="237" bestFit="1" customWidth="1"/>
    <col min="4625" max="4625" width="12.54296875" style="237" customWidth="1"/>
    <col min="4626" max="4626" width="14.453125" style="237" bestFit="1" customWidth="1"/>
    <col min="4627" max="4627" width="15.453125" style="237" bestFit="1" customWidth="1"/>
    <col min="4628" max="4864" width="11.453125" style="237"/>
    <col min="4865" max="4865" width="2.1796875" style="237" customWidth="1"/>
    <col min="4866" max="4866" width="17.81640625" style="237" customWidth="1"/>
    <col min="4867" max="4867" width="61.1796875" style="237" bestFit="1" customWidth="1"/>
    <col min="4868" max="4868" width="8.453125" style="237" customWidth="1"/>
    <col min="4869" max="4879" width="10.7265625" style="237" customWidth="1"/>
    <col min="4880" max="4880" width="10.7265625" style="237" bestFit="1" customWidth="1"/>
    <col min="4881" max="4881" width="12.54296875" style="237" customWidth="1"/>
    <col min="4882" max="4882" width="14.453125" style="237" bestFit="1" customWidth="1"/>
    <col min="4883" max="4883" width="15.453125" style="237" bestFit="1" customWidth="1"/>
    <col min="4884" max="5120" width="11.453125" style="237"/>
    <col min="5121" max="5121" width="2.1796875" style="237" customWidth="1"/>
    <col min="5122" max="5122" width="17.81640625" style="237" customWidth="1"/>
    <col min="5123" max="5123" width="61.1796875" style="237" bestFit="1" customWidth="1"/>
    <col min="5124" max="5124" width="8.453125" style="237" customWidth="1"/>
    <col min="5125" max="5135" width="10.7265625" style="237" customWidth="1"/>
    <col min="5136" max="5136" width="10.7265625" style="237" bestFit="1" customWidth="1"/>
    <col min="5137" max="5137" width="12.54296875" style="237" customWidth="1"/>
    <col min="5138" max="5138" width="14.453125" style="237" bestFit="1" customWidth="1"/>
    <col min="5139" max="5139" width="15.453125" style="237" bestFit="1" customWidth="1"/>
    <col min="5140" max="5376" width="11.453125" style="237"/>
    <col min="5377" max="5377" width="2.1796875" style="237" customWidth="1"/>
    <col min="5378" max="5378" width="17.81640625" style="237" customWidth="1"/>
    <col min="5379" max="5379" width="61.1796875" style="237" bestFit="1" customWidth="1"/>
    <col min="5380" max="5380" width="8.453125" style="237" customWidth="1"/>
    <col min="5381" max="5391" width="10.7265625" style="237" customWidth="1"/>
    <col min="5392" max="5392" width="10.7265625" style="237" bestFit="1" customWidth="1"/>
    <col min="5393" max="5393" width="12.54296875" style="237" customWidth="1"/>
    <col min="5394" max="5394" width="14.453125" style="237" bestFit="1" customWidth="1"/>
    <col min="5395" max="5395" width="15.453125" style="237" bestFit="1" customWidth="1"/>
    <col min="5396" max="5632" width="11.453125" style="237"/>
    <col min="5633" max="5633" width="2.1796875" style="237" customWidth="1"/>
    <col min="5634" max="5634" width="17.81640625" style="237" customWidth="1"/>
    <col min="5635" max="5635" width="61.1796875" style="237" bestFit="1" customWidth="1"/>
    <col min="5636" max="5636" width="8.453125" style="237" customWidth="1"/>
    <col min="5637" max="5647" width="10.7265625" style="237" customWidth="1"/>
    <col min="5648" max="5648" width="10.7265625" style="237" bestFit="1" customWidth="1"/>
    <col min="5649" max="5649" width="12.54296875" style="237" customWidth="1"/>
    <col min="5650" max="5650" width="14.453125" style="237" bestFit="1" customWidth="1"/>
    <col min="5651" max="5651" width="15.453125" style="237" bestFit="1" customWidth="1"/>
    <col min="5652" max="5888" width="11.453125" style="237"/>
    <col min="5889" max="5889" width="2.1796875" style="237" customWidth="1"/>
    <col min="5890" max="5890" width="17.81640625" style="237" customWidth="1"/>
    <col min="5891" max="5891" width="61.1796875" style="237" bestFit="1" customWidth="1"/>
    <col min="5892" max="5892" width="8.453125" style="237" customWidth="1"/>
    <col min="5893" max="5903" width="10.7265625" style="237" customWidth="1"/>
    <col min="5904" max="5904" width="10.7265625" style="237" bestFit="1" customWidth="1"/>
    <col min="5905" max="5905" width="12.54296875" style="237" customWidth="1"/>
    <col min="5906" max="5906" width="14.453125" style="237" bestFit="1" customWidth="1"/>
    <col min="5907" max="5907" width="15.453125" style="237" bestFit="1" customWidth="1"/>
    <col min="5908" max="6144" width="11.453125" style="237"/>
    <col min="6145" max="6145" width="2.1796875" style="237" customWidth="1"/>
    <col min="6146" max="6146" width="17.81640625" style="237" customWidth="1"/>
    <col min="6147" max="6147" width="61.1796875" style="237" bestFit="1" customWidth="1"/>
    <col min="6148" max="6148" width="8.453125" style="237" customWidth="1"/>
    <col min="6149" max="6159" width="10.7265625" style="237" customWidth="1"/>
    <col min="6160" max="6160" width="10.7265625" style="237" bestFit="1" customWidth="1"/>
    <col min="6161" max="6161" width="12.54296875" style="237" customWidth="1"/>
    <col min="6162" max="6162" width="14.453125" style="237" bestFit="1" customWidth="1"/>
    <col min="6163" max="6163" width="15.453125" style="237" bestFit="1" customWidth="1"/>
    <col min="6164" max="6400" width="11.453125" style="237"/>
    <col min="6401" max="6401" width="2.1796875" style="237" customWidth="1"/>
    <col min="6402" max="6402" width="17.81640625" style="237" customWidth="1"/>
    <col min="6403" max="6403" width="61.1796875" style="237" bestFit="1" customWidth="1"/>
    <col min="6404" max="6404" width="8.453125" style="237" customWidth="1"/>
    <col min="6405" max="6415" width="10.7265625" style="237" customWidth="1"/>
    <col min="6416" max="6416" width="10.7265625" style="237" bestFit="1" customWidth="1"/>
    <col min="6417" max="6417" width="12.54296875" style="237" customWidth="1"/>
    <col min="6418" max="6418" width="14.453125" style="237" bestFit="1" customWidth="1"/>
    <col min="6419" max="6419" width="15.453125" style="237" bestFit="1" customWidth="1"/>
    <col min="6420" max="6656" width="11.453125" style="237"/>
    <col min="6657" max="6657" width="2.1796875" style="237" customWidth="1"/>
    <col min="6658" max="6658" width="17.81640625" style="237" customWidth="1"/>
    <col min="6659" max="6659" width="61.1796875" style="237" bestFit="1" customWidth="1"/>
    <col min="6660" max="6660" width="8.453125" style="237" customWidth="1"/>
    <col min="6661" max="6671" width="10.7265625" style="237" customWidth="1"/>
    <col min="6672" max="6672" width="10.7265625" style="237" bestFit="1" customWidth="1"/>
    <col min="6673" max="6673" width="12.54296875" style="237" customWidth="1"/>
    <col min="6674" max="6674" width="14.453125" style="237" bestFit="1" customWidth="1"/>
    <col min="6675" max="6675" width="15.453125" style="237" bestFit="1" customWidth="1"/>
    <col min="6676" max="6912" width="11.453125" style="237"/>
    <col min="6913" max="6913" width="2.1796875" style="237" customWidth="1"/>
    <col min="6914" max="6914" width="17.81640625" style="237" customWidth="1"/>
    <col min="6915" max="6915" width="61.1796875" style="237" bestFit="1" customWidth="1"/>
    <col min="6916" max="6916" width="8.453125" style="237" customWidth="1"/>
    <col min="6917" max="6927" width="10.7265625" style="237" customWidth="1"/>
    <col min="6928" max="6928" width="10.7265625" style="237" bestFit="1" customWidth="1"/>
    <col min="6929" max="6929" width="12.54296875" style="237" customWidth="1"/>
    <col min="6930" max="6930" width="14.453125" style="237" bestFit="1" customWidth="1"/>
    <col min="6931" max="6931" width="15.453125" style="237" bestFit="1" customWidth="1"/>
    <col min="6932" max="7168" width="11.453125" style="237"/>
    <col min="7169" max="7169" width="2.1796875" style="237" customWidth="1"/>
    <col min="7170" max="7170" width="17.81640625" style="237" customWidth="1"/>
    <col min="7171" max="7171" width="61.1796875" style="237" bestFit="1" customWidth="1"/>
    <col min="7172" max="7172" width="8.453125" style="237" customWidth="1"/>
    <col min="7173" max="7183" width="10.7265625" style="237" customWidth="1"/>
    <col min="7184" max="7184" width="10.7265625" style="237" bestFit="1" customWidth="1"/>
    <col min="7185" max="7185" width="12.54296875" style="237" customWidth="1"/>
    <col min="7186" max="7186" width="14.453125" style="237" bestFit="1" customWidth="1"/>
    <col min="7187" max="7187" width="15.453125" style="237" bestFit="1" customWidth="1"/>
    <col min="7188" max="7424" width="11.453125" style="237"/>
    <col min="7425" max="7425" width="2.1796875" style="237" customWidth="1"/>
    <col min="7426" max="7426" width="17.81640625" style="237" customWidth="1"/>
    <col min="7427" max="7427" width="61.1796875" style="237" bestFit="1" customWidth="1"/>
    <col min="7428" max="7428" width="8.453125" style="237" customWidth="1"/>
    <col min="7429" max="7439" width="10.7265625" style="237" customWidth="1"/>
    <col min="7440" max="7440" width="10.7265625" style="237" bestFit="1" customWidth="1"/>
    <col min="7441" max="7441" width="12.54296875" style="237" customWidth="1"/>
    <col min="7442" max="7442" width="14.453125" style="237" bestFit="1" customWidth="1"/>
    <col min="7443" max="7443" width="15.453125" style="237" bestFit="1" customWidth="1"/>
    <col min="7444" max="7680" width="11.453125" style="237"/>
    <col min="7681" max="7681" width="2.1796875" style="237" customWidth="1"/>
    <col min="7682" max="7682" width="17.81640625" style="237" customWidth="1"/>
    <col min="7683" max="7683" width="61.1796875" style="237" bestFit="1" customWidth="1"/>
    <col min="7684" max="7684" width="8.453125" style="237" customWidth="1"/>
    <col min="7685" max="7695" width="10.7265625" style="237" customWidth="1"/>
    <col min="7696" max="7696" width="10.7265625" style="237" bestFit="1" customWidth="1"/>
    <col min="7697" max="7697" width="12.54296875" style="237" customWidth="1"/>
    <col min="7698" max="7698" width="14.453125" style="237" bestFit="1" customWidth="1"/>
    <col min="7699" max="7699" width="15.453125" style="237" bestFit="1" customWidth="1"/>
    <col min="7700" max="7936" width="11.453125" style="237"/>
    <col min="7937" max="7937" width="2.1796875" style="237" customWidth="1"/>
    <col min="7938" max="7938" width="17.81640625" style="237" customWidth="1"/>
    <col min="7939" max="7939" width="61.1796875" style="237" bestFit="1" customWidth="1"/>
    <col min="7940" max="7940" width="8.453125" style="237" customWidth="1"/>
    <col min="7941" max="7951" width="10.7265625" style="237" customWidth="1"/>
    <col min="7952" max="7952" width="10.7265625" style="237" bestFit="1" customWidth="1"/>
    <col min="7953" max="7953" width="12.54296875" style="237" customWidth="1"/>
    <col min="7954" max="7954" width="14.453125" style="237" bestFit="1" customWidth="1"/>
    <col min="7955" max="7955" width="15.453125" style="237" bestFit="1" customWidth="1"/>
    <col min="7956" max="8192" width="11.453125" style="237"/>
    <col min="8193" max="8193" width="2.1796875" style="237" customWidth="1"/>
    <col min="8194" max="8194" width="17.81640625" style="237" customWidth="1"/>
    <col min="8195" max="8195" width="61.1796875" style="237" bestFit="1" customWidth="1"/>
    <col min="8196" max="8196" width="8.453125" style="237" customWidth="1"/>
    <col min="8197" max="8207" width="10.7265625" style="237" customWidth="1"/>
    <col min="8208" max="8208" width="10.7265625" style="237" bestFit="1" customWidth="1"/>
    <col min="8209" max="8209" width="12.54296875" style="237" customWidth="1"/>
    <col min="8210" max="8210" width="14.453125" style="237" bestFit="1" customWidth="1"/>
    <col min="8211" max="8211" width="15.453125" style="237" bestFit="1" customWidth="1"/>
    <col min="8212" max="8448" width="11.453125" style="237"/>
    <col min="8449" max="8449" width="2.1796875" style="237" customWidth="1"/>
    <col min="8450" max="8450" width="17.81640625" style="237" customWidth="1"/>
    <col min="8451" max="8451" width="61.1796875" style="237" bestFit="1" customWidth="1"/>
    <col min="8452" max="8452" width="8.453125" style="237" customWidth="1"/>
    <col min="8453" max="8463" width="10.7265625" style="237" customWidth="1"/>
    <col min="8464" max="8464" width="10.7265625" style="237" bestFit="1" customWidth="1"/>
    <col min="8465" max="8465" width="12.54296875" style="237" customWidth="1"/>
    <col min="8466" max="8466" width="14.453125" style="237" bestFit="1" customWidth="1"/>
    <col min="8467" max="8467" width="15.453125" style="237" bestFit="1" customWidth="1"/>
    <col min="8468" max="8704" width="11.453125" style="237"/>
    <col min="8705" max="8705" width="2.1796875" style="237" customWidth="1"/>
    <col min="8706" max="8706" width="17.81640625" style="237" customWidth="1"/>
    <col min="8707" max="8707" width="61.1796875" style="237" bestFit="1" customWidth="1"/>
    <col min="8708" max="8708" width="8.453125" style="237" customWidth="1"/>
    <col min="8709" max="8719" width="10.7265625" style="237" customWidth="1"/>
    <col min="8720" max="8720" width="10.7265625" style="237" bestFit="1" customWidth="1"/>
    <col min="8721" max="8721" width="12.54296875" style="237" customWidth="1"/>
    <col min="8722" max="8722" width="14.453125" style="237" bestFit="1" customWidth="1"/>
    <col min="8723" max="8723" width="15.453125" style="237" bestFit="1" customWidth="1"/>
    <col min="8724" max="8960" width="11.453125" style="237"/>
    <col min="8961" max="8961" width="2.1796875" style="237" customWidth="1"/>
    <col min="8962" max="8962" width="17.81640625" style="237" customWidth="1"/>
    <col min="8963" max="8963" width="61.1796875" style="237" bestFit="1" customWidth="1"/>
    <col min="8964" max="8964" width="8.453125" style="237" customWidth="1"/>
    <col min="8965" max="8975" width="10.7265625" style="237" customWidth="1"/>
    <col min="8976" max="8976" width="10.7265625" style="237" bestFit="1" customWidth="1"/>
    <col min="8977" max="8977" width="12.54296875" style="237" customWidth="1"/>
    <col min="8978" max="8978" width="14.453125" style="237" bestFit="1" customWidth="1"/>
    <col min="8979" max="8979" width="15.453125" style="237" bestFit="1" customWidth="1"/>
    <col min="8980" max="9216" width="11.453125" style="237"/>
    <col min="9217" max="9217" width="2.1796875" style="237" customWidth="1"/>
    <col min="9218" max="9218" width="17.81640625" style="237" customWidth="1"/>
    <col min="9219" max="9219" width="61.1796875" style="237" bestFit="1" customWidth="1"/>
    <col min="9220" max="9220" width="8.453125" style="237" customWidth="1"/>
    <col min="9221" max="9231" width="10.7265625" style="237" customWidth="1"/>
    <col min="9232" max="9232" width="10.7265625" style="237" bestFit="1" customWidth="1"/>
    <col min="9233" max="9233" width="12.54296875" style="237" customWidth="1"/>
    <col min="9234" max="9234" width="14.453125" style="237" bestFit="1" customWidth="1"/>
    <col min="9235" max="9235" width="15.453125" style="237" bestFit="1" customWidth="1"/>
    <col min="9236" max="9472" width="11.453125" style="237"/>
    <col min="9473" max="9473" width="2.1796875" style="237" customWidth="1"/>
    <col min="9474" max="9474" width="17.81640625" style="237" customWidth="1"/>
    <col min="9475" max="9475" width="61.1796875" style="237" bestFit="1" customWidth="1"/>
    <col min="9476" max="9476" width="8.453125" style="237" customWidth="1"/>
    <col min="9477" max="9487" width="10.7265625" style="237" customWidth="1"/>
    <col min="9488" max="9488" width="10.7265625" style="237" bestFit="1" customWidth="1"/>
    <col min="9489" max="9489" width="12.54296875" style="237" customWidth="1"/>
    <col min="9490" max="9490" width="14.453125" style="237" bestFit="1" customWidth="1"/>
    <col min="9491" max="9491" width="15.453125" style="237" bestFit="1" customWidth="1"/>
    <col min="9492" max="9728" width="11.453125" style="237"/>
    <col min="9729" max="9729" width="2.1796875" style="237" customWidth="1"/>
    <col min="9730" max="9730" width="17.81640625" style="237" customWidth="1"/>
    <col min="9731" max="9731" width="61.1796875" style="237" bestFit="1" customWidth="1"/>
    <col min="9732" max="9732" width="8.453125" style="237" customWidth="1"/>
    <col min="9733" max="9743" width="10.7265625" style="237" customWidth="1"/>
    <col min="9744" max="9744" width="10.7265625" style="237" bestFit="1" customWidth="1"/>
    <col min="9745" max="9745" width="12.54296875" style="237" customWidth="1"/>
    <col min="9746" max="9746" width="14.453125" style="237" bestFit="1" customWidth="1"/>
    <col min="9747" max="9747" width="15.453125" style="237" bestFit="1" customWidth="1"/>
    <col min="9748" max="9984" width="11.453125" style="237"/>
    <col min="9985" max="9985" width="2.1796875" style="237" customWidth="1"/>
    <col min="9986" max="9986" width="17.81640625" style="237" customWidth="1"/>
    <col min="9987" max="9987" width="61.1796875" style="237" bestFit="1" customWidth="1"/>
    <col min="9988" max="9988" width="8.453125" style="237" customWidth="1"/>
    <col min="9989" max="9999" width="10.7265625" style="237" customWidth="1"/>
    <col min="10000" max="10000" width="10.7265625" style="237" bestFit="1" customWidth="1"/>
    <col min="10001" max="10001" width="12.54296875" style="237" customWidth="1"/>
    <col min="10002" max="10002" width="14.453125" style="237" bestFit="1" customWidth="1"/>
    <col min="10003" max="10003" width="15.453125" style="237" bestFit="1" customWidth="1"/>
    <col min="10004" max="10240" width="11.453125" style="237"/>
    <col min="10241" max="10241" width="2.1796875" style="237" customWidth="1"/>
    <col min="10242" max="10242" width="17.81640625" style="237" customWidth="1"/>
    <col min="10243" max="10243" width="61.1796875" style="237" bestFit="1" customWidth="1"/>
    <col min="10244" max="10244" width="8.453125" style="237" customWidth="1"/>
    <col min="10245" max="10255" width="10.7265625" style="237" customWidth="1"/>
    <col min="10256" max="10256" width="10.7265625" style="237" bestFit="1" customWidth="1"/>
    <col min="10257" max="10257" width="12.54296875" style="237" customWidth="1"/>
    <col min="10258" max="10258" width="14.453125" style="237" bestFit="1" customWidth="1"/>
    <col min="10259" max="10259" width="15.453125" style="237" bestFit="1" customWidth="1"/>
    <col min="10260" max="10496" width="11.453125" style="237"/>
    <col min="10497" max="10497" width="2.1796875" style="237" customWidth="1"/>
    <col min="10498" max="10498" width="17.81640625" style="237" customWidth="1"/>
    <col min="10499" max="10499" width="61.1796875" style="237" bestFit="1" customWidth="1"/>
    <col min="10500" max="10500" width="8.453125" style="237" customWidth="1"/>
    <col min="10501" max="10511" width="10.7265625" style="237" customWidth="1"/>
    <col min="10512" max="10512" width="10.7265625" style="237" bestFit="1" customWidth="1"/>
    <col min="10513" max="10513" width="12.54296875" style="237" customWidth="1"/>
    <col min="10514" max="10514" width="14.453125" style="237" bestFit="1" customWidth="1"/>
    <col min="10515" max="10515" width="15.453125" style="237" bestFit="1" customWidth="1"/>
    <col min="10516" max="10752" width="11.453125" style="237"/>
    <col min="10753" max="10753" width="2.1796875" style="237" customWidth="1"/>
    <col min="10754" max="10754" width="17.81640625" style="237" customWidth="1"/>
    <col min="10755" max="10755" width="61.1796875" style="237" bestFit="1" customWidth="1"/>
    <col min="10756" max="10756" width="8.453125" style="237" customWidth="1"/>
    <col min="10757" max="10767" width="10.7265625" style="237" customWidth="1"/>
    <col min="10768" max="10768" width="10.7265625" style="237" bestFit="1" customWidth="1"/>
    <col min="10769" max="10769" width="12.54296875" style="237" customWidth="1"/>
    <col min="10770" max="10770" width="14.453125" style="237" bestFit="1" customWidth="1"/>
    <col min="10771" max="10771" width="15.453125" style="237" bestFit="1" customWidth="1"/>
    <col min="10772" max="11008" width="11.453125" style="237"/>
    <col min="11009" max="11009" width="2.1796875" style="237" customWidth="1"/>
    <col min="11010" max="11010" width="17.81640625" style="237" customWidth="1"/>
    <col min="11011" max="11011" width="61.1796875" style="237" bestFit="1" customWidth="1"/>
    <col min="11012" max="11012" width="8.453125" style="237" customWidth="1"/>
    <col min="11013" max="11023" width="10.7265625" style="237" customWidth="1"/>
    <col min="11024" max="11024" width="10.7265625" style="237" bestFit="1" customWidth="1"/>
    <col min="11025" max="11025" width="12.54296875" style="237" customWidth="1"/>
    <col min="11026" max="11026" width="14.453125" style="237" bestFit="1" customWidth="1"/>
    <col min="11027" max="11027" width="15.453125" style="237" bestFit="1" customWidth="1"/>
    <col min="11028" max="11264" width="11.453125" style="237"/>
    <col min="11265" max="11265" width="2.1796875" style="237" customWidth="1"/>
    <col min="11266" max="11266" width="17.81640625" style="237" customWidth="1"/>
    <col min="11267" max="11267" width="61.1796875" style="237" bestFit="1" customWidth="1"/>
    <col min="11268" max="11268" width="8.453125" style="237" customWidth="1"/>
    <col min="11269" max="11279" width="10.7265625" style="237" customWidth="1"/>
    <col min="11280" max="11280" width="10.7265625" style="237" bestFit="1" customWidth="1"/>
    <col min="11281" max="11281" width="12.54296875" style="237" customWidth="1"/>
    <col min="11282" max="11282" width="14.453125" style="237" bestFit="1" customWidth="1"/>
    <col min="11283" max="11283" width="15.453125" style="237" bestFit="1" customWidth="1"/>
    <col min="11284" max="11520" width="11.453125" style="237"/>
    <col min="11521" max="11521" width="2.1796875" style="237" customWidth="1"/>
    <col min="11522" max="11522" width="17.81640625" style="237" customWidth="1"/>
    <col min="11523" max="11523" width="61.1796875" style="237" bestFit="1" customWidth="1"/>
    <col min="11524" max="11524" width="8.453125" style="237" customWidth="1"/>
    <col min="11525" max="11535" width="10.7265625" style="237" customWidth="1"/>
    <col min="11536" max="11536" width="10.7265625" style="237" bestFit="1" customWidth="1"/>
    <col min="11537" max="11537" width="12.54296875" style="237" customWidth="1"/>
    <col min="11538" max="11538" width="14.453125" style="237" bestFit="1" customWidth="1"/>
    <col min="11539" max="11539" width="15.453125" style="237" bestFit="1" customWidth="1"/>
    <col min="11540" max="11776" width="11.453125" style="237"/>
    <col min="11777" max="11777" width="2.1796875" style="237" customWidth="1"/>
    <col min="11778" max="11778" width="17.81640625" style="237" customWidth="1"/>
    <col min="11779" max="11779" width="61.1796875" style="237" bestFit="1" customWidth="1"/>
    <col min="11780" max="11780" width="8.453125" style="237" customWidth="1"/>
    <col min="11781" max="11791" width="10.7265625" style="237" customWidth="1"/>
    <col min="11792" max="11792" width="10.7265625" style="237" bestFit="1" customWidth="1"/>
    <col min="11793" max="11793" width="12.54296875" style="237" customWidth="1"/>
    <col min="11794" max="11794" width="14.453125" style="237" bestFit="1" customWidth="1"/>
    <col min="11795" max="11795" width="15.453125" style="237" bestFit="1" customWidth="1"/>
    <col min="11796" max="12032" width="11.453125" style="237"/>
    <col min="12033" max="12033" width="2.1796875" style="237" customWidth="1"/>
    <col min="12034" max="12034" width="17.81640625" style="237" customWidth="1"/>
    <col min="12035" max="12035" width="61.1796875" style="237" bestFit="1" customWidth="1"/>
    <col min="12036" max="12036" width="8.453125" style="237" customWidth="1"/>
    <col min="12037" max="12047" width="10.7265625" style="237" customWidth="1"/>
    <col min="12048" max="12048" width="10.7265625" style="237" bestFit="1" customWidth="1"/>
    <col min="12049" max="12049" width="12.54296875" style="237" customWidth="1"/>
    <col min="12050" max="12050" width="14.453125" style="237" bestFit="1" customWidth="1"/>
    <col min="12051" max="12051" width="15.453125" style="237" bestFit="1" customWidth="1"/>
    <col min="12052" max="12288" width="11.453125" style="237"/>
    <col min="12289" max="12289" width="2.1796875" style="237" customWidth="1"/>
    <col min="12290" max="12290" width="17.81640625" style="237" customWidth="1"/>
    <col min="12291" max="12291" width="61.1796875" style="237" bestFit="1" customWidth="1"/>
    <col min="12292" max="12292" width="8.453125" style="237" customWidth="1"/>
    <col min="12293" max="12303" width="10.7265625" style="237" customWidth="1"/>
    <col min="12304" max="12304" width="10.7265625" style="237" bestFit="1" customWidth="1"/>
    <col min="12305" max="12305" width="12.54296875" style="237" customWidth="1"/>
    <col min="12306" max="12306" width="14.453125" style="237" bestFit="1" customWidth="1"/>
    <col min="12307" max="12307" width="15.453125" style="237" bestFit="1" customWidth="1"/>
    <col min="12308" max="12544" width="11.453125" style="237"/>
    <col min="12545" max="12545" width="2.1796875" style="237" customWidth="1"/>
    <col min="12546" max="12546" width="17.81640625" style="237" customWidth="1"/>
    <col min="12547" max="12547" width="61.1796875" style="237" bestFit="1" customWidth="1"/>
    <col min="12548" max="12548" width="8.453125" style="237" customWidth="1"/>
    <col min="12549" max="12559" width="10.7265625" style="237" customWidth="1"/>
    <col min="12560" max="12560" width="10.7265625" style="237" bestFit="1" customWidth="1"/>
    <col min="12561" max="12561" width="12.54296875" style="237" customWidth="1"/>
    <col min="12562" max="12562" width="14.453125" style="237" bestFit="1" customWidth="1"/>
    <col min="12563" max="12563" width="15.453125" style="237" bestFit="1" customWidth="1"/>
    <col min="12564" max="12800" width="11.453125" style="237"/>
    <col min="12801" max="12801" width="2.1796875" style="237" customWidth="1"/>
    <col min="12802" max="12802" width="17.81640625" style="237" customWidth="1"/>
    <col min="12803" max="12803" width="61.1796875" style="237" bestFit="1" customWidth="1"/>
    <col min="12804" max="12804" width="8.453125" style="237" customWidth="1"/>
    <col min="12805" max="12815" width="10.7265625" style="237" customWidth="1"/>
    <col min="12816" max="12816" width="10.7265625" style="237" bestFit="1" customWidth="1"/>
    <col min="12817" max="12817" width="12.54296875" style="237" customWidth="1"/>
    <col min="12818" max="12818" width="14.453125" style="237" bestFit="1" customWidth="1"/>
    <col min="12819" max="12819" width="15.453125" style="237" bestFit="1" customWidth="1"/>
    <col min="12820" max="13056" width="11.453125" style="237"/>
    <col min="13057" max="13057" width="2.1796875" style="237" customWidth="1"/>
    <col min="13058" max="13058" width="17.81640625" style="237" customWidth="1"/>
    <col min="13059" max="13059" width="61.1796875" style="237" bestFit="1" customWidth="1"/>
    <col min="13060" max="13060" width="8.453125" style="237" customWidth="1"/>
    <col min="13061" max="13071" width="10.7265625" style="237" customWidth="1"/>
    <col min="13072" max="13072" width="10.7265625" style="237" bestFit="1" customWidth="1"/>
    <col min="13073" max="13073" width="12.54296875" style="237" customWidth="1"/>
    <col min="13074" max="13074" width="14.453125" style="237" bestFit="1" customWidth="1"/>
    <col min="13075" max="13075" width="15.453125" style="237" bestFit="1" customWidth="1"/>
    <col min="13076" max="13312" width="11.453125" style="237"/>
    <col min="13313" max="13313" width="2.1796875" style="237" customWidth="1"/>
    <col min="13314" max="13314" width="17.81640625" style="237" customWidth="1"/>
    <col min="13315" max="13315" width="61.1796875" style="237" bestFit="1" customWidth="1"/>
    <col min="13316" max="13316" width="8.453125" style="237" customWidth="1"/>
    <col min="13317" max="13327" width="10.7265625" style="237" customWidth="1"/>
    <col min="13328" max="13328" width="10.7265625" style="237" bestFit="1" customWidth="1"/>
    <col min="13329" max="13329" width="12.54296875" style="237" customWidth="1"/>
    <col min="13330" max="13330" width="14.453125" style="237" bestFit="1" customWidth="1"/>
    <col min="13331" max="13331" width="15.453125" style="237" bestFit="1" customWidth="1"/>
    <col min="13332" max="13568" width="11.453125" style="237"/>
    <col min="13569" max="13569" width="2.1796875" style="237" customWidth="1"/>
    <col min="13570" max="13570" width="17.81640625" style="237" customWidth="1"/>
    <col min="13571" max="13571" width="61.1796875" style="237" bestFit="1" customWidth="1"/>
    <col min="13572" max="13572" width="8.453125" style="237" customWidth="1"/>
    <col min="13573" max="13583" width="10.7265625" style="237" customWidth="1"/>
    <col min="13584" max="13584" width="10.7265625" style="237" bestFit="1" customWidth="1"/>
    <col min="13585" max="13585" width="12.54296875" style="237" customWidth="1"/>
    <col min="13586" max="13586" width="14.453125" style="237" bestFit="1" customWidth="1"/>
    <col min="13587" max="13587" width="15.453125" style="237" bestFit="1" customWidth="1"/>
    <col min="13588" max="13824" width="11.453125" style="237"/>
    <col min="13825" max="13825" width="2.1796875" style="237" customWidth="1"/>
    <col min="13826" max="13826" width="17.81640625" style="237" customWidth="1"/>
    <col min="13827" max="13827" width="61.1796875" style="237" bestFit="1" customWidth="1"/>
    <col min="13828" max="13828" width="8.453125" style="237" customWidth="1"/>
    <col min="13829" max="13839" width="10.7265625" style="237" customWidth="1"/>
    <col min="13840" max="13840" width="10.7265625" style="237" bestFit="1" customWidth="1"/>
    <col min="13841" max="13841" width="12.54296875" style="237" customWidth="1"/>
    <col min="13842" max="13842" width="14.453125" style="237" bestFit="1" customWidth="1"/>
    <col min="13843" max="13843" width="15.453125" style="237" bestFit="1" customWidth="1"/>
    <col min="13844" max="14080" width="11.453125" style="237"/>
    <col min="14081" max="14081" width="2.1796875" style="237" customWidth="1"/>
    <col min="14082" max="14082" width="17.81640625" style="237" customWidth="1"/>
    <col min="14083" max="14083" width="61.1796875" style="237" bestFit="1" customWidth="1"/>
    <col min="14084" max="14084" width="8.453125" style="237" customWidth="1"/>
    <col min="14085" max="14095" width="10.7265625" style="237" customWidth="1"/>
    <col min="14096" max="14096" width="10.7265625" style="237" bestFit="1" customWidth="1"/>
    <col min="14097" max="14097" width="12.54296875" style="237" customWidth="1"/>
    <col min="14098" max="14098" width="14.453125" style="237" bestFit="1" customWidth="1"/>
    <col min="14099" max="14099" width="15.453125" style="237" bestFit="1" customWidth="1"/>
    <col min="14100" max="14336" width="11.453125" style="237"/>
    <col min="14337" max="14337" width="2.1796875" style="237" customWidth="1"/>
    <col min="14338" max="14338" width="17.81640625" style="237" customWidth="1"/>
    <col min="14339" max="14339" width="61.1796875" style="237" bestFit="1" customWidth="1"/>
    <col min="14340" max="14340" width="8.453125" style="237" customWidth="1"/>
    <col min="14341" max="14351" width="10.7265625" style="237" customWidth="1"/>
    <col min="14352" max="14352" width="10.7265625" style="237" bestFit="1" customWidth="1"/>
    <col min="14353" max="14353" width="12.54296875" style="237" customWidth="1"/>
    <col min="14354" max="14354" width="14.453125" style="237" bestFit="1" customWidth="1"/>
    <col min="14355" max="14355" width="15.453125" style="237" bestFit="1" customWidth="1"/>
    <col min="14356" max="14592" width="11.453125" style="237"/>
    <col min="14593" max="14593" width="2.1796875" style="237" customWidth="1"/>
    <col min="14594" max="14594" width="17.81640625" style="237" customWidth="1"/>
    <col min="14595" max="14595" width="61.1796875" style="237" bestFit="1" customWidth="1"/>
    <col min="14596" max="14596" width="8.453125" style="237" customWidth="1"/>
    <col min="14597" max="14607" width="10.7265625" style="237" customWidth="1"/>
    <col min="14608" max="14608" width="10.7265625" style="237" bestFit="1" customWidth="1"/>
    <col min="14609" max="14609" width="12.54296875" style="237" customWidth="1"/>
    <col min="14610" max="14610" width="14.453125" style="237" bestFit="1" customWidth="1"/>
    <col min="14611" max="14611" width="15.453125" style="237" bestFit="1" customWidth="1"/>
    <col min="14612" max="14848" width="11.453125" style="237"/>
    <col min="14849" max="14849" width="2.1796875" style="237" customWidth="1"/>
    <col min="14850" max="14850" width="17.81640625" style="237" customWidth="1"/>
    <col min="14851" max="14851" width="61.1796875" style="237" bestFit="1" customWidth="1"/>
    <col min="14852" max="14852" width="8.453125" style="237" customWidth="1"/>
    <col min="14853" max="14863" width="10.7265625" style="237" customWidth="1"/>
    <col min="14864" max="14864" width="10.7265625" style="237" bestFit="1" customWidth="1"/>
    <col min="14865" max="14865" width="12.54296875" style="237" customWidth="1"/>
    <col min="14866" max="14866" width="14.453125" style="237" bestFit="1" customWidth="1"/>
    <col min="14867" max="14867" width="15.453125" style="237" bestFit="1" customWidth="1"/>
    <col min="14868" max="15104" width="11.453125" style="237"/>
    <col min="15105" max="15105" width="2.1796875" style="237" customWidth="1"/>
    <col min="15106" max="15106" width="17.81640625" style="237" customWidth="1"/>
    <col min="15107" max="15107" width="61.1796875" style="237" bestFit="1" customWidth="1"/>
    <col min="15108" max="15108" width="8.453125" style="237" customWidth="1"/>
    <col min="15109" max="15119" width="10.7265625" style="237" customWidth="1"/>
    <col min="15120" max="15120" width="10.7265625" style="237" bestFit="1" customWidth="1"/>
    <col min="15121" max="15121" width="12.54296875" style="237" customWidth="1"/>
    <col min="15122" max="15122" width="14.453125" style="237" bestFit="1" customWidth="1"/>
    <col min="15123" max="15123" width="15.453125" style="237" bestFit="1" customWidth="1"/>
    <col min="15124" max="15360" width="11.453125" style="237"/>
    <col min="15361" max="15361" width="2.1796875" style="237" customWidth="1"/>
    <col min="15362" max="15362" width="17.81640625" style="237" customWidth="1"/>
    <col min="15363" max="15363" width="61.1796875" style="237" bestFit="1" customWidth="1"/>
    <col min="15364" max="15364" width="8.453125" style="237" customWidth="1"/>
    <col min="15365" max="15375" width="10.7265625" style="237" customWidth="1"/>
    <col min="15376" max="15376" width="10.7265625" style="237" bestFit="1" customWidth="1"/>
    <col min="15377" max="15377" width="12.54296875" style="237" customWidth="1"/>
    <col min="15378" max="15378" width="14.453125" style="237" bestFit="1" customWidth="1"/>
    <col min="15379" max="15379" width="15.453125" style="237" bestFit="1" customWidth="1"/>
    <col min="15380" max="15616" width="11.453125" style="237"/>
    <col min="15617" max="15617" width="2.1796875" style="237" customWidth="1"/>
    <col min="15618" max="15618" width="17.81640625" style="237" customWidth="1"/>
    <col min="15619" max="15619" width="61.1796875" style="237" bestFit="1" customWidth="1"/>
    <col min="15620" max="15620" width="8.453125" style="237" customWidth="1"/>
    <col min="15621" max="15631" width="10.7265625" style="237" customWidth="1"/>
    <col min="15632" max="15632" width="10.7265625" style="237" bestFit="1" customWidth="1"/>
    <col min="15633" max="15633" width="12.54296875" style="237" customWidth="1"/>
    <col min="15634" max="15634" width="14.453125" style="237" bestFit="1" customWidth="1"/>
    <col min="15635" max="15635" width="15.453125" style="237" bestFit="1" customWidth="1"/>
    <col min="15636" max="15872" width="11.453125" style="237"/>
    <col min="15873" max="15873" width="2.1796875" style="237" customWidth="1"/>
    <col min="15874" max="15874" width="17.81640625" style="237" customWidth="1"/>
    <col min="15875" max="15875" width="61.1796875" style="237" bestFit="1" customWidth="1"/>
    <col min="15876" max="15876" width="8.453125" style="237" customWidth="1"/>
    <col min="15877" max="15887" width="10.7265625" style="237" customWidth="1"/>
    <col min="15888" max="15888" width="10.7265625" style="237" bestFit="1" customWidth="1"/>
    <col min="15889" max="15889" width="12.54296875" style="237" customWidth="1"/>
    <col min="15890" max="15890" width="14.453125" style="237" bestFit="1" customWidth="1"/>
    <col min="15891" max="15891" width="15.453125" style="237" bestFit="1" customWidth="1"/>
    <col min="15892" max="16128" width="11.453125" style="237"/>
    <col min="16129" max="16129" width="2.1796875" style="237" customWidth="1"/>
    <col min="16130" max="16130" width="17.81640625" style="237" customWidth="1"/>
    <col min="16131" max="16131" width="61.1796875" style="237" bestFit="1" customWidth="1"/>
    <col min="16132" max="16132" width="8.453125" style="237" customWidth="1"/>
    <col min="16133" max="16143" width="10.7265625" style="237" customWidth="1"/>
    <col min="16144" max="16144" width="10.7265625" style="237" bestFit="1" customWidth="1"/>
    <col min="16145" max="16145" width="12.54296875" style="237" customWidth="1"/>
    <col min="16146" max="16146" width="14.453125" style="237" bestFit="1" customWidth="1"/>
    <col min="16147" max="16147" width="15.453125" style="237" bestFit="1" customWidth="1"/>
    <col min="16148" max="16384" width="11.453125" style="237"/>
  </cols>
  <sheetData>
    <row r="3" spans="2:20" x14ac:dyDescent="0.3">
      <c r="B3" s="236" t="s">
        <v>3952</v>
      </c>
      <c r="C3" s="236"/>
      <c r="O3" s="239" t="s">
        <v>3953</v>
      </c>
    </row>
    <row r="5" spans="2:20" s="243" customFormat="1" ht="26" x14ac:dyDescent="0.35">
      <c r="B5" s="240" t="s">
        <v>31</v>
      </c>
      <c r="C5" s="240" t="s">
        <v>32</v>
      </c>
      <c r="D5" s="240" t="s">
        <v>33</v>
      </c>
      <c r="E5" s="241" t="s">
        <v>3954</v>
      </c>
      <c r="F5" s="242">
        <v>2013</v>
      </c>
      <c r="G5" s="242">
        <v>2014</v>
      </c>
      <c r="H5" s="242">
        <v>2015</v>
      </c>
      <c r="I5" s="242">
        <v>2016</v>
      </c>
      <c r="J5" s="242">
        <v>2017</v>
      </c>
      <c r="K5" s="242">
        <v>2018</v>
      </c>
      <c r="L5" s="242">
        <v>2019</v>
      </c>
      <c r="M5" s="242">
        <v>2020</v>
      </c>
      <c r="N5" s="242">
        <v>2021</v>
      </c>
      <c r="O5" s="242" t="s">
        <v>3955</v>
      </c>
      <c r="P5" s="243" t="s">
        <v>3981</v>
      </c>
      <c r="R5" s="264" t="s">
        <v>3980</v>
      </c>
      <c r="S5" s="264" t="s">
        <v>3979</v>
      </c>
    </row>
    <row r="6" spans="2:20" s="243" customFormat="1" x14ac:dyDescent="0.35">
      <c r="B6" s="244" t="s">
        <v>3956</v>
      </c>
      <c r="C6" s="243" t="s">
        <v>3957</v>
      </c>
      <c r="D6" s="245"/>
      <c r="E6" s="246">
        <v>125</v>
      </c>
      <c r="F6" s="246">
        <v>1250</v>
      </c>
      <c r="G6" s="246">
        <v>2500</v>
      </c>
      <c r="H6" s="246">
        <v>3000</v>
      </c>
      <c r="I6" s="246">
        <v>3125</v>
      </c>
      <c r="J6" s="246">
        <v>0</v>
      </c>
      <c r="K6" s="246">
        <v>0</v>
      </c>
      <c r="L6" s="246">
        <v>0</v>
      </c>
      <c r="M6" s="246">
        <v>0</v>
      </c>
      <c r="N6" s="246">
        <v>0</v>
      </c>
      <c r="O6" s="246">
        <v>0</v>
      </c>
      <c r="P6" s="246">
        <v>0</v>
      </c>
      <c r="R6" s="264"/>
      <c r="S6" s="264"/>
    </row>
    <row r="7" spans="2:20" s="243" customFormat="1" x14ac:dyDescent="0.35">
      <c r="B7" s="244" t="s">
        <v>3958</v>
      </c>
      <c r="C7" s="243" t="s">
        <v>3959</v>
      </c>
      <c r="D7" s="245"/>
      <c r="E7" s="247">
        <v>0.5</v>
      </c>
      <c r="F7" s="247">
        <v>1</v>
      </c>
      <c r="G7" s="247">
        <v>1</v>
      </c>
      <c r="H7" s="247">
        <v>1</v>
      </c>
      <c r="I7" s="247">
        <v>1</v>
      </c>
      <c r="J7" s="247">
        <v>1</v>
      </c>
      <c r="K7" s="247">
        <v>1</v>
      </c>
      <c r="L7" s="247">
        <v>1</v>
      </c>
      <c r="M7" s="247">
        <v>1</v>
      </c>
      <c r="N7" s="247">
        <v>1</v>
      </c>
      <c r="O7" s="247">
        <v>0.5</v>
      </c>
      <c r="P7" s="247">
        <v>1</v>
      </c>
      <c r="R7" s="264"/>
      <c r="S7" s="264"/>
    </row>
    <row r="8" spans="2:20" s="243" customFormat="1" ht="15" x14ac:dyDescent="0.35">
      <c r="B8" s="243" t="s">
        <v>3960</v>
      </c>
      <c r="C8" s="243" t="s">
        <v>3961</v>
      </c>
      <c r="D8" s="245"/>
      <c r="E8" s="248">
        <f>E6*E7</f>
        <v>62.5</v>
      </c>
      <c r="F8" s="248">
        <f>SUM(E6:F6)*F7</f>
        <v>1375</v>
      </c>
      <c r="G8" s="248">
        <f>SUM(E6:G6)*G7</f>
        <v>3875</v>
      </c>
      <c r="H8" s="248">
        <f>SUM(E6:H6)*H7</f>
        <v>6875</v>
      </c>
      <c r="I8" s="248">
        <f>SUM(E6:I6)*I7</f>
        <v>10000</v>
      </c>
      <c r="J8" s="248">
        <f>SUM(E6:J6)*J7</f>
        <v>10000</v>
      </c>
      <c r="K8" s="248">
        <f>SUM(E6:K6)*K7</f>
        <v>10000</v>
      </c>
      <c r="L8" s="248">
        <f>SUM(E6:L6)*L7</f>
        <v>10000</v>
      </c>
      <c r="M8" s="248">
        <f>SUM(E6:M6)*M7</f>
        <v>10000</v>
      </c>
      <c r="N8" s="248">
        <f>SUM(E6:N6)*N7</f>
        <v>10000</v>
      </c>
      <c r="O8" s="248">
        <f>SUM(E6:O6)*O7</f>
        <v>5000</v>
      </c>
      <c r="P8" s="248">
        <f>SUM(E6:O6)*P7</f>
        <v>10000</v>
      </c>
      <c r="R8" s="264"/>
      <c r="S8" s="264"/>
    </row>
    <row r="9" spans="2:20" s="243" customFormat="1" ht="15" x14ac:dyDescent="0.35">
      <c r="B9" s="243" t="s">
        <v>3962</v>
      </c>
      <c r="C9" s="243" t="s">
        <v>3963</v>
      </c>
      <c r="D9" s="245" t="s">
        <v>69</v>
      </c>
      <c r="E9" s="249">
        <v>0.01</v>
      </c>
      <c r="F9" s="249">
        <v>0.02</v>
      </c>
      <c r="G9" s="249">
        <v>0.03</v>
      </c>
      <c r="H9" s="249">
        <v>0.04</v>
      </c>
      <c r="I9" s="249">
        <v>0.05</v>
      </c>
      <c r="J9" s="249">
        <v>0.06</v>
      </c>
      <c r="K9" s="249">
        <v>7.0000000000000007E-2</v>
      </c>
      <c r="L9" s="249">
        <v>0.08</v>
      </c>
      <c r="M9" s="249">
        <v>0.09</v>
      </c>
      <c r="N9" s="249">
        <v>0.1</v>
      </c>
      <c r="O9" s="249">
        <v>0.11</v>
      </c>
      <c r="P9" s="249">
        <v>0.11</v>
      </c>
      <c r="R9" s="264"/>
      <c r="S9" s="264"/>
    </row>
    <row r="10" spans="2:20" s="243" customFormat="1" ht="26" x14ac:dyDescent="0.35">
      <c r="B10" s="243" t="s">
        <v>3964</v>
      </c>
      <c r="C10" s="245" t="s">
        <v>3965</v>
      </c>
      <c r="D10" s="245" t="s">
        <v>67</v>
      </c>
      <c r="E10" s="250">
        <v>4.2569999999999997</v>
      </c>
      <c r="F10" s="250">
        <v>4.2569999999999997</v>
      </c>
      <c r="G10" s="250">
        <v>4.2569999999999997</v>
      </c>
      <c r="H10" s="250">
        <v>4.2569999999999997</v>
      </c>
      <c r="I10" s="250">
        <v>4.2569999999999997</v>
      </c>
      <c r="J10" s="250">
        <v>4.2569999999999997</v>
      </c>
      <c r="K10" s="250">
        <v>4.2569999999999997</v>
      </c>
      <c r="L10" s="250">
        <v>4.2569999999999997</v>
      </c>
      <c r="M10" s="250">
        <v>4.2569999999999997</v>
      </c>
      <c r="N10" s="250">
        <v>4.2569999999999997</v>
      </c>
      <c r="O10" s="250">
        <v>4.2569999999999997</v>
      </c>
      <c r="P10" s="250">
        <v>4.2569999999999997</v>
      </c>
      <c r="R10" s="264"/>
      <c r="S10" s="264"/>
    </row>
    <row r="11" spans="2:20" s="243" customFormat="1" ht="26" x14ac:dyDescent="0.35">
      <c r="B11" s="243" t="s">
        <v>3966</v>
      </c>
      <c r="C11" s="243" t="s">
        <v>3967</v>
      </c>
      <c r="D11" s="245"/>
      <c r="E11" s="250">
        <v>0.96199999999999997</v>
      </c>
      <c r="F11" s="250">
        <v>0.96199999999999997</v>
      </c>
      <c r="G11" s="250">
        <v>0.96199999999999997</v>
      </c>
      <c r="H11" s="250">
        <v>0.96199999999999997</v>
      </c>
      <c r="I11" s="250">
        <v>0.96199999999999997</v>
      </c>
      <c r="J11" s="250">
        <v>0.96199999999999997</v>
      </c>
      <c r="K11" s="250">
        <v>0.96199999999999997</v>
      </c>
      <c r="L11" s="250">
        <v>0.96199999999999997</v>
      </c>
      <c r="M11" s="250">
        <v>0.96199999999999997</v>
      </c>
      <c r="N11" s="250">
        <v>0.96199999999999997</v>
      </c>
      <c r="O11" s="250">
        <v>0.96199999999999997</v>
      </c>
      <c r="P11" s="250">
        <v>0.96199999999999997</v>
      </c>
      <c r="R11" s="264"/>
      <c r="S11" s="264"/>
    </row>
    <row r="12" spans="2:20" s="243" customFormat="1" ht="15" x14ac:dyDescent="0.35">
      <c r="B12" s="243" t="s">
        <v>3968</v>
      </c>
      <c r="C12" s="243" t="s">
        <v>3969</v>
      </c>
      <c r="D12" s="245" t="s">
        <v>64</v>
      </c>
      <c r="E12" s="250">
        <v>1.4999999999999999E-2</v>
      </c>
      <c r="F12" s="250">
        <v>1.4999999999999999E-2</v>
      </c>
      <c r="G12" s="250">
        <v>1.4999999999999999E-2</v>
      </c>
      <c r="H12" s="250">
        <v>1.4999999999999999E-2</v>
      </c>
      <c r="I12" s="250">
        <v>1.4999999999999999E-2</v>
      </c>
      <c r="J12" s="250">
        <v>1.4999999999999999E-2</v>
      </c>
      <c r="K12" s="250">
        <v>1.4999999999999999E-2</v>
      </c>
      <c r="L12" s="250">
        <v>1.4999999999999999E-2</v>
      </c>
      <c r="M12" s="250">
        <v>1.4999999999999999E-2</v>
      </c>
      <c r="N12" s="250">
        <v>1.4999999999999999E-2</v>
      </c>
      <c r="O12" s="250">
        <v>1.4999999999999999E-2</v>
      </c>
      <c r="P12" s="250">
        <v>1.4999999999999999E-2</v>
      </c>
      <c r="R12" s="264"/>
      <c r="S12" s="264"/>
    </row>
    <row r="13" spans="2:20" s="243" customFormat="1" ht="26" x14ac:dyDescent="0.35">
      <c r="B13" s="243" t="s">
        <v>3970</v>
      </c>
      <c r="C13" s="243" t="s">
        <v>3971</v>
      </c>
      <c r="D13" s="245" t="s">
        <v>3972</v>
      </c>
      <c r="E13" s="251">
        <v>81.599999999999994</v>
      </c>
      <c r="F13" s="251">
        <v>81.599999999999994</v>
      </c>
      <c r="G13" s="251">
        <v>81.599999999999994</v>
      </c>
      <c r="H13" s="251">
        <v>81.599999999999994</v>
      </c>
      <c r="I13" s="251">
        <v>81.599999999999994</v>
      </c>
      <c r="J13" s="251">
        <v>81.599999999999994</v>
      </c>
      <c r="K13" s="251">
        <v>81.599999999999994</v>
      </c>
      <c r="L13" s="251">
        <v>81.599999999999994</v>
      </c>
      <c r="M13" s="251">
        <v>81.599999999999994</v>
      </c>
      <c r="N13" s="251">
        <v>81.599999999999994</v>
      </c>
      <c r="O13" s="251">
        <v>81.599999999999994</v>
      </c>
      <c r="P13" s="251">
        <v>81.599999999999994</v>
      </c>
      <c r="R13" s="264"/>
      <c r="S13" s="264"/>
    </row>
    <row r="14" spans="2:20" s="243" customFormat="1" x14ac:dyDescent="0.3">
      <c r="B14" s="252"/>
      <c r="C14" s="253" t="s">
        <v>3973</v>
      </c>
      <c r="D14" s="253"/>
      <c r="E14" s="254">
        <f>ROUNDDOWN(E8*(1-E9)*E10*E11*E12*E13,0)</f>
        <v>310</v>
      </c>
      <c r="F14" s="254">
        <f t="shared" ref="F14:O14" si="0">ROUNDDOWN(F8*(1-F9)*F10*F11*F12*F13,0)</f>
        <v>6754</v>
      </c>
      <c r="G14" s="254">
        <f t="shared" si="0"/>
        <v>18840</v>
      </c>
      <c r="H14" s="254">
        <f t="shared" si="0"/>
        <v>33082</v>
      </c>
      <c r="I14" s="254">
        <f t="shared" si="0"/>
        <v>47619</v>
      </c>
      <c r="J14" s="254">
        <f t="shared" si="0"/>
        <v>47118</v>
      </c>
      <c r="K14" s="254">
        <f t="shared" si="0"/>
        <v>46616</v>
      </c>
      <c r="L14" s="254">
        <f t="shared" si="0"/>
        <v>46115</v>
      </c>
      <c r="M14" s="254">
        <f t="shared" si="0"/>
        <v>45614</v>
      </c>
      <c r="N14" s="254">
        <f t="shared" si="0"/>
        <v>45113</v>
      </c>
      <c r="O14" s="254">
        <f t="shared" si="0"/>
        <v>22305</v>
      </c>
      <c r="P14" s="254">
        <f t="shared" ref="P14" si="1">ROUNDDOWN(P8*(1-P9)*P10*P11*P12*P13,0)</f>
        <v>44611</v>
      </c>
      <c r="R14" s="265">
        <f>L14+M14</f>
        <v>91729</v>
      </c>
      <c r="S14" s="266">
        <f>N14+P14</f>
        <v>89724</v>
      </c>
    </row>
    <row r="15" spans="2:20" s="243" customFormat="1" x14ac:dyDescent="0.35">
      <c r="B15" s="255"/>
      <c r="C15" s="256" t="s">
        <v>3974</v>
      </c>
      <c r="D15" s="256"/>
      <c r="E15" s="257">
        <f>E14</f>
        <v>310</v>
      </c>
      <c r="F15" s="257">
        <f>E15+F14</f>
        <v>7064</v>
      </c>
      <c r="G15" s="257">
        <f t="shared" ref="G15:N15" si="2">F15+G14</f>
        <v>25904</v>
      </c>
      <c r="H15" s="257">
        <f t="shared" si="2"/>
        <v>58986</v>
      </c>
      <c r="I15" s="257">
        <f t="shared" si="2"/>
        <v>106605</v>
      </c>
      <c r="J15" s="257">
        <f t="shared" si="2"/>
        <v>153723</v>
      </c>
      <c r="K15" s="257">
        <f t="shared" si="2"/>
        <v>200339</v>
      </c>
      <c r="L15" s="257">
        <f t="shared" si="2"/>
        <v>246454</v>
      </c>
      <c r="M15" s="257">
        <f t="shared" si="2"/>
        <v>292068</v>
      </c>
      <c r="N15" s="257">
        <f t="shared" si="2"/>
        <v>337181</v>
      </c>
      <c r="O15" s="257">
        <f>N15+O14</f>
        <v>359486</v>
      </c>
      <c r="P15" s="257">
        <f>N15+P14</f>
        <v>381792</v>
      </c>
    </row>
    <row r="16" spans="2:20" x14ac:dyDescent="0.3">
      <c r="B16" s="258"/>
      <c r="C16" s="258"/>
      <c r="D16" s="259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1"/>
      <c r="Q16" s="261"/>
      <c r="T16" s="261"/>
    </row>
    <row r="17" spans="2:15" x14ac:dyDescent="0.3">
      <c r="B17" s="237" t="s">
        <v>3975</v>
      </c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</row>
    <row r="18" spans="2:15" x14ac:dyDescent="0.3"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</row>
    <row r="19" spans="2:15" x14ac:dyDescent="0.3">
      <c r="E19" s="260"/>
      <c r="F19" s="260"/>
      <c r="G19" s="260"/>
      <c r="H19" s="260"/>
      <c r="I19" s="260"/>
      <c r="J19" s="260"/>
      <c r="K19" s="260"/>
      <c r="M19" s="260"/>
      <c r="N19" s="260"/>
      <c r="O19" s="260"/>
    </row>
    <row r="20" spans="2:15" x14ac:dyDescent="0.3">
      <c r="D20" s="238" t="s">
        <v>3977</v>
      </c>
      <c r="E20" s="238" t="s">
        <v>3978</v>
      </c>
    </row>
    <row r="21" spans="2:15" x14ac:dyDescent="0.3">
      <c r="D21" s="237">
        <v>2012</v>
      </c>
      <c r="E21" s="260">
        <f>E14</f>
        <v>310</v>
      </c>
    </row>
    <row r="22" spans="2:15" x14ac:dyDescent="0.3">
      <c r="D22" s="237">
        <v>2013</v>
      </c>
      <c r="E22" s="260">
        <f>F14</f>
        <v>6754</v>
      </c>
    </row>
    <row r="23" spans="2:15" x14ac:dyDescent="0.3">
      <c r="D23" s="237">
        <v>2014</v>
      </c>
      <c r="E23" s="260">
        <f>G14</f>
        <v>18840</v>
      </c>
    </row>
    <row r="24" spans="2:15" x14ac:dyDescent="0.3">
      <c r="D24" s="237">
        <v>2015</v>
      </c>
      <c r="E24" s="260">
        <f>H14</f>
        <v>33082</v>
      </c>
    </row>
    <row r="25" spans="2:15" x14ac:dyDescent="0.3">
      <c r="D25" s="237">
        <v>2016</v>
      </c>
      <c r="E25" s="260">
        <f>I14</f>
        <v>47619</v>
      </c>
    </row>
    <row r="26" spans="2:15" x14ac:dyDescent="0.3">
      <c r="D26" s="237">
        <v>2017</v>
      </c>
      <c r="E26" s="260">
        <f>J14</f>
        <v>47118</v>
      </c>
    </row>
    <row r="27" spans="2:15" x14ac:dyDescent="0.3">
      <c r="D27" s="237">
        <v>2018</v>
      </c>
      <c r="E27" s="260">
        <f>K14</f>
        <v>46616</v>
      </c>
    </row>
    <row r="28" spans="2:15" x14ac:dyDescent="0.3">
      <c r="D28" s="237">
        <v>2019</v>
      </c>
      <c r="E28" s="260">
        <f>L14</f>
        <v>46115</v>
      </c>
    </row>
    <row r="29" spans="2:15" x14ac:dyDescent="0.3">
      <c r="D29" s="237">
        <v>2020</v>
      </c>
      <c r="E29" s="260">
        <f>M14</f>
        <v>45614</v>
      </c>
    </row>
    <row r="30" spans="2:15" x14ac:dyDescent="0.3">
      <c r="D30" s="237">
        <v>2021</v>
      </c>
      <c r="E30" s="260">
        <f>N14</f>
        <v>45113</v>
      </c>
    </row>
    <row r="31" spans="2:15" x14ac:dyDescent="0.3">
      <c r="D31" s="237">
        <v>2022</v>
      </c>
      <c r="E31" s="263">
        <f>O14</f>
        <v>22305</v>
      </c>
    </row>
    <row r="32" spans="2:15" x14ac:dyDescent="0.3">
      <c r="E32" s="260">
        <f>SUM(E21:E31)</f>
        <v>359486</v>
      </c>
    </row>
    <row r="33" spans="2:5" x14ac:dyDescent="0.3">
      <c r="E33" s="260">
        <f>E32/10</f>
        <v>35948.6</v>
      </c>
    </row>
    <row r="35" spans="2:5" x14ac:dyDescent="0.3">
      <c r="B35" s="237" t="s">
        <v>3976</v>
      </c>
    </row>
    <row r="37" spans="2:5" x14ac:dyDescent="0.3">
      <c r="C37" s="262"/>
    </row>
    <row r="39" spans="2:5" x14ac:dyDescent="0.3">
      <c r="C39" s="262"/>
    </row>
    <row r="41" spans="2:5" x14ac:dyDescent="0.3">
      <c r="C41" s="262"/>
    </row>
    <row r="43" spans="2:5" x14ac:dyDescent="0.3">
      <c r="C43" s="262"/>
    </row>
  </sheetData>
  <pageMargins left="0.59055118110236227" right="0.59055118110236227" top="1.3779527559055118" bottom="0.59055118110236227" header="0.31496062992125984" footer="0.31496062992125984"/>
  <pageSetup paperSize="9" scale="59" orientation="landscape" horizontalDpi="1200" verticalDpi="1200" r:id="rId1"/>
  <headerFooter alignWithMargins="0">
    <oddHeader>&amp;R&amp;G</oddHeader>
    <oddFooter>Seite &amp;P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3073" r:id="rId5">
          <objectPr defaultSize="0" autoPict="0" r:id="rId6">
            <anchor moveWithCells="1" sizeWithCells="1">
              <from>
                <xdr:col>1</xdr:col>
                <xdr:colOff>38100</xdr:colOff>
                <xdr:row>35</xdr:row>
                <xdr:rowOff>127000</xdr:rowOff>
              </from>
              <to>
                <xdr:col>3</xdr:col>
                <xdr:colOff>0</xdr:colOff>
                <xdr:row>37</xdr:row>
                <xdr:rowOff>76200</xdr:rowOff>
              </to>
            </anchor>
          </objectPr>
        </oleObject>
      </mc:Choice>
      <mc:Fallback>
        <oleObject progId="Equation.3" shapeId="3073" r:id="rId5"/>
      </mc:Fallback>
    </mc:AlternateContent>
    <mc:AlternateContent xmlns:mc="http://schemas.openxmlformats.org/markup-compatibility/2006">
      <mc:Choice Requires="x14">
        <oleObject progId="Equation.3" shapeId="3074" r:id="rId7">
          <objectPr defaultSize="0" autoPict="0" r:id="rId8">
            <anchor moveWithCells="1" sizeWithCells="1">
              <from>
                <xdr:col>1</xdr:col>
                <xdr:colOff>57150</xdr:colOff>
                <xdr:row>38</xdr:row>
                <xdr:rowOff>0</xdr:rowOff>
              </from>
              <to>
                <xdr:col>2</xdr:col>
                <xdr:colOff>2165350</xdr:colOff>
                <xdr:row>39</xdr:row>
                <xdr:rowOff>127000</xdr:rowOff>
              </to>
            </anchor>
          </objectPr>
        </oleObject>
      </mc:Choice>
      <mc:Fallback>
        <oleObject progId="Equation.3" shapeId="3074" r:id="rId7"/>
      </mc:Fallback>
    </mc:AlternateContent>
    <mc:AlternateContent xmlns:mc="http://schemas.openxmlformats.org/markup-compatibility/2006">
      <mc:Choice Requires="x14">
        <oleObject progId="Equation.3" shapeId="3075" r:id="rId9">
          <objectPr defaultSize="0" autoPict="0" r:id="rId10">
            <anchor moveWithCells="1" sizeWithCells="1">
              <from>
                <xdr:col>1</xdr:col>
                <xdr:colOff>101600</xdr:colOff>
                <xdr:row>40</xdr:row>
                <xdr:rowOff>95250</xdr:rowOff>
              </from>
              <to>
                <xdr:col>4</xdr:col>
                <xdr:colOff>0</xdr:colOff>
                <xdr:row>42</xdr:row>
                <xdr:rowOff>69850</xdr:rowOff>
              </to>
            </anchor>
          </objectPr>
        </oleObject>
      </mc:Choice>
      <mc:Fallback>
        <oleObject progId="Equation.3" shapeId="3075" r:id="rId9"/>
      </mc:Fallback>
    </mc:AlternateContent>
    <mc:AlternateContent xmlns:mc="http://schemas.openxmlformats.org/markup-compatibility/2006">
      <mc:Choice Requires="x14">
        <oleObject progId="Equation.3" shapeId="3076" r:id="rId11">
          <objectPr defaultSize="0" autoPict="0" r:id="rId12">
            <anchor moveWithCells="1" sizeWithCells="1">
              <from>
                <xdr:col>1</xdr:col>
                <xdr:colOff>38100</xdr:colOff>
                <xdr:row>42</xdr:row>
                <xdr:rowOff>107950</xdr:rowOff>
              </from>
              <to>
                <xdr:col>2</xdr:col>
                <xdr:colOff>666750</xdr:colOff>
                <xdr:row>45</xdr:row>
                <xdr:rowOff>12700</xdr:rowOff>
              </to>
            </anchor>
          </objectPr>
        </oleObject>
      </mc:Choice>
      <mc:Fallback>
        <oleObject progId="Equation.3" shapeId="3076" r:id="rId11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0"/>
  <sheetViews>
    <sheetView zoomScale="110" zoomScaleNormal="110" workbookViewId="0">
      <selection activeCell="I9" sqref="I9"/>
    </sheetView>
  </sheetViews>
  <sheetFormatPr baseColWidth="10" defaultColWidth="11.453125" defaultRowHeight="14.5" x14ac:dyDescent="0.35"/>
  <cols>
    <col min="1" max="1" width="3.36328125" style="7" customWidth="1"/>
    <col min="2" max="2" width="24.90625" style="7" customWidth="1"/>
    <col min="3" max="3" width="8.36328125" style="7" bestFit="1" customWidth="1"/>
    <col min="4" max="4" width="18.08984375" style="7" customWidth="1"/>
    <col min="5" max="5" width="20.54296875" style="7" bestFit="1" customWidth="1"/>
    <col min="6" max="16384" width="11.453125" style="7"/>
  </cols>
  <sheetData>
    <row r="2" spans="2:6" x14ac:dyDescent="0.35">
      <c r="B2" s="16" t="s">
        <v>2858</v>
      </c>
    </row>
    <row r="3" spans="2:6" ht="23" x14ac:dyDescent="0.35">
      <c r="B3" s="42" t="s">
        <v>31</v>
      </c>
      <c r="C3" s="42" t="s">
        <v>33</v>
      </c>
      <c r="D3" s="43" t="s">
        <v>2859</v>
      </c>
      <c r="E3" s="42" t="s">
        <v>74</v>
      </c>
    </row>
    <row r="4" spans="2:6" x14ac:dyDescent="0.35">
      <c r="B4" s="29" t="s">
        <v>73</v>
      </c>
      <c r="C4" s="30" t="s">
        <v>67</v>
      </c>
      <c r="D4" s="41">
        <v>4.4820000000000002</v>
      </c>
      <c r="E4" s="27" t="s">
        <v>62</v>
      </c>
      <c r="F4" s="1"/>
    </row>
    <row r="5" spans="2:6" ht="15.5" x14ac:dyDescent="0.4">
      <c r="B5" s="29" t="s">
        <v>72</v>
      </c>
      <c r="C5" s="30" t="s">
        <v>48</v>
      </c>
      <c r="D5" s="40">
        <v>0.95</v>
      </c>
      <c r="E5" s="27" t="s">
        <v>71</v>
      </c>
      <c r="F5" s="1"/>
    </row>
    <row r="6" spans="2:6" x14ac:dyDescent="0.35">
      <c r="B6" s="29" t="s">
        <v>14</v>
      </c>
      <c r="C6" s="30" t="s">
        <v>67</v>
      </c>
      <c r="D6" s="39">
        <f>ROUNDDOWN(D4*D5,3)</f>
        <v>4.2569999999999997</v>
      </c>
      <c r="E6" s="27" t="s">
        <v>52</v>
      </c>
    </row>
    <row r="7" spans="2:6" ht="15.5" x14ac:dyDescent="0.4">
      <c r="B7" s="38" t="s">
        <v>70</v>
      </c>
      <c r="C7" s="37" t="s">
        <v>48</v>
      </c>
      <c r="D7" s="46">
        <f>'Ny MP5'!J737</f>
        <v>880.57671232876737</v>
      </c>
      <c r="E7" s="27" t="s">
        <v>52</v>
      </c>
      <c r="F7" s="1"/>
    </row>
    <row r="8" spans="2:6" x14ac:dyDescent="0.35">
      <c r="B8" s="36" t="s">
        <v>191</v>
      </c>
      <c r="C8" s="35" t="s">
        <v>69</v>
      </c>
      <c r="D8" s="47">
        <f>'Ny MP5'!Q4</f>
        <v>0.18181818181818182</v>
      </c>
      <c r="E8" s="48" t="s">
        <v>55</v>
      </c>
      <c r="F8" s="1"/>
    </row>
    <row r="9" spans="2:6" ht="15" thickBot="1" x14ac:dyDescent="0.4">
      <c r="B9" s="29" t="s">
        <v>126</v>
      </c>
      <c r="C9" s="30"/>
      <c r="D9" s="135">
        <f>2</f>
        <v>2</v>
      </c>
      <c r="E9" s="27"/>
    </row>
    <row r="10" spans="2:6" x14ac:dyDescent="0.35">
      <c r="B10" s="34" t="s">
        <v>68</v>
      </c>
      <c r="C10" s="33" t="s">
        <v>67</v>
      </c>
      <c r="D10" s="32">
        <f>D7*D6*(1-D8)</f>
        <v>3067.0486890410962</v>
      </c>
      <c r="E10" s="31" t="s">
        <v>52</v>
      </c>
      <c r="F10" s="1"/>
    </row>
    <row r="11" spans="2:6" ht="15.5" x14ac:dyDescent="0.4">
      <c r="B11" s="29" t="s">
        <v>15</v>
      </c>
      <c r="C11" s="30" t="s">
        <v>66</v>
      </c>
      <c r="D11" s="28">
        <v>0.96199999999999997</v>
      </c>
      <c r="E11" s="27" t="s">
        <v>62</v>
      </c>
      <c r="F11" s="1"/>
    </row>
    <row r="12" spans="2:6" ht="15.5" x14ac:dyDescent="0.4">
      <c r="B12" s="29" t="s">
        <v>65</v>
      </c>
      <c r="C12" s="28" t="s">
        <v>64</v>
      </c>
      <c r="D12" s="28">
        <v>1.4999999999999999E-2</v>
      </c>
      <c r="E12" s="27" t="s">
        <v>62</v>
      </c>
      <c r="F12" s="1"/>
    </row>
    <row r="13" spans="2:6" ht="15.5" x14ac:dyDescent="0.4">
      <c r="B13" s="29" t="s">
        <v>17</v>
      </c>
      <c r="C13" s="28" t="s">
        <v>63</v>
      </c>
      <c r="D13" s="28">
        <v>81.599999999999994</v>
      </c>
      <c r="E13" s="27" t="s">
        <v>62</v>
      </c>
      <c r="F13" s="1"/>
    </row>
    <row r="14" spans="2:6" ht="15" x14ac:dyDescent="0.4">
      <c r="B14" s="26" t="s">
        <v>61</v>
      </c>
      <c r="C14" s="25" t="s">
        <v>60</v>
      </c>
      <c r="D14" s="24">
        <f>ROUNDDOWN(D10*D9*D11*D12*D13,0)</f>
        <v>7222</v>
      </c>
      <c r="E14" s="23" t="s">
        <v>52</v>
      </c>
      <c r="F14" s="1"/>
    </row>
    <row r="15" spans="2:6" x14ac:dyDescent="0.35">
      <c r="B15" s="18"/>
      <c r="C15" s="22"/>
      <c r="D15" s="18"/>
      <c r="E15" s="18"/>
    </row>
    <row r="17" spans="2:5" x14ac:dyDescent="0.35">
      <c r="B17" s="44" t="s">
        <v>2867</v>
      </c>
      <c r="C17" s="22"/>
      <c r="D17" s="18"/>
      <c r="E17" s="18"/>
    </row>
    <row r="18" spans="2:5" ht="26.5" x14ac:dyDescent="0.35">
      <c r="B18" s="21" t="s">
        <v>2860</v>
      </c>
      <c r="C18" s="20" t="s">
        <v>60</v>
      </c>
      <c r="D18" s="19">
        <f>D14</f>
        <v>7222</v>
      </c>
      <c r="E18" s="18"/>
    </row>
    <row r="21" spans="2:5" ht="21" x14ac:dyDescent="0.55000000000000004">
      <c r="B21" s="45" t="s">
        <v>75</v>
      </c>
      <c r="C21" s="22"/>
      <c r="D21" s="18"/>
    </row>
    <row r="22" spans="2:5" x14ac:dyDescent="0.35">
      <c r="B22" s="18"/>
      <c r="C22" s="22"/>
      <c r="D22" s="18"/>
    </row>
    <row r="23" spans="2:5" x14ac:dyDescent="0.35">
      <c r="B23" s="18"/>
      <c r="C23" s="22"/>
      <c r="D23" s="18"/>
      <c r="E23" s="18"/>
    </row>
    <row r="24" spans="2:5" x14ac:dyDescent="0.35">
      <c r="B24" s="18"/>
      <c r="C24" s="22"/>
      <c r="D24" s="18"/>
      <c r="E24" s="18"/>
    </row>
    <row r="25" spans="2:5" x14ac:dyDescent="0.35">
      <c r="B25" s="18"/>
      <c r="C25" s="22"/>
      <c r="D25" s="18"/>
      <c r="E25" s="18"/>
    </row>
    <row r="26" spans="2:5" x14ac:dyDescent="0.35">
      <c r="B26" s="18"/>
      <c r="C26" s="22"/>
      <c r="D26" s="18"/>
      <c r="E26" s="18"/>
    </row>
    <row r="27" spans="2:5" x14ac:dyDescent="0.35">
      <c r="B27" s="18"/>
      <c r="C27" s="22"/>
      <c r="D27" s="18"/>
      <c r="E27" s="18"/>
    </row>
    <row r="28" spans="2:5" x14ac:dyDescent="0.35">
      <c r="B28" s="18"/>
      <c r="C28" s="18"/>
      <c r="D28" s="18"/>
      <c r="E28" s="18"/>
    </row>
    <row r="29" spans="2:5" x14ac:dyDescent="0.35">
      <c r="B29" s="18"/>
      <c r="C29" s="18"/>
      <c r="D29" s="18"/>
      <c r="E29" s="18"/>
    </row>
    <row r="30" spans="2:5" x14ac:dyDescent="0.35">
      <c r="B30" s="18"/>
      <c r="C30" s="18"/>
      <c r="D30" s="18"/>
      <c r="E30" s="18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737"/>
  <sheetViews>
    <sheetView zoomScale="85" zoomScaleNormal="85" workbookViewId="0">
      <selection activeCell="Q4" sqref="Q4"/>
    </sheetView>
  </sheetViews>
  <sheetFormatPr baseColWidth="10" defaultColWidth="10.90625" defaultRowHeight="12.5" x14ac:dyDescent="0.25"/>
  <cols>
    <col min="1" max="1" width="2.36328125" style="50" customWidth="1"/>
    <col min="2" max="2" width="13.90625" style="51" customWidth="1"/>
    <col min="3" max="3" width="14.453125" style="51" customWidth="1"/>
    <col min="4" max="4" width="15.453125" style="51" customWidth="1"/>
    <col min="5" max="5" width="17.08984375" style="51" customWidth="1"/>
    <col min="6" max="6" width="16.90625" style="51" customWidth="1"/>
    <col min="7" max="7" width="13.453125" style="52" customWidth="1"/>
    <col min="8" max="8" width="13.54296875" style="51" bestFit="1" customWidth="1"/>
    <col min="9" max="9" width="1.36328125" style="50" customWidth="1"/>
    <col min="10" max="10" width="12.90625" style="50" bestFit="1" customWidth="1"/>
    <col min="11" max="11" width="15" style="50" customWidth="1"/>
    <col min="12" max="12" width="4.36328125" style="50" customWidth="1"/>
    <col min="13" max="13" width="15" style="50" customWidth="1"/>
    <col min="14" max="14" width="18.54296875" style="50" bestFit="1" customWidth="1"/>
    <col min="15" max="15" width="16" style="50" customWidth="1"/>
    <col min="16" max="16" width="14.36328125" style="50" customWidth="1"/>
    <col min="17" max="17" width="11.453125" style="50"/>
    <col min="18" max="18" width="21.54296875" style="50" customWidth="1"/>
    <col min="19" max="19" width="20" style="50" customWidth="1"/>
    <col min="20" max="20" width="18.36328125" style="50" customWidth="1"/>
    <col min="21" max="255" width="11.453125" style="50"/>
    <col min="256" max="256" width="2.36328125" style="50" customWidth="1"/>
    <col min="257" max="257" width="31.08984375" style="50" customWidth="1"/>
    <col min="258" max="263" width="11.453125" style="50"/>
    <col min="264" max="264" width="13.54296875" style="50" bestFit="1" customWidth="1"/>
    <col min="265" max="265" width="11.453125" style="50"/>
    <col min="266" max="266" width="12.54296875" style="50" bestFit="1" customWidth="1"/>
    <col min="267" max="267" width="11.453125" style="50"/>
    <col min="268" max="268" width="12.90625" style="50" bestFit="1" customWidth="1"/>
    <col min="269" max="269" width="13.453125" style="50" bestFit="1" customWidth="1"/>
    <col min="270" max="511" width="11.453125" style="50"/>
    <col min="512" max="512" width="2.36328125" style="50" customWidth="1"/>
    <col min="513" max="513" width="31.08984375" style="50" customWidth="1"/>
    <col min="514" max="519" width="11.453125" style="50"/>
    <col min="520" max="520" width="13.54296875" style="50" bestFit="1" customWidth="1"/>
    <col min="521" max="521" width="11.453125" style="50"/>
    <col min="522" max="522" width="12.54296875" style="50" bestFit="1" customWidth="1"/>
    <col min="523" max="523" width="11.453125" style="50"/>
    <col min="524" max="524" width="12.90625" style="50" bestFit="1" customWidth="1"/>
    <col min="525" max="525" width="13.453125" style="50" bestFit="1" customWidth="1"/>
    <col min="526" max="767" width="11.453125" style="50"/>
    <col min="768" max="768" width="2.36328125" style="50" customWidth="1"/>
    <col min="769" max="769" width="31.08984375" style="50" customWidth="1"/>
    <col min="770" max="775" width="11.453125" style="50"/>
    <col min="776" max="776" width="13.54296875" style="50" bestFit="1" customWidth="1"/>
    <col min="777" max="777" width="11.453125" style="50"/>
    <col min="778" max="778" width="12.54296875" style="50" bestFit="1" customWidth="1"/>
    <col min="779" max="779" width="11.453125" style="50"/>
    <col min="780" max="780" width="12.90625" style="50" bestFit="1" customWidth="1"/>
    <col min="781" max="781" width="13.453125" style="50" bestFit="1" customWidth="1"/>
    <col min="782" max="1023" width="11.453125" style="50"/>
    <col min="1024" max="1024" width="2.36328125" style="50" customWidth="1"/>
    <col min="1025" max="1025" width="31.08984375" style="50" customWidth="1"/>
    <col min="1026" max="1031" width="11.453125" style="50"/>
    <col min="1032" max="1032" width="13.54296875" style="50" bestFit="1" customWidth="1"/>
    <col min="1033" max="1033" width="11.453125" style="50"/>
    <col min="1034" max="1034" width="12.54296875" style="50" bestFit="1" customWidth="1"/>
    <col min="1035" max="1035" width="11.453125" style="50"/>
    <col min="1036" max="1036" width="12.90625" style="50" bestFit="1" customWidth="1"/>
    <col min="1037" max="1037" width="13.453125" style="50" bestFit="1" customWidth="1"/>
    <col min="1038" max="1279" width="11.453125" style="50"/>
    <col min="1280" max="1280" width="2.36328125" style="50" customWidth="1"/>
    <col min="1281" max="1281" width="31.08984375" style="50" customWidth="1"/>
    <col min="1282" max="1287" width="11.453125" style="50"/>
    <col min="1288" max="1288" width="13.54296875" style="50" bestFit="1" customWidth="1"/>
    <col min="1289" max="1289" width="11.453125" style="50"/>
    <col min="1290" max="1290" width="12.54296875" style="50" bestFit="1" customWidth="1"/>
    <col min="1291" max="1291" width="11.453125" style="50"/>
    <col min="1292" max="1292" width="12.90625" style="50" bestFit="1" customWidth="1"/>
    <col min="1293" max="1293" width="13.453125" style="50" bestFit="1" customWidth="1"/>
    <col min="1294" max="1535" width="11.453125" style="50"/>
    <col min="1536" max="1536" width="2.36328125" style="50" customWidth="1"/>
    <col min="1537" max="1537" width="31.08984375" style="50" customWidth="1"/>
    <col min="1538" max="1543" width="11.453125" style="50"/>
    <col min="1544" max="1544" width="13.54296875" style="50" bestFit="1" customWidth="1"/>
    <col min="1545" max="1545" width="11.453125" style="50"/>
    <col min="1546" max="1546" width="12.54296875" style="50" bestFit="1" customWidth="1"/>
    <col min="1547" max="1547" width="11.453125" style="50"/>
    <col min="1548" max="1548" width="12.90625" style="50" bestFit="1" customWidth="1"/>
    <col min="1549" max="1549" width="13.453125" style="50" bestFit="1" customWidth="1"/>
    <col min="1550" max="1791" width="11.453125" style="50"/>
    <col min="1792" max="1792" width="2.36328125" style="50" customWidth="1"/>
    <col min="1793" max="1793" width="31.08984375" style="50" customWidth="1"/>
    <col min="1794" max="1799" width="11.453125" style="50"/>
    <col min="1800" max="1800" width="13.54296875" style="50" bestFit="1" customWidth="1"/>
    <col min="1801" max="1801" width="11.453125" style="50"/>
    <col min="1802" max="1802" width="12.54296875" style="50" bestFit="1" customWidth="1"/>
    <col min="1803" max="1803" width="11.453125" style="50"/>
    <col min="1804" max="1804" width="12.90625" style="50" bestFit="1" customWidth="1"/>
    <col min="1805" max="1805" width="13.453125" style="50" bestFit="1" customWidth="1"/>
    <col min="1806" max="2047" width="11.453125" style="50"/>
    <col min="2048" max="2048" width="2.36328125" style="50" customWidth="1"/>
    <col min="2049" max="2049" width="31.08984375" style="50" customWidth="1"/>
    <col min="2050" max="2055" width="11.453125" style="50"/>
    <col min="2056" max="2056" width="13.54296875" style="50" bestFit="1" customWidth="1"/>
    <col min="2057" max="2057" width="11.453125" style="50"/>
    <col min="2058" max="2058" width="12.54296875" style="50" bestFit="1" customWidth="1"/>
    <col min="2059" max="2059" width="11.453125" style="50"/>
    <col min="2060" max="2060" width="12.90625" style="50" bestFit="1" customWidth="1"/>
    <col min="2061" max="2061" width="13.453125" style="50" bestFit="1" customWidth="1"/>
    <col min="2062" max="2303" width="11.453125" style="50"/>
    <col min="2304" max="2304" width="2.36328125" style="50" customWidth="1"/>
    <col min="2305" max="2305" width="31.08984375" style="50" customWidth="1"/>
    <col min="2306" max="2311" width="11.453125" style="50"/>
    <col min="2312" max="2312" width="13.54296875" style="50" bestFit="1" customWidth="1"/>
    <col min="2313" max="2313" width="11.453125" style="50"/>
    <col min="2314" max="2314" width="12.54296875" style="50" bestFit="1" customWidth="1"/>
    <col min="2315" max="2315" width="11.453125" style="50"/>
    <col min="2316" max="2316" width="12.90625" style="50" bestFit="1" customWidth="1"/>
    <col min="2317" max="2317" width="13.453125" style="50" bestFit="1" customWidth="1"/>
    <col min="2318" max="2559" width="11.453125" style="50"/>
    <col min="2560" max="2560" width="2.36328125" style="50" customWidth="1"/>
    <col min="2561" max="2561" width="31.08984375" style="50" customWidth="1"/>
    <col min="2562" max="2567" width="11.453125" style="50"/>
    <col min="2568" max="2568" width="13.54296875" style="50" bestFit="1" customWidth="1"/>
    <col min="2569" max="2569" width="11.453125" style="50"/>
    <col min="2570" max="2570" width="12.54296875" style="50" bestFit="1" customWidth="1"/>
    <col min="2571" max="2571" width="11.453125" style="50"/>
    <col min="2572" max="2572" width="12.90625" style="50" bestFit="1" customWidth="1"/>
    <col min="2573" max="2573" width="13.453125" style="50" bestFit="1" customWidth="1"/>
    <col min="2574" max="2815" width="11.453125" style="50"/>
    <col min="2816" max="2816" width="2.36328125" style="50" customWidth="1"/>
    <col min="2817" max="2817" width="31.08984375" style="50" customWidth="1"/>
    <col min="2818" max="2823" width="11.453125" style="50"/>
    <col min="2824" max="2824" width="13.54296875" style="50" bestFit="1" customWidth="1"/>
    <col min="2825" max="2825" width="11.453125" style="50"/>
    <col min="2826" max="2826" width="12.54296875" style="50" bestFit="1" customWidth="1"/>
    <col min="2827" max="2827" width="11.453125" style="50"/>
    <col min="2828" max="2828" width="12.90625" style="50" bestFit="1" customWidth="1"/>
    <col min="2829" max="2829" width="13.453125" style="50" bestFit="1" customWidth="1"/>
    <col min="2830" max="3071" width="11.453125" style="50"/>
    <col min="3072" max="3072" width="2.36328125" style="50" customWidth="1"/>
    <col min="3073" max="3073" width="31.08984375" style="50" customWidth="1"/>
    <col min="3074" max="3079" width="11.453125" style="50"/>
    <col min="3080" max="3080" width="13.54296875" style="50" bestFit="1" customWidth="1"/>
    <col min="3081" max="3081" width="11.453125" style="50"/>
    <col min="3082" max="3082" width="12.54296875" style="50" bestFit="1" customWidth="1"/>
    <col min="3083" max="3083" width="11.453125" style="50"/>
    <col min="3084" max="3084" width="12.90625" style="50" bestFit="1" customWidth="1"/>
    <col min="3085" max="3085" width="13.453125" style="50" bestFit="1" customWidth="1"/>
    <col min="3086" max="3327" width="11.453125" style="50"/>
    <col min="3328" max="3328" width="2.36328125" style="50" customWidth="1"/>
    <col min="3329" max="3329" width="31.08984375" style="50" customWidth="1"/>
    <col min="3330" max="3335" width="11.453125" style="50"/>
    <col min="3336" max="3336" width="13.54296875" style="50" bestFit="1" customWidth="1"/>
    <col min="3337" max="3337" width="11.453125" style="50"/>
    <col min="3338" max="3338" width="12.54296875" style="50" bestFit="1" customWidth="1"/>
    <col min="3339" max="3339" width="11.453125" style="50"/>
    <col min="3340" max="3340" width="12.90625" style="50" bestFit="1" customWidth="1"/>
    <col min="3341" max="3341" width="13.453125" style="50" bestFit="1" customWidth="1"/>
    <col min="3342" max="3583" width="11.453125" style="50"/>
    <col min="3584" max="3584" width="2.36328125" style="50" customWidth="1"/>
    <col min="3585" max="3585" width="31.08984375" style="50" customWidth="1"/>
    <col min="3586" max="3591" width="11.453125" style="50"/>
    <col min="3592" max="3592" width="13.54296875" style="50" bestFit="1" customWidth="1"/>
    <col min="3593" max="3593" width="11.453125" style="50"/>
    <col min="3594" max="3594" width="12.54296875" style="50" bestFit="1" customWidth="1"/>
    <col min="3595" max="3595" width="11.453125" style="50"/>
    <col min="3596" max="3596" width="12.90625" style="50" bestFit="1" customWidth="1"/>
    <col min="3597" max="3597" width="13.453125" style="50" bestFit="1" customWidth="1"/>
    <col min="3598" max="3839" width="11.453125" style="50"/>
    <col min="3840" max="3840" width="2.36328125" style="50" customWidth="1"/>
    <col min="3841" max="3841" width="31.08984375" style="50" customWidth="1"/>
    <col min="3842" max="3847" width="11.453125" style="50"/>
    <col min="3848" max="3848" width="13.54296875" style="50" bestFit="1" customWidth="1"/>
    <col min="3849" max="3849" width="11.453125" style="50"/>
    <col min="3850" max="3850" width="12.54296875" style="50" bestFit="1" customWidth="1"/>
    <col min="3851" max="3851" width="11.453125" style="50"/>
    <col min="3852" max="3852" width="12.90625" style="50" bestFit="1" customWidth="1"/>
    <col min="3853" max="3853" width="13.453125" style="50" bestFit="1" customWidth="1"/>
    <col min="3854" max="4095" width="11.453125" style="50"/>
    <col min="4096" max="4096" width="2.36328125" style="50" customWidth="1"/>
    <col min="4097" max="4097" width="31.08984375" style="50" customWidth="1"/>
    <col min="4098" max="4103" width="11.453125" style="50"/>
    <col min="4104" max="4104" width="13.54296875" style="50" bestFit="1" customWidth="1"/>
    <col min="4105" max="4105" width="11.453125" style="50"/>
    <col min="4106" max="4106" width="12.54296875" style="50" bestFit="1" customWidth="1"/>
    <col min="4107" max="4107" width="11.453125" style="50"/>
    <col min="4108" max="4108" width="12.90625" style="50" bestFit="1" customWidth="1"/>
    <col min="4109" max="4109" width="13.453125" style="50" bestFit="1" customWidth="1"/>
    <col min="4110" max="4351" width="11.453125" style="50"/>
    <col min="4352" max="4352" width="2.36328125" style="50" customWidth="1"/>
    <col min="4353" max="4353" width="31.08984375" style="50" customWidth="1"/>
    <col min="4354" max="4359" width="11.453125" style="50"/>
    <col min="4360" max="4360" width="13.54296875" style="50" bestFit="1" customWidth="1"/>
    <col min="4361" max="4361" width="11.453125" style="50"/>
    <col min="4362" max="4362" width="12.54296875" style="50" bestFit="1" customWidth="1"/>
    <col min="4363" max="4363" width="11.453125" style="50"/>
    <col min="4364" max="4364" width="12.90625" style="50" bestFit="1" customWidth="1"/>
    <col min="4365" max="4365" width="13.453125" style="50" bestFit="1" customWidth="1"/>
    <col min="4366" max="4607" width="11.453125" style="50"/>
    <col min="4608" max="4608" width="2.36328125" style="50" customWidth="1"/>
    <col min="4609" max="4609" width="31.08984375" style="50" customWidth="1"/>
    <col min="4610" max="4615" width="11.453125" style="50"/>
    <col min="4616" max="4616" width="13.54296875" style="50" bestFit="1" customWidth="1"/>
    <col min="4617" max="4617" width="11.453125" style="50"/>
    <col min="4618" max="4618" width="12.54296875" style="50" bestFit="1" customWidth="1"/>
    <col min="4619" max="4619" width="11.453125" style="50"/>
    <col min="4620" max="4620" width="12.90625" style="50" bestFit="1" customWidth="1"/>
    <col min="4621" max="4621" width="13.453125" style="50" bestFit="1" customWidth="1"/>
    <col min="4622" max="4863" width="11.453125" style="50"/>
    <col min="4864" max="4864" width="2.36328125" style="50" customWidth="1"/>
    <col min="4865" max="4865" width="31.08984375" style="50" customWidth="1"/>
    <col min="4866" max="4871" width="11.453125" style="50"/>
    <col min="4872" max="4872" width="13.54296875" style="50" bestFit="1" customWidth="1"/>
    <col min="4873" max="4873" width="11.453125" style="50"/>
    <col min="4874" max="4874" width="12.54296875" style="50" bestFit="1" customWidth="1"/>
    <col min="4875" max="4875" width="11.453125" style="50"/>
    <col min="4876" max="4876" width="12.90625" style="50" bestFit="1" customWidth="1"/>
    <col min="4877" max="4877" width="13.453125" style="50" bestFit="1" customWidth="1"/>
    <col min="4878" max="5119" width="11.453125" style="50"/>
    <col min="5120" max="5120" width="2.36328125" style="50" customWidth="1"/>
    <col min="5121" max="5121" width="31.08984375" style="50" customWidth="1"/>
    <col min="5122" max="5127" width="11.453125" style="50"/>
    <col min="5128" max="5128" width="13.54296875" style="50" bestFit="1" customWidth="1"/>
    <col min="5129" max="5129" width="11.453125" style="50"/>
    <col min="5130" max="5130" width="12.54296875" style="50" bestFit="1" customWidth="1"/>
    <col min="5131" max="5131" width="11.453125" style="50"/>
    <col min="5132" max="5132" width="12.90625" style="50" bestFit="1" customWidth="1"/>
    <col min="5133" max="5133" width="13.453125" style="50" bestFit="1" customWidth="1"/>
    <col min="5134" max="5375" width="11.453125" style="50"/>
    <col min="5376" max="5376" width="2.36328125" style="50" customWidth="1"/>
    <col min="5377" max="5377" width="31.08984375" style="50" customWidth="1"/>
    <col min="5378" max="5383" width="11.453125" style="50"/>
    <col min="5384" max="5384" width="13.54296875" style="50" bestFit="1" customWidth="1"/>
    <col min="5385" max="5385" width="11.453125" style="50"/>
    <col min="5386" max="5386" width="12.54296875" style="50" bestFit="1" customWidth="1"/>
    <col min="5387" max="5387" width="11.453125" style="50"/>
    <col min="5388" max="5388" width="12.90625" style="50" bestFit="1" customWidth="1"/>
    <col min="5389" max="5389" width="13.453125" style="50" bestFit="1" customWidth="1"/>
    <col min="5390" max="5631" width="11.453125" style="50"/>
    <col min="5632" max="5632" width="2.36328125" style="50" customWidth="1"/>
    <col min="5633" max="5633" width="31.08984375" style="50" customWidth="1"/>
    <col min="5634" max="5639" width="11.453125" style="50"/>
    <col min="5640" max="5640" width="13.54296875" style="50" bestFit="1" customWidth="1"/>
    <col min="5641" max="5641" width="11.453125" style="50"/>
    <col min="5642" max="5642" width="12.54296875" style="50" bestFit="1" customWidth="1"/>
    <col min="5643" max="5643" width="11.453125" style="50"/>
    <col min="5644" max="5644" width="12.90625" style="50" bestFit="1" customWidth="1"/>
    <col min="5645" max="5645" width="13.453125" style="50" bestFit="1" customWidth="1"/>
    <col min="5646" max="5887" width="11.453125" style="50"/>
    <col min="5888" max="5888" width="2.36328125" style="50" customWidth="1"/>
    <col min="5889" max="5889" width="31.08984375" style="50" customWidth="1"/>
    <col min="5890" max="5895" width="11.453125" style="50"/>
    <col min="5896" max="5896" width="13.54296875" style="50" bestFit="1" customWidth="1"/>
    <col min="5897" max="5897" width="11.453125" style="50"/>
    <col min="5898" max="5898" width="12.54296875" style="50" bestFit="1" customWidth="1"/>
    <col min="5899" max="5899" width="11.453125" style="50"/>
    <col min="5900" max="5900" width="12.90625" style="50" bestFit="1" customWidth="1"/>
    <col min="5901" max="5901" width="13.453125" style="50" bestFit="1" customWidth="1"/>
    <col min="5902" max="6143" width="11.453125" style="50"/>
    <col min="6144" max="6144" width="2.36328125" style="50" customWidth="1"/>
    <col min="6145" max="6145" width="31.08984375" style="50" customWidth="1"/>
    <col min="6146" max="6151" width="11.453125" style="50"/>
    <col min="6152" max="6152" width="13.54296875" style="50" bestFit="1" customWidth="1"/>
    <col min="6153" max="6153" width="11.453125" style="50"/>
    <col min="6154" max="6154" width="12.54296875" style="50" bestFit="1" customWidth="1"/>
    <col min="6155" max="6155" width="11.453125" style="50"/>
    <col min="6156" max="6156" width="12.90625" style="50" bestFit="1" customWidth="1"/>
    <col min="6157" max="6157" width="13.453125" style="50" bestFit="1" customWidth="1"/>
    <col min="6158" max="6399" width="11.453125" style="50"/>
    <col min="6400" max="6400" width="2.36328125" style="50" customWidth="1"/>
    <col min="6401" max="6401" width="31.08984375" style="50" customWidth="1"/>
    <col min="6402" max="6407" width="11.453125" style="50"/>
    <col min="6408" max="6408" width="13.54296875" style="50" bestFit="1" customWidth="1"/>
    <col min="6409" max="6409" width="11.453125" style="50"/>
    <col min="6410" max="6410" width="12.54296875" style="50" bestFit="1" customWidth="1"/>
    <col min="6411" max="6411" width="11.453125" style="50"/>
    <col min="6412" max="6412" width="12.90625" style="50" bestFit="1" customWidth="1"/>
    <col min="6413" max="6413" width="13.453125" style="50" bestFit="1" customWidth="1"/>
    <col min="6414" max="6655" width="11.453125" style="50"/>
    <col min="6656" max="6656" width="2.36328125" style="50" customWidth="1"/>
    <col min="6657" max="6657" width="31.08984375" style="50" customWidth="1"/>
    <col min="6658" max="6663" width="11.453125" style="50"/>
    <col min="6664" max="6664" width="13.54296875" style="50" bestFit="1" customWidth="1"/>
    <col min="6665" max="6665" width="11.453125" style="50"/>
    <col min="6666" max="6666" width="12.54296875" style="50" bestFit="1" customWidth="1"/>
    <col min="6667" max="6667" width="11.453125" style="50"/>
    <col min="6668" max="6668" width="12.90625" style="50" bestFit="1" customWidth="1"/>
    <col min="6669" max="6669" width="13.453125" style="50" bestFit="1" customWidth="1"/>
    <col min="6670" max="6911" width="11.453125" style="50"/>
    <col min="6912" max="6912" width="2.36328125" style="50" customWidth="1"/>
    <col min="6913" max="6913" width="31.08984375" style="50" customWidth="1"/>
    <col min="6914" max="6919" width="11.453125" style="50"/>
    <col min="6920" max="6920" width="13.54296875" style="50" bestFit="1" customWidth="1"/>
    <col min="6921" max="6921" width="11.453125" style="50"/>
    <col min="6922" max="6922" width="12.54296875" style="50" bestFit="1" customWidth="1"/>
    <col min="6923" max="6923" width="11.453125" style="50"/>
    <col min="6924" max="6924" width="12.90625" style="50" bestFit="1" customWidth="1"/>
    <col min="6925" max="6925" width="13.453125" style="50" bestFit="1" customWidth="1"/>
    <col min="6926" max="7167" width="11.453125" style="50"/>
    <col min="7168" max="7168" width="2.36328125" style="50" customWidth="1"/>
    <col min="7169" max="7169" width="31.08984375" style="50" customWidth="1"/>
    <col min="7170" max="7175" width="11.453125" style="50"/>
    <col min="7176" max="7176" width="13.54296875" style="50" bestFit="1" customWidth="1"/>
    <col min="7177" max="7177" width="11.453125" style="50"/>
    <col min="7178" max="7178" width="12.54296875" style="50" bestFit="1" customWidth="1"/>
    <col min="7179" max="7179" width="11.453125" style="50"/>
    <col min="7180" max="7180" width="12.90625" style="50" bestFit="1" customWidth="1"/>
    <col min="7181" max="7181" width="13.453125" style="50" bestFit="1" customWidth="1"/>
    <col min="7182" max="7423" width="11.453125" style="50"/>
    <col min="7424" max="7424" width="2.36328125" style="50" customWidth="1"/>
    <col min="7425" max="7425" width="31.08984375" style="50" customWidth="1"/>
    <col min="7426" max="7431" width="11.453125" style="50"/>
    <col min="7432" max="7432" width="13.54296875" style="50" bestFit="1" customWidth="1"/>
    <col min="7433" max="7433" width="11.453125" style="50"/>
    <col min="7434" max="7434" width="12.54296875" style="50" bestFit="1" customWidth="1"/>
    <col min="7435" max="7435" width="11.453125" style="50"/>
    <col min="7436" max="7436" width="12.90625" style="50" bestFit="1" customWidth="1"/>
    <col min="7437" max="7437" width="13.453125" style="50" bestFit="1" customWidth="1"/>
    <col min="7438" max="7679" width="11.453125" style="50"/>
    <col min="7680" max="7680" width="2.36328125" style="50" customWidth="1"/>
    <col min="7681" max="7681" width="31.08984375" style="50" customWidth="1"/>
    <col min="7682" max="7687" width="11.453125" style="50"/>
    <col min="7688" max="7688" width="13.54296875" style="50" bestFit="1" customWidth="1"/>
    <col min="7689" max="7689" width="11.453125" style="50"/>
    <col min="7690" max="7690" width="12.54296875" style="50" bestFit="1" customWidth="1"/>
    <col min="7691" max="7691" width="11.453125" style="50"/>
    <col min="7692" max="7692" width="12.90625" style="50" bestFit="1" customWidth="1"/>
    <col min="7693" max="7693" width="13.453125" style="50" bestFit="1" customWidth="1"/>
    <col min="7694" max="7935" width="11.453125" style="50"/>
    <col min="7936" max="7936" width="2.36328125" style="50" customWidth="1"/>
    <col min="7937" max="7937" width="31.08984375" style="50" customWidth="1"/>
    <col min="7938" max="7943" width="11.453125" style="50"/>
    <col min="7944" max="7944" width="13.54296875" style="50" bestFit="1" customWidth="1"/>
    <col min="7945" max="7945" width="11.453125" style="50"/>
    <col min="7946" max="7946" width="12.54296875" style="50" bestFit="1" customWidth="1"/>
    <col min="7947" max="7947" width="11.453125" style="50"/>
    <col min="7948" max="7948" width="12.90625" style="50" bestFit="1" customWidth="1"/>
    <col min="7949" max="7949" width="13.453125" style="50" bestFit="1" customWidth="1"/>
    <col min="7950" max="8191" width="11.453125" style="50"/>
    <col min="8192" max="8192" width="2.36328125" style="50" customWidth="1"/>
    <col min="8193" max="8193" width="31.08984375" style="50" customWidth="1"/>
    <col min="8194" max="8199" width="11.453125" style="50"/>
    <col min="8200" max="8200" width="13.54296875" style="50" bestFit="1" customWidth="1"/>
    <col min="8201" max="8201" width="11.453125" style="50"/>
    <col min="8202" max="8202" width="12.54296875" style="50" bestFit="1" customWidth="1"/>
    <col min="8203" max="8203" width="11.453125" style="50"/>
    <col min="8204" max="8204" width="12.90625" style="50" bestFit="1" customWidth="1"/>
    <col min="8205" max="8205" width="13.453125" style="50" bestFit="1" customWidth="1"/>
    <col min="8206" max="8447" width="11.453125" style="50"/>
    <col min="8448" max="8448" width="2.36328125" style="50" customWidth="1"/>
    <col min="8449" max="8449" width="31.08984375" style="50" customWidth="1"/>
    <col min="8450" max="8455" width="11.453125" style="50"/>
    <col min="8456" max="8456" width="13.54296875" style="50" bestFit="1" customWidth="1"/>
    <col min="8457" max="8457" width="11.453125" style="50"/>
    <col min="8458" max="8458" width="12.54296875" style="50" bestFit="1" customWidth="1"/>
    <col min="8459" max="8459" width="11.453125" style="50"/>
    <col min="8460" max="8460" width="12.90625" style="50" bestFit="1" customWidth="1"/>
    <col min="8461" max="8461" width="13.453125" style="50" bestFit="1" customWidth="1"/>
    <col min="8462" max="8703" width="11.453125" style="50"/>
    <col min="8704" max="8704" width="2.36328125" style="50" customWidth="1"/>
    <col min="8705" max="8705" width="31.08984375" style="50" customWidth="1"/>
    <col min="8706" max="8711" width="11.453125" style="50"/>
    <col min="8712" max="8712" width="13.54296875" style="50" bestFit="1" customWidth="1"/>
    <col min="8713" max="8713" width="11.453125" style="50"/>
    <col min="8714" max="8714" width="12.54296875" style="50" bestFit="1" customWidth="1"/>
    <col min="8715" max="8715" width="11.453125" style="50"/>
    <col min="8716" max="8716" width="12.90625" style="50" bestFit="1" customWidth="1"/>
    <col min="8717" max="8717" width="13.453125" style="50" bestFit="1" customWidth="1"/>
    <col min="8718" max="8959" width="11.453125" style="50"/>
    <col min="8960" max="8960" width="2.36328125" style="50" customWidth="1"/>
    <col min="8961" max="8961" width="31.08984375" style="50" customWidth="1"/>
    <col min="8962" max="8967" width="11.453125" style="50"/>
    <col min="8968" max="8968" width="13.54296875" style="50" bestFit="1" customWidth="1"/>
    <col min="8969" max="8969" width="11.453125" style="50"/>
    <col min="8970" max="8970" width="12.54296875" style="50" bestFit="1" customWidth="1"/>
    <col min="8971" max="8971" width="11.453125" style="50"/>
    <col min="8972" max="8972" width="12.90625" style="50" bestFit="1" customWidth="1"/>
    <col min="8973" max="8973" width="13.453125" style="50" bestFit="1" customWidth="1"/>
    <col min="8974" max="9215" width="11.453125" style="50"/>
    <col min="9216" max="9216" width="2.36328125" style="50" customWidth="1"/>
    <col min="9217" max="9217" width="31.08984375" style="50" customWidth="1"/>
    <col min="9218" max="9223" width="11.453125" style="50"/>
    <col min="9224" max="9224" width="13.54296875" style="50" bestFit="1" customWidth="1"/>
    <col min="9225" max="9225" width="11.453125" style="50"/>
    <col min="9226" max="9226" width="12.54296875" style="50" bestFit="1" customWidth="1"/>
    <col min="9227" max="9227" width="11.453125" style="50"/>
    <col min="9228" max="9228" width="12.90625" style="50" bestFit="1" customWidth="1"/>
    <col min="9229" max="9229" width="13.453125" style="50" bestFit="1" customWidth="1"/>
    <col min="9230" max="9471" width="11.453125" style="50"/>
    <col min="9472" max="9472" width="2.36328125" style="50" customWidth="1"/>
    <col min="9473" max="9473" width="31.08984375" style="50" customWidth="1"/>
    <col min="9474" max="9479" width="11.453125" style="50"/>
    <col min="9480" max="9480" width="13.54296875" style="50" bestFit="1" customWidth="1"/>
    <col min="9481" max="9481" width="11.453125" style="50"/>
    <col min="9482" max="9482" width="12.54296875" style="50" bestFit="1" customWidth="1"/>
    <col min="9483" max="9483" width="11.453125" style="50"/>
    <col min="9484" max="9484" width="12.90625" style="50" bestFit="1" customWidth="1"/>
    <col min="9485" max="9485" width="13.453125" style="50" bestFit="1" customWidth="1"/>
    <col min="9486" max="9727" width="11.453125" style="50"/>
    <col min="9728" max="9728" width="2.36328125" style="50" customWidth="1"/>
    <col min="9729" max="9729" width="31.08984375" style="50" customWidth="1"/>
    <col min="9730" max="9735" width="11.453125" style="50"/>
    <col min="9736" max="9736" width="13.54296875" style="50" bestFit="1" customWidth="1"/>
    <col min="9737" max="9737" width="11.453125" style="50"/>
    <col min="9738" max="9738" width="12.54296875" style="50" bestFit="1" customWidth="1"/>
    <col min="9739" max="9739" width="11.453125" style="50"/>
    <col min="9740" max="9740" width="12.90625" style="50" bestFit="1" customWidth="1"/>
    <col min="9741" max="9741" width="13.453125" style="50" bestFit="1" customWidth="1"/>
    <col min="9742" max="9983" width="11.453125" style="50"/>
    <col min="9984" max="9984" width="2.36328125" style="50" customWidth="1"/>
    <col min="9985" max="9985" width="31.08984375" style="50" customWidth="1"/>
    <col min="9986" max="9991" width="11.453125" style="50"/>
    <col min="9992" max="9992" width="13.54296875" style="50" bestFit="1" customWidth="1"/>
    <col min="9993" max="9993" width="11.453125" style="50"/>
    <col min="9994" max="9994" width="12.54296875" style="50" bestFit="1" customWidth="1"/>
    <col min="9995" max="9995" width="11.453125" style="50"/>
    <col min="9996" max="9996" width="12.90625" style="50" bestFit="1" customWidth="1"/>
    <col min="9997" max="9997" width="13.453125" style="50" bestFit="1" customWidth="1"/>
    <col min="9998" max="10239" width="11.453125" style="50"/>
    <col min="10240" max="10240" width="2.36328125" style="50" customWidth="1"/>
    <col min="10241" max="10241" width="31.08984375" style="50" customWidth="1"/>
    <col min="10242" max="10247" width="11.453125" style="50"/>
    <col min="10248" max="10248" width="13.54296875" style="50" bestFit="1" customWidth="1"/>
    <col min="10249" max="10249" width="11.453125" style="50"/>
    <col min="10250" max="10250" width="12.54296875" style="50" bestFit="1" customWidth="1"/>
    <col min="10251" max="10251" width="11.453125" style="50"/>
    <col min="10252" max="10252" width="12.90625" style="50" bestFit="1" customWidth="1"/>
    <col min="10253" max="10253" width="13.453125" style="50" bestFit="1" customWidth="1"/>
    <col min="10254" max="10495" width="11.453125" style="50"/>
    <col min="10496" max="10496" width="2.36328125" style="50" customWidth="1"/>
    <col min="10497" max="10497" width="31.08984375" style="50" customWidth="1"/>
    <col min="10498" max="10503" width="11.453125" style="50"/>
    <col min="10504" max="10504" width="13.54296875" style="50" bestFit="1" customWidth="1"/>
    <col min="10505" max="10505" width="11.453125" style="50"/>
    <col min="10506" max="10506" width="12.54296875" style="50" bestFit="1" customWidth="1"/>
    <col min="10507" max="10507" width="11.453125" style="50"/>
    <col min="10508" max="10508" width="12.90625" style="50" bestFit="1" customWidth="1"/>
    <col min="10509" max="10509" width="13.453125" style="50" bestFit="1" customWidth="1"/>
    <col min="10510" max="10751" width="11.453125" style="50"/>
    <col min="10752" max="10752" width="2.36328125" style="50" customWidth="1"/>
    <col min="10753" max="10753" width="31.08984375" style="50" customWidth="1"/>
    <col min="10754" max="10759" width="11.453125" style="50"/>
    <col min="10760" max="10760" width="13.54296875" style="50" bestFit="1" customWidth="1"/>
    <col min="10761" max="10761" width="11.453125" style="50"/>
    <col min="10762" max="10762" width="12.54296875" style="50" bestFit="1" customWidth="1"/>
    <col min="10763" max="10763" width="11.453125" style="50"/>
    <col min="10764" max="10764" width="12.90625" style="50" bestFit="1" customWidth="1"/>
    <col min="10765" max="10765" width="13.453125" style="50" bestFit="1" customWidth="1"/>
    <col min="10766" max="11007" width="11.453125" style="50"/>
    <col min="11008" max="11008" width="2.36328125" style="50" customWidth="1"/>
    <col min="11009" max="11009" width="31.08984375" style="50" customWidth="1"/>
    <col min="11010" max="11015" width="11.453125" style="50"/>
    <col min="11016" max="11016" width="13.54296875" style="50" bestFit="1" customWidth="1"/>
    <col min="11017" max="11017" width="11.453125" style="50"/>
    <col min="11018" max="11018" width="12.54296875" style="50" bestFit="1" customWidth="1"/>
    <col min="11019" max="11019" width="11.453125" style="50"/>
    <col min="11020" max="11020" width="12.90625" style="50" bestFit="1" customWidth="1"/>
    <col min="11021" max="11021" width="13.453125" style="50" bestFit="1" customWidth="1"/>
    <col min="11022" max="11263" width="11.453125" style="50"/>
    <col min="11264" max="11264" width="2.36328125" style="50" customWidth="1"/>
    <col min="11265" max="11265" width="31.08984375" style="50" customWidth="1"/>
    <col min="11266" max="11271" width="11.453125" style="50"/>
    <col min="11272" max="11272" width="13.54296875" style="50" bestFit="1" customWidth="1"/>
    <col min="11273" max="11273" width="11.453125" style="50"/>
    <col min="11274" max="11274" width="12.54296875" style="50" bestFit="1" customWidth="1"/>
    <col min="11275" max="11275" width="11.453125" style="50"/>
    <col min="11276" max="11276" width="12.90625" style="50" bestFit="1" customWidth="1"/>
    <col min="11277" max="11277" width="13.453125" style="50" bestFit="1" customWidth="1"/>
    <col min="11278" max="11519" width="11.453125" style="50"/>
    <col min="11520" max="11520" width="2.36328125" style="50" customWidth="1"/>
    <col min="11521" max="11521" width="31.08984375" style="50" customWidth="1"/>
    <col min="11522" max="11527" width="11.453125" style="50"/>
    <col min="11528" max="11528" width="13.54296875" style="50" bestFit="1" customWidth="1"/>
    <col min="11529" max="11529" width="11.453125" style="50"/>
    <col min="11530" max="11530" width="12.54296875" style="50" bestFit="1" customWidth="1"/>
    <col min="11531" max="11531" width="11.453125" style="50"/>
    <col min="11532" max="11532" width="12.90625" style="50" bestFit="1" customWidth="1"/>
    <col min="11533" max="11533" width="13.453125" style="50" bestFit="1" customWidth="1"/>
    <col min="11534" max="11775" width="11.453125" style="50"/>
    <col min="11776" max="11776" width="2.36328125" style="50" customWidth="1"/>
    <col min="11777" max="11777" width="31.08984375" style="50" customWidth="1"/>
    <col min="11778" max="11783" width="11.453125" style="50"/>
    <col min="11784" max="11784" width="13.54296875" style="50" bestFit="1" customWidth="1"/>
    <col min="11785" max="11785" width="11.453125" style="50"/>
    <col min="11786" max="11786" width="12.54296875" style="50" bestFit="1" customWidth="1"/>
    <col min="11787" max="11787" width="11.453125" style="50"/>
    <col min="11788" max="11788" width="12.90625" style="50" bestFit="1" customWidth="1"/>
    <col min="11789" max="11789" width="13.453125" style="50" bestFit="1" customWidth="1"/>
    <col min="11790" max="12031" width="11.453125" style="50"/>
    <col min="12032" max="12032" width="2.36328125" style="50" customWidth="1"/>
    <col min="12033" max="12033" width="31.08984375" style="50" customWidth="1"/>
    <col min="12034" max="12039" width="11.453125" style="50"/>
    <col min="12040" max="12040" width="13.54296875" style="50" bestFit="1" customWidth="1"/>
    <col min="12041" max="12041" width="11.453125" style="50"/>
    <col min="12042" max="12042" width="12.54296875" style="50" bestFit="1" customWidth="1"/>
    <col min="12043" max="12043" width="11.453125" style="50"/>
    <col min="12044" max="12044" width="12.90625" style="50" bestFit="1" customWidth="1"/>
    <col min="12045" max="12045" width="13.453125" style="50" bestFit="1" customWidth="1"/>
    <col min="12046" max="12287" width="11.453125" style="50"/>
    <col min="12288" max="12288" width="2.36328125" style="50" customWidth="1"/>
    <col min="12289" max="12289" width="31.08984375" style="50" customWidth="1"/>
    <col min="12290" max="12295" width="11.453125" style="50"/>
    <col min="12296" max="12296" width="13.54296875" style="50" bestFit="1" customWidth="1"/>
    <col min="12297" max="12297" width="11.453125" style="50"/>
    <col min="12298" max="12298" width="12.54296875" style="50" bestFit="1" customWidth="1"/>
    <col min="12299" max="12299" width="11.453125" style="50"/>
    <col min="12300" max="12300" width="12.90625" style="50" bestFit="1" customWidth="1"/>
    <col min="12301" max="12301" width="13.453125" style="50" bestFit="1" customWidth="1"/>
    <col min="12302" max="12543" width="11.453125" style="50"/>
    <col min="12544" max="12544" width="2.36328125" style="50" customWidth="1"/>
    <col min="12545" max="12545" width="31.08984375" style="50" customWidth="1"/>
    <col min="12546" max="12551" width="11.453125" style="50"/>
    <col min="12552" max="12552" width="13.54296875" style="50" bestFit="1" customWidth="1"/>
    <col min="12553" max="12553" width="11.453125" style="50"/>
    <col min="12554" max="12554" width="12.54296875" style="50" bestFit="1" customWidth="1"/>
    <col min="12555" max="12555" width="11.453125" style="50"/>
    <col min="12556" max="12556" width="12.90625" style="50" bestFit="1" customWidth="1"/>
    <col min="12557" max="12557" width="13.453125" style="50" bestFit="1" customWidth="1"/>
    <col min="12558" max="12799" width="11.453125" style="50"/>
    <col min="12800" max="12800" width="2.36328125" style="50" customWidth="1"/>
    <col min="12801" max="12801" width="31.08984375" style="50" customWidth="1"/>
    <col min="12802" max="12807" width="11.453125" style="50"/>
    <col min="12808" max="12808" width="13.54296875" style="50" bestFit="1" customWidth="1"/>
    <col min="12809" max="12809" width="11.453125" style="50"/>
    <col min="12810" max="12810" width="12.54296875" style="50" bestFit="1" customWidth="1"/>
    <col min="12811" max="12811" width="11.453125" style="50"/>
    <col min="12812" max="12812" width="12.90625" style="50" bestFit="1" customWidth="1"/>
    <col min="12813" max="12813" width="13.453125" style="50" bestFit="1" customWidth="1"/>
    <col min="12814" max="13055" width="11.453125" style="50"/>
    <col min="13056" max="13056" width="2.36328125" style="50" customWidth="1"/>
    <col min="13057" max="13057" width="31.08984375" style="50" customWidth="1"/>
    <col min="13058" max="13063" width="11.453125" style="50"/>
    <col min="13064" max="13064" width="13.54296875" style="50" bestFit="1" customWidth="1"/>
    <col min="13065" max="13065" width="11.453125" style="50"/>
    <col min="13066" max="13066" width="12.54296875" style="50" bestFit="1" customWidth="1"/>
    <col min="13067" max="13067" width="11.453125" style="50"/>
    <col min="13068" max="13068" width="12.90625" style="50" bestFit="1" customWidth="1"/>
    <col min="13069" max="13069" width="13.453125" style="50" bestFit="1" customWidth="1"/>
    <col min="13070" max="13311" width="11.453125" style="50"/>
    <col min="13312" max="13312" width="2.36328125" style="50" customWidth="1"/>
    <col min="13313" max="13313" width="31.08984375" style="50" customWidth="1"/>
    <col min="13314" max="13319" width="11.453125" style="50"/>
    <col min="13320" max="13320" width="13.54296875" style="50" bestFit="1" customWidth="1"/>
    <col min="13321" max="13321" width="11.453125" style="50"/>
    <col min="13322" max="13322" width="12.54296875" style="50" bestFit="1" customWidth="1"/>
    <col min="13323" max="13323" width="11.453125" style="50"/>
    <col min="13324" max="13324" width="12.90625" style="50" bestFit="1" customWidth="1"/>
    <col min="13325" max="13325" width="13.453125" style="50" bestFit="1" customWidth="1"/>
    <col min="13326" max="13567" width="11.453125" style="50"/>
    <col min="13568" max="13568" width="2.36328125" style="50" customWidth="1"/>
    <col min="13569" max="13569" width="31.08984375" style="50" customWidth="1"/>
    <col min="13570" max="13575" width="11.453125" style="50"/>
    <col min="13576" max="13576" width="13.54296875" style="50" bestFit="1" customWidth="1"/>
    <col min="13577" max="13577" width="11.453125" style="50"/>
    <col min="13578" max="13578" width="12.54296875" style="50" bestFit="1" customWidth="1"/>
    <col min="13579" max="13579" width="11.453125" style="50"/>
    <col min="13580" max="13580" width="12.90625" style="50" bestFit="1" customWidth="1"/>
    <col min="13581" max="13581" width="13.453125" style="50" bestFit="1" customWidth="1"/>
    <col min="13582" max="13823" width="11.453125" style="50"/>
    <col min="13824" max="13824" width="2.36328125" style="50" customWidth="1"/>
    <col min="13825" max="13825" width="31.08984375" style="50" customWidth="1"/>
    <col min="13826" max="13831" width="11.453125" style="50"/>
    <col min="13832" max="13832" width="13.54296875" style="50" bestFit="1" customWidth="1"/>
    <col min="13833" max="13833" width="11.453125" style="50"/>
    <col min="13834" max="13834" width="12.54296875" style="50" bestFit="1" customWidth="1"/>
    <col min="13835" max="13835" width="11.453125" style="50"/>
    <col min="13836" max="13836" width="12.90625" style="50" bestFit="1" customWidth="1"/>
    <col min="13837" max="13837" width="13.453125" style="50" bestFit="1" customWidth="1"/>
    <col min="13838" max="14079" width="11.453125" style="50"/>
    <col min="14080" max="14080" width="2.36328125" style="50" customWidth="1"/>
    <col min="14081" max="14081" width="31.08984375" style="50" customWidth="1"/>
    <col min="14082" max="14087" width="11.453125" style="50"/>
    <col min="14088" max="14088" width="13.54296875" style="50" bestFit="1" customWidth="1"/>
    <col min="14089" max="14089" width="11.453125" style="50"/>
    <col min="14090" max="14090" width="12.54296875" style="50" bestFit="1" customWidth="1"/>
    <col min="14091" max="14091" width="11.453125" style="50"/>
    <col min="14092" max="14092" width="12.90625" style="50" bestFit="1" customWidth="1"/>
    <col min="14093" max="14093" width="13.453125" style="50" bestFit="1" customWidth="1"/>
    <col min="14094" max="14335" width="11.453125" style="50"/>
    <col min="14336" max="14336" width="2.36328125" style="50" customWidth="1"/>
    <col min="14337" max="14337" width="31.08984375" style="50" customWidth="1"/>
    <col min="14338" max="14343" width="11.453125" style="50"/>
    <col min="14344" max="14344" width="13.54296875" style="50" bestFit="1" customWidth="1"/>
    <col min="14345" max="14345" width="11.453125" style="50"/>
    <col min="14346" max="14346" width="12.54296875" style="50" bestFit="1" customWidth="1"/>
    <col min="14347" max="14347" width="11.453125" style="50"/>
    <col min="14348" max="14348" width="12.90625" style="50" bestFit="1" customWidth="1"/>
    <col min="14349" max="14349" width="13.453125" style="50" bestFit="1" customWidth="1"/>
    <col min="14350" max="14591" width="11.453125" style="50"/>
    <col min="14592" max="14592" width="2.36328125" style="50" customWidth="1"/>
    <col min="14593" max="14593" width="31.08984375" style="50" customWidth="1"/>
    <col min="14594" max="14599" width="11.453125" style="50"/>
    <col min="14600" max="14600" width="13.54296875" style="50" bestFit="1" customWidth="1"/>
    <col min="14601" max="14601" width="11.453125" style="50"/>
    <col min="14602" max="14602" width="12.54296875" style="50" bestFit="1" customWidth="1"/>
    <col min="14603" max="14603" width="11.453125" style="50"/>
    <col min="14604" max="14604" width="12.90625" style="50" bestFit="1" customWidth="1"/>
    <col min="14605" max="14605" width="13.453125" style="50" bestFit="1" customWidth="1"/>
    <col min="14606" max="14847" width="11.453125" style="50"/>
    <col min="14848" max="14848" width="2.36328125" style="50" customWidth="1"/>
    <col min="14849" max="14849" width="31.08984375" style="50" customWidth="1"/>
    <col min="14850" max="14855" width="11.453125" style="50"/>
    <col min="14856" max="14856" width="13.54296875" style="50" bestFit="1" customWidth="1"/>
    <col min="14857" max="14857" width="11.453125" style="50"/>
    <col min="14858" max="14858" width="12.54296875" style="50" bestFit="1" customWidth="1"/>
    <col min="14859" max="14859" width="11.453125" style="50"/>
    <col min="14860" max="14860" width="12.90625" style="50" bestFit="1" customWidth="1"/>
    <col min="14861" max="14861" width="13.453125" style="50" bestFit="1" customWidth="1"/>
    <col min="14862" max="15103" width="11.453125" style="50"/>
    <col min="15104" max="15104" width="2.36328125" style="50" customWidth="1"/>
    <col min="15105" max="15105" width="31.08984375" style="50" customWidth="1"/>
    <col min="15106" max="15111" width="11.453125" style="50"/>
    <col min="15112" max="15112" width="13.54296875" style="50" bestFit="1" customWidth="1"/>
    <col min="15113" max="15113" width="11.453125" style="50"/>
    <col min="15114" max="15114" width="12.54296875" style="50" bestFit="1" customWidth="1"/>
    <col min="15115" max="15115" width="11.453125" style="50"/>
    <col min="15116" max="15116" width="12.90625" style="50" bestFit="1" customWidth="1"/>
    <col min="15117" max="15117" width="13.453125" style="50" bestFit="1" customWidth="1"/>
    <col min="15118" max="15359" width="11.453125" style="50"/>
    <col min="15360" max="15360" width="2.36328125" style="50" customWidth="1"/>
    <col min="15361" max="15361" width="31.08984375" style="50" customWidth="1"/>
    <col min="15362" max="15367" width="11.453125" style="50"/>
    <col min="15368" max="15368" width="13.54296875" style="50" bestFit="1" customWidth="1"/>
    <col min="15369" max="15369" width="11.453125" style="50"/>
    <col min="15370" max="15370" width="12.54296875" style="50" bestFit="1" customWidth="1"/>
    <col min="15371" max="15371" width="11.453125" style="50"/>
    <col min="15372" max="15372" width="12.90625" style="50" bestFit="1" customWidth="1"/>
    <col min="15373" max="15373" width="13.453125" style="50" bestFit="1" customWidth="1"/>
    <col min="15374" max="15615" width="11.453125" style="50"/>
    <col min="15616" max="15616" width="2.36328125" style="50" customWidth="1"/>
    <col min="15617" max="15617" width="31.08984375" style="50" customWidth="1"/>
    <col min="15618" max="15623" width="11.453125" style="50"/>
    <col min="15624" max="15624" width="13.54296875" style="50" bestFit="1" customWidth="1"/>
    <col min="15625" max="15625" width="11.453125" style="50"/>
    <col min="15626" max="15626" width="12.54296875" style="50" bestFit="1" customWidth="1"/>
    <col min="15627" max="15627" width="11.453125" style="50"/>
    <col min="15628" max="15628" width="12.90625" style="50" bestFit="1" customWidth="1"/>
    <col min="15629" max="15629" width="13.453125" style="50" bestFit="1" customWidth="1"/>
    <col min="15630" max="15871" width="11.453125" style="50"/>
    <col min="15872" max="15872" width="2.36328125" style="50" customWidth="1"/>
    <col min="15873" max="15873" width="31.08984375" style="50" customWidth="1"/>
    <col min="15874" max="15879" width="11.453125" style="50"/>
    <col min="15880" max="15880" width="13.54296875" style="50" bestFit="1" customWidth="1"/>
    <col min="15881" max="15881" width="11.453125" style="50"/>
    <col min="15882" max="15882" width="12.54296875" style="50" bestFit="1" customWidth="1"/>
    <col min="15883" max="15883" width="11.453125" style="50"/>
    <col min="15884" max="15884" width="12.90625" style="50" bestFit="1" customWidth="1"/>
    <col min="15885" max="15885" width="13.453125" style="50" bestFit="1" customWidth="1"/>
    <col min="15886" max="16127" width="11.453125" style="50"/>
    <col min="16128" max="16128" width="2.36328125" style="50" customWidth="1"/>
    <col min="16129" max="16129" width="31.08984375" style="50" customWidth="1"/>
    <col min="16130" max="16135" width="11.453125" style="50"/>
    <col min="16136" max="16136" width="13.54296875" style="50" bestFit="1" customWidth="1"/>
    <col min="16137" max="16137" width="11.453125" style="50"/>
    <col min="16138" max="16138" width="12.54296875" style="50" bestFit="1" customWidth="1"/>
    <col min="16139" max="16139" width="11.453125" style="50"/>
    <col min="16140" max="16140" width="12.90625" style="50" bestFit="1" customWidth="1"/>
    <col min="16141" max="16141" width="13.453125" style="50" bestFit="1" customWidth="1"/>
    <col min="16142" max="16383" width="11.453125" style="50"/>
    <col min="16384" max="16384" width="11.453125" style="50" customWidth="1"/>
  </cols>
  <sheetData>
    <row r="2" spans="2:17" ht="13" x14ac:dyDescent="0.25">
      <c r="B2" s="279" t="s">
        <v>2861</v>
      </c>
      <c r="C2" s="280"/>
      <c r="D2" s="280"/>
      <c r="E2" s="280"/>
      <c r="F2" s="280"/>
      <c r="G2" s="280"/>
      <c r="H2" s="280"/>
      <c r="J2" s="77" t="s">
        <v>77</v>
      </c>
      <c r="K2" s="78">
        <v>44196</v>
      </c>
      <c r="M2" s="282" t="s">
        <v>14</v>
      </c>
      <c r="N2" s="284" t="s">
        <v>15</v>
      </c>
      <c r="O2" s="284" t="s">
        <v>16</v>
      </c>
      <c r="P2" s="284" t="s">
        <v>84</v>
      </c>
      <c r="Q2" s="277" t="s">
        <v>18</v>
      </c>
    </row>
    <row r="3" spans="2:17" ht="13" x14ac:dyDescent="0.3">
      <c r="B3" s="281"/>
      <c r="C3" s="281"/>
      <c r="D3" s="281"/>
      <c r="E3" s="281"/>
      <c r="F3" s="281"/>
      <c r="G3" s="281"/>
      <c r="H3" s="281"/>
      <c r="J3" s="79" t="s">
        <v>58</v>
      </c>
      <c r="K3" s="80">
        <v>44925</v>
      </c>
      <c r="M3" s="283"/>
      <c r="N3" s="285"/>
      <c r="O3" s="285"/>
      <c r="P3" s="285"/>
      <c r="Q3" s="278"/>
    </row>
    <row r="4" spans="2:17" ht="63.75" customHeight="1" x14ac:dyDescent="0.3">
      <c r="B4" s="281"/>
      <c r="C4" s="281"/>
      <c r="D4" s="281"/>
      <c r="E4" s="281"/>
      <c r="F4" s="281"/>
      <c r="G4" s="281"/>
      <c r="H4" s="281"/>
      <c r="J4" s="81" t="s">
        <v>3948</v>
      </c>
      <c r="K4" s="82">
        <f>(_xlfn.DAYS(K3,K2))+1</f>
        <v>730</v>
      </c>
      <c r="M4" s="53">
        <f>'CER Calculation'!D6</f>
        <v>4.2569999999999997</v>
      </c>
      <c r="N4" s="54">
        <f>'CER Calculation'!D11</f>
        <v>0.96199999999999997</v>
      </c>
      <c r="O4" s="54">
        <f>'CER Calculation'!D12</f>
        <v>1.4999999999999999E-2</v>
      </c>
      <c r="P4" s="159">
        <f>'CER Calculation'!D13</f>
        <v>81.599999999999994</v>
      </c>
      <c r="Q4" s="55">
        <f>'DOy MP5'!F64</f>
        <v>0.18181818181818182</v>
      </c>
    </row>
    <row r="6" spans="2:17" ht="66.5" x14ac:dyDescent="0.45">
      <c r="B6" s="191" t="s">
        <v>10</v>
      </c>
      <c r="C6" s="57" t="s">
        <v>78</v>
      </c>
      <c r="D6" s="57" t="s">
        <v>3947</v>
      </c>
      <c r="E6" s="57" t="s">
        <v>82</v>
      </c>
      <c r="F6" s="57" t="s">
        <v>11</v>
      </c>
      <c r="G6" s="58" t="s">
        <v>12</v>
      </c>
      <c r="H6" s="59" t="s">
        <v>83</v>
      </c>
      <c r="J6" s="60" t="s">
        <v>13</v>
      </c>
      <c r="K6" s="61" t="s">
        <v>87</v>
      </c>
      <c r="M6" s="83" t="s">
        <v>2862</v>
      </c>
      <c r="N6" s="84" t="s">
        <v>2873</v>
      </c>
      <c r="O6" s="84" t="s">
        <v>85</v>
      </c>
      <c r="P6" s="85" t="s">
        <v>2866</v>
      </c>
    </row>
    <row r="7" spans="2:17" ht="13" x14ac:dyDescent="0.25">
      <c r="B7" s="62">
        <v>44195</v>
      </c>
      <c r="C7" s="63">
        <v>0</v>
      </c>
      <c r="D7" s="190">
        <v>794</v>
      </c>
      <c r="E7" s="63">
        <f>K4</f>
        <v>730</v>
      </c>
      <c r="F7" s="63">
        <f>E7*D7</f>
        <v>579620</v>
      </c>
      <c r="G7" s="64">
        <f t="shared" ref="G7:G38" si="0">E7/$K$4</f>
        <v>1</v>
      </c>
      <c r="H7" s="65">
        <f>D7*G7</f>
        <v>794</v>
      </c>
      <c r="J7" s="71">
        <f>H7</f>
        <v>794</v>
      </c>
      <c r="K7" s="72">
        <f>$M$4*2*(1-$Q$4)*J7*$N$4*$O$4*$P$4</f>
        <v>6512.6908379519973</v>
      </c>
      <c r="M7" s="86">
        <f>SUM(D7:D737)</f>
        <v>973</v>
      </c>
      <c r="N7" s="87">
        <f>SUM(F7:F737)/M7</f>
        <v>660.6587872559096</v>
      </c>
      <c r="O7" s="136">
        <f>J737</f>
        <v>880.57671232876737</v>
      </c>
      <c r="P7" s="88">
        <f>ROUNDDOWN($M$4*2*(1-$Q$4)*O7*$N$4*$O$4*$P$4,0)</f>
        <v>7222</v>
      </c>
    </row>
    <row r="8" spans="2:17" x14ac:dyDescent="0.25">
      <c r="B8" s="62">
        <v>44196</v>
      </c>
      <c r="C8" s="51">
        <v>1</v>
      </c>
      <c r="D8" s="51">
        <f>COUNTIF('Database MP5'!$B$1:$B$181,B8)</f>
        <v>0</v>
      </c>
      <c r="E8" s="51">
        <f>K4</f>
        <v>730</v>
      </c>
      <c r="F8" s="51">
        <f>E8*D8</f>
        <v>0</v>
      </c>
      <c r="G8" s="66">
        <f>E8/$K$4</f>
        <v>1</v>
      </c>
      <c r="H8" s="67">
        <f>D8*G8</f>
        <v>0</v>
      </c>
      <c r="J8" s="73">
        <f>H8+J7</f>
        <v>794</v>
      </c>
      <c r="K8" s="74">
        <f t="shared" ref="K8:K70" si="1">$M$4*2*(1-$Q$4)*J8*$N$4*$O$4*$P$4</f>
        <v>6512.6908379519973</v>
      </c>
      <c r="P8" s="188"/>
    </row>
    <row r="9" spans="2:17" x14ac:dyDescent="0.25">
      <c r="B9" s="62">
        <v>44197</v>
      </c>
      <c r="C9" s="51">
        <v>2</v>
      </c>
      <c r="D9" s="51">
        <f>COUNTIF('Database MP5'!$B$1:$B$181,B9)</f>
        <v>0</v>
      </c>
      <c r="E9" s="51">
        <f>E8-1</f>
        <v>729</v>
      </c>
      <c r="F9" s="51">
        <f>E9*D9</f>
        <v>0</v>
      </c>
      <c r="G9" s="66">
        <f t="shared" si="0"/>
        <v>0.99863013698630132</v>
      </c>
      <c r="H9" s="67">
        <f>D9*G9</f>
        <v>0</v>
      </c>
      <c r="J9" s="73">
        <f>H9+J8</f>
        <v>794</v>
      </c>
      <c r="K9" s="74">
        <f t="shared" si="1"/>
        <v>6512.6908379519973</v>
      </c>
    </row>
    <row r="10" spans="2:17" x14ac:dyDescent="0.25">
      <c r="B10" s="62">
        <v>44198</v>
      </c>
      <c r="C10" s="51">
        <v>3</v>
      </c>
      <c r="D10" s="51">
        <f>COUNTIF('Database MP5'!$B$1:$B$181,B10)</f>
        <v>0</v>
      </c>
      <c r="E10" s="51">
        <f t="shared" ref="E10:E73" si="2">E9-1</f>
        <v>728</v>
      </c>
      <c r="F10" s="51">
        <f>E10*D10</f>
        <v>0</v>
      </c>
      <c r="G10" s="66">
        <f t="shared" si="0"/>
        <v>0.99726027397260275</v>
      </c>
      <c r="H10" s="67">
        <f t="shared" ref="H10:H73" si="3">D10*G10</f>
        <v>0</v>
      </c>
      <c r="J10" s="73">
        <f t="shared" ref="J10:J71" si="4">H10+J9</f>
        <v>794</v>
      </c>
      <c r="K10" s="74">
        <f t="shared" si="1"/>
        <v>6512.6908379519973</v>
      </c>
    </row>
    <row r="11" spans="2:17" x14ac:dyDescent="0.25">
      <c r="B11" s="62">
        <v>44199</v>
      </c>
      <c r="C11" s="51">
        <v>4</v>
      </c>
      <c r="D11" s="51">
        <f>COUNTIF('Database MP5'!$B$1:$B$181,B11)</f>
        <v>0</v>
      </c>
      <c r="E11" s="51">
        <f t="shared" si="2"/>
        <v>727</v>
      </c>
      <c r="F11" s="51">
        <f>E11*D11</f>
        <v>0</v>
      </c>
      <c r="G11" s="66">
        <f t="shared" si="0"/>
        <v>0.99589041095890407</v>
      </c>
      <c r="H11" s="67">
        <f t="shared" si="3"/>
        <v>0</v>
      </c>
      <c r="J11" s="73">
        <f t="shared" si="4"/>
        <v>794</v>
      </c>
      <c r="K11" s="74">
        <f t="shared" si="1"/>
        <v>6512.6908379519973</v>
      </c>
    </row>
    <row r="12" spans="2:17" x14ac:dyDescent="0.25">
      <c r="B12" s="62">
        <v>44200</v>
      </c>
      <c r="C12" s="51">
        <v>5</v>
      </c>
      <c r="D12" s="51">
        <f>COUNTIF('Database MP5'!$B$1:$B$181,B12)</f>
        <v>0</v>
      </c>
      <c r="E12" s="51">
        <f t="shared" si="2"/>
        <v>726</v>
      </c>
      <c r="F12" s="51">
        <f t="shared" ref="F12:F73" si="5">E12*D12</f>
        <v>0</v>
      </c>
      <c r="G12" s="66">
        <f t="shared" si="0"/>
        <v>0.9945205479452055</v>
      </c>
      <c r="H12" s="67">
        <f t="shared" si="3"/>
        <v>0</v>
      </c>
      <c r="J12" s="73">
        <f t="shared" si="4"/>
        <v>794</v>
      </c>
      <c r="K12" s="74">
        <f t="shared" si="1"/>
        <v>6512.6908379519973</v>
      </c>
    </row>
    <row r="13" spans="2:17" x14ac:dyDescent="0.25">
      <c r="B13" s="62">
        <v>44201</v>
      </c>
      <c r="C13" s="51">
        <v>6</v>
      </c>
      <c r="D13" s="51">
        <f>COUNTIF('Database MP5'!$B$1:$B$181,B13)</f>
        <v>0</v>
      </c>
      <c r="E13" s="51">
        <f t="shared" si="2"/>
        <v>725</v>
      </c>
      <c r="F13" s="51">
        <f t="shared" si="5"/>
        <v>0</v>
      </c>
      <c r="G13" s="66">
        <f t="shared" si="0"/>
        <v>0.99315068493150682</v>
      </c>
      <c r="H13" s="67">
        <f t="shared" si="3"/>
        <v>0</v>
      </c>
      <c r="J13" s="73">
        <f t="shared" si="4"/>
        <v>794</v>
      </c>
      <c r="K13" s="74">
        <f t="shared" si="1"/>
        <v>6512.6908379519973</v>
      </c>
    </row>
    <row r="14" spans="2:17" x14ac:dyDescent="0.25">
      <c r="B14" s="62">
        <v>44202</v>
      </c>
      <c r="C14" s="51">
        <v>7</v>
      </c>
      <c r="D14" s="51">
        <f>COUNTIF('Database MP5'!$B$1:$B$181,B14)</f>
        <v>3</v>
      </c>
      <c r="E14" s="51">
        <f t="shared" si="2"/>
        <v>724</v>
      </c>
      <c r="F14" s="51">
        <f t="shared" si="5"/>
        <v>2172</v>
      </c>
      <c r="G14" s="66">
        <f>E14/$K$4</f>
        <v>0.99178082191780825</v>
      </c>
      <c r="H14" s="67">
        <f>D14*G14</f>
        <v>2.9753424657534246</v>
      </c>
      <c r="J14" s="73">
        <f t="shared" si="4"/>
        <v>796.97534246575344</v>
      </c>
      <c r="K14" s="74">
        <f t="shared" si="1"/>
        <v>6537.0957316755284</v>
      </c>
    </row>
    <row r="15" spans="2:17" x14ac:dyDescent="0.25">
      <c r="B15" s="62">
        <v>44203</v>
      </c>
      <c r="C15" s="51">
        <v>8</v>
      </c>
      <c r="D15" s="51">
        <f>COUNTIF('Database MP5'!$B$1:$B$181,B15)</f>
        <v>0</v>
      </c>
      <c r="E15" s="51">
        <f t="shared" si="2"/>
        <v>723</v>
      </c>
      <c r="F15" s="51">
        <f t="shared" si="5"/>
        <v>0</v>
      </c>
      <c r="G15" s="66">
        <f t="shared" si="0"/>
        <v>0.99041095890410957</v>
      </c>
      <c r="H15" s="67">
        <f t="shared" si="3"/>
        <v>0</v>
      </c>
      <c r="J15" s="73">
        <f>H15+J14</f>
        <v>796.97534246575344</v>
      </c>
      <c r="K15" s="74">
        <f t="shared" si="1"/>
        <v>6537.0957316755284</v>
      </c>
      <c r="M15" s="223"/>
    </row>
    <row r="16" spans="2:17" x14ac:dyDescent="0.25">
      <c r="B16" s="62">
        <v>44204</v>
      </c>
      <c r="C16" s="51">
        <v>9</v>
      </c>
      <c r="D16" s="51">
        <f>COUNTIF('Database MP5'!$B$1:$B$181,B16)</f>
        <v>0</v>
      </c>
      <c r="E16" s="51">
        <f t="shared" si="2"/>
        <v>722</v>
      </c>
      <c r="F16" s="51">
        <f t="shared" si="5"/>
        <v>0</v>
      </c>
      <c r="G16" s="66">
        <f t="shared" si="0"/>
        <v>0.989041095890411</v>
      </c>
      <c r="H16" s="67">
        <f t="shared" si="3"/>
        <v>0</v>
      </c>
      <c r="J16" s="73">
        <f t="shared" si="4"/>
        <v>796.97534246575344</v>
      </c>
      <c r="K16" s="74">
        <f t="shared" si="1"/>
        <v>6537.0957316755284</v>
      </c>
      <c r="M16" s="223"/>
    </row>
    <row r="17" spans="2:11" x14ac:dyDescent="0.25">
      <c r="B17" s="62">
        <v>44205</v>
      </c>
      <c r="C17" s="51">
        <v>10</v>
      </c>
      <c r="D17" s="51">
        <f>COUNTIF('Database MP5'!$B$1:$B$181,B17)</f>
        <v>0</v>
      </c>
      <c r="E17" s="51">
        <f t="shared" si="2"/>
        <v>721</v>
      </c>
      <c r="F17" s="51">
        <f t="shared" si="5"/>
        <v>0</v>
      </c>
      <c r="G17" s="66">
        <f t="shared" si="0"/>
        <v>0.98767123287671232</v>
      </c>
      <c r="H17" s="67">
        <f t="shared" si="3"/>
        <v>0</v>
      </c>
      <c r="J17" s="73">
        <f t="shared" si="4"/>
        <v>796.97534246575344</v>
      </c>
      <c r="K17" s="74">
        <f t="shared" si="1"/>
        <v>6537.0957316755284</v>
      </c>
    </row>
    <row r="18" spans="2:11" x14ac:dyDescent="0.25">
      <c r="B18" s="62">
        <v>44206</v>
      </c>
      <c r="C18" s="51">
        <v>11</v>
      </c>
      <c r="D18" s="51">
        <f>COUNTIF('Database MP5'!$B$1:$B$181,B18)</f>
        <v>0</v>
      </c>
      <c r="E18" s="51">
        <f t="shared" si="2"/>
        <v>720</v>
      </c>
      <c r="F18" s="51">
        <f t="shared" si="5"/>
        <v>0</v>
      </c>
      <c r="G18" s="66">
        <f t="shared" si="0"/>
        <v>0.98630136986301364</v>
      </c>
      <c r="H18" s="67">
        <f t="shared" si="3"/>
        <v>0</v>
      </c>
      <c r="J18" s="73">
        <f t="shared" si="4"/>
        <v>796.97534246575344</v>
      </c>
      <c r="K18" s="74">
        <f t="shared" si="1"/>
        <v>6537.0957316755284</v>
      </c>
    </row>
    <row r="19" spans="2:11" x14ac:dyDescent="0.25">
      <c r="B19" s="62">
        <v>44207</v>
      </c>
      <c r="C19" s="51">
        <v>12</v>
      </c>
      <c r="D19" s="51">
        <f>COUNTIF('Database MP5'!$B$1:$B$181,B19)</f>
        <v>0</v>
      </c>
      <c r="E19" s="51">
        <f t="shared" si="2"/>
        <v>719</v>
      </c>
      <c r="F19" s="51">
        <f t="shared" si="5"/>
        <v>0</v>
      </c>
      <c r="G19" s="66">
        <f t="shared" si="0"/>
        <v>0.98493150684931507</v>
      </c>
      <c r="H19" s="67">
        <f t="shared" si="3"/>
        <v>0</v>
      </c>
      <c r="J19" s="73">
        <f t="shared" si="4"/>
        <v>796.97534246575344</v>
      </c>
      <c r="K19" s="74">
        <f t="shared" si="1"/>
        <v>6537.0957316755284</v>
      </c>
    </row>
    <row r="20" spans="2:11" x14ac:dyDescent="0.25">
      <c r="B20" s="62">
        <v>44208</v>
      </c>
      <c r="C20" s="51">
        <v>13</v>
      </c>
      <c r="D20" s="51">
        <f>COUNTIF('Database MP5'!$B$1:$B$181,B20)</f>
        <v>0</v>
      </c>
      <c r="E20" s="51">
        <f t="shared" si="2"/>
        <v>718</v>
      </c>
      <c r="F20" s="51">
        <f t="shared" si="5"/>
        <v>0</v>
      </c>
      <c r="G20" s="66">
        <f t="shared" si="0"/>
        <v>0.98356164383561639</v>
      </c>
      <c r="H20" s="67">
        <f t="shared" si="3"/>
        <v>0</v>
      </c>
      <c r="J20" s="73">
        <f t="shared" si="4"/>
        <v>796.97534246575344</v>
      </c>
      <c r="K20" s="74">
        <f t="shared" si="1"/>
        <v>6537.0957316755284</v>
      </c>
    </row>
    <row r="21" spans="2:11" x14ac:dyDescent="0.25">
      <c r="B21" s="62">
        <v>44209</v>
      </c>
      <c r="C21" s="51">
        <v>14</v>
      </c>
      <c r="D21" s="51">
        <f>COUNTIF('Database MP5'!$B$1:$B$181,B21)</f>
        <v>0</v>
      </c>
      <c r="E21" s="51">
        <f t="shared" si="2"/>
        <v>717</v>
      </c>
      <c r="F21" s="51">
        <f t="shared" si="5"/>
        <v>0</v>
      </c>
      <c r="G21" s="66">
        <f t="shared" si="0"/>
        <v>0.98219178082191783</v>
      </c>
      <c r="H21" s="67">
        <f t="shared" si="3"/>
        <v>0</v>
      </c>
      <c r="J21" s="73">
        <f t="shared" si="4"/>
        <v>796.97534246575344</v>
      </c>
      <c r="K21" s="74">
        <f t="shared" si="1"/>
        <v>6537.0957316755284</v>
      </c>
    </row>
    <row r="22" spans="2:11" x14ac:dyDescent="0.25">
      <c r="B22" s="62">
        <v>44210</v>
      </c>
      <c r="C22" s="51">
        <v>15</v>
      </c>
      <c r="D22" s="51">
        <f>COUNTIF('Database MP5'!$B$1:$B$181,B22)</f>
        <v>0</v>
      </c>
      <c r="E22" s="51">
        <f t="shared" si="2"/>
        <v>716</v>
      </c>
      <c r="F22" s="51">
        <f t="shared" si="5"/>
        <v>0</v>
      </c>
      <c r="G22" s="66">
        <f t="shared" si="0"/>
        <v>0.98082191780821915</v>
      </c>
      <c r="H22" s="67">
        <f t="shared" si="3"/>
        <v>0</v>
      </c>
      <c r="J22" s="73">
        <f t="shared" si="4"/>
        <v>796.97534246575344</v>
      </c>
      <c r="K22" s="74">
        <f t="shared" si="1"/>
        <v>6537.0957316755284</v>
      </c>
    </row>
    <row r="23" spans="2:11" x14ac:dyDescent="0.25">
      <c r="B23" s="62">
        <v>44211</v>
      </c>
      <c r="C23" s="51">
        <v>16</v>
      </c>
      <c r="D23" s="51">
        <f>COUNTIF('Database MP5'!$B$1:$B$181,B23)</f>
        <v>0</v>
      </c>
      <c r="E23" s="51">
        <f t="shared" si="2"/>
        <v>715</v>
      </c>
      <c r="F23" s="51">
        <f t="shared" si="5"/>
        <v>0</v>
      </c>
      <c r="G23" s="66">
        <f t="shared" si="0"/>
        <v>0.97945205479452058</v>
      </c>
      <c r="H23" s="67">
        <f t="shared" si="3"/>
        <v>0</v>
      </c>
      <c r="J23" s="73">
        <f t="shared" si="4"/>
        <v>796.97534246575344</v>
      </c>
      <c r="K23" s="74">
        <f t="shared" si="1"/>
        <v>6537.0957316755284</v>
      </c>
    </row>
    <row r="24" spans="2:11" x14ac:dyDescent="0.25">
      <c r="B24" s="62">
        <v>44212</v>
      </c>
      <c r="C24" s="51">
        <v>17</v>
      </c>
      <c r="D24" s="51">
        <f>COUNTIF('Database MP5'!$B$1:$B$181,B24)</f>
        <v>0</v>
      </c>
      <c r="E24" s="51">
        <f t="shared" si="2"/>
        <v>714</v>
      </c>
      <c r="F24" s="51">
        <f t="shared" si="5"/>
        <v>0</v>
      </c>
      <c r="G24" s="66">
        <f t="shared" si="0"/>
        <v>0.9780821917808219</v>
      </c>
      <c r="H24" s="67">
        <f t="shared" si="3"/>
        <v>0</v>
      </c>
      <c r="J24" s="73">
        <f t="shared" si="4"/>
        <v>796.97534246575344</v>
      </c>
      <c r="K24" s="74">
        <f t="shared" si="1"/>
        <v>6537.0957316755284</v>
      </c>
    </row>
    <row r="25" spans="2:11" x14ac:dyDescent="0.25">
      <c r="B25" s="62">
        <v>44213</v>
      </c>
      <c r="C25" s="51">
        <v>18</v>
      </c>
      <c r="D25" s="51">
        <f>COUNTIF('Database MP5'!$B$1:$B$181,B25)</f>
        <v>0</v>
      </c>
      <c r="E25" s="51">
        <f t="shared" si="2"/>
        <v>713</v>
      </c>
      <c r="F25" s="51">
        <f t="shared" si="5"/>
        <v>0</v>
      </c>
      <c r="G25" s="66">
        <f t="shared" si="0"/>
        <v>0.97671232876712333</v>
      </c>
      <c r="H25" s="67">
        <f t="shared" si="3"/>
        <v>0</v>
      </c>
      <c r="J25" s="73">
        <f t="shared" si="4"/>
        <v>796.97534246575344</v>
      </c>
      <c r="K25" s="74">
        <f t="shared" si="1"/>
        <v>6537.0957316755284</v>
      </c>
    </row>
    <row r="26" spans="2:11" x14ac:dyDescent="0.25">
      <c r="B26" s="62">
        <v>44214</v>
      </c>
      <c r="C26" s="51">
        <v>19</v>
      </c>
      <c r="D26" s="51">
        <f>COUNTIF('Database MP5'!$B$1:$B$181,B26)</f>
        <v>0</v>
      </c>
      <c r="E26" s="51">
        <f t="shared" si="2"/>
        <v>712</v>
      </c>
      <c r="F26" s="51">
        <f t="shared" si="5"/>
        <v>0</v>
      </c>
      <c r="G26" s="66">
        <f t="shared" si="0"/>
        <v>0.97534246575342465</v>
      </c>
      <c r="H26" s="67">
        <f t="shared" si="3"/>
        <v>0</v>
      </c>
      <c r="J26" s="73">
        <f t="shared" si="4"/>
        <v>796.97534246575344</v>
      </c>
      <c r="K26" s="74">
        <f t="shared" si="1"/>
        <v>6537.0957316755284</v>
      </c>
    </row>
    <row r="27" spans="2:11" x14ac:dyDescent="0.25">
      <c r="B27" s="62">
        <v>44215</v>
      </c>
      <c r="C27" s="51">
        <v>20</v>
      </c>
      <c r="D27" s="51">
        <f>COUNTIF('Database MP5'!$B$1:$B$181,B27)</f>
        <v>4</v>
      </c>
      <c r="E27" s="51">
        <f t="shared" si="2"/>
        <v>711</v>
      </c>
      <c r="F27" s="51">
        <f t="shared" si="5"/>
        <v>2844</v>
      </c>
      <c r="G27" s="66">
        <f t="shared" si="0"/>
        <v>0.97397260273972608</v>
      </c>
      <c r="H27" s="67">
        <f t="shared" si="3"/>
        <v>3.8958904109589043</v>
      </c>
      <c r="J27" s="73">
        <f t="shared" si="4"/>
        <v>800.87123287671238</v>
      </c>
      <c r="K27" s="74">
        <f t="shared" si="1"/>
        <v>6569.0513107499828</v>
      </c>
    </row>
    <row r="28" spans="2:11" x14ac:dyDescent="0.25">
      <c r="B28" s="62">
        <v>44216</v>
      </c>
      <c r="C28" s="51">
        <v>21</v>
      </c>
      <c r="D28" s="51">
        <f>COUNTIF('Database MP5'!$B$1:$B$181,B28)</f>
        <v>0</v>
      </c>
      <c r="E28" s="51">
        <f t="shared" si="2"/>
        <v>710</v>
      </c>
      <c r="F28" s="51">
        <f t="shared" si="5"/>
        <v>0</v>
      </c>
      <c r="G28" s="66">
        <f t="shared" si="0"/>
        <v>0.9726027397260274</v>
      </c>
      <c r="H28" s="67">
        <f t="shared" si="3"/>
        <v>0</v>
      </c>
      <c r="J28" s="73">
        <f t="shared" si="4"/>
        <v>800.87123287671238</v>
      </c>
      <c r="K28" s="74">
        <f t="shared" si="1"/>
        <v>6569.0513107499828</v>
      </c>
    </row>
    <row r="29" spans="2:11" x14ac:dyDescent="0.25">
      <c r="B29" s="62">
        <v>44217</v>
      </c>
      <c r="C29" s="51">
        <v>22</v>
      </c>
      <c r="D29" s="51">
        <f>COUNTIF('Database MP5'!$B$1:$B$181,B29)</f>
        <v>0</v>
      </c>
      <c r="E29" s="51">
        <f t="shared" si="2"/>
        <v>709</v>
      </c>
      <c r="F29" s="51">
        <f t="shared" si="5"/>
        <v>0</v>
      </c>
      <c r="G29" s="66">
        <f t="shared" si="0"/>
        <v>0.97123287671232872</v>
      </c>
      <c r="H29" s="67">
        <f t="shared" si="3"/>
        <v>0</v>
      </c>
      <c r="J29" s="73">
        <f t="shared" si="4"/>
        <v>800.87123287671238</v>
      </c>
      <c r="K29" s="74">
        <f t="shared" si="1"/>
        <v>6569.0513107499828</v>
      </c>
    </row>
    <row r="30" spans="2:11" x14ac:dyDescent="0.25">
      <c r="B30" s="62">
        <v>44218</v>
      </c>
      <c r="C30" s="51">
        <v>23</v>
      </c>
      <c r="D30" s="51">
        <f>COUNTIF('Database MP5'!$B$1:$B$181,B30)</f>
        <v>0</v>
      </c>
      <c r="E30" s="51">
        <f t="shared" si="2"/>
        <v>708</v>
      </c>
      <c r="F30" s="51">
        <f t="shared" si="5"/>
        <v>0</v>
      </c>
      <c r="G30" s="66">
        <f t="shared" si="0"/>
        <v>0.96986301369863015</v>
      </c>
      <c r="H30" s="67">
        <f t="shared" si="3"/>
        <v>0</v>
      </c>
      <c r="J30" s="73">
        <f t="shared" si="4"/>
        <v>800.87123287671238</v>
      </c>
      <c r="K30" s="74">
        <f t="shared" si="1"/>
        <v>6569.0513107499828</v>
      </c>
    </row>
    <row r="31" spans="2:11" x14ac:dyDescent="0.25">
      <c r="B31" s="62">
        <v>44219</v>
      </c>
      <c r="C31" s="51">
        <v>24</v>
      </c>
      <c r="D31" s="51">
        <f>COUNTIF('Database MP5'!$B$1:$B$181,B31)</f>
        <v>0</v>
      </c>
      <c r="E31" s="51">
        <f t="shared" si="2"/>
        <v>707</v>
      </c>
      <c r="F31" s="51">
        <f t="shared" si="5"/>
        <v>0</v>
      </c>
      <c r="G31" s="66">
        <f t="shared" si="0"/>
        <v>0.96849315068493147</v>
      </c>
      <c r="H31" s="67">
        <f t="shared" si="3"/>
        <v>0</v>
      </c>
      <c r="J31" s="73">
        <f t="shared" si="4"/>
        <v>800.87123287671238</v>
      </c>
      <c r="K31" s="74">
        <f t="shared" si="1"/>
        <v>6569.0513107499828</v>
      </c>
    </row>
    <row r="32" spans="2:11" x14ac:dyDescent="0.25">
      <c r="B32" s="62">
        <v>44220</v>
      </c>
      <c r="C32" s="51">
        <v>25</v>
      </c>
      <c r="D32" s="51">
        <f>COUNTIF('Database MP5'!$B$1:$B$181,B32)</f>
        <v>0</v>
      </c>
      <c r="E32" s="51">
        <f t="shared" si="2"/>
        <v>706</v>
      </c>
      <c r="F32" s="51">
        <f t="shared" si="5"/>
        <v>0</v>
      </c>
      <c r="G32" s="66">
        <f t="shared" si="0"/>
        <v>0.9671232876712329</v>
      </c>
      <c r="H32" s="67">
        <f t="shared" si="3"/>
        <v>0</v>
      </c>
      <c r="J32" s="73">
        <f t="shared" si="4"/>
        <v>800.87123287671238</v>
      </c>
      <c r="K32" s="74">
        <f t="shared" si="1"/>
        <v>6569.0513107499828</v>
      </c>
    </row>
    <row r="33" spans="2:11" x14ac:dyDescent="0.25">
      <c r="B33" s="62">
        <v>44221</v>
      </c>
      <c r="C33" s="51">
        <v>26</v>
      </c>
      <c r="D33" s="51">
        <f>COUNTIF('Database MP5'!$B$1:$B$181,B33)</f>
        <v>0</v>
      </c>
      <c r="E33" s="51">
        <f t="shared" si="2"/>
        <v>705</v>
      </c>
      <c r="F33" s="51">
        <f t="shared" si="5"/>
        <v>0</v>
      </c>
      <c r="G33" s="66">
        <f t="shared" si="0"/>
        <v>0.96575342465753422</v>
      </c>
      <c r="H33" s="67">
        <f t="shared" si="3"/>
        <v>0</v>
      </c>
      <c r="J33" s="73">
        <f t="shared" si="4"/>
        <v>800.87123287671238</v>
      </c>
      <c r="K33" s="74">
        <f t="shared" si="1"/>
        <v>6569.0513107499828</v>
      </c>
    </row>
    <row r="34" spans="2:11" x14ac:dyDescent="0.25">
      <c r="B34" s="62">
        <v>44222</v>
      </c>
      <c r="C34" s="51">
        <v>27</v>
      </c>
      <c r="D34" s="51">
        <f>COUNTIF('Database MP5'!$B$1:$B$181,B34)</f>
        <v>0</v>
      </c>
      <c r="E34" s="51">
        <f t="shared" si="2"/>
        <v>704</v>
      </c>
      <c r="F34" s="51">
        <f t="shared" si="5"/>
        <v>0</v>
      </c>
      <c r="G34" s="66">
        <f t="shared" si="0"/>
        <v>0.96438356164383565</v>
      </c>
      <c r="H34" s="67">
        <f t="shared" si="3"/>
        <v>0</v>
      </c>
      <c r="J34" s="73">
        <f t="shared" si="4"/>
        <v>800.87123287671238</v>
      </c>
      <c r="K34" s="74">
        <f t="shared" si="1"/>
        <v>6569.0513107499828</v>
      </c>
    </row>
    <row r="35" spans="2:11" x14ac:dyDescent="0.25">
      <c r="B35" s="62">
        <v>44223</v>
      </c>
      <c r="C35" s="51">
        <v>28</v>
      </c>
      <c r="D35" s="51">
        <f>COUNTIF('Database MP5'!$B$1:$B$181,B35)</f>
        <v>0</v>
      </c>
      <c r="E35" s="51">
        <f t="shared" si="2"/>
        <v>703</v>
      </c>
      <c r="F35" s="51">
        <f t="shared" si="5"/>
        <v>0</v>
      </c>
      <c r="G35" s="66">
        <f t="shared" si="0"/>
        <v>0.96301369863013697</v>
      </c>
      <c r="H35" s="67">
        <f t="shared" si="3"/>
        <v>0</v>
      </c>
      <c r="J35" s="73">
        <f t="shared" si="4"/>
        <v>800.87123287671238</v>
      </c>
      <c r="K35" s="74">
        <f t="shared" si="1"/>
        <v>6569.0513107499828</v>
      </c>
    </row>
    <row r="36" spans="2:11" x14ac:dyDescent="0.25">
      <c r="B36" s="62">
        <v>44224</v>
      </c>
      <c r="C36" s="51">
        <v>29</v>
      </c>
      <c r="D36" s="51">
        <f>COUNTIF('Database MP5'!$B$1:$B$181,B36)</f>
        <v>0</v>
      </c>
      <c r="E36" s="51">
        <f t="shared" si="2"/>
        <v>702</v>
      </c>
      <c r="F36" s="51">
        <f t="shared" si="5"/>
        <v>0</v>
      </c>
      <c r="G36" s="66">
        <f t="shared" si="0"/>
        <v>0.9616438356164384</v>
      </c>
      <c r="H36" s="67">
        <f>D36*G36</f>
        <v>0</v>
      </c>
      <c r="J36" s="73">
        <f t="shared" si="4"/>
        <v>800.87123287671238</v>
      </c>
      <c r="K36" s="74">
        <f t="shared" si="1"/>
        <v>6569.0513107499828</v>
      </c>
    </row>
    <row r="37" spans="2:11" x14ac:dyDescent="0.25">
      <c r="B37" s="62">
        <v>44225</v>
      </c>
      <c r="C37" s="51">
        <v>30</v>
      </c>
      <c r="D37" s="51">
        <f>COUNTIF('Database MP5'!$B$1:$B$181,B37)</f>
        <v>0</v>
      </c>
      <c r="E37" s="51">
        <f t="shared" si="2"/>
        <v>701</v>
      </c>
      <c r="F37" s="51">
        <f t="shared" si="5"/>
        <v>0</v>
      </c>
      <c r="G37" s="66">
        <f t="shared" si="0"/>
        <v>0.96027397260273972</v>
      </c>
      <c r="H37" s="67">
        <f t="shared" si="3"/>
        <v>0</v>
      </c>
      <c r="J37" s="73">
        <f t="shared" si="4"/>
        <v>800.87123287671238</v>
      </c>
      <c r="K37" s="74">
        <f t="shared" si="1"/>
        <v>6569.0513107499828</v>
      </c>
    </row>
    <row r="38" spans="2:11" x14ac:dyDescent="0.25">
      <c r="B38" s="62">
        <v>44226</v>
      </c>
      <c r="C38" s="51">
        <v>31</v>
      </c>
      <c r="D38" s="51">
        <f>COUNTIF('Database MP5'!$B$1:$B$181,B38)</f>
        <v>0</v>
      </c>
      <c r="E38" s="51">
        <f t="shared" si="2"/>
        <v>700</v>
      </c>
      <c r="F38" s="51">
        <f t="shared" si="5"/>
        <v>0</v>
      </c>
      <c r="G38" s="66">
        <f t="shared" si="0"/>
        <v>0.95890410958904104</v>
      </c>
      <c r="H38" s="67">
        <f t="shared" si="3"/>
        <v>0</v>
      </c>
      <c r="J38" s="73">
        <f t="shared" si="4"/>
        <v>800.87123287671238</v>
      </c>
      <c r="K38" s="74">
        <f t="shared" si="1"/>
        <v>6569.0513107499828</v>
      </c>
    </row>
    <row r="39" spans="2:11" x14ac:dyDescent="0.25">
      <c r="B39" s="62">
        <v>44227</v>
      </c>
      <c r="C39" s="51">
        <v>32</v>
      </c>
      <c r="D39" s="51">
        <f>COUNTIF('Database MP5'!$B$1:$B$181,B39)</f>
        <v>0</v>
      </c>
      <c r="E39" s="51">
        <f t="shared" si="2"/>
        <v>699</v>
      </c>
      <c r="F39" s="51">
        <f t="shared" si="5"/>
        <v>0</v>
      </c>
      <c r="G39" s="66">
        <f t="shared" ref="G39:G71" si="6">E39/$K$4</f>
        <v>0.95753424657534247</v>
      </c>
      <c r="H39" s="67">
        <f t="shared" si="3"/>
        <v>0</v>
      </c>
      <c r="J39" s="73">
        <f t="shared" si="4"/>
        <v>800.87123287671238</v>
      </c>
      <c r="K39" s="74">
        <f t="shared" si="1"/>
        <v>6569.0513107499828</v>
      </c>
    </row>
    <row r="40" spans="2:11" x14ac:dyDescent="0.25">
      <c r="B40" s="62">
        <v>44228</v>
      </c>
      <c r="C40" s="51">
        <v>33</v>
      </c>
      <c r="D40" s="51">
        <f>COUNTIF('Database MP5'!$B$1:$B$181,B40)</f>
        <v>0</v>
      </c>
      <c r="E40" s="51">
        <f t="shared" si="2"/>
        <v>698</v>
      </c>
      <c r="F40" s="51">
        <f t="shared" si="5"/>
        <v>0</v>
      </c>
      <c r="G40" s="66">
        <f t="shared" si="6"/>
        <v>0.95616438356164379</v>
      </c>
      <c r="H40" s="67">
        <f t="shared" si="3"/>
        <v>0</v>
      </c>
      <c r="J40" s="73">
        <f t="shared" si="4"/>
        <v>800.87123287671238</v>
      </c>
      <c r="K40" s="74">
        <f t="shared" si="1"/>
        <v>6569.0513107499828</v>
      </c>
    </row>
    <row r="41" spans="2:11" x14ac:dyDescent="0.25">
      <c r="B41" s="62">
        <v>44229</v>
      </c>
      <c r="C41" s="51">
        <v>34</v>
      </c>
      <c r="D41" s="51">
        <f>COUNTIF('Database MP5'!$B$1:$B$181,B41)</f>
        <v>0</v>
      </c>
      <c r="E41" s="51">
        <f t="shared" si="2"/>
        <v>697</v>
      </c>
      <c r="F41" s="51">
        <f t="shared" si="5"/>
        <v>0</v>
      </c>
      <c r="G41" s="66">
        <f t="shared" si="6"/>
        <v>0.95479452054794522</v>
      </c>
      <c r="H41" s="67">
        <f t="shared" si="3"/>
        <v>0</v>
      </c>
      <c r="J41" s="73">
        <f t="shared" si="4"/>
        <v>800.87123287671238</v>
      </c>
      <c r="K41" s="74">
        <f t="shared" si="1"/>
        <v>6569.0513107499828</v>
      </c>
    </row>
    <row r="42" spans="2:11" x14ac:dyDescent="0.25">
      <c r="B42" s="62">
        <v>44230</v>
      </c>
      <c r="C42" s="51">
        <v>35</v>
      </c>
      <c r="D42" s="51">
        <f>COUNTIF('Database MP5'!$B$1:$B$181,B42)</f>
        <v>0</v>
      </c>
      <c r="E42" s="51">
        <f t="shared" si="2"/>
        <v>696</v>
      </c>
      <c r="F42" s="51">
        <f t="shared" si="5"/>
        <v>0</v>
      </c>
      <c r="G42" s="66">
        <f t="shared" si="6"/>
        <v>0.95342465753424654</v>
      </c>
      <c r="H42" s="67">
        <f t="shared" si="3"/>
        <v>0</v>
      </c>
      <c r="J42" s="73">
        <f t="shared" si="4"/>
        <v>800.87123287671238</v>
      </c>
      <c r="K42" s="74">
        <f t="shared" si="1"/>
        <v>6569.0513107499828</v>
      </c>
    </row>
    <row r="43" spans="2:11" x14ac:dyDescent="0.25">
      <c r="B43" s="62">
        <v>44231</v>
      </c>
      <c r="C43" s="51">
        <v>36</v>
      </c>
      <c r="D43" s="51">
        <f>COUNTIF('Database MP5'!$B$1:$B$181,B43)</f>
        <v>0</v>
      </c>
      <c r="E43" s="51">
        <f t="shared" si="2"/>
        <v>695</v>
      </c>
      <c r="F43" s="51">
        <f t="shared" si="5"/>
        <v>0</v>
      </c>
      <c r="G43" s="66">
        <f t="shared" si="6"/>
        <v>0.95205479452054798</v>
      </c>
      <c r="H43" s="67">
        <f t="shared" si="3"/>
        <v>0</v>
      </c>
      <c r="J43" s="73">
        <f t="shared" si="4"/>
        <v>800.87123287671238</v>
      </c>
      <c r="K43" s="74">
        <f t="shared" si="1"/>
        <v>6569.0513107499828</v>
      </c>
    </row>
    <row r="44" spans="2:11" x14ac:dyDescent="0.25">
      <c r="B44" s="62">
        <v>44232</v>
      </c>
      <c r="C44" s="51">
        <v>37</v>
      </c>
      <c r="D44" s="51">
        <f>COUNTIF('Database MP5'!$B$1:$B$181,B44)</f>
        <v>0</v>
      </c>
      <c r="E44" s="51">
        <f t="shared" si="2"/>
        <v>694</v>
      </c>
      <c r="F44" s="51">
        <f t="shared" si="5"/>
        <v>0</v>
      </c>
      <c r="G44" s="66">
        <f t="shared" si="6"/>
        <v>0.9506849315068493</v>
      </c>
      <c r="H44" s="67">
        <f t="shared" si="3"/>
        <v>0</v>
      </c>
      <c r="J44" s="73">
        <f t="shared" si="4"/>
        <v>800.87123287671238</v>
      </c>
      <c r="K44" s="74">
        <f t="shared" si="1"/>
        <v>6569.0513107499828</v>
      </c>
    </row>
    <row r="45" spans="2:11" x14ac:dyDescent="0.25">
      <c r="B45" s="62">
        <v>44233</v>
      </c>
      <c r="C45" s="51">
        <v>38</v>
      </c>
      <c r="D45" s="51">
        <f>COUNTIF('Database MP5'!$B$1:$B$181,B45)</f>
        <v>0</v>
      </c>
      <c r="E45" s="51">
        <f t="shared" si="2"/>
        <v>693</v>
      </c>
      <c r="F45" s="51">
        <f t="shared" si="5"/>
        <v>0</v>
      </c>
      <c r="G45" s="66">
        <f t="shared" si="6"/>
        <v>0.94931506849315073</v>
      </c>
      <c r="H45" s="67">
        <f t="shared" si="3"/>
        <v>0</v>
      </c>
      <c r="J45" s="73">
        <f t="shared" si="4"/>
        <v>800.87123287671238</v>
      </c>
      <c r="K45" s="74">
        <f t="shared" si="1"/>
        <v>6569.0513107499828</v>
      </c>
    </row>
    <row r="46" spans="2:11" x14ac:dyDescent="0.25">
      <c r="B46" s="62">
        <v>44234</v>
      </c>
      <c r="C46" s="51">
        <v>39</v>
      </c>
      <c r="D46" s="51">
        <f>COUNTIF('Database MP5'!$B$1:$B$181,B46)</f>
        <v>0</v>
      </c>
      <c r="E46" s="51">
        <f t="shared" si="2"/>
        <v>692</v>
      </c>
      <c r="F46" s="51">
        <f t="shared" si="5"/>
        <v>0</v>
      </c>
      <c r="G46" s="66">
        <f t="shared" si="6"/>
        <v>0.94794520547945205</v>
      </c>
      <c r="H46" s="67">
        <f t="shared" si="3"/>
        <v>0</v>
      </c>
      <c r="J46" s="73">
        <f t="shared" si="4"/>
        <v>800.87123287671238</v>
      </c>
      <c r="K46" s="74">
        <f t="shared" si="1"/>
        <v>6569.0513107499828</v>
      </c>
    </row>
    <row r="47" spans="2:11" x14ac:dyDescent="0.25">
      <c r="B47" s="62">
        <v>44235</v>
      </c>
      <c r="C47" s="51">
        <v>40</v>
      </c>
      <c r="D47" s="51">
        <f>COUNTIF('Database MP5'!$B$1:$B$181,B47)</f>
        <v>0</v>
      </c>
      <c r="E47" s="51">
        <f t="shared" si="2"/>
        <v>691</v>
      </c>
      <c r="F47" s="51">
        <f t="shared" si="5"/>
        <v>0</v>
      </c>
      <c r="G47" s="66">
        <f t="shared" si="6"/>
        <v>0.94657534246575348</v>
      </c>
      <c r="H47" s="67">
        <f t="shared" si="3"/>
        <v>0</v>
      </c>
      <c r="J47" s="73">
        <f t="shared" si="4"/>
        <v>800.87123287671238</v>
      </c>
      <c r="K47" s="74">
        <f t="shared" si="1"/>
        <v>6569.0513107499828</v>
      </c>
    </row>
    <row r="48" spans="2:11" x14ac:dyDescent="0.25">
      <c r="B48" s="62">
        <v>44236</v>
      </c>
      <c r="C48" s="51">
        <v>41</v>
      </c>
      <c r="D48" s="51">
        <f>COUNTIF('Database MP5'!$B$1:$B$181,B48)</f>
        <v>0</v>
      </c>
      <c r="E48" s="51">
        <f t="shared" si="2"/>
        <v>690</v>
      </c>
      <c r="F48" s="51">
        <f t="shared" si="5"/>
        <v>0</v>
      </c>
      <c r="G48" s="66">
        <f t="shared" si="6"/>
        <v>0.9452054794520548</v>
      </c>
      <c r="H48" s="67">
        <f t="shared" si="3"/>
        <v>0</v>
      </c>
      <c r="J48" s="73">
        <f t="shared" si="4"/>
        <v>800.87123287671238</v>
      </c>
      <c r="K48" s="74">
        <f t="shared" si="1"/>
        <v>6569.0513107499828</v>
      </c>
    </row>
    <row r="49" spans="2:11" x14ac:dyDescent="0.25">
      <c r="B49" s="62">
        <v>44237</v>
      </c>
      <c r="C49" s="51">
        <v>42</v>
      </c>
      <c r="D49" s="51">
        <f>COUNTIF('Database MP5'!$B$1:$B$181,B49)</f>
        <v>0</v>
      </c>
      <c r="E49" s="51">
        <f t="shared" si="2"/>
        <v>689</v>
      </c>
      <c r="F49" s="51">
        <f t="shared" si="5"/>
        <v>0</v>
      </c>
      <c r="G49" s="66">
        <f t="shared" si="6"/>
        <v>0.94383561643835612</v>
      </c>
      <c r="H49" s="67">
        <f t="shared" si="3"/>
        <v>0</v>
      </c>
      <c r="J49" s="73">
        <f t="shared" si="4"/>
        <v>800.87123287671238</v>
      </c>
      <c r="K49" s="74">
        <f t="shared" si="1"/>
        <v>6569.0513107499828</v>
      </c>
    </row>
    <row r="50" spans="2:11" x14ac:dyDescent="0.25">
      <c r="B50" s="62">
        <v>44238</v>
      </c>
      <c r="C50" s="51">
        <v>43</v>
      </c>
      <c r="D50" s="51">
        <f>COUNTIF('Database MP5'!$B$1:$B$181,B50)</f>
        <v>0</v>
      </c>
      <c r="E50" s="51">
        <f t="shared" si="2"/>
        <v>688</v>
      </c>
      <c r="F50" s="51">
        <f t="shared" si="5"/>
        <v>0</v>
      </c>
      <c r="G50" s="66">
        <f t="shared" si="6"/>
        <v>0.94246575342465755</v>
      </c>
      <c r="H50" s="67">
        <f t="shared" si="3"/>
        <v>0</v>
      </c>
      <c r="J50" s="73">
        <f t="shared" si="4"/>
        <v>800.87123287671238</v>
      </c>
      <c r="K50" s="74">
        <f t="shared" si="1"/>
        <v>6569.0513107499828</v>
      </c>
    </row>
    <row r="51" spans="2:11" x14ac:dyDescent="0.25">
      <c r="B51" s="62">
        <v>44239</v>
      </c>
      <c r="C51" s="51">
        <v>44</v>
      </c>
      <c r="D51" s="51">
        <f>COUNTIF('Database MP5'!$B$1:$B$181,B51)</f>
        <v>0</v>
      </c>
      <c r="E51" s="51">
        <f t="shared" si="2"/>
        <v>687</v>
      </c>
      <c r="F51" s="51">
        <f t="shared" si="5"/>
        <v>0</v>
      </c>
      <c r="G51" s="66">
        <f t="shared" si="6"/>
        <v>0.94109589041095887</v>
      </c>
      <c r="H51" s="67">
        <f t="shared" si="3"/>
        <v>0</v>
      </c>
      <c r="J51" s="73">
        <f t="shared" si="4"/>
        <v>800.87123287671238</v>
      </c>
      <c r="K51" s="74">
        <f t="shared" si="1"/>
        <v>6569.0513107499828</v>
      </c>
    </row>
    <row r="52" spans="2:11" x14ac:dyDescent="0.25">
      <c r="B52" s="62">
        <v>44240</v>
      </c>
      <c r="C52" s="51">
        <v>45</v>
      </c>
      <c r="D52" s="51">
        <f>COUNTIF('Database MP5'!$B$1:$B$181,B52)</f>
        <v>2</v>
      </c>
      <c r="E52" s="51">
        <f t="shared" si="2"/>
        <v>686</v>
      </c>
      <c r="F52" s="51">
        <f t="shared" si="5"/>
        <v>1372</v>
      </c>
      <c r="G52" s="66">
        <f t="shared" si="6"/>
        <v>0.9397260273972603</v>
      </c>
      <c r="H52" s="67">
        <f t="shared" si="3"/>
        <v>1.8794520547945206</v>
      </c>
      <c r="J52" s="73">
        <f t="shared" si="4"/>
        <v>802.75068493150695</v>
      </c>
      <c r="K52" s="74">
        <f t="shared" si="1"/>
        <v>6584.4672933414577</v>
      </c>
    </row>
    <row r="53" spans="2:11" x14ac:dyDescent="0.25">
      <c r="B53" s="62">
        <v>44241</v>
      </c>
      <c r="C53" s="51">
        <v>46</v>
      </c>
      <c r="D53" s="51">
        <f>COUNTIF('Database MP5'!$B$1:$B$181,B53)</f>
        <v>0</v>
      </c>
      <c r="E53" s="51">
        <f t="shared" si="2"/>
        <v>685</v>
      </c>
      <c r="F53" s="51">
        <f t="shared" si="5"/>
        <v>0</v>
      </c>
      <c r="G53" s="66">
        <f t="shared" si="6"/>
        <v>0.93835616438356162</v>
      </c>
      <c r="H53" s="67">
        <f t="shared" si="3"/>
        <v>0</v>
      </c>
      <c r="J53" s="73">
        <f t="shared" si="4"/>
        <v>802.75068493150695</v>
      </c>
      <c r="K53" s="74">
        <f t="shared" si="1"/>
        <v>6584.4672933414577</v>
      </c>
    </row>
    <row r="54" spans="2:11" x14ac:dyDescent="0.25">
      <c r="B54" s="62">
        <v>44242</v>
      </c>
      <c r="C54" s="51">
        <v>47</v>
      </c>
      <c r="D54" s="51">
        <f>COUNTIF('Database MP5'!$B$1:$B$181,B54)</f>
        <v>0</v>
      </c>
      <c r="E54" s="51">
        <f t="shared" si="2"/>
        <v>684</v>
      </c>
      <c r="F54" s="51">
        <f t="shared" si="5"/>
        <v>0</v>
      </c>
      <c r="G54" s="66">
        <f t="shared" si="6"/>
        <v>0.93698630136986305</v>
      </c>
      <c r="H54" s="67">
        <f t="shared" si="3"/>
        <v>0</v>
      </c>
      <c r="J54" s="73">
        <f t="shared" si="4"/>
        <v>802.75068493150695</v>
      </c>
      <c r="K54" s="74">
        <f t="shared" si="1"/>
        <v>6584.4672933414577</v>
      </c>
    </row>
    <row r="55" spans="2:11" x14ac:dyDescent="0.25">
      <c r="B55" s="62">
        <v>44243</v>
      </c>
      <c r="C55" s="51">
        <v>48</v>
      </c>
      <c r="D55" s="51">
        <f>COUNTIF('Database MP5'!$B$1:$B$181,B55)</f>
        <v>0</v>
      </c>
      <c r="E55" s="51">
        <f t="shared" si="2"/>
        <v>683</v>
      </c>
      <c r="F55" s="51">
        <f t="shared" si="5"/>
        <v>0</v>
      </c>
      <c r="G55" s="66">
        <f t="shared" si="6"/>
        <v>0.93561643835616437</v>
      </c>
      <c r="H55" s="67">
        <f t="shared" si="3"/>
        <v>0</v>
      </c>
      <c r="J55" s="73">
        <f t="shared" si="4"/>
        <v>802.75068493150695</v>
      </c>
      <c r="K55" s="74">
        <f t="shared" si="1"/>
        <v>6584.4672933414577</v>
      </c>
    </row>
    <row r="56" spans="2:11" x14ac:dyDescent="0.25">
      <c r="B56" s="62">
        <v>44244</v>
      </c>
      <c r="C56" s="51">
        <v>49</v>
      </c>
      <c r="D56" s="51">
        <f>COUNTIF('Database MP5'!$B$1:$B$181,B56)</f>
        <v>1</v>
      </c>
      <c r="E56" s="51">
        <f t="shared" si="2"/>
        <v>682</v>
      </c>
      <c r="F56" s="51">
        <f t="shared" si="5"/>
        <v>682</v>
      </c>
      <c r="G56" s="66">
        <f t="shared" si="6"/>
        <v>0.9342465753424658</v>
      </c>
      <c r="H56" s="67">
        <f t="shared" si="3"/>
        <v>0.9342465753424658</v>
      </c>
      <c r="J56" s="73">
        <f t="shared" si="4"/>
        <v>803.68493150684947</v>
      </c>
      <c r="K56" s="74">
        <f t="shared" si="1"/>
        <v>6592.130340081535</v>
      </c>
    </row>
    <row r="57" spans="2:11" x14ac:dyDescent="0.25">
      <c r="B57" s="62">
        <v>44245</v>
      </c>
      <c r="C57" s="51">
        <v>50</v>
      </c>
      <c r="D57" s="51">
        <f>COUNTIF('Database MP5'!$B$1:$B$181,B57)</f>
        <v>0</v>
      </c>
      <c r="E57" s="51">
        <f t="shared" si="2"/>
        <v>681</v>
      </c>
      <c r="F57" s="51">
        <f t="shared" si="5"/>
        <v>0</v>
      </c>
      <c r="G57" s="66">
        <f t="shared" si="6"/>
        <v>0.93287671232876712</v>
      </c>
      <c r="H57" s="67">
        <f t="shared" si="3"/>
        <v>0</v>
      </c>
      <c r="J57" s="73">
        <f t="shared" si="4"/>
        <v>803.68493150684947</v>
      </c>
      <c r="K57" s="74">
        <f t="shared" si="1"/>
        <v>6592.130340081535</v>
      </c>
    </row>
    <row r="58" spans="2:11" x14ac:dyDescent="0.25">
      <c r="B58" s="62">
        <v>44246</v>
      </c>
      <c r="C58" s="51">
        <v>51</v>
      </c>
      <c r="D58" s="51">
        <f>COUNTIF('Database MP5'!$B$1:$B$181,B58)</f>
        <v>1</v>
      </c>
      <c r="E58" s="51">
        <f t="shared" si="2"/>
        <v>680</v>
      </c>
      <c r="F58" s="51">
        <f t="shared" si="5"/>
        <v>680</v>
      </c>
      <c r="G58" s="66">
        <f t="shared" si="6"/>
        <v>0.93150684931506844</v>
      </c>
      <c r="H58" s="67">
        <f t="shared" si="3"/>
        <v>0.93150684931506844</v>
      </c>
      <c r="J58" s="73">
        <f t="shared" si="4"/>
        <v>804.61643835616451</v>
      </c>
      <c r="K58" s="74">
        <f t="shared" si="1"/>
        <v>6599.7709145437802</v>
      </c>
    </row>
    <row r="59" spans="2:11" x14ac:dyDescent="0.25">
      <c r="B59" s="62">
        <v>44247</v>
      </c>
      <c r="C59" s="51">
        <v>52</v>
      </c>
      <c r="D59" s="51">
        <f>COUNTIF('Database MP5'!$B$1:$B$181,B59)</f>
        <v>0</v>
      </c>
      <c r="E59" s="51">
        <f t="shared" si="2"/>
        <v>679</v>
      </c>
      <c r="F59" s="51">
        <f t="shared" si="5"/>
        <v>0</v>
      </c>
      <c r="G59" s="66">
        <f t="shared" si="6"/>
        <v>0.93013698630136987</v>
      </c>
      <c r="H59" s="67">
        <f t="shared" si="3"/>
        <v>0</v>
      </c>
      <c r="J59" s="73">
        <f t="shared" si="4"/>
        <v>804.61643835616451</v>
      </c>
      <c r="K59" s="74">
        <f t="shared" si="1"/>
        <v>6599.7709145437802</v>
      </c>
    </row>
    <row r="60" spans="2:11" x14ac:dyDescent="0.25">
      <c r="B60" s="62">
        <v>44248</v>
      </c>
      <c r="C60" s="51">
        <v>53</v>
      </c>
      <c r="D60" s="51">
        <f>COUNTIF('Database MP5'!$B$1:$B$181,B60)</f>
        <v>0</v>
      </c>
      <c r="E60" s="51">
        <f t="shared" si="2"/>
        <v>678</v>
      </c>
      <c r="F60" s="51">
        <f t="shared" si="5"/>
        <v>0</v>
      </c>
      <c r="G60" s="66">
        <f t="shared" si="6"/>
        <v>0.92876712328767119</v>
      </c>
      <c r="H60" s="67">
        <f t="shared" si="3"/>
        <v>0</v>
      </c>
      <c r="J60" s="73">
        <f t="shared" si="4"/>
        <v>804.61643835616451</v>
      </c>
      <c r="K60" s="74">
        <f t="shared" si="1"/>
        <v>6599.7709145437802</v>
      </c>
    </row>
    <row r="61" spans="2:11" x14ac:dyDescent="0.25">
      <c r="B61" s="62">
        <v>44249</v>
      </c>
      <c r="C61" s="51">
        <v>54</v>
      </c>
      <c r="D61" s="51">
        <f>COUNTIF('Database MP5'!$B$1:$B$181,B61)</f>
        <v>0</v>
      </c>
      <c r="E61" s="51">
        <f t="shared" si="2"/>
        <v>677</v>
      </c>
      <c r="F61" s="51">
        <f t="shared" si="5"/>
        <v>0</v>
      </c>
      <c r="G61" s="66">
        <f t="shared" si="6"/>
        <v>0.92739726027397262</v>
      </c>
      <c r="H61" s="67">
        <f t="shared" si="3"/>
        <v>0</v>
      </c>
      <c r="J61" s="73">
        <f t="shared" si="4"/>
        <v>804.61643835616451</v>
      </c>
      <c r="K61" s="74">
        <f t="shared" si="1"/>
        <v>6599.7709145437802</v>
      </c>
    </row>
    <row r="62" spans="2:11" x14ac:dyDescent="0.25">
      <c r="B62" s="62">
        <v>44250</v>
      </c>
      <c r="C62" s="51">
        <v>55</v>
      </c>
      <c r="D62" s="51">
        <f>COUNTIF('Database MP5'!$B$1:$B$181,B62)</f>
        <v>0</v>
      </c>
      <c r="E62" s="51">
        <f t="shared" si="2"/>
        <v>676</v>
      </c>
      <c r="F62" s="51">
        <f t="shared" si="5"/>
        <v>0</v>
      </c>
      <c r="G62" s="66">
        <f t="shared" si="6"/>
        <v>0.92602739726027394</v>
      </c>
      <c r="H62" s="67">
        <f t="shared" si="3"/>
        <v>0</v>
      </c>
      <c r="J62" s="73">
        <f t="shared" si="4"/>
        <v>804.61643835616451</v>
      </c>
      <c r="K62" s="74">
        <f t="shared" si="1"/>
        <v>6599.7709145437802</v>
      </c>
    </row>
    <row r="63" spans="2:11" x14ac:dyDescent="0.25">
      <c r="B63" s="62">
        <v>44251</v>
      </c>
      <c r="C63" s="51">
        <v>56</v>
      </c>
      <c r="D63" s="51">
        <f>COUNTIF('Database MP5'!$B$1:$B$181,B63)</f>
        <v>0</v>
      </c>
      <c r="E63" s="51">
        <f t="shared" si="2"/>
        <v>675</v>
      </c>
      <c r="F63" s="51">
        <f t="shared" si="5"/>
        <v>0</v>
      </c>
      <c r="G63" s="66">
        <f t="shared" si="6"/>
        <v>0.92465753424657537</v>
      </c>
      <c r="H63" s="67">
        <f t="shared" si="3"/>
        <v>0</v>
      </c>
      <c r="J63" s="73">
        <f t="shared" si="4"/>
        <v>804.61643835616451</v>
      </c>
      <c r="K63" s="74">
        <f t="shared" si="1"/>
        <v>6599.7709145437802</v>
      </c>
    </row>
    <row r="64" spans="2:11" x14ac:dyDescent="0.25">
      <c r="B64" s="62">
        <v>44252</v>
      </c>
      <c r="C64" s="51">
        <v>57</v>
      </c>
      <c r="D64" s="51">
        <f>COUNTIF('Database MP5'!$B$1:$B$181,B64)</f>
        <v>0</v>
      </c>
      <c r="E64" s="51">
        <f t="shared" si="2"/>
        <v>674</v>
      </c>
      <c r="F64" s="51">
        <f t="shared" si="5"/>
        <v>0</v>
      </c>
      <c r="G64" s="66">
        <f t="shared" si="6"/>
        <v>0.92328767123287669</v>
      </c>
      <c r="H64" s="67">
        <f t="shared" si="3"/>
        <v>0</v>
      </c>
      <c r="J64" s="73">
        <f t="shared" si="4"/>
        <v>804.61643835616451</v>
      </c>
      <c r="K64" s="74">
        <f t="shared" si="1"/>
        <v>6599.7709145437802</v>
      </c>
    </row>
    <row r="65" spans="2:11" x14ac:dyDescent="0.25">
      <c r="B65" s="62">
        <v>44253</v>
      </c>
      <c r="C65" s="51">
        <v>58</v>
      </c>
      <c r="D65" s="51">
        <f>COUNTIF('Database MP5'!$B$1:$B$181,B65)</f>
        <v>0</v>
      </c>
      <c r="E65" s="51">
        <f t="shared" si="2"/>
        <v>673</v>
      </c>
      <c r="F65" s="51">
        <f t="shared" si="5"/>
        <v>0</v>
      </c>
      <c r="G65" s="66">
        <f t="shared" si="6"/>
        <v>0.92191780821917813</v>
      </c>
      <c r="H65" s="67">
        <f t="shared" si="3"/>
        <v>0</v>
      </c>
      <c r="J65" s="73">
        <f t="shared" si="4"/>
        <v>804.61643835616451</v>
      </c>
      <c r="K65" s="74">
        <f t="shared" si="1"/>
        <v>6599.7709145437802</v>
      </c>
    </row>
    <row r="66" spans="2:11" x14ac:dyDescent="0.25">
      <c r="B66" s="62">
        <v>44254</v>
      </c>
      <c r="C66" s="51">
        <v>59</v>
      </c>
      <c r="D66" s="51">
        <f>COUNTIF('Database MP5'!$B$1:$B$181,B66)</f>
        <v>0</v>
      </c>
      <c r="E66" s="51">
        <f t="shared" si="2"/>
        <v>672</v>
      </c>
      <c r="F66" s="51">
        <f t="shared" si="5"/>
        <v>0</v>
      </c>
      <c r="G66" s="66">
        <f t="shared" si="6"/>
        <v>0.92054794520547945</v>
      </c>
      <c r="H66" s="67">
        <f t="shared" si="3"/>
        <v>0</v>
      </c>
      <c r="J66" s="73">
        <f t="shared" si="4"/>
        <v>804.61643835616451</v>
      </c>
      <c r="K66" s="74">
        <f t="shared" si="1"/>
        <v>6599.7709145437802</v>
      </c>
    </row>
    <row r="67" spans="2:11" x14ac:dyDescent="0.25">
      <c r="B67" s="62">
        <v>44255</v>
      </c>
      <c r="C67" s="51">
        <v>60</v>
      </c>
      <c r="D67" s="51">
        <f>COUNTIF('Database MP5'!$B$1:$B$181,B67)</f>
        <v>1</v>
      </c>
      <c r="E67" s="51">
        <f t="shared" si="2"/>
        <v>671</v>
      </c>
      <c r="F67" s="51">
        <f t="shared" si="5"/>
        <v>671</v>
      </c>
      <c r="G67" s="66">
        <f t="shared" si="6"/>
        <v>0.91917808219178088</v>
      </c>
      <c r="H67" s="67">
        <f t="shared" si="3"/>
        <v>0.91917808219178088</v>
      </c>
      <c r="J67" s="73">
        <f t="shared" si="4"/>
        <v>805.53561643835633</v>
      </c>
      <c r="K67" s="74">
        <f t="shared" si="1"/>
        <v>6607.3103637557906</v>
      </c>
    </row>
    <row r="68" spans="2:11" x14ac:dyDescent="0.25">
      <c r="B68" s="62">
        <v>44256</v>
      </c>
      <c r="C68" s="51">
        <v>61</v>
      </c>
      <c r="D68" s="51">
        <f>COUNTIF('Database MP5'!$B$1:$B$181,B68)</f>
        <v>0</v>
      </c>
      <c r="E68" s="51">
        <f t="shared" si="2"/>
        <v>670</v>
      </c>
      <c r="F68" s="51">
        <f t="shared" si="5"/>
        <v>0</v>
      </c>
      <c r="G68" s="66">
        <f t="shared" si="6"/>
        <v>0.9178082191780822</v>
      </c>
      <c r="H68" s="67">
        <f t="shared" si="3"/>
        <v>0</v>
      </c>
      <c r="J68" s="73">
        <f t="shared" si="4"/>
        <v>805.53561643835633</v>
      </c>
      <c r="K68" s="74">
        <f t="shared" si="1"/>
        <v>6607.3103637557906</v>
      </c>
    </row>
    <row r="69" spans="2:11" x14ac:dyDescent="0.25">
      <c r="B69" s="62">
        <v>44257</v>
      </c>
      <c r="C69" s="51">
        <v>62</v>
      </c>
      <c r="D69" s="51">
        <f>COUNTIF('Database MP5'!$B$1:$B$181,B69)</f>
        <v>0</v>
      </c>
      <c r="E69" s="51">
        <f t="shared" si="2"/>
        <v>669</v>
      </c>
      <c r="F69" s="51">
        <f t="shared" si="5"/>
        <v>0</v>
      </c>
      <c r="G69" s="66">
        <f t="shared" si="6"/>
        <v>0.91643835616438352</v>
      </c>
      <c r="H69" s="67">
        <f t="shared" si="3"/>
        <v>0</v>
      </c>
      <c r="J69" s="73">
        <f t="shared" si="4"/>
        <v>805.53561643835633</v>
      </c>
      <c r="K69" s="74">
        <f t="shared" si="1"/>
        <v>6607.3103637557906</v>
      </c>
    </row>
    <row r="70" spans="2:11" x14ac:dyDescent="0.25">
      <c r="B70" s="62">
        <v>44258</v>
      </c>
      <c r="C70" s="51">
        <v>63</v>
      </c>
      <c r="D70" s="51">
        <f>COUNTIF('Database MP5'!$B$1:$B$181,B70)</f>
        <v>0</v>
      </c>
      <c r="E70" s="51">
        <f t="shared" si="2"/>
        <v>668</v>
      </c>
      <c r="F70" s="51">
        <f t="shared" si="5"/>
        <v>0</v>
      </c>
      <c r="G70" s="66">
        <f t="shared" si="6"/>
        <v>0.91506849315068495</v>
      </c>
      <c r="H70" s="67">
        <f t="shared" si="3"/>
        <v>0</v>
      </c>
      <c r="J70" s="73">
        <f t="shared" si="4"/>
        <v>805.53561643835633</v>
      </c>
      <c r="K70" s="74">
        <f t="shared" si="1"/>
        <v>6607.3103637557906</v>
      </c>
    </row>
    <row r="71" spans="2:11" x14ac:dyDescent="0.25">
      <c r="B71" s="62">
        <v>44259</v>
      </c>
      <c r="C71" s="51">
        <v>64</v>
      </c>
      <c r="D71" s="51">
        <f>COUNTIF('Database MP5'!$B$1:$B$181,B71)</f>
        <v>0</v>
      </c>
      <c r="E71" s="51">
        <f t="shared" si="2"/>
        <v>667</v>
      </c>
      <c r="F71" s="51">
        <f t="shared" si="5"/>
        <v>0</v>
      </c>
      <c r="G71" s="66">
        <f t="shared" si="6"/>
        <v>0.91369863013698627</v>
      </c>
      <c r="H71" s="67">
        <f t="shared" si="3"/>
        <v>0</v>
      </c>
      <c r="J71" s="73">
        <f t="shared" si="4"/>
        <v>805.53561643835633</v>
      </c>
      <c r="K71" s="74">
        <f t="shared" ref="K71:K134" si="7">$M$4*2*(1-$Q$4)*J71*$N$4*$O$4*$P$4</f>
        <v>6607.3103637557906</v>
      </c>
    </row>
    <row r="72" spans="2:11" x14ac:dyDescent="0.25">
      <c r="B72" s="62">
        <v>44260</v>
      </c>
      <c r="C72" s="51">
        <v>65</v>
      </c>
      <c r="D72" s="51">
        <f>COUNTIF('Database MP5'!$B$1:$B$181,B72)</f>
        <v>0</v>
      </c>
      <c r="E72" s="51">
        <f t="shared" si="2"/>
        <v>666</v>
      </c>
      <c r="F72" s="51">
        <f t="shared" si="5"/>
        <v>0</v>
      </c>
      <c r="G72" s="66">
        <f t="shared" ref="G72:G135" si="8">E72/$K$4</f>
        <v>0.9123287671232877</v>
      </c>
      <c r="H72" s="67">
        <f t="shared" si="3"/>
        <v>0</v>
      </c>
      <c r="J72" s="73">
        <f t="shared" ref="J72:J135" si="9">H72+J71</f>
        <v>805.53561643835633</v>
      </c>
      <c r="K72" s="74">
        <f t="shared" si="7"/>
        <v>6607.3103637557906</v>
      </c>
    </row>
    <row r="73" spans="2:11" x14ac:dyDescent="0.25">
      <c r="B73" s="62">
        <v>44261</v>
      </c>
      <c r="C73" s="51">
        <v>66</v>
      </c>
      <c r="D73" s="51">
        <f>COUNTIF('Database MP5'!$B$1:$B$181,B73)</f>
        <v>0</v>
      </c>
      <c r="E73" s="51">
        <f t="shared" si="2"/>
        <v>665</v>
      </c>
      <c r="F73" s="51">
        <f t="shared" si="5"/>
        <v>0</v>
      </c>
      <c r="G73" s="66">
        <f t="shared" si="8"/>
        <v>0.91095890410958902</v>
      </c>
      <c r="H73" s="67">
        <f t="shared" si="3"/>
        <v>0</v>
      </c>
      <c r="J73" s="73">
        <f t="shared" si="9"/>
        <v>805.53561643835633</v>
      </c>
      <c r="K73" s="74">
        <f t="shared" si="7"/>
        <v>6607.3103637557906</v>
      </c>
    </row>
    <row r="74" spans="2:11" x14ac:dyDescent="0.25">
      <c r="B74" s="62">
        <v>44262</v>
      </c>
      <c r="C74" s="51">
        <v>67</v>
      </c>
      <c r="D74" s="51">
        <f>COUNTIF('Database MP5'!$B$1:$B$181,B74)</f>
        <v>0</v>
      </c>
      <c r="E74" s="51">
        <f t="shared" ref="E74:E137" si="10">E73-1</f>
        <v>664</v>
      </c>
      <c r="F74" s="51">
        <f t="shared" ref="F74:F137" si="11">E74*D74</f>
        <v>0</v>
      </c>
      <c r="G74" s="66">
        <f t="shared" si="8"/>
        <v>0.90958904109589045</v>
      </c>
      <c r="H74" s="67">
        <f t="shared" ref="H74:H137" si="12">D74*G74</f>
        <v>0</v>
      </c>
      <c r="J74" s="73">
        <f t="shared" si="9"/>
        <v>805.53561643835633</v>
      </c>
      <c r="K74" s="74">
        <f t="shared" si="7"/>
        <v>6607.3103637557906</v>
      </c>
    </row>
    <row r="75" spans="2:11" x14ac:dyDescent="0.25">
      <c r="B75" s="62">
        <v>44263</v>
      </c>
      <c r="C75" s="51">
        <v>68</v>
      </c>
      <c r="D75" s="51">
        <f>COUNTIF('Database MP5'!$B$1:$B$181,B75)</f>
        <v>0</v>
      </c>
      <c r="E75" s="51">
        <f t="shared" si="10"/>
        <v>663</v>
      </c>
      <c r="F75" s="51">
        <f t="shared" si="11"/>
        <v>0</v>
      </c>
      <c r="G75" s="66">
        <f t="shared" si="8"/>
        <v>0.90821917808219177</v>
      </c>
      <c r="H75" s="67">
        <f t="shared" si="12"/>
        <v>0</v>
      </c>
      <c r="J75" s="73">
        <f t="shared" si="9"/>
        <v>805.53561643835633</v>
      </c>
      <c r="K75" s="74">
        <f t="shared" si="7"/>
        <v>6607.3103637557906</v>
      </c>
    </row>
    <row r="76" spans="2:11" x14ac:dyDescent="0.25">
      <c r="B76" s="62">
        <v>44264</v>
      </c>
      <c r="C76" s="51">
        <v>69</v>
      </c>
      <c r="D76" s="51">
        <f>COUNTIF('Database MP5'!$B$1:$B$181,B76)</f>
        <v>0</v>
      </c>
      <c r="E76" s="51">
        <f t="shared" si="10"/>
        <v>662</v>
      </c>
      <c r="F76" s="51">
        <f t="shared" si="11"/>
        <v>0</v>
      </c>
      <c r="G76" s="66">
        <f t="shared" si="8"/>
        <v>0.9068493150684932</v>
      </c>
      <c r="H76" s="67">
        <f t="shared" si="12"/>
        <v>0</v>
      </c>
      <c r="J76" s="73">
        <f t="shared" si="9"/>
        <v>805.53561643835633</v>
      </c>
      <c r="K76" s="74">
        <f t="shared" si="7"/>
        <v>6607.3103637557906</v>
      </c>
    </row>
    <row r="77" spans="2:11" x14ac:dyDescent="0.25">
      <c r="B77" s="62">
        <v>44265</v>
      </c>
      <c r="C77" s="51">
        <v>70</v>
      </c>
      <c r="D77" s="51">
        <f>COUNTIF('Database MP5'!$B$1:$B$181,B77)</f>
        <v>0</v>
      </c>
      <c r="E77" s="51">
        <f t="shared" si="10"/>
        <v>661</v>
      </c>
      <c r="F77" s="51">
        <f t="shared" si="11"/>
        <v>0</v>
      </c>
      <c r="G77" s="66">
        <f t="shared" si="8"/>
        <v>0.90547945205479452</v>
      </c>
      <c r="H77" s="67">
        <f t="shared" si="12"/>
        <v>0</v>
      </c>
      <c r="J77" s="73">
        <f t="shared" si="9"/>
        <v>805.53561643835633</v>
      </c>
      <c r="K77" s="74">
        <f t="shared" si="7"/>
        <v>6607.3103637557906</v>
      </c>
    </row>
    <row r="78" spans="2:11" x14ac:dyDescent="0.25">
      <c r="B78" s="62">
        <v>44266</v>
      </c>
      <c r="C78" s="51">
        <v>71</v>
      </c>
      <c r="D78" s="51">
        <f>COUNTIF('Database MP5'!$B$1:$B$181,B78)</f>
        <v>0</v>
      </c>
      <c r="E78" s="51">
        <f t="shared" si="10"/>
        <v>660</v>
      </c>
      <c r="F78" s="51">
        <f t="shared" si="11"/>
        <v>0</v>
      </c>
      <c r="G78" s="66">
        <f t="shared" si="8"/>
        <v>0.90410958904109584</v>
      </c>
      <c r="H78" s="67">
        <f t="shared" si="12"/>
        <v>0</v>
      </c>
      <c r="J78" s="73">
        <f t="shared" si="9"/>
        <v>805.53561643835633</v>
      </c>
      <c r="K78" s="74">
        <f t="shared" si="7"/>
        <v>6607.3103637557906</v>
      </c>
    </row>
    <row r="79" spans="2:11" x14ac:dyDescent="0.25">
      <c r="B79" s="62">
        <v>44267</v>
      </c>
      <c r="C79" s="51">
        <v>72</v>
      </c>
      <c r="D79" s="51">
        <f>COUNTIF('Database MP5'!$B$1:$B$181,B79)</f>
        <v>0</v>
      </c>
      <c r="E79" s="51">
        <f t="shared" si="10"/>
        <v>659</v>
      </c>
      <c r="F79" s="51">
        <f t="shared" si="11"/>
        <v>0</v>
      </c>
      <c r="G79" s="66">
        <f t="shared" si="8"/>
        <v>0.90273972602739727</v>
      </c>
      <c r="H79" s="67">
        <f t="shared" si="12"/>
        <v>0</v>
      </c>
      <c r="J79" s="73">
        <f t="shared" si="9"/>
        <v>805.53561643835633</v>
      </c>
      <c r="K79" s="74">
        <f t="shared" si="7"/>
        <v>6607.3103637557906</v>
      </c>
    </row>
    <row r="80" spans="2:11" x14ac:dyDescent="0.25">
      <c r="B80" s="62">
        <v>44268</v>
      </c>
      <c r="C80" s="51">
        <v>73</v>
      </c>
      <c r="D80" s="51">
        <f>COUNTIF('Database MP5'!$B$1:$B$181,B80)</f>
        <v>0</v>
      </c>
      <c r="E80" s="51">
        <f t="shared" si="10"/>
        <v>658</v>
      </c>
      <c r="F80" s="51">
        <f t="shared" si="11"/>
        <v>0</v>
      </c>
      <c r="G80" s="66">
        <f t="shared" si="8"/>
        <v>0.90136986301369859</v>
      </c>
      <c r="H80" s="67">
        <f t="shared" si="12"/>
        <v>0</v>
      </c>
      <c r="J80" s="73">
        <f t="shared" si="9"/>
        <v>805.53561643835633</v>
      </c>
      <c r="K80" s="74">
        <f t="shared" si="7"/>
        <v>6607.3103637557906</v>
      </c>
    </row>
    <row r="81" spans="2:11" x14ac:dyDescent="0.25">
      <c r="B81" s="62">
        <v>44269</v>
      </c>
      <c r="C81" s="51">
        <v>74</v>
      </c>
      <c r="D81" s="51">
        <f>COUNTIF('Database MP5'!$B$1:$B$181,B81)</f>
        <v>0</v>
      </c>
      <c r="E81" s="51">
        <f t="shared" si="10"/>
        <v>657</v>
      </c>
      <c r="F81" s="51">
        <f t="shared" si="11"/>
        <v>0</v>
      </c>
      <c r="G81" s="66">
        <f t="shared" si="8"/>
        <v>0.9</v>
      </c>
      <c r="H81" s="67">
        <f t="shared" si="12"/>
        <v>0</v>
      </c>
      <c r="J81" s="73">
        <f t="shared" si="9"/>
        <v>805.53561643835633</v>
      </c>
      <c r="K81" s="74">
        <f t="shared" si="7"/>
        <v>6607.3103637557906</v>
      </c>
    </row>
    <row r="82" spans="2:11" x14ac:dyDescent="0.25">
      <c r="B82" s="62">
        <v>44270</v>
      </c>
      <c r="C82" s="51">
        <v>75</v>
      </c>
      <c r="D82" s="51">
        <f>COUNTIF('Database MP5'!$B$1:$B$181,B82)</f>
        <v>0</v>
      </c>
      <c r="E82" s="51">
        <f t="shared" si="10"/>
        <v>656</v>
      </c>
      <c r="F82" s="51">
        <f t="shared" si="11"/>
        <v>0</v>
      </c>
      <c r="G82" s="66">
        <f t="shared" si="8"/>
        <v>0.89863013698630134</v>
      </c>
      <c r="H82" s="67">
        <f t="shared" si="12"/>
        <v>0</v>
      </c>
      <c r="J82" s="73">
        <f t="shared" si="9"/>
        <v>805.53561643835633</v>
      </c>
      <c r="K82" s="74">
        <f t="shared" si="7"/>
        <v>6607.3103637557906</v>
      </c>
    </row>
    <row r="83" spans="2:11" x14ac:dyDescent="0.25">
      <c r="B83" s="62">
        <v>44271</v>
      </c>
      <c r="C83" s="51">
        <v>76</v>
      </c>
      <c r="D83" s="51">
        <f>COUNTIF('Database MP5'!$B$1:$B$181,B83)</f>
        <v>0</v>
      </c>
      <c r="E83" s="51">
        <f t="shared" si="10"/>
        <v>655</v>
      </c>
      <c r="F83" s="51">
        <f t="shared" si="11"/>
        <v>0</v>
      </c>
      <c r="G83" s="66">
        <f t="shared" si="8"/>
        <v>0.89726027397260277</v>
      </c>
      <c r="H83" s="67">
        <f t="shared" si="12"/>
        <v>0</v>
      </c>
      <c r="J83" s="73">
        <f t="shared" si="9"/>
        <v>805.53561643835633</v>
      </c>
      <c r="K83" s="74">
        <f t="shared" si="7"/>
        <v>6607.3103637557906</v>
      </c>
    </row>
    <row r="84" spans="2:11" x14ac:dyDescent="0.25">
      <c r="B84" s="62">
        <v>44272</v>
      </c>
      <c r="C84" s="51">
        <v>77</v>
      </c>
      <c r="D84" s="51">
        <f>COUNTIF('Database MP5'!$B$1:$B$181,B84)</f>
        <v>0</v>
      </c>
      <c r="E84" s="51">
        <f t="shared" si="10"/>
        <v>654</v>
      </c>
      <c r="F84" s="51">
        <f t="shared" si="11"/>
        <v>0</v>
      </c>
      <c r="G84" s="66">
        <f t="shared" si="8"/>
        <v>0.89589041095890409</v>
      </c>
      <c r="H84" s="67">
        <f t="shared" si="12"/>
        <v>0</v>
      </c>
      <c r="J84" s="73">
        <f t="shared" si="9"/>
        <v>805.53561643835633</v>
      </c>
      <c r="K84" s="74">
        <f t="shared" si="7"/>
        <v>6607.3103637557906</v>
      </c>
    </row>
    <row r="85" spans="2:11" x14ac:dyDescent="0.25">
      <c r="B85" s="62">
        <v>44273</v>
      </c>
      <c r="C85" s="51">
        <v>78</v>
      </c>
      <c r="D85" s="51">
        <f>COUNTIF('Database MP5'!$B$1:$B$181,B85)</f>
        <v>0</v>
      </c>
      <c r="E85" s="51">
        <f t="shared" si="10"/>
        <v>653</v>
      </c>
      <c r="F85" s="51">
        <f t="shared" si="11"/>
        <v>0</v>
      </c>
      <c r="G85" s="66">
        <f t="shared" si="8"/>
        <v>0.89452054794520552</v>
      </c>
      <c r="H85" s="67">
        <f t="shared" si="12"/>
        <v>0</v>
      </c>
      <c r="J85" s="73">
        <f t="shared" si="9"/>
        <v>805.53561643835633</v>
      </c>
      <c r="K85" s="74">
        <f t="shared" si="7"/>
        <v>6607.3103637557906</v>
      </c>
    </row>
    <row r="86" spans="2:11" x14ac:dyDescent="0.25">
      <c r="B86" s="62">
        <v>44274</v>
      </c>
      <c r="C86" s="51">
        <v>79</v>
      </c>
      <c r="D86" s="51">
        <f>COUNTIF('Database MP5'!$B$1:$B$181,B86)</f>
        <v>6</v>
      </c>
      <c r="E86" s="51">
        <f t="shared" si="10"/>
        <v>652</v>
      </c>
      <c r="F86" s="51">
        <f t="shared" si="11"/>
        <v>3912</v>
      </c>
      <c r="G86" s="66">
        <f t="shared" si="8"/>
        <v>0.89315068493150684</v>
      </c>
      <c r="H86" s="67">
        <f t="shared" si="12"/>
        <v>5.3589041095890408</v>
      </c>
      <c r="J86" s="73">
        <f t="shared" si="9"/>
        <v>810.89452054794538</v>
      </c>
      <c r="K86" s="74">
        <f t="shared" si="7"/>
        <v>6651.2661391915381</v>
      </c>
    </row>
    <row r="87" spans="2:11" x14ac:dyDescent="0.25">
      <c r="B87" s="62">
        <v>44275</v>
      </c>
      <c r="C87" s="51">
        <v>80</v>
      </c>
      <c r="D87" s="51">
        <f>COUNTIF('Database MP5'!$B$1:$B$181,B87)</f>
        <v>8</v>
      </c>
      <c r="E87" s="51">
        <f t="shared" si="10"/>
        <v>651</v>
      </c>
      <c r="F87" s="51">
        <f t="shared" si="11"/>
        <v>5208</v>
      </c>
      <c r="G87" s="66">
        <f t="shared" si="8"/>
        <v>0.89178082191780816</v>
      </c>
      <c r="H87" s="67">
        <f t="shared" si="12"/>
        <v>7.1342465753424653</v>
      </c>
      <c r="J87" s="73">
        <f t="shared" si="9"/>
        <v>818.02876712328782</v>
      </c>
      <c r="K87" s="74">
        <f t="shared" si="7"/>
        <v>6709.7839506612163</v>
      </c>
    </row>
    <row r="88" spans="2:11" x14ac:dyDescent="0.25">
      <c r="B88" s="62">
        <v>44276</v>
      </c>
      <c r="C88" s="51">
        <v>81</v>
      </c>
      <c r="D88" s="51">
        <f>COUNTIF('Database MP5'!$B$1:$B$181,B88)</f>
        <v>0</v>
      </c>
      <c r="E88" s="51">
        <f t="shared" si="10"/>
        <v>650</v>
      </c>
      <c r="F88" s="51">
        <f t="shared" si="11"/>
        <v>0</v>
      </c>
      <c r="G88" s="66">
        <f t="shared" si="8"/>
        <v>0.8904109589041096</v>
      </c>
      <c r="H88" s="67">
        <f t="shared" si="12"/>
        <v>0</v>
      </c>
      <c r="J88" s="73">
        <f t="shared" si="9"/>
        <v>818.02876712328782</v>
      </c>
      <c r="K88" s="74">
        <f t="shared" si="7"/>
        <v>6709.7839506612163</v>
      </c>
    </row>
    <row r="89" spans="2:11" x14ac:dyDescent="0.25">
      <c r="B89" s="62">
        <v>44277</v>
      </c>
      <c r="C89" s="51">
        <v>82</v>
      </c>
      <c r="D89" s="51">
        <f>COUNTIF('Database MP5'!$B$1:$B$181,B89)</f>
        <v>0</v>
      </c>
      <c r="E89" s="51">
        <f t="shared" si="10"/>
        <v>649</v>
      </c>
      <c r="F89" s="51">
        <f t="shared" si="11"/>
        <v>0</v>
      </c>
      <c r="G89" s="66">
        <f t="shared" si="8"/>
        <v>0.88904109589041092</v>
      </c>
      <c r="H89" s="67">
        <f t="shared" si="12"/>
        <v>0</v>
      </c>
      <c r="J89" s="73">
        <f t="shared" si="9"/>
        <v>818.02876712328782</v>
      </c>
      <c r="K89" s="74">
        <f t="shared" si="7"/>
        <v>6709.7839506612163</v>
      </c>
    </row>
    <row r="90" spans="2:11" x14ac:dyDescent="0.25">
      <c r="B90" s="62">
        <v>44278</v>
      </c>
      <c r="C90" s="51">
        <v>83</v>
      </c>
      <c r="D90" s="51">
        <f>COUNTIF('Database MP5'!$B$1:$B$181,B90)</f>
        <v>0</v>
      </c>
      <c r="E90" s="51">
        <f t="shared" si="10"/>
        <v>648</v>
      </c>
      <c r="F90" s="51">
        <f t="shared" si="11"/>
        <v>0</v>
      </c>
      <c r="G90" s="66">
        <f t="shared" si="8"/>
        <v>0.88767123287671235</v>
      </c>
      <c r="H90" s="67">
        <f t="shared" si="12"/>
        <v>0</v>
      </c>
      <c r="J90" s="73">
        <f t="shared" si="9"/>
        <v>818.02876712328782</v>
      </c>
      <c r="K90" s="74">
        <f t="shared" si="7"/>
        <v>6709.7839506612163</v>
      </c>
    </row>
    <row r="91" spans="2:11" x14ac:dyDescent="0.25">
      <c r="B91" s="62">
        <v>44279</v>
      </c>
      <c r="C91" s="51">
        <v>84</v>
      </c>
      <c r="D91" s="51">
        <f>COUNTIF('Database MP5'!$B$1:$B$181,B91)</f>
        <v>0</v>
      </c>
      <c r="E91" s="51">
        <f t="shared" si="10"/>
        <v>647</v>
      </c>
      <c r="F91" s="51">
        <f t="shared" si="11"/>
        <v>0</v>
      </c>
      <c r="G91" s="66">
        <f t="shared" si="8"/>
        <v>0.88630136986301367</v>
      </c>
      <c r="H91" s="67">
        <f t="shared" si="12"/>
        <v>0</v>
      </c>
      <c r="J91" s="73">
        <f t="shared" si="9"/>
        <v>818.02876712328782</v>
      </c>
      <c r="K91" s="74">
        <f t="shared" si="7"/>
        <v>6709.7839506612163</v>
      </c>
    </row>
    <row r="92" spans="2:11" x14ac:dyDescent="0.25">
      <c r="B92" s="62">
        <v>44280</v>
      </c>
      <c r="C92" s="51">
        <v>85</v>
      </c>
      <c r="D92" s="51">
        <f>COUNTIF('Database MP5'!$B$1:$B$181,B92)</f>
        <v>0</v>
      </c>
      <c r="E92" s="51">
        <f t="shared" si="10"/>
        <v>646</v>
      </c>
      <c r="F92" s="51">
        <f t="shared" si="11"/>
        <v>0</v>
      </c>
      <c r="G92" s="66">
        <f t="shared" si="8"/>
        <v>0.8849315068493151</v>
      </c>
      <c r="H92" s="67">
        <f t="shared" si="12"/>
        <v>0</v>
      </c>
      <c r="J92" s="73">
        <f t="shared" si="9"/>
        <v>818.02876712328782</v>
      </c>
      <c r="K92" s="74">
        <f t="shared" si="7"/>
        <v>6709.7839506612163</v>
      </c>
    </row>
    <row r="93" spans="2:11" x14ac:dyDescent="0.25">
      <c r="B93" s="62">
        <v>44281</v>
      </c>
      <c r="C93" s="51">
        <v>86</v>
      </c>
      <c r="D93" s="51">
        <f>COUNTIF('Database MP5'!$B$1:$B$181,B93)</f>
        <v>0</v>
      </c>
      <c r="E93" s="51">
        <f t="shared" si="10"/>
        <v>645</v>
      </c>
      <c r="F93" s="51">
        <f t="shared" si="11"/>
        <v>0</v>
      </c>
      <c r="G93" s="66">
        <f t="shared" si="8"/>
        <v>0.88356164383561642</v>
      </c>
      <c r="H93" s="67">
        <f t="shared" si="12"/>
        <v>0</v>
      </c>
      <c r="J93" s="73">
        <f t="shared" si="9"/>
        <v>818.02876712328782</v>
      </c>
      <c r="K93" s="74">
        <f t="shared" si="7"/>
        <v>6709.7839506612163</v>
      </c>
    </row>
    <row r="94" spans="2:11" x14ac:dyDescent="0.25">
      <c r="B94" s="62">
        <v>44282</v>
      </c>
      <c r="C94" s="51">
        <v>87</v>
      </c>
      <c r="D94" s="51">
        <f>COUNTIF('Database MP5'!$B$1:$B$181,B94)</f>
        <v>0</v>
      </c>
      <c r="E94" s="51">
        <f t="shared" si="10"/>
        <v>644</v>
      </c>
      <c r="F94" s="51">
        <f t="shared" si="11"/>
        <v>0</v>
      </c>
      <c r="G94" s="66">
        <f t="shared" si="8"/>
        <v>0.88219178082191785</v>
      </c>
      <c r="H94" s="67">
        <f t="shared" si="12"/>
        <v>0</v>
      </c>
      <c r="J94" s="73">
        <f t="shared" si="9"/>
        <v>818.02876712328782</v>
      </c>
      <c r="K94" s="74">
        <f t="shared" si="7"/>
        <v>6709.7839506612163</v>
      </c>
    </row>
    <row r="95" spans="2:11" x14ac:dyDescent="0.25">
      <c r="B95" s="62">
        <v>44283</v>
      </c>
      <c r="C95" s="51">
        <v>88</v>
      </c>
      <c r="D95" s="51">
        <f>COUNTIF('Database MP5'!$B$1:$B$181,B95)</f>
        <v>0</v>
      </c>
      <c r="E95" s="51">
        <f t="shared" si="10"/>
        <v>643</v>
      </c>
      <c r="F95" s="51">
        <f t="shared" si="11"/>
        <v>0</v>
      </c>
      <c r="G95" s="66">
        <f t="shared" si="8"/>
        <v>0.88082191780821917</v>
      </c>
      <c r="H95" s="67">
        <f t="shared" si="12"/>
        <v>0</v>
      </c>
      <c r="J95" s="73">
        <f t="shared" si="9"/>
        <v>818.02876712328782</v>
      </c>
      <c r="K95" s="74">
        <f t="shared" si="7"/>
        <v>6709.7839506612163</v>
      </c>
    </row>
    <row r="96" spans="2:11" x14ac:dyDescent="0.25">
      <c r="B96" s="62">
        <v>44284</v>
      </c>
      <c r="C96" s="51">
        <v>89</v>
      </c>
      <c r="D96" s="51">
        <f>COUNTIF('Database MP5'!$B$1:$B$181,B96)</f>
        <v>0</v>
      </c>
      <c r="E96" s="51">
        <f t="shared" si="10"/>
        <v>642</v>
      </c>
      <c r="F96" s="51">
        <f t="shared" si="11"/>
        <v>0</v>
      </c>
      <c r="G96" s="66">
        <f t="shared" si="8"/>
        <v>0.8794520547945206</v>
      </c>
      <c r="H96" s="67">
        <f t="shared" si="12"/>
        <v>0</v>
      </c>
      <c r="J96" s="73">
        <f t="shared" si="9"/>
        <v>818.02876712328782</v>
      </c>
      <c r="K96" s="74">
        <f t="shared" si="7"/>
        <v>6709.7839506612163</v>
      </c>
    </row>
    <row r="97" spans="2:11" x14ac:dyDescent="0.25">
      <c r="B97" s="62">
        <v>44285</v>
      </c>
      <c r="C97" s="51">
        <v>90</v>
      </c>
      <c r="D97" s="51">
        <f>COUNTIF('Database MP5'!$B$1:$B$181,B97)</f>
        <v>0</v>
      </c>
      <c r="E97" s="51">
        <f t="shared" si="10"/>
        <v>641</v>
      </c>
      <c r="F97" s="51">
        <f t="shared" si="11"/>
        <v>0</v>
      </c>
      <c r="G97" s="66">
        <f t="shared" si="8"/>
        <v>0.87808219178082192</v>
      </c>
      <c r="H97" s="67">
        <f t="shared" si="12"/>
        <v>0</v>
      </c>
      <c r="J97" s="73">
        <f t="shared" si="9"/>
        <v>818.02876712328782</v>
      </c>
      <c r="K97" s="74">
        <f t="shared" si="7"/>
        <v>6709.7839506612163</v>
      </c>
    </row>
    <row r="98" spans="2:11" x14ac:dyDescent="0.25">
      <c r="B98" s="62">
        <v>44286</v>
      </c>
      <c r="C98" s="51">
        <v>91</v>
      </c>
      <c r="D98" s="51">
        <f>COUNTIF('Database MP5'!$B$1:$B$181,B98)</f>
        <v>0</v>
      </c>
      <c r="E98" s="51">
        <f t="shared" si="10"/>
        <v>640</v>
      </c>
      <c r="F98" s="51">
        <f t="shared" si="11"/>
        <v>0</v>
      </c>
      <c r="G98" s="66">
        <f t="shared" si="8"/>
        <v>0.87671232876712324</v>
      </c>
      <c r="H98" s="67">
        <f t="shared" si="12"/>
        <v>0</v>
      </c>
      <c r="J98" s="73">
        <f t="shared" si="9"/>
        <v>818.02876712328782</v>
      </c>
      <c r="K98" s="74">
        <f t="shared" si="7"/>
        <v>6709.7839506612163</v>
      </c>
    </row>
    <row r="99" spans="2:11" x14ac:dyDescent="0.25">
      <c r="B99" s="62">
        <v>44287</v>
      </c>
      <c r="C99" s="51">
        <v>92</v>
      </c>
      <c r="D99" s="51">
        <f>COUNTIF('Database MP5'!$B$1:$B$181,B99)</f>
        <v>0</v>
      </c>
      <c r="E99" s="51">
        <f t="shared" si="10"/>
        <v>639</v>
      </c>
      <c r="F99" s="51">
        <f t="shared" si="11"/>
        <v>0</v>
      </c>
      <c r="G99" s="66">
        <f t="shared" si="8"/>
        <v>0.87534246575342467</v>
      </c>
      <c r="H99" s="67">
        <f t="shared" si="12"/>
        <v>0</v>
      </c>
      <c r="J99" s="73">
        <f t="shared" si="9"/>
        <v>818.02876712328782</v>
      </c>
      <c r="K99" s="74">
        <f t="shared" si="7"/>
        <v>6709.7839506612163</v>
      </c>
    </row>
    <row r="100" spans="2:11" x14ac:dyDescent="0.25">
      <c r="B100" s="62">
        <v>44288</v>
      </c>
      <c r="C100" s="51">
        <v>93</v>
      </c>
      <c r="D100" s="51">
        <f>COUNTIF('Database MP5'!$B$1:$B$181,B100)</f>
        <v>0</v>
      </c>
      <c r="E100" s="51">
        <f t="shared" si="10"/>
        <v>638</v>
      </c>
      <c r="F100" s="51">
        <f t="shared" si="11"/>
        <v>0</v>
      </c>
      <c r="G100" s="66">
        <f t="shared" si="8"/>
        <v>0.87397260273972599</v>
      </c>
      <c r="H100" s="67">
        <f t="shared" si="12"/>
        <v>0</v>
      </c>
      <c r="J100" s="73">
        <f t="shared" si="9"/>
        <v>818.02876712328782</v>
      </c>
      <c r="K100" s="74">
        <f t="shared" si="7"/>
        <v>6709.7839506612163</v>
      </c>
    </row>
    <row r="101" spans="2:11" x14ac:dyDescent="0.25">
      <c r="B101" s="62">
        <v>44289</v>
      </c>
      <c r="C101" s="51">
        <v>94</v>
      </c>
      <c r="D101" s="51">
        <f>COUNTIF('Database MP5'!$B$1:$B$181,B101)</f>
        <v>0</v>
      </c>
      <c r="E101" s="51">
        <f t="shared" si="10"/>
        <v>637</v>
      </c>
      <c r="F101" s="51">
        <f t="shared" si="11"/>
        <v>0</v>
      </c>
      <c r="G101" s="66">
        <f t="shared" si="8"/>
        <v>0.87260273972602742</v>
      </c>
      <c r="H101" s="67">
        <f t="shared" si="12"/>
        <v>0</v>
      </c>
      <c r="J101" s="73">
        <f t="shared" si="9"/>
        <v>818.02876712328782</v>
      </c>
      <c r="K101" s="74">
        <f t="shared" si="7"/>
        <v>6709.7839506612163</v>
      </c>
    </row>
    <row r="102" spans="2:11" x14ac:dyDescent="0.25">
      <c r="B102" s="62">
        <v>44290</v>
      </c>
      <c r="C102" s="51">
        <v>95</v>
      </c>
      <c r="D102" s="51">
        <f>COUNTIF('Database MP5'!$B$1:$B$181,B102)</f>
        <v>0</v>
      </c>
      <c r="E102" s="51">
        <f t="shared" si="10"/>
        <v>636</v>
      </c>
      <c r="F102" s="51">
        <f t="shared" si="11"/>
        <v>0</v>
      </c>
      <c r="G102" s="66">
        <f t="shared" si="8"/>
        <v>0.87123287671232874</v>
      </c>
      <c r="H102" s="67">
        <f t="shared" si="12"/>
        <v>0</v>
      </c>
      <c r="J102" s="73">
        <f t="shared" si="9"/>
        <v>818.02876712328782</v>
      </c>
      <c r="K102" s="74">
        <f t="shared" si="7"/>
        <v>6709.7839506612163</v>
      </c>
    </row>
    <row r="103" spans="2:11" x14ac:dyDescent="0.25">
      <c r="B103" s="62">
        <v>44291</v>
      </c>
      <c r="C103" s="51">
        <v>96</v>
      </c>
      <c r="D103" s="51">
        <f>COUNTIF('Database MP5'!$B$1:$B$181,B103)</f>
        <v>0</v>
      </c>
      <c r="E103" s="51">
        <f t="shared" si="10"/>
        <v>635</v>
      </c>
      <c r="F103" s="51">
        <f t="shared" si="11"/>
        <v>0</v>
      </c>
      <c r="G103" s="66">
        <f t="shared" si="8"/>
        <v>0.86986301369863017</v>
      </c>
      <c r="H103" s="67">
        <f t="shared" si="12"/>
        <v>0</v>
      </c>
      <c r="J103" s="73">
        <f t="shared" si="9"/>
        <v>818.02876712328782</v>
      </c>
      <c r="K103" s="74">
        <f t="shared" si="7"/>
        <v>6709.7839506612163</v>
      </c>
    </row>
    <row r="104" spans="2:11" x14ac:dyDescent="0.25">
      <c r="B104" s="62">
        <v>44292</v>
      </c>
      <c r="C104" s="51">
        <v>97</v>
      </c>
      <c r="D104" s="51">
        <f>COUNTIF('Database MP5'!$B$1:$B$181,B104)</f>
        <v>0</v>
      </c>
      <c r="E104" s="51">
        <f t="shared" si="10"/>
        <v>634</v>
      </c>
      <c r="F104" s="51">
        <f t="shared" si="11"/>
        <v>0</v>
      </c>
      <c r="G104" s="66">
        <f t="shared" si="8"/>
        <v>0.86849315068493149</v>
      </c>
      <c r="H104" s="67">
        <f t="shared" si="12"/>
        <v>0</v>
      </c>
      <c r="J104" s="73">
        <f t="shared" si="9"/>
        <v>818.02876712328782</v>
      </c>
      <c r="K104" s="74">
        <f t="shared" si="7"/>
        <v>6709.7839506612163</v>
      </c>
    </row>
    <row r="105" spans="2:11" x14ac:dyDescent="0.25">
      <c r="B105" s="62">
        <v>44293</v>
      </c>
      <c r="C105" s="51">
        <v>98</v>
      </c>
      <c r="D105" s="51">
        <f>COUNTIF('Database MP5'!$B$1:$B$181,B105)</f>
        <v>0</v>
      </c>
      <c r="E105" s="51">
        <f t="shared" si="10"/>
        <v>633</v>
      </c>
      <c r="F105" s="51">
        <f t="shared" si="11"/>
        <v>0</v>
      </c>
      <c r="G105" s="66">
        <f t="shared" si="8"/>
        <v>0.86712328767123292</v>
      </c>
      <c r="H105" s="67">
        <f t="shared" si="12"/>
        <v>0</v>
      </c>
      <c r="J105" s="73">
        <f t="shared" si="9"/>
        <v>818.02876712328782</v>
      </c>
      <c r="K105" s="74">
        <f t="shared" si="7"/>
        <v>6709.7839506612163</v>
      </c>
    </row>
    <row r="106" spans="2:11" x14ac:dyDescent="0.25">
      <c r="B106" s="62">
        <v>44294</v>
      </c>
      <c r="C106" s="51">
        <v>99</v>
      </c>
      <c r="D106" s="51">
        <f>COUNTIF('Database MP5'!$B$1:$B$181,B106)</f>
        <v>0</v>
      </c>
      <c r="E106" s="51">
        <f t="shared" si="10"/>
        <v>632</v>
      </c>
      <c r="F106" s="51">
        <f t="shared" si="11"/>
        <v>0</v>
      </c>
      <c r="G106" s="66">
        <f t="shared" si="8"/>
        <v>0.86575342465753424</v>
      </c>
      <c r="H106" s="67">
        <f t="shared" si="12"/>
        <v>0</v>
      </c>
      <c r="J106" s="73">
        <f t="shared" si="9"/>
        <v>818.02876712328782</v>
      </c>
      <c r="K106" s="74">
        <f t="shared" si="7"/>
        <v>6709.7839506612163</v>
      </c>
    </row>
    <row r="107" spans="2:11" x14ac:dyDescent="0.25">
      <c r="B107" s="62">
        <v>44295</v>
      </c>
      <c r="C107" s="51">
        <v>100</v>
      </c>
      <c r="D107" s="51">
        <f>COUNTIF('Database MP5'!$B$1:$B$181,B107)</f>
        <v>0</v>
      </c>
      <c r="E107" s="51">
        <f t="shared" si="10"/>
        <v>631</v>
      </c>
      <c r="F107" s="51">
        <f t="shared" si="11"/>
        <v>0</v>
      </c>
      <c r="G107" s="66">
        <f t="shared" si="8"/>
        <v>0.86438356164383556</v>
      </c>
      <c r="H107" s="67">
        <f t="shared" si="12"/>
        <v>0</v>
      </c>
      <c r="J107" s="73">
        <f t="shared" si="9"/>
        <v>818.02876712328782</v>
      </c>
      <c r="K107" s="74">
        <f t="shared" si="7"/>
        <v>6709.7839506612163</v>
      </c>
    </row>
    <row r="108" spans="2:11" x14ac:dyDescent="0.25">
      <c r="B108" s="62">
        <v>44296</v>
      </c>
      <c r="C108" s="51">
        <v>101</v>
      </c>
      <c r="D108" s="51">
        <f>COUNTIF('Database MP5'!$B$1:$B$181,B108)</f>
        <v>1</v>
      </c>
      <c r="E108" s="51">
        <f t="shared" si="10"/>
        <v>630</v>
      </c>
      <c r="F108" s="51">
        <f t="shared" si="11"/>
        <v>630</v>
      </c>
      <c r="G108" s="66">
        <f t="shared" si="8"/>
        <v>0.86301369863013699</v>
      </c>
      <c r="H108" s="67">
        <f t="shared" si="12"/>
        <v>0.86301369863013699</v>
      </c>
      <c r="J108" s="73">
        <f t="shared" si="9"/>
        <v>818.89178082191791</v>
      </c>
      <c r="K108" s="74">
        <f t="shared" si="7"/>
        <v>6716.8627181777092</v>
      </c>
    </row>
    <row r="109" spans="2:11" x14ac:dyDescent="0.25">
      <c r="B109" s="62">
        <v>44297</v>
      </c>
      <c r="C109" s="51">
        <v>102</v>
      </c>
      <c r="D109" s="51">
        <f>COUNTIF('Database MP5'!$B$1:$B$181,B109)</f>
        <v>0</v>
      </c>
      <c r="E109" s="51">
        <f t="shared" si="10"/>
        <v>629</v>
      </c>
      <c r="F109" s="51">
        <f t="shared" si="11"/>
        <v>0</v>
      </c>
      <c r="G109" s="66">
        <f t="shared" si="8"/>
        <v>0.86164383561643831</v>
      </c>
      <c r="H109" s="67">
        <f t="shared" si="12"/>
        <v>0</v>
      </c>
      <c r="J109" s="73">
        <f t="shared" si="9"/>
        <v>818.89178082191791</v>
      </c>
      <c r="K109" s="74">
        <f t="shared" si="7"/>
        <v>6716.8627181777092</v>
      </c>
    </row>
    <row r="110" spans="2:11" x14ac:dyDescent="0.25">
      <c r="B110" s="62">
        <v>44298</v>
      </c>
      <c r="C110" s="51">
        <v>103</v>
      </c>
      <c r="D110" s="51">
        <f>COUNTIF('Database MP5'!$B$1:$B$181,B110)</f>
        <v>0</v>
      </c>
      <c r="E110" s="51">
        <f t="shared" si="10"/>
        <v>628</v>
      </c>
      <c r="F110" s="51">
        <f t="shared" si="11"/>
        <v>0</v>
      </c>
      <c r="G110" s="66">
        <f t="shared" si="8"/>
        <v>0.86027397260273974</v>
      </c>
      <c r="H110" s="67">
        <f t="shared" si="12"/>
        <v>0</v>
      </c>
      <c r="J110" s="73">
        <f t="shared" si="9"/>
        <v>818.89178082191791</v>
      </c>
      <c r="K110" s="74">
        <f t="shared" si="7"/>
        <v>6716.8627181777092</v>
      </c>
    </row>
    <row r="111" spans="2:11" x14ac:dyDescent="0.25">
      <c r="B111" s="62">
        <v>44299</v>
      </c>
      <c r="C111" s="51">
        <v>104</v>
      </c>
      <c r="D111" s="51">
        <f>COUNTIF('Database MP5'!$B$1:$B$181,B111)</f>
        <v>7</v>
      </c>
      <c r="E111" s="51">
        <f t="shared" si="10"/>
        <v>627</v>
      </c>
      <c r="F111" s="51">
        <f t="shared" si="11"/>
        <v>4389</v>
      </c>
      <c r="G111" s="66">
        <f t="shared" si="8"/>
        <v>0.85890410958904106</v>
      </c>
      <c r="H111" s="67">
        <f t="shared" si="12"/>
        <v>6.0123287671232877</v>
      </c>
      <c r="J111" s="73">
        <f t="shared" si="9"/>
        <v>824.90410958904124</v>
      </c>
      <c r="K111" s="74">
        <f t="shared" si="7"/>
        <v>6766.1781318759449</v>
      </c>
    </row>
    <row r="112" spans="2:11" x14ac:dyDescent="0.25">
      <c r="B112" s="62">
        <v>44300</v>
      </c>
      <c r="C112" s="51">
        <v>105</v>
      </c>
      <c r="D112" s="51">
        <f>COUNTIF('Database MP5'!$B$1:$B$181,B112)</f>
        <v>3</v>
      </c>
      <c r="E112" s="51">
        <f t="shared" si="10"/>
        <v>626</v>
      </c>
      <c r="F112" s="51">
        <f t="shared" si="11"/>
        <v>1878</v>
      </c>
      <c r="G112" s="66">
        <f t="shared" si="8"/>
        <v>0.8575342465753425</v>
      </c>
      <c r="H112" s="67">
        <f t="shared" si="12"/>
        <v>2.5726027397260274</v>
      </c>
      <c r="J112" s="73">
        <f t="shared" si="9"/>
        <v>827.47671232876723</v>
      </c>
      <c r="K112" s="74">
        <f t="shared" si="7"/>
        <v>6787.279600758442</v>
      </c>
    </row>
    <row r="113" spans="2:11" x14ac:dyDescent="0.25">
      <c r="B113" s="62">
        <v>44301</v>
      </c>
      <c r="C113" s="51">
        <v>106</v>
      </c>
      <c r="D113" s="51">
        <f>COUNTIF('Database MP5'!$B$1:$B$181,B113)</f>
        <v>0</v>
      </c>
      <c r="E113" s="51">
        <f t="shared" si="10"/>
        <v>625</v>
      </c>
      <c r="F113" s="51">
        <f t="shared" si="11"/>
        <v>0</v>
      </c>
      <c r="G113" s="66">
        <f t="shared" si="8"/>
        <v>0.85616438356164382</v>
      </c>
      <c r="H113" s="67">
        <f t="shared" si="12"/>
        <v>0</v>
      </c>
      <c r="J113" s="73">
        <f t="shared" si="9"/>
        <v>827.47671232876723</v>
      </c>
      <c r="K113" s="74">
        <f t="shared" si="7"/>
        <v>6787.279600758442</v>
      </c>
    </row>
    <row r="114" spans="2:11" x14ac:dyDescent="0.25">
      <c r="B114" s="62">
        <v>44302</v>
      </c>
      <c r="C114" s="51">
        <v>107</v>
      </c>
      <c r="D114" s="51">
        <f>COUNTIF('Database MP5'!$B$1:$B$181,B114)</f>
        <v>0</v>
      </c>
      <c r="E114" s="51">
        <f t="shared" si="10"/>
        <v>624</v>
      </c>
      <c r="F114" s="51">
        <f t="shared" si="11"/>
        <v>0</v>
      </c>
      <c r="G114" s="66">
        <f t="shared" si="8"/>
        <v>0.85479452054794525</v>
      </c>
      <c r="H114" s="67">
        <f t="shared" si="12"/>
        <v>0</v>
      </c>
      <c r="J114" s="73">
        <f t="shared" si="9"/>
        <v>827.47671232876723</v>
      </c>
      <c r="K114" s="74">
        <f t="shared" si="7"/>
        <v>6787.279600758442</v>
      </c>
    </row>
    <row r="115" spans="2:11" x14ac:dyDescent="0.25">
      <c r="B115" s="62">
        <v>44303</v>
      </c>
      <c r="C115" s="51">
        <v>108</v>
      </c>
      <c r="D115" s="51">
        <f>COUNTIF('Database MP5'!$B$1:$B$181,B115)</f>
        <v>0</v>
      </c>
      <c r="E115" s="51">
        <f t="shared" si="10"/>
        <v>623</v>
      </c>
      <c r="F115" s="51">
        <f t="shared" si="11"/>
        <v>0</v>
      </c>
      <c r="G115" s="66">
        <f t="shared" si="8"/>
        <v>0.85342465753424657</v>
      </c>
      <c r="H115" s="67">
        <f t="shared" si="12"/>
        <v>0</v>
      </c>
      <c r="J115" s="73">
        <f t="shared" si="9"/>
        <v>827.47671232876723</v>
      </c>
      <c r="K115" s="74">
        <f t="shared" si="7"/>
        <v>6787.279600758442</v>
      </c>
    </row>
    <row r="116" spans="2:11" x14ac:dyDescent="0.25">
      <c r="B116" s="62">
        <v>44304</v>
      </c>
      <c r="C116" s="51">
        <v>109</v>
      </c>
      <c r="D116" s="51">
        <f>COUNTIF('Database MP5'!$B$1:$B$181,B116)</f>
        <v>0</v>
      </c>
      <c r="E116" s="51">
        <f t="shared" si="10"/>
        <v>622</v>
      </c>
      <c r="F116" s="51">
        <f t="shared" si="11"/>
        <v>0</v>
      </c>
      <c r="G116" s="66">
        <f t="shared" si="8"/>
        <v>0.852054794520548</v>
      </c>
      <c r="H116" s="67">
        <f t="shared" si="12"/>
        <v>0</v>
      </c>
      <c r="J116" s="73">
        <f t="shared" si="9"/>
        <v>827.47671232876723</v>
      </c>
      <c r="K116" s="74">
        <f t="shared" si="7"/>
        <v>6787.279600758442</v>
      </c>
    </row>
    <row r="117" spans="2:11" x14ac:dyDescent="0.25">
      <c r="B117" s="62">
        <v>44305</v>
      </c>
      <c r="C117" s="51">
        <v>110</v>
      </c>
      <c r="D117" s="51">
        <f>COUNTIF('Database MP5'!$B$1:$B$181,B117)</f>
        <v>0</v>
      </c>
      <c r="E117" s="51">
        <f t="shared" si="10"/>
        <v>621</v>
      </c>
      <c r="F117" s="51">
        <f t="shared" si="11"/>
        <v>0</v>
      </c>
      <c r="G117" s="66">
        <f t="shared" si="8"/>
        <v>0.85068493150684932</v>
      </c>
      <c r="H117" s="67">
        <f t="shared" si="12"/>
        <v>0</v>
      </c>
      <c r="J117" s="73">
        <f t="shared" si="9"/>
        <v>827.47671232876723</v>
      </c>
      <c r="K117" s="74">
        <f t="shared" si="7"/>
        <v>6787.279600758442</v>
      </c>
    </row>
    <row r="118" spans="2:11" x14ac:dyDescent="0.25">
      <c r="B118" s="62">
        <v>44306</v>
      </c>
      <c r="C118" s="51">
        <v>111</v>
      </c>
      <c r="D118" s="51">
        <f>COUNTIF('Database MP5'!$B$1:$B$181,B118)</f>
        <v>4</v>
      </c>
      <c r="E118" s="51">
        <f t="shared" si="10"/>
        <v>620</v>
      </c>
      <c r="F118" s="51">
        <f t="shared" si="11"/>
        <v>2480</v>
      </c>
      <c r="G118" s="66">
        <f t="shared" si="8"/>
        <v>0.84931506849315064</v>
      </c>
      <c r="H118" s="67">
        <f t="shared" si="12"/>
        <v>3.3972602739726026</v>
      </c>
      <c r="J118" s="73">
        <f t="shared" si="9"/>
        <v>830.87397260273985</v>
      </c>
      <c r="K118" s="74">
        <f t="shared" si="7"/>
        <v>6815.1452252678127</v>
      </c>
    </row>
    <row r="119" spans="2:11" x14ac:dyDescent="0.25">
      <c r="B119" s="62">
        <v>44307</v>
      </c>
      <c r="C119" s="51">
        <v>112</v>
      </c>
      <c r="D119" s="51">
        <f>COUNTIF('Database MP5'!$B$1:$B$181,B119)</f>
        <v>0</v>
      </c>
      <c r="E119" s="51">
        <f t="shared" si="10"/>
        <v>619</v>
      </c>
      <c r="F119" s="51">
        <f t="shared" si="11"/>
        <v>0</v>
      </c>
      <c r="G119" s="66">
        <f t="shared" si="8"/>
        <v>0.84794520547945207</v>
      </c>
      <c r="H119" s="67">
        <f t="shared" si="12"/>
        <v>0</v>
      </c>
      <c r="J119" s="73">
        <f t="shared" si="9"/>
        <v>830.87397260273985</v>
      </c>
      <c r="K119" s="74">
        <f t="shared" si="7"/>
        <v>6815.1452252678127</v>
      </c>
    </row>
    <row r="120" spans="2:11" x14ac:dyDescent="0.25">
      <c r="B120" s="62">
        <v>44308</v>
      </c>
      <c r="C120" s="51">
        <v>113</v>
      </c>
      <c r="D120" s="51">
        <f>COUNTIF('Database MP5'!$B$1:$B$181,B120)</f>
        <v>0</v>
      </c>
      <c r="E120" s="51">
        <f t="shared" si="10"/>
        <v>618</v>
      </c>
      <c r="F120" s="51">
        <f t="shared" si="11"/>
        <v>0</v>
      </c>
      <c r="G120" s="66">
        <f t="shared" si="8"/>
        <v>0.84657534246575339</v>
      </c>
      <c r="H120" s="67">
        <f t="shared" si="12"/>
        <v>0</v>
      </c>
      <c r="J120" s="73">
        <f t="shared" si="9"/>
        <v>830.87397260273985</v>
      </c>
      <c r="K120" s="74">
        <f t="shared" si="7"/>
        <v>6815.1452252678127</v>
      </c>
    </row>
    <row r="121" spans="2:11" x14ac:dyDescent="0.25">
      <c r="B121" s="62">
        <v>44309</v>
      </c>
      <c r="C121" s="51">
        <v>114</v>
      </c>
      <c r="D121" s="51">
        <f>COUNTIF('Database MP5'!$B$1:$B$181,B121)</f>
        <v>0</v>
      </c>
      <c r="E121" s="51">
        <f t="shared" si="10"/>
        <v>617</v>
      </c>
      <c r="F121" s="51">
        <f t="shared" si="11"/>
        <v>0</v>
      </c>
      <c r="G121" s="66">
        <f t="shared" si="8"/>
        <v>0.84520547945205482</v>
      </c>
      <c r="H121" s="67">
        <f t="shared" si="12"/>
        <v>0</v>
      </c>
      <c r="J121" s="73">
        <f t="shared" si="9"/>
        <v>830.87397260273985</v>
      </c>
      <c r="K121" s="74">
        <f t="shared" si="7"/>
        <v>6815.1452252678127</v>
      </c>
    </row>
    <row r="122" spans="2:11" x14ac:dyDescent="0.25">
      <c r="B122" s="62">
        <v>44310</v>
      </c>
      <c r="C122" s="51">
        <v>115</v>
      </c>
      <c r="D122" s="51">
        <f>COUNTIF('Database MP5'!$B$1:$B$181,B122)</f>
        <v>0</v>
      </c>
      <c r="E122" s="51">
        <f t="shared" si="10"/>
        <v>616</v>
      </c>
      <c r="F122" s="51">
        <f t="shared" si="11"/>
        <v>0</v>
      </c>
      <c r="G122" s="66">
        <f t="shared" si="8"/>
        <v>0.84383561643835614</v>
      </c>
      <c r="H122" s="67">
        <f t="shared" si="12"/>
        <v>0</v>
      </c>
      <c r="J122" s="73">
        <f t="shared" si="9"/>
        <v>830.87397260273985</v>
      </c>
      <c r="K122" s="74">
        <f t="shared" si="7"/>
        <v>6815.1452252678127</v>
      </c>
    </row>
    <row r="123" spans="2:11" x14ac:dyDescent="0.25">
      <c r="B123" s="62">
        <v>44311</v>
      </c>
      <c r="C123" s="51">
        <v>116</v>
      </c>
      <c r="D123" s="51">
        <f>COUNTIF('Database MP5'!$B$1:$B$181,B123)</f>
        <v>0</v>
      </c>
      <c r="E123" s="51">
        <f t="shared" si="10"/>
        <v>615</v>
      </c>
      <c r="F123" s="51">
        <f t="shared" si="11"/>
        <v>0</v>
      </c>
      <c r="G123" s="66">
        <f t="shared" si="8"/>
        <v>0.84246575342465757</v>
      </c>
      <c r="H123" s="67">
        <f t="shared" si="12"/>
        <v>0</v>
      </c>
      <c r="J123" s="73">
        <f t="shared" si="9"/>
        <v>830.87397260273985</v>
      </c>
      <c r="K123" s="74">
        <f t="shared" si="7"/>
        <v>6815.1452252678127</v>
      </c>
    </row>
    <row r="124" spans="2:11" x14ac:dyDescent="0.25">
      <c r="B124" s="62">
        <v>44312</v>
      </c>
      <c r="C124" s="51">
        <v>117</v>
      </c>
      <c r="D124" s="51">
        <f>COUNTIF('Database MP5'!$B$1:$B$181,B124)</f>
        <v>0</v>
      </c>
      <c r="E124" s="51">
        <f t="shared" si="10"/>
        <v>614</v>
      </c>
      <c r="F124" s="51">
        <f t="shared" si="11"/>
        <v>0</v>
      </c>
      <c r="G124" s="66">
        <f t="shared" si="8"/>
        <v>0.84109589041095889</v>
      </c>
      <c r="H124" s="67">
        <f t="shared" si="12"/>
        <v>0</v>
      </c>
      <c r="J124" s="73">
        <f t="shared" si="9"/>
        <v>830.87397260273985</v>
      </c>
      <c r="K124" s="74">
        <f t="shared" si="7"/>
        <v>6815.1452252678127</v>
      </c>
    </row>
    <row r="125" spans="2:11" x14ac:dyDescent="0.25">
      <c r="B125" s="62">
        <v>44313</v>
      </c>
      <c r="C125" s="51">
        <v>118</v>
      </c>
      <c r="D125" s="51">
        <f>COUNTIF('Database MP5'!$B$1:$B$181,B125)</f>
        <v>0</v>
      </c>
      <c r="E125" s="51">
        <f t="shared" si="10"/>
        <v>613</v>
      </c>
      <c r="F125" s="51">
        <f t="shared" si="11"/>
        <v>0</v>
      </c>
      <c r="G125" s="66">
        <f t="shared" si="8"/>
        <v>0.83972602739726032</v>
      </c>
      <c r="H125" s="67">
        <f t="shared" si="12"/>
        <v>0</v>
      </c>
      <c r="J125" s="73">
        <f t="shared" si="9"/>
        <v>830.87397260273985</v>
      </c>
      <c r="K125" s="74">
        <f t="shared" si="7"/>
        <v>6815.1452252678127</v>
      </c>
    </row>
    <row r="126" spans="2:11" x14ac:dyDescent="0.25">
      <c r="B126" s="62">
        <v>44314</v>
      </c>
      <c r="C126" s="51">
        <v>119</v>
      </c>
      <c r="D126" s="51">
        <f>COUNTIF('Database MP5'!$B$1:$B$181,B126)</f>
        <v>0</v>
      </c>
      <c r="E126" s="51">
        <f t="shared" si="10"/>
        <v>612</v>
      </c>
      <c r="F126" s="51">
        <f t="shared" si="11"/>
        <v>0</v>
      </c>
      <c r="G126" s="66">
        <f t="shared" si="8"/>
        <v>0.83835616438356164</v>
      </c>
      <c r="H126" s="67">
        <f t="shared" si="12"/>
        <v>0</v>
      </c>
      <c r="J126" s="73">
        <f t="shared" si="9"/>
        <v>830.87397260273985</v>
      </c>
      <c r="K126" s="74">
        <f t="shared" si="7"/>
        <v>6815.1452252678127</v>
      </c>
    </row>
    <row r="127" spans="2:11" x14ac:dyDescent="0.25">
      <c r="B127" s="62">
        <v>44315</v>
      </c>
      <c r="C127" s="51">
        <v>120</v>
      </c>
      <c r="D127" s="51">
        <f>COUNTIF('Database MP5'!$B$1:$B$181,B127)</f>
        <v>0</v>
      </c>
      <c r="E127" s="51">
        <f t="shared" si="10"/>
        <v>611</v>
      </c>
      <c r="F127" s="51">
        <f t="shared" si="11"/>
        <v>0</v>
      </c>
      <c r="G127" s="66">
        <f t="shared" si="8"/>
        <v>0.83698630136986296</v>
      </c>
      <c r="H127" s="67">
        <f t="shared" si="12"/>
        <v>0</v>
      </c>
      <c r="J127" s="73">
        <f t="shared" si="9"/>
        <v>830.87397260273985</v>
      </c>
      <c r="K127" s="74">
        <f t="shared" si="7"/>
        <v>6815.1452252678127</v>
      </c>
    </row>
    <row r="128" spans="2:11" x14ac:dyDescent="0.25">
      <c r="B128" s="62">
        <v>44316</v>
      </c>
      <c r="C128" s="51">
        <v>121</v>
      </c>
      <c r="D128" s="51">
        <f>COUNTIF('Database MP5'!$B$1:$B$181,B128)</f>
        <v>0</v>
      </c>
      <c r="E128" s="51">
        <f t="shared" si="10"/>
        <v>610</v>
      </c>
      <c r="F128" s="51">
        <f t="shared" si="11"/>
        <v>0</v>
      </c>
      <c r="G128" s="66">
        <f t="shared" si="8"/>
        <v>0.83561643835616439</v>
      </c>
      <c r="H128" s="67">
        <f t="shared" si="12"/>
        <v>0</v>
      </c>
      <c r="J128" s="73">
        <f t="shared" si="9"/>
        <v>830.87397260273985</v>
      </c>
      <c r="K128" s="74">
        <f t="shared" si="7"/>
        <v>6815.1452252678127</v>
      </c>
    </row>
    <row r="129" spans="2:11" x14ac:dyDescent="0.25">
      <c r="B129" s="62">
        <v>44317</v>
      </c>
      <c r="C129" s="51">
        <v>122</v>
      </c>
      <c r="D129" s="51">
        <f>COUNTIF('Database MP5'!$B$1:$B$181,B129)</f>
        <v>0</v>
      </c>
      <c r="E129" s="51">
        <f t="shared" si="10"/>
        <v>609</v>
      </c>
      <c r="F129" s="51">
        <f t="shared" si="11"/>
        <v>0</v>
      </c>
      <c r="G129" s="66">
        <f t="shared" si="8"/>
        <v>0.83424657534246571</v>
      </c>
      <c r="H129" s="67">
        <f t="shared" si="12"/>
        <v>0</v>
      </c>
      <c r="J129" s="73">
        <f t="shared" si="9"/>
        <v>830.87397260273985</v>
      </c>
      <c r="K129" s="74">
        <f t="shared" si="7"/>
        <v>6815.1452252678127</v>
      </c>
    </row>
    <row r="130" spans="2:11" x14ac:dyDescent="0.25">
      <c r="B130" s="62">
        <v>44318</v>
      </c>
      <c r="C130" s="51">
        <v>123</v>
      </c>
      <c r="D130" s="51">
        <f>COUNTIF('Database MP5'!$B$1:$B$181,B130)</f>
        <v>0</v>
      </c>
      <c r="E130" s="51">
        <f t="shared" si="10"/>
        <v>608</v>
      </c>
      <c r="F130" s="51">
        <f t="shared" si="11"/>
        <v>0</v>
      </c>
      <c r="G130" s="66">
        <f t="shared" si="8"/>
        <v>0.83287671232876714</v>
      </c>
      <c r="H130" s="67">
        <f t="shared" si="12"/>
        <v>0</v>
      </c>
      <c r="J130" s="73">
        <f t="shared" si="9"/>
        <v>830.87397260273985</v>
      </c>
      <c r="K130" s="74">
        <f t="shared" si="7"/>
        <v>6815.1452252678127</v>
      </c>
    </row>
    <row r="131" spans="2:11" x14ac:dyDescent="0.25">
      <c r="B131" s="62">
        <v>44319</v>
      </c>
      <c r="C131" s="51">
        <v>124</v>
      </c>
      <c r="D131" s="51">
        <f>COUNTIF('Database MP5'!$B$1:$B$181,B131)</f>
        <v>0</v>
      </c>
      <c r="E131" s="51">
        <f t="shared" si="10"/>
        <v>607</v>
      </c>
      <c r="F131" s="51">
        <f t="shared" si="11"/>
        <v>0</v>
      </c>
      <c r="G131" s="66">
        <f t="shared" si="8"/>
        <v>0.83150684931506846</v>
      </c>
      <c r="H131" s="67">
        <f t="shared" si="12"/>
        <v>0</v>
      </c>
      <c r="J131" s="73">
        <f t="shared" si="9"/>
        <v>830.87397260273985</v>
      </c>
      <c r="K131" s="74">
        <f t="shared" si="7"/>
        <v>6815.1452252678127</v>
      </c>
    </row>
    <row r="132" spans="2:11" x14ac:dyDescent="0.25">
      <c r="B132" s="62">
        <v>44320</v>
      </c>
      <c r="C132" s="51">
        <v>125</v>
      </c>
      <c r="D132" s="51">
        <f>COUNTIF('Database MP5'!$B$1:$B$181,B132)</f>
        <v>0</v>
      </c>
      <c r="E132" s="51">
        <f t="shared" si="10"/>
        <v>606</v>
      </c>
      <c r="F132" s="51">
        <f t="shared" si="11"/>
        <v>0</v>
      </c>
      <c r="G132" s="66">
        <f t="shared" si="8"/>
        <v>0.83013698630136989</v>
      </c>
      <c r="H132" s="67">
        <f t="shared" si="12"/>
        <v>0</v>
      </c>
      <c r="J132" s="73">
        <f t="shared" si="9"/>
        <v>830.87397260273985</v>
      </c>
      <c r="K132" s="74">
        <f t="shared" si="7"/>
        <v>6815.1452252678127</v>
      </c>
    </row>
    <row r="133" spans="2:11" x14ac:dyDescent="0.25">
      <c r="B133" s="62">
        <v>44321</v>
      </c>
      <c r="C133" s="51">
        <v>126</v>
      </c>
      <c r="D133" s="51">
        <f>COUNTIF('Database MP5'!$B$1:$B$181,B133)</f>
        <v>0</v>
      </c>
      <c r="E133" s="51">
        <f t="shared" si="10"/>
        <v>605</v>
      </c>
      <c r="F133" s="51">
        <f t="shared" si="11"/>
        <v>0</v>
      </c>
      <c r="G133" s="66">
        <f t="shared" si="8"/>
        <v>0.82876712328767121</v>
      </c>
      <c r="H133" s="67">
        <f t="shared" si="12"/>
        <v>0</v>
      </c>
      <c r="J133" s="73">
        <f t="shared" si="9"/>
        <v>830.87397260273985</v>
      </c>
      <c r="K133" s="74">
        <f t="shared" si="7"/>
        <v>6815.1452252678127</v>
      </c>
    </row>
    <row r="134" spans="2:11" x14ac:dyDescent="0.25">
      <c r="B134" s="62">
        <v>44322</v>
      </c>
      <c r="C134" s="51">
        <v>127</v>
      </c>
      <c r="D134" s="51">
        <f>COUNTIF('Database MP5'!$B$1:$B$181,B134)</f>
        <v>0</v>
      </c>
      <c r="E134" s="51">
        <f t="shared" si="10"/>
        <v>604</v>
      </c>
      <c r="F134" s="51">
        <f t="shared" si="11"/>
        <v>0</v>
      </c>
      <c r="G134" s="66">
        <f t="shared" si="8"/>
        <v>0.82739726027397265</v>
      </c>
      <c r="H134" s="67">
        <f t="shared" si="12"/>
        <v>0</v>
      </c>
      <c r="J134" s="73">
        <f t="shared" si="9"/>
        <v>830.87397260273985</v>
      </c>
      <c r="K134" s="74">
        <f t="shared" si="7"/>
        <v>6815.1452252678127</v>
      </c>
    </row>
    <row r="135" spans="2:11" x14ac:dyDescent="0.25">
      <c r="B135" s="62">
        <v>44323</v>
      </c>
      <c r="C135" s="51">
        <v>128</v>
      </c>
      <c r="D135" s="51">
        <f>COUNTIF('Database MP5'!$B$1:$B$181,B135)</f>
        <v>0</v>
      </c>
      <c r="E135" s="51">
        <f t="shared" si="10"/>
        <v>603</v>
      </c>
      <c r="F135" s="51">
        <f t="shared" si="11"/>
        <v>0</v>
      </c>
      <c r="G135" s="66">
        <f t="shared" si="8"/>
        <v>0.82602739726027397</v>
      </c>
      <c r="H135" s="67">
        <f t="shared" si="12"/>
        <v>0</v>
      </c>
      <c r="J135" s="73">
        <f t="shared" si="9"/>
        <v>830.87397260273985</v>
      </c>
      <c r="K135" s="74">
        <f t="shared" ref="K135:K198" si="13">$M$4*2*(1-$Q$4)*J135*$N$4*$O$4*$P$4</f>
        <v>6815.1452252678127</v>
      </c>
    </row>
    <row r="136" spans="2:11" x14ac:dyDescent="0.25">
      <c r="B136" s="62">
        <v>44324</v>
      </c>
      <c r="C136" s="51">
        <v>129</v>
      </c>
      <c r="D136" s="51">
        <f>COUNTIF('Database MP5'!$B$1:$B$181,B136)</f>
        <v>0</v>
      </c>
      <c r="E136" s="51">
        <f t="shared" si="10"/>
        <v>602</v>
      </c>
      <c r="F136" s="51">
        <f t="shared" si="11"/>
        <v>0</v>
      </c>
      <c r="G136" s="66">
        <f t="shared" ref="G136:G199" si="14">E136/$K$4</f>
        <v>0.8246575342465754</v>
      </c>
      <c r="H136" s="67">
        <f t="shared" si="12"/>
        <v>0</v>
      </c>
      <c r="J136" s="73">
        <f t="shared" ref="J136:J199" si="15">H136+J135</f>
        <v>830.87397260273985</v>
      </c>
      <c r="K136" s="74">
        <f t="shared" si="13"/>
        <v>6815.1452252678127</v>
      </c>
    </row>
    <row r="137" spans="2:11" x14ac:dyDescent="0.25">
      <c r="B137" s="62">
        <v>44325</v>
      </c>
      <c r="C137" s="51">
        <v>130</v>
      </c>
      <c r="D137" s="51">
        <f>COUNTIF('Database MP5'!$B$1:$B$181,B137)</f>
        <v>0</v>
      </c>
      <c r="E137" s="51">
        <f t="shared" si="10"/>
        <v>601</v>
      </c>
      <c r="F137" s="51">
        <f t="shared" si="11"/>
        <v>0</v>
      </c>
      <c r="G137" s="66">
        <f t="shared" si="14"/>
        <v>0.82328767123287672</v>
      </c>
      <c r="H137" s="67">
        <f t="shared" si="12"/>
        <v>0</v>
      </c>
      <c r="J137" s="73">
        <f t="shared" si="15"/>
        <v>830.87397260273985</v>
      </c>
      <c r="K137" s="74">
        <f t="shared" si="13"/>
        <v>6815.1452252678127</v>
      </c>
    </row>
    <row r="138" spans="2:11" x14ac:dyDescent="0.25">
      <c r="B138" s="62">
        <v>44326</v>
      </c>
      <c r="C138" s="51">
        <v>131</v>
      </c>
      <c r="D138" s="51">
        <f>COUNTIF('Database MP5'!$B$1:$B$181,B138)</f>
        <v>0</v>
      </c>
      <c r="E138" s="51">
        <f t="shared" ref="E138:E201" si="16">E137-1</f>
        <v>600</v>
      </c>
      <c r="F138" s="51">
        <f t="shared" ref="F138:F201" si="17">E138*D138</f>
        <v>0</v>
      </c>
      <c r="G138" s="66">
        <f t="shared" si="14"/>
        <v>0.82191780821917804</v>
      </c>
      <c r="H138" s="67">
        <f t="shared" ref="H138:H201" si="18">D138*G138</f>
        <v>0</v>
      </c>
      <c r="J138" s="73">
        <f t="shared" si="15"/>
        <v>830.87397260273985</v>
      </c>
      <c r="K138" s="74">
        <f t="shared" si="13"/>
        <v>6815.1452252678127</v>
      </c>
    </row>
    <row r="139" spans="2:11" x14ac:dyDescent="0.25">
      <c r="B139" s="62">
        <v>44327</v>
      </c>
      <c r="C139" s="51">
        <v>132</v>
      </c>
      <c r="D139" s="51">
        <f>COUNTIF('Database MP5'!$B$1:$B$181,B139)</f>
        <v>0</v>
      </c>
      <c r="E139" s="51">
        <f t="shared" si="16"/>
        <v>599</v>
      </c>
      <c r="F139" s="51">
        <f t="shared" si="17"/>
        <v>0</v>
      </c>
      <c r="G139" s="66">
        <f t="shared" si="14"/>
        <v>0.82054794520547947</v>
      </c>
      <c r="H139" s="67">
        <f t="shared" si="18"/>
        <v>0</v>
      </c>
      <c r="J139" s="73">
        <f t="shared" si="15"/>
        <v>830.87397260273985</v>
      </c>
      <c r="K139" s="74">
        <f t="shared" si="13"/>
        <v>6815.1452252678127</v>
      </c>
    </row>
    <row r="140" spans="2:11" x14ac:dyDescent="0.25">
      <c r="B140" s="62">
        <v>44328</v>
      </c>
      <c r="C140" s="51">
        <v>133</v>
      </c>
      <c r="D140" s="51">
        <f>COUNTIF('Database MP5'!$B$1:$B$181,B140)</f>
        <v>0</v>
      </c>
      <c r="E140" s="51">
        <f t="shared" si="16"/>
        <v>598</v>
      </c>
      <c r="F140" s="51">
        <f t="shared" si="17"/>
        <v>0</v>
      </c>
      <c r="G140" s="66">
        <f t="shared" si="14"/>
        <v>0.81917808219178079</v>
      </c>
      <c r="H140" s="67">
        <f t="shared" si="18"/>
        <v>0</v>
      </c>
      <c r="J140" s="73">
        <f t="shared" si="15"/>
        <v>830.87397260273985</v>
      </c>
      <c r="K140" s="74">
        <f t="shared" si="13"/>
        <v>6815.1452252678127</v>
      </c>
    </row>
    <row r="141" spans="2:11" x14ac:dyDescent="0.25">
      <c r="B141" s="62">
        <v>44329</v>
      </c>
      <c r="C141" s="51">
        <v>134</v>
      </c>
      <c r="D141" s="51">
        <f>COUNTIF('Database MP5'!$B$1:$B$181,B141)</f>
        <v>0</v>
      </c>
      <c r="E141" s="51">
        <f t="shared" si="16"/>
        <v>597</v>
      </c>
      <c r="F141" s="51">
        <f t="shared" si="17"/>
        <v>0</v>
      </c>
      <c r="G141" s="66">
        <f t="shared" si="14"/>
        <v>0.81780821917808222</v>
      </c>
      <c r="H141" s="67">
        <f t="shared" si="18"/>
        <v>0</v>
      </c>
      <c r="J141" s="73">
        <f t="shared" si="15"/>
        <v>830.87397260273985</v>
      </c>
      <c r="K141" s="74">
        <f t="shared" si="13"/>
        <v>6815.1452252678127</v>
      </c>
    </row>
    <row r="142" spans="2:11" x14ac:dyDescent="0.25">
      <c r="B142" s="62">
        <v>44330</v>
      </c>
      <c r="C142" s="51">
        <v>135</v>
      </c>
      <c r="D142" s="51">
        <f>COUNTIF('Database MP5'!$B$1:$B$181,B142)</f>
        <v>0</v>
      </c>
      <c r="E142" s="51">
        <f t="shared" si="16"/>
        <v>596</v>
      </c>
      <c r="F142" s="51">
        <f t="shared" si="17"/>
        <v>0</v>
      </c>
      <c r="G142" s="66">
        <f t="shared" si="14"/>
        <v>0.81643835616438354</v>
      </c>
      <c r="H142" s="67">
        <f t="shared" si="18"/>
        <v>0</v>
      </c>
      <c r="J142" s="73">
        <f t="shared" si="15"/>
        <v>830.87397260273985</v>
      </c>
      <c r="K142" s="74">
        <f t="shared" si="13"/>
        <v>6815.1452252678127</v>
      </c>
    </row>
    <row r="143" spans="2:11" x14ac:dyDescent="0.25">
      <c r="B143" s="62">
        <v>44331</v>
      </c>
      <c r="C143" s="51">
        <v>136</v>
      </c>
      <c r="D143" s="51">
        <f>COUNTIF('Database MP5'!$B$1:$B$181,B143)</f>
        <v>0</v>
      </c>
      <c r="E143" s="51">
        <f t="shared" si="16"/>
        <v>595</v>
      </c>
      <c r="F143" s="51">
        <f t="shared" si="17"/>
        <v>0</v>
      </c>
      <c r="G143" s="66">
        <f t="shared" si="14"/>
        <v>0.81506849315068497</v>
      </c>
      <c r="H143" s="67">
        <f t="shared" si="18"/>
        <v>0</v>
      </c>
      <c r="J143" s="73">
        <f t="shared" si="15"/>
        <v>830.87397260273985</v>
      </c>
      <c r="K143" s="74">
        <f t="shared" si="13"/>
        <v>6815.1452252678127</v>
      </c>
    </row>
    <row r="144" spans="2:11" x14ac:dyDescent="0.25">
      <c r="B144" s="62">
        <v>44332</v>
      </c>
      <c r="C144" s="51">
        <v>137</v>
      </c>
      <c r="D144" s="51">
        <f>COUNTIF('Database MP5'!$B$1:$B$181,B144)</f>
        <v>0</v>
      </c>
      <c r="E144" s="51">
        <f t="shared" si="16"/>
        <v>594</v>
      </c>
      <c r="F144" s="51">
        <f t="shared" si="17"/>
        <v>0</v>
      </c>
      <c r="G144" s="66">
        <f t="shared" si="14"/>
        <v>0.81369863013698629</v>
      </c>
      <c r="H144" s="67">
        <f t="shared" si="18"/>
        <v>0</v>
      </c>
      <c r="J144" s="73">
        <f t="shared" si="15"/>
        <v>830.87397260273985</v>
      </c>
      <c r="K144" s="74">
        <f t="shared" si="13"/>
        <v>6815.1452252678127</v>
      </c>
    </row>
    <row r="145" spans="2:11" x14ac:dyDescent="0.25">
      <c r="B145" s="62">
        <v>44333</v>
      </c>
      <c r="C145" s="51">
        <v>138</v>
      </c>
      <c r="D145" s="51">
        <f>COUNTIF('Database MP5'!$B$1:$B$181,B145)</f>
        <v>0</v>
      </c>
      <c r="E145" s="51">
        <f t="shared" si="16"/>
        <v>593</v>
      </c>
      <c r="F145" s="51">
        <f t="shared" si="17"/>
        <v>0</v>
      </c>
      <c r="G145" s="66">
        <f t="shared" si="14"/>
        <v>0.81232876712328772</v>
      </c>
      <c r="H145" s="67">
        <f t="shared" si="18"/>
        <v>0</v>
      </c>
      <c r="J145" s="73">
        <f t="shared" si="15"/>
        <v>830.87397260273985</v>
      </c>
      <c r="K145" s="74">
        <f t="shared" si="13"/>
        <v>6815.1452252678127</v>
      </c>
    </row>
    <row r="146" spans="2:11" x14ac:dyDescent="0.25">
      <c r="B146" s="62">
        <v>44334</v>
      </c>
      <c r="C146" s="51">
        <v>139</v>
      </c>
      <c r="D146" s="51">
        <f>COUNTIF('Database MP5'!$B$1:$B$181,B146)</f>
        <v>0</v>
      </c>
      <c r="E146" s="51">
        <f t="shared" si="16"/>
        <v>592</v>
      </c>
      <c r="F146" s="51">
        <f t="shared" si="17"/>
        <v>0</v>
      </c>
      <c r="G146" s="66">
        <f t="shared" si="14"/>
        <v>0.81095890410958904</v>
      </c>
      <c r="H146" s="67">
        <f t="shared" si="18"/>
        <v>0</v>
      </c>
      <c r="J146" s="73">
        <f t="shared" si="15"/>
        <v>830.87397260273985</v>
      </c>
      <c r="K146" s="74">
        <f t="shared" si="13"/>
        <v>6815.1452252678127</v>
      </c>
    </row>
    <row r="147" spans="2:11" x14ac:dyDescent="0.25">
      <c r="B147" s="62">
        <v>44335</v>
      </c>
      <c r="C147" s="51">
        <v>140</v>
      </c>
      <c r="D147" s="51">
        <f>COUNTIF('Database MP5'!$B$1:$B$181,B147)</f>
        <v>0</v>
      </c>
      <c r="E147" s="51">
        <f t="shared" si="16"/>
        <v>591</v>
      </c>
      <c r="F147" s="51">
        <f t="shared" si="17"/>
        <v>0</v>
      </c>
      <c r="G147" s="66">
        <f t="shared" si="14"/>
        <v>0.80958904109589036</v>
      </c>
      <c r="H147" s="67">
        <f t="shared" si="18"/>
        <v>0</v>
      </c>
      <c r="J147" s="73">
        <f t="shared" si="15"/>
        <v>830.87397260273985</v>
      </c>
      <c r="K147" s="74">
        <f t="shared" si="13"/>
        <v>6815.1452252678127</v>
      </c>
    </row>
    <row r="148" spans="2:11" x14ac:dyDescent="0.25">
      <c r="B148" s="62">
        <v>44336</v>
      </c>
      <c r="C148" s="51">
        <v>141</v>
      </c>
      <c r="D148" s="51">
        <f>COUNTIF('Database MP5'!$B$1:$B$181,B148)</f>
        <v>0</v>
      </c>
      <c r="E148" s="51">
        <f t="shared" si="16"/>
        <v>590</v>
      </c>
      <c r="F148" s="51">
        <f t="shared" si="17"/>
        <v>0</v>
      </c>
      <c r="G148" s="66">
        <f t="shared" si="14"/>
        <v>0.80821917808219179</v>
      </c>
      <c r="H148" s="67">
        <f t="shared" si="18"/>
        <v>0</v>
      </c>
      <c r="J148" s="73">
        <f t="shared" si="15"/>
        <v>830.87397260273985</v>
      </c>
      <c r="K148" s="74">
        <f t="shared" si="13"/>
        <v>6815.1452252678127</v>
      </c>
    </row>
    <row r="149" spans="2:11" x14ac:dyDescent="0.25">
      <c r="B149" s="62">
        <v>44337</v>
      </c>
      <c r="C149" s="51">
        <v>142</v>
      </c>
      <c r="D149" s="51">
        <f>COUNTIF('Database MP5'!$B$1:$B$181,B149)</f>
        <v>0</v>
      </c>
      <c r="E149" s="51">
        <f t="shared" si="16"/>
        <v>589</v>
      </c>
      <c r="F149" s="51">
        <f t="shared" si="17"/>
        <v>0</v>
      </c>
      <c r="G149" s="66">
        <f t="shared" si="14"/>
        <v>0.80684931506849311</v>
      </c>
      <c r="H149" s="67">
        <f t="shared" si="18"/>
        <v>0</v>
      </c>
      <c r="J149" s="73">
        <f t="shared" si="15"/>
        <v>830.87397260273985</v>
      </c>
      <c r="K149" s="74">
        <f t="shared" si="13"/>
        <v>6815.1452252678127</v>
      </c>
    </row>
    <row r="150" spans="2:11" x14ac:dyDescent="0.25">
      <c r="B150" s="62">
        <v>44338</v>
      </c>
      <c r="C150" s="51">
        <v>143</v>
      </c>
      <c r="D150" s="51">
        <f>COUNTIF('Database MP5'!$B$1:$B$181,B150)</f>
        <v>0</v>
      </c>
      <c r="E150" s="51">
        <f t="shared" si="16"/>
        <v>588</v>
      </c>
      <c r="F150" s="51">
        <f t="shared" si="17"/>
        <v>0</v>
      </c>
      <c r="G150" s="66">
        <f t="shared" si="14"/>
        <v>0.80547945205479454</v>
      </c>
      <c r="H150" s="67">
        <f t="shared" si="18"/>
        <v>0</v>
      </c>
      <c r="J150" s="73">
        <f t="shared" si="15"/>
        <v>830.87397260273985</v>
      </c>
      <c r="K150" s="74">
        <f t="shared" si="13"/>
        <v>6815.1452252678127</v>
      </c>
    </row>
    <row r="151" spans="2:11" x14ac:dyDescent="0.25">
      <c r="B151" s="62">
        <v>44339</v>
      </c>
      <c r="C151" s="51">
        <v>144</v>
      </c>
      <c r="D151" s="51">
        <f>COUNTIF('Database MP5'!$B$1:$B$181,B151)</f>
        <v>0</v>
      </c>
      <c r="E151" s="51">
        <f t="shared" si="16"/>
        <v>587</v>
      </c>
      <c r="F151" s="51">
        <f t="shared" si="17"/>
        <v>0</v>
      </c>
      <c r="G151" s="66">
        <f t="shared" si="14"/>
        <v>0.80410958904109586</v>
      </c>
      <c r="H151" s="67">
        <f t="shared" si="18"/>
        <v>0</v>
      </c>
      <c r="J151" s="73">
        <f t="shared" si="15"/>
        <v>830.87397260273985</v>
      </c>
      <c r="K151" s="74">
        <f t="shared" si="13"/>
        <v>6815.1452252678127</v>
      </c>
    </row>
    <row r="152" spans="2:11" x14ac:dyDescent="0.25">
      <c r="B152" s="62">
        <v>44340</v>
      </c>
      <c r="C152" s="51">
        <v>145</v>
      </c>
      <c r="D152" s="51">
        <f>COUNTIF('Database MP5'!$B$1:$B$181,B152)</f>
        <v>0</v>
      </c>
      <c r="E152" s="51">
        <f t="shared" si="16"/>
        <v>586</v>
      </c>
      <c r="F152" s="51">
        <f t="shared" si="17"/>
        <v>0</v>
      </c>
      <c r="G152" s="66">
        <f t="shared" si="14"/>
        <v>0.80273972602739729</v>
      </c>
      <c r="H152" s="67">
        <f t="shared" si="18"/>
        <v>0</v>
      </c>
      <c r="J152" s="73">
        <f t="shared" si="15"/>
        <v>830.87397260273985</v>
      </c>
      <c r="K152" s="74">
        <f t="shared" si="13"/>
        <v>6815.1452252678127</v>
      </c>
    </row>
    <row r="153" spans="2:11" x14ac:dyDescent="0.25">
      <c r="B153" s="62">
        <v>44341</v>
      </c>
      <c r="C153" s="51">
        <v>146</v>
      </c>
      <c r="D153" s="51">
        <f>COUNTIF('Database MP5'!$B$1:$B$181,B153)</f>
        <v>0</v>
      </c>
      <c r="E153" s="51">
        <f t="shared" si="16"/>
        <v>585</v>
      </c>
      <c r="F153" s="51">
        <f t="shared" si="17"/>
        <v>0</v>
      </c>
      <c r="G153" s="66">
        <f t="shared" si="14"/>
        <v>0.80136986301369861</v>
      </c>
      <c r="H153" s="67">
        <f t="shared" si="18"/>
        <v>0</v>
      </c>
      <c r="J153" s="73">
        <f t="shared" si="15"/>
        <v>830.87397260273985</v>
      </c>
      <c r="K153" s="74">
        <f t="shared" si="13"/>
        <v>6815.1452252678127</v>
      </c>
    </row>
    <row r="154" spans="2:11" x14ac:dyDescent="0.25">
      <c r="B154" s="62">
        <v>44342</v>
      </c>
      <c r="C154" s="51">
        <v>147</v>
      </c>
      <c r="D154" s="51">
        <f>COUNTIF('Database MP5'!$B$1:$B$181,B154)</f>
        <v>0</v>
      </c>
      <c r="E154" s="51">
        <f t="shared" si="16"/>
        <v>584</v>
      </c>
      <c r="F154" s="51">
        <f t="shared" si="17"/>
        <v>0</v>
      </c>
      <c r="G154" s="66">
        <f t="shared" si="14"/>
        <v>0.8</v>
      </c>
      <c r="H154" s="67">
        <f t="shared" si="18"/>
        <v>0</v>
      </c>
      <c r="J154" s="73">
        <f t="shared" si="15"/>
        <v>830.87397260273985</v>
      </c>
      <c r="K154" s="74">
        <f t="shared" si="13"/>
        <v>6815.1452252678127</v>
      </c>
    </row>
    <row r="155" spans="2:11" x14ac:dyDescent="0.25">
      <c r="B155" s="62">
        <v>44343</v>
      </c>
      <c r="C155" s="51">
        <v>148</v>
      </c>
      <c r="D155" s="51">
        <f>COUNTIF('Database MP5'!$B$1:$B$181,B155)</f>
        <v>0</v>
      </c>
      <c r="E155" s="51">
        <f t="shared" si="16"/>
        <v>583</v>
      </c>
      <c r="F155" s="51">
        <f t="shared" si="17"/>
        <v>0</v>
      </c>
      <c r="G155" s="66">
        <f t="shared" si="14"/>
        <v>0.79863013698630136</v>
      </c>
      <c r="H155" s="67">
        <f t="shared" si="18"/>
        <v>0</v>
      </c>
      <c r="J155" s="73">
        <f t="shared" si="15"/>
        <v>830.87397260273985</v>
      </c>
      <c r="K155" s="74">
        <f t="shared" si="13"/>
        <v>6815.1452252678127</v>
      </c>
    </row>
    <row r="156" spans="2:11" x14ac:dyDescent="0.25">
      <c r="B156" s="62">
        <v>44344</v>
      </c>
      <c r="C156" s="51">
        <v>149</v>
      </c>
      <c r="D156" s="51">
        <f>COUNTIF('Database MP5'!$B$1:$B$181,B156)</f>
        <v>0</v>
      </c>
      <c r="E156" s="51">
        <f t="shared" si="16"/>
        <v>582</v>
      </c>
      <c r="F156" s="51">
        <f t="shared" si="17"/>
        <v>0</v>
      </c>
      <c r="G156" s="66">
        <f t="shared" si="14"/>
        <v>0.79726027397260268</v>
      </c>
      <c r="H156" s="67">
        <f t="shared" si="18"/>
        <v>0</v>
      </c>
      <c r="J156" s="73">
        <f t="shared" si="15"/>
        <v>830.87397260273985</v>
      </c>
      <c r="K156" s="74">
        <f t="shared" si="13"/>
        <v>6815.1452252678127</v>
      </c>
    </row>
    <row r="157" spans="2:11" x14ac:dyDescent="0.25">
      <c r="B157" s="62">
        <v>44345</v>
      </c>
      <c r="C157" s="51">
        <v>150</v>
      </c>
      <c r="D157" s="51">
        <f>COUNTIF('Database MP5'!$B$1:$B$181,B157)</f>
        <v>0</v>
      </c>
      <c r="E157" s="51">
        <f t="shared" si="16"/>
        <v>581</v>
      </c>
      <c r="F157" s="51">
        <f t="shared" si="17"/>
        <v>0</v>
      </c>
      <c r="G157" s="66">
        <f t="shared" si="14"/>
        <v>0.79589041095890412</v>
      </c>
      <c r="H157" s="67">
        <f t="shared" si="18"/>
        <v>0</v>
      </c>
      <c r="J157" s="73">
        <f t="shared" si="15"/>
        <v>830.87397260273985</v>
      </c>
      <c r="K157" s="74">
        <f t="shared" si="13"/>
        <v>6815.1452252678127</v>
      </c>
    </row>
    <row r="158" spans="2:11" x14ac:dyDescent="0.25">
      <c r="B158" s="62">
        <v>44346</v>
      </c>
      <c r="C158" s="51">
        <v>151</v>
      </c>
      <c r="D158" s="51">
        <f>COUNTIF('Database MP5'!$B$1:$B$181,B158)</f>
        <v>2</v>
      </c>
      <c r="E158" s="51">
        <f t="shared" si="16"/>
        <v>580</v>
      </c>
      <c r="F158" s="51">
        <f t="shared" si="17"/>
        <v>1160</v>
      </c>
      <c r="G158" s="66">
        <f t="shared" si="14"/>
        <v>0.79452054794520544</v>
      </c>
      <c r="H158" s="67">
        <f t="shared" si="18"/>
        <v>1.5890410958904109</v>
      </c>
      <c r="J158" s="73">
        <f t="shared" si="15"/>
        <v>832.46301369863022</v>
      </c>
      <c r="K158" s="74">
        <f t="shared" si="13"/>
        <v>6828.1791464092921</v>
      </c>
    </row>
    <row r="159" spans="2:11" x14ac:dyDescent="0.25">
      <c r="B159" s="62">
        <v>44347</v>
      </c>
      <c r="C159" s="51">
        <v>152</v>
      </c>
      <c r="D159" s="51">
        <f>COUNTIF('Database MP5'!$B$1:$B$181,B159)</f>
        <v>0</v>
      </c>
      <c r="E159" s="51">
        <f t="shared" si="16"/>
        <v>579</v>
      </c>
      <c r="F159" s="51">
        <f t="shared" si="17"/>
        <v>0</v>
      </c>
      <c r="G159" s="66">
        <f t="shared" si="14"/>
        <v>0.79315068493150687</v>
      </c>
      <c r="H159" s="67">
        <f t="shared" si="18"/>
        <v>0</v>
      </c>
      <c r="J159" s="73">
        <f t="shared" si="15"/>
        <v>832.46301369863022</v>
      </c>
      <c r="K159" s="74">
        <f t="shared" si="13"/>
        <v>6828.1791464092921</v>
      </c>
    </row>
    <row r="160" spans="2:11" x14ac:dyDescent="0.25">
      <c r="B160" s="62">
        <v>44348</v>
      </c>
      <c r="C160" s="51">
        <v>153</v>
      </c>
      <c r="D160" s="51">
        <f>COUNTIF('Database MP5'!$B$1:$B$181,B160)</f>
        <v>0</v>
      </c>
      <c r="E160" s="51">
        <f t="shared" si="16"/>
        <v>578</v>
      </c>
      <c r="F160" s="51">
        <f t="shared" si="17"/>
        <v>0</v>
      </c>
      <c r="G160" s="66">
        <f t="shared" si="14"/>
        <v>0.79178082191780819</v>
      </c>
      <c r="H160" s="67">
        <f t="shared" si="18"/>
        <v>0</v>
      </c>
      <c r="J160" s="73">
        <f t="shared" si="15"/>
        <v>832.46301369863022</v>
      </c>
      <c r="K160" s="74">
        <f t="shared" si="13"/>
        <v>6828.1791464092921</v>
      </c>
    </row>
    <row r="161" spans="2:11" x14ac:dyDescent="0.25">
      <c r="B161" s="62">
        <v>44349</v>
      </c>
      <c r="C161" s="51">
        <v>154</v>
      </c>
      <c r="D161" s="51">
        <f>COUNTIF('Database MP5'!$B$1:$B$181,B161)</f>
        <v>0</v>
      </c>
      <c r="E161" s="51">
        <f t="shared" si="16"/>
        <v>577</v>
      </c>
      <c r="F161" s="51">
        <f t="shared" si="17"/>
        <v>0</v>
      </c>
      <c r="G161" s="66">
        <f t="shared" si="14"/>
        <v>0.79041095890410962</v>
      </c>
      <c r="H161" s="67">
        <f t="shared" si="18"/>
        <v>0</v>
      </c>
      <c r="J161" s="73">
        <f t="shared" si="15"/>
        <v>832.46301369863022</v>
      </c>
      <c r="K161" s="74">
        <f t="shared" si="13"/>
        <v>6828.1791464092921</v>
      </c>
    </row>
    <row r="162" spans="2:11" x14ac:dyDescent="0.25">
      <c r="B162" s="62">
        <v>44350</v>
      </c>
      <c r="C162" s="51">
        <v>155</v>
      </c>
      <c r="D162" s="51">
        <f>COUNTIF('Database MP5'!$B$1:$B$181,B162)</f>
        <v>0</v>
      </c>
      <c r="E162" s="51">
        <f t="shared" si="16"/>
        <v>576</v>
      </c>
      <c r="F162" s="51">
        <f t="shared" si="17"/>
        <v>0</v>
      </c>
      <c r="G162" s="66">
        <f t="shared" si="14"/>
        <v>0.78904109589041094</v>
      </c>
      <c r="H162" s="67">
        <f t="shared" si="18"/>
        <v>0</v>
      </c>
      <c r="J162" s="73">
        <f t="shared" si="15"/>
        <v>832.46301369863022</v>
      </c>
      <c r="K162" s="74">
        <f t="shared" si="13"/>
        <v>6828.1791464092921</v>
      </c>
    </row>
    <row r="163" spans="2:11" x14ac:dyDescent="0.25">
      <c r="B163" s="62">
        <v>44351</v>
      </c>
      <c r="C163" s="51">
        <v>156</v>
      </c>
      <c r="D163" s="51">
        <f>COUNTIF('Database MP5'!$B$1:$B$181,B163)</f>
        <v>0</v>
      </c>
      <c r="E163" s="51">
        <f t="shared" si="16"/>
        <v>575</v>
      </c>
      <c r="F163" s="51">
        <f t="shared" si="17"/>
        <v>0</v>
      </c>
      <c r="G163" s="66">
        <f t="shared" si="14"/>
        <v>0.78767123287671237</v>
      </c>
      <c r="H163" s="67">
        <f t="shared" si="18"/>
        <v>0</v>
      </c>
      <c r="J163" s="73">
        <f t="shared" si="15"/>
        <v>832.46301369863022</v>
      </c>
      <c r="K163" s="74">
        <f t="shared" si="13"/>
        <v>6828.1791464092921</v>
      </c>
    </row>
    <row r="164" spans="2:11" x14ac:dyDescent="0.25">
      <c r="B164" s="62">
        <v>44352</v>
      </c>
      <c r="C164" s="51">
        <v>157</v>
      </c>
      <c r="D164" s="51">
        <f>COUNTIF('Database MP5'!$B$1:$B$181,B164)</f>
        <v>0</v>
      </c>
      <c r="E164" s="51">
        <f t="shared" si="16"/>
        <v>574</v>
      </c>
      <c r="F164" s="51">
        <f t="shared" si="17"/>
        <v>0</v>
      </c>
      <c r="G164" s="66">
        <f t="shared" si="14"/>
        <v>0.78630136986301369</v>
      </c>
      <c r="H164" s="67">
        <f t="shared" si="18"/>
        <v>0</v>
      </c>
      <c r="J164" s="73">
        <f t="shared" si="15"/>
        <v>832.46301369863022</v>
      </c>
      <c r="K164" s="74">
        <f t="shared" si="13"/>
        <v>6828.1791464092921</v>
      </c>
    </row>
    <row r="165" spans="2:11" x14ac:dyDescent="0.25">
      <c r="B165" s="62">
        <v>44353</v>
      </c>
      <c r="C165" s="51">
        <v>158</v>
      </c>
      <c r="D165" s="51">
        <f>COUNTIF('Database MP5'!$B$1:$B$181,B165)</f>
        <v>0</v>
      </c>
      <c r="E165" s="51">
        <f t="shared" si="16"/>
        <v>573</v>
      </c>
      <c r="F165" s="51">
        <f t="shared" si="17"/>
        <v>0</v>
      </c>
      <c r="G165" s="66">
        <f t="shared" si="14"/>
        <v>0.78493150684931512</v>
      </c>
      <c r="H165" s="67">
        <f t="shared" si="18"/>
        <v>0</v>
      </c>
      <c r="J165" s="73">
        <f t="shared" si="15"/>
        <v>832.46301369863022</v>
      </c>
      <c r="K165" s="74">
        <f t="shared" si="13"/>
        <v>6828.1791464092921</v>
      </c>
    </row>
    <row r="166" spans="2:11" x14ac:dyDescent="0.25">
      <c r="B166" s="62">
        <v>44354</v>
      </c>
      <c r="C166" s="51">
        <v>159</v>
      </c>
      <c r="D166" s="51">
        <f>COUNTIF('Database MP5'!$B$1:$B$181,B166)</f>
        <v>0</v>
      </c>
      <c r="E166" s="51">
        <f t="shared" si="16"/>
        <v>572</v>
      </c>
      <c r="F166" s="51">
        <f t="shared" si="17"/>
        <v>0</v>
      </c>
      <c r="G166" s="66">
        <f t="shared" si="14"/>
        <v>0.78356164383561644</v>
      </c>
      <c r="H166" s="67">
        <f t="shared" si="18"/>
        <v>0</v>
      </c>
      <c r="J166" s="73">
        <f t="shared" si="15"/>
        <v>832.46301369863022</v>
      </c>
      <c r="K166" s="74">
        <f t="shared" si="13"/>
        <v>6828.1791464092921</v>
      </c>
    </row>
    <row r="167" spans="2:11" x14ac:dyDescent="0.25">
      <c r="B167" s="62">
        <v>44355</v>
      </c>
      <c r="C167" s="51">
        <v>160</v>
      </c>
      <c r="D167" s="51">
        <f>COUNTIF('Database MP5'!$B$1:$B$181,B167)</f>
        <v>0</v>
      </c>
      <c r="E167" s="51">
        <f t="shared" si="16"/>
        <v>571</v>
      </c>
      <c r="F167" s="51">
        <f t="shared" si="17"/>
        <v>0</v>
      </c>
      <c r="G167" s="66">
        <f t="shared" si="14"/>
        <v>0.78219178082191776</v>
      </c>
      <c r="H167" s="67">
        <f t="shared" si="18"/>
        <v>0</v>
      </c>
      <c r="J167" s="73">
        <f t="shared" si="15"/>
        <v>832.46301369863022</v>
      </c>
      <c r="K167" s="74">
        <f t="shared" si="13"/>
        <v>6828.1791464092921</v>
      </c>
    </row>
    <row r="168" spans="2:11" x14ac:dyDescent="0.25">
      <c r="B168" s="62">
        <v>44356</v>
      </c>
      <c r="C168" s="51">
        <v>161</v>
      </c>
      <c r="D168" s="51">
        <f>COUNTIF('Database MP5'!$B$1:$B$181,B168)</f>
        <v>0</v>
      </c>
      <c r="E168" s="51">
        <f t="shared" si="16"/>
        <v>570</v>
      </c>
      <c r="F168" s="51">
        <f t="shared" si="17"/>
        <v>0</v>
      </c>
      <c r="G168" s="66">
        <f t="shared" si="14"/>
        <v>0.78082191780821919</v>
      </c>
      <c r="H168" s="67">
        <f t="shared" si="18"/>
        <v>0</v>
      </c>
      <c r="J168" s="73">
        <f t="shared" si="15"/>
        <v>832.46301369863022</v>
      </c>
      <c r="K168" s="74">
        <f t="shared" si="13"/>
        <v>6828.1791464092921</v>
      </c>
    </row>
    <row r="169" spans="2:11" x14ac:dyDescent="0.25">
      <c r="B169" s="62">
        <v>44357</v>
      </c>
      <c r="C169" s="51">
        <v>162</v>
      </c>
      <c r="D169" s="51">
        <f>COUNTIF('Database MP5'!$B$1:$B$181,B169)</f>
        <v>0</v>
      </c>
      <c r="E169" s="51">
        <f t="shared" si="16"/>
        <v>569</v>
      </c>
      <c r="F169" s="51">
        <f t="shared" si="17"/>
        <v>0</v>
      </c>
      <c r="G169" s="66">
        <f t="shared" si="14"/>
        <v>0.77945205479452051</v>
      </c>
      <c r="H169" s="67">
        <f t="shared" si="18"/>
        <v>0</v>
      </c>
      <c r="J169" s="73">
        <f t="shared" si="15"/>
        <v>832.46301369863022</v>
      </c>
      <c r="K169" s="74">
        <f t="shared" si="13"/>
        <v>6828.1791464092921</v>
      </c>
    </row>
    <row r="170" spans="2:11" x14ac:dyDescent="0.25">
      <c r="B170" s="62">
        <v>44358</v>
      </c>
      <c r="C170" s="51">
        <v>163</v>
      </c>
      <c r="D170" s="51">
        <f>COUNTIF('Database MP5'!$B$1:$B$181,B170)</f>
        <v>0</v>
      </c>
      <c r="E170" s="51">
        <f t="shared" si="16"/>
        <v>568</v>
      </c>
      <c r="F170" s="51">
        <f t="shared" si="17"/>
        <v>0</v>
      </c>
      <c r="G170" s="66">
        <f t="shared" si="14"/>
        <v>0.77808219178082194</v>
      </c>
      <c r="H170" s="67">
        <f t="shared" si="18"/>
        <v>0</v>
      </c>
      <c r="J170" s="73">
        <f t="shared" si="15"/>
        <v>832.46301369863022</v>
      </c>
      <c r="K170" s="74">
        <f t="shared" si="13"/>
        <v>6828.1791464092921</v>
      </c>
    </row>
    <row r="171" spans="2:11" x14ac:dyDescent="0.25">
      <c r="B171" s="62">
        <v>44359</v>
      </c>
      <c r="C171" s="51">
        <v>164</v>
      </c>
      <c r="D171" s="51">
        <f>COUNTIF('Database MP5'!$B$1:$B$181,B171)</f>
        <v>0</v>
      </c>
      <c r="E171" s="51">
        <f t="shared" si="16"/>
        <v>567</v>
      </c>
      <c r="F171" s="51">
        <f t="shared" si="17"/>
        <v>0</v>
      </c>
      <c r="G171" s="66">
        <f t="shared" si="14"/>
        <v>0.77671232876712326</v>
      </c>
      <c r="H171" s="67">
        <f t="shared" si="18"/>
        <v>0</v>
      </c>
      <c r="J171" s="73">
        <f t="shared" si="15"/>
        <v>832.46301369863022</v>
      </c>
      <c r="K171" s="74">
        <f t="shared" si="13"/>
        <v>6828.1791464092921</v>
      </c>
    </row>
    <row r="172" spans="2:11" x14ac:dyDescent="0.25">
      <c r="B172" s="62">
        <v>44360</v>
      </c>
      <c r="C172" s="51">
        <v>165</v>
      </c>
      <c r="D172" s="51">
        <f>COUNTIF('Database MP5'!$B$1:$B$181,B172)</f>
        <v>0</v>
      </c>
      <c r="E172" s="51">
        <f t="shared" si="16"/>
        <v>566</v>
      </c>
      <c r="F172" s="51">
        <f t="shared" si="17"/>
        <v>0</v>
      </c>
      <c r="G172" s="66">
        <f t="shared" si="14"/>
        <v>0.77534246575342469</v>
      </c>
      <c r="H172" s="67">
        <f t="shared" si="18"/>
        <v>0</v>
      </c>
      <c r="J172" s="73">
        <f t="shared" si="15"/>
        <v>832.46301369863022</v>
      </c>
      <c r="K172" s="74">
        <f t="shared" si="13"/>
        <v>6828.1791464092921</v>
      </c>
    </row>
    <row r="173" spans="2:11" x14ac:dyDescent="0.25">
      <c r="B173" s="62">
        <v>44361</v>
      </c>
      <c r="C173" s="51">
        <v>166</v>
      </c>
      <c r="D173" s="51">
        <f>COUNTIF('Database MP5'!$B$1:$B$181,B173)</f>
        <v>0</v>
      </c>
      <c r="E173" s="51">
        <f t="shared" si="16"/>
        <v>565</v>
      </c>
      <c r="F173" s="51">
        <f t="shared" si="17"/>
        <v>0</v>
      </c>
      <c r="G173" s="66">
        <f t="shared" si="14"/>
        <v>0.77397260273972601</v>
      </c>
      <c r="H173" s="67">
        <f t="shared" si="18"/>
        <v>0</v>
      </c>
      <c r="J173" s="73">
        <f t="shared" si="15"/>
        <v>832.46301369863022</v>
      </c>
      <c r="K173" s="74">
        <f t="shared" si="13"/>
        <v>6828.1791464092921</v>
      </c>
    </row>
    <row r="174" spans="2:11" x14ac:dyDescent="0.25">
      <c r="B174" s="62">
        <v>44362</v>
      </c>
      <c r="C174" s="51">
        <v>167</v>
      </c>
      <c r="D174" s="51">
        <f>COUNTIF('Database MP5'!$B$1:$B$181,B174)</f>
        <v>0</v>
      </c>
      <c r="E174" s="51">
        <f t="shared" si="16"/>
        <v>564</v>
      </c>
      <c r="F174" s="51">
        <f t="shared" si="17"/>
        <v>0</v>
      </c>
      <c r="G174" s="66">
        <f t="shared" si="14"/>
        <v>0.77260273972602744</v>
      </c>
      <c r="H174" s="67">
        <f t="shared" si="18"/>
        <v>0</v>
      </c>
      <c r="J174" s="73">
        <f t="shared" si="15"/>
        <v>832.46301369863022</v>
      </c>
      <c r="K174" s="74">
        <f t="shared" si="13"/>
        <v>6828.1791464092921</v>
      </c>
    </row>
    <row r="175" spans="2:11" x14ac:dyDescent="0.25">
      <c r="B175" s="62">
        <v>44363</v>
      </c>
      <c r="C175" s="51">
        <v>168</v>
      </c>
      <c r="D175" s="51">
        <f>COUNTIF('Database MP5'!$B$1:$B$181,B175)</f>
        <v>1</v>
      </c>
      <c r="E175" s="51">
        <f t="shared" si="16"/>
        <v>563</v>
      </c>
      <c r="F175" s="51">
        <f t="shared" si="17"/>
        <v>563</v>
      </c>
      <c r="G175" s="66">
        <f t="shared" si="14"/>
        <v>0.77123287671232876</v>
      </c>
      <c r="H175" s="67">
        <f t="shared" si="18"/>
        <v>0.77123287671232876</v>
      </c>
      <c r="J175" s="73">
        <f t="shared" si="15"/>
        <v>833.23424657534258</v>
      </c>
      <c r="K175" s="74">
        <f t="shared" si="13"/>
        <v>6834.5050926184767</v>
      </c>
    </row>
    <row r="176" spans="2:11" x14ac:dyDescent="0.25">
      <c r="B176" s="62">
        <v>44364</v>
      </c>
      <c r="C176" s="51">
        <v>169</v>
      </c>
      <c r="D176" s="51">
        <f>COUNTIF('Database MP5'!$B$1:$B$181,B176)</f>
        <v>0</v>
      </c>
      <c r="E176" s="51">
        <f t="shared" si="16"/>
        <v>562</v>
      </c>
      <c r="F176" s="51">
        <f t="shared" si="17"/>
        <v>0</v>
      </c>
      <c r="G176" s="66">
        <f t="shared" si="14"/>
        <v>0.76986301369863008</v>
      </c>
      <c r="H176" s="67">
        <f t="shared" si="18"/>
        <v>0</v>
      </c>
      <c r="J176" s="73">
        <f t="shared" si="15"/>
        <v>833.23424657534258</v>
      </c>
      <c r="K176" s="74">
        <f t="shared" si="13"/>
        <v>6834.5050926184767</v>
      </c>
    </row>
    <row r="177" spans="2:11" x14ac:dyDescent="0.25">
      <c r="B177" s="62">
        <v>44365</v>
      </c>
      <c r="C177" s="51">
        <v>170</v>
      </c>
      <c r="D177" s="51">
        <f>COUNTIF('Database MP5'!$B$1:$B$181,B177)</f>
        <v>1</v>
      </c>
      <c r="E177" s="51">
        <f t="shared" si="16"/>
        <v>561</v>
      </c>
      <c r="F177" s="51">
        <f t="shared" si="17"/>
        <v>561</v>
      </c>
      <c r="G177" s="66">
        <f t="shared" si="14"/>
        <v>0.76849315068493151</v>
      </c>
      <c r="H177" s="67">
        <f t="shared" si="18"/>
        <v>0.76849315068493151</v>
      </c>
      <c r="J177" s="73">
        <f t="shared" si="15"/>
        <v>834.00273972602747</v>
      </c>
      <c r="K177" s="74">
        <f t="shared" si="13"/>
        <v>6840.8085665498293</v>
      </c>
    </row>
    <row r="178" spans="2:11" x14ac:dyDescent="0.25">
      <c r="B178" s="62">
        <v>44366</v>
      </c>
      <c r="C178" s="51">
        <v>171</v>
      </c>
      <c r="D178" s="51">
        <f>COUNTIF('Database MP5'!$B$1:$B$181,B178)</f>
        <v>1</v>
      </c>
      <c r="E178" s="51">
        <f t="shared" si="16"/>
        <v>560</v>
      </c>
      <c r="F178" s="51">
        <f t="shared" si="17"/>
        <v>560</v>
      </c>
      <c r="G178" s="66">
        <f t="shared" si="14"/>
        <v>0.76712328767123283</v>
      </c>
      <c r="H178" s="67">
        <f t="shared" si="18"/>
        <v>0.76712328767123283</v>
      </c>
      <c r="J178" s="73">
        <f t="shared" si="15"/>
        <v>834.76986301369868</v>
      </c>
      <c r="K178" s="74">
        <f t="shared" si="13"/>
        <v>6847.100804342268</v>
      </c>
    </row>
    <row r="179" spans="2:11" x14ac:dyDescent="0.25">
      <c r="B179" s="62">
        <v>44367</v>
      </c>
      <c r="C179" s="51">
        <v>172</v>
      </c>
      <c r="D179" s="51">
        <f>COUNTIF('Database MP5'!$B$1:$B$181,B179)</f>
        <v>0</v>
      </c>
      <c r="E179" s="51">
        <f t="shared" si="16"/>
        <v>559</v>
      </c>
      <c r="F179" s="51">
        <f t="shared" si="17"/>
        <v>0</v>
      </c>
      <c r="G179" s="66">
        <f t="shared" si="14"/>
        <v>0.76575342465753427</v>
      </c>
      <c r="H179" s="67">
        <f t="shared" si="18"/>
        <v>0</v>
      </c>
      <c r="J179" s="73">
        <f t="shared" si="15"/>
        <v>834.76986301369868</v>
      </c>
      <c r="K179" s="74">
        <f t="shared" si="13"/>
        <v>6847.100804342268</v>
      </c>
    </row>
    <row r="180" spans="2:11" x14ac:dyDescent="0.25">
      <c r="B180" s="62">
        <v>44368</v>
      </c>
      <c r="C180" s="51">
        <v>173</v>
      </c>
      <c r="D180" s="51">
        <f>COUNTIF('Database MP5'!$B$1:$B$181,B180)</f>
        <v>0</v>
      </c>
      <c r="E180" s="51">
        <f t="shared" si="16"/>
        <v>558</v>
      </c>
      <c r="F180" s="51">
        <f t="shared" si="17"/>
        <v>0</v>
      </c>
      <c r="G180" s="66">
        <f t="shared" si="14"/>
        <v>0.76438356164383559</v>
      </c>
      <c r="H180" s="67">
        <f t="shared" si="18"/>
        <v>0</v>
      </c>
      <c r="J180" s="73">
        <f t="shared" si="15"/>
        <v>834.76986301369868</v>
      </c>
      <c r="K180" s="74">
        <f t="shared" si="13"/>
        <v>6847.100804342268</v>
      </c>
    </row>
    <row r="181" spans="2:11" x14ac:dyDescent="0.25">
      <c r="B181" s="62">
        <v>44369</v>
      </c>
      <c r="C181" s="51">
        <v>174</v>
      </c>
      <c r="D181" s="51">
        <f>COUNTIF('Database MP5'!$B$1:$B$181,B181)</f>
        <v>0</v>
      </c>
      <c r="E181" s="51">
        <f t="shared" si="16"/>
        <v>557</v>
      </c>
      <c r="F181" s="51">
        <f t="shared" si="17"/>
        <v>0</v>
      </c>
      <c r="G181" s="66">
        <f t="shared" si="14"/>
        <v>0.76301369863013702</v>
      </c>
      <c r="H181" s="67">
        <f t="shared" si="18"/>
        <v>0</v>
      </c>
      <c r="J181" s="73">
        <f t="shared" si="15"/>
        <v>834.76986301369868</v>
      </c>
      <c r="K181" s="74">
        <f t="shared" si="13"/>
        <v>6847.100804342268</v>
      </c>
    </row>
    <row r="182" spans="2:11" x14ac:dyDescent="0.25">
      <c r="B182" s="62">
        <v>44370</v>
      </c>
      <c r="C182" s="51">
        <v>175</v>
      </c>
      <c r="D182" s="51">
        <f>COUNTIF('Database MP5'!$B$1:$B$181,B182)</f>
        <v>0</v>
      </c>
      <c r="E182" s="51">
        <f t="shared" si="16"/>
        <v>556</v>
      </c>
      <c r="F182" s="51">
        <f t="shared" si="17"/>
        <v>0</v>
      </c>
      <c r="G182" s="66">
        <f t="shared" si="14"/>
        <v>0.76164383561643834</v>
      </c>
      <c r="H182" s="67">
        <f t="shared" si="18"/>
        <v>0</v>
      </c>
      <c r="J182" s="73">
        <f t="shared" si="15"/>
        <v>834.76986301369868</v>
      </c>
      <c r="K182" s="74">
        <f t="shared" si="13"/>
        <v>6847.100804342268</v>
      </c>
    </row>
    <row r="183" spans="2:11" x14ac:dyDescent="0.25">
      <c r="B183" s="62">
        <v>44371</v>
      </c>
      <c r="C183" s="51">
        <v>176</v>
      </c>
      <c r="D183" s="51">
        <f>COUNTIF('Database MP5'!$B$1:$B$181,B183)</f>
        <v>0</v>
      </c>
      <c r="E183" s="51">
        <f t="shared" si="16"/>
        <v>555</v>
      </c>
      <c r="F183" s="51">
        <f t="shared" si="17"/>
        <v>0</v>
      </c>
      <c r="G183" s="66">
        <f t="shared" si="14"/>
        <v>0.76027397260273977</v>
      </c>
      <c r="H183" s="67">
        <f t="shared" si="18"/>
        <v>0</v>
      </c>
      <c r="J183" s="73">
        <f t="shared" si="15"/>
        <v>834.76986301369868</v>
      </c>
      <c r="K183" s="74">
        <f t="shared" si="13"/>
        <v>6847.100804342268</v>
      </c>
    </row>
    <row r="184" spans="2:11" x14ac:dyDescent="0.25">
      <c r="B184" s="62">
        <v>44372</v>
      </c>
      <c r="C184" s="51">
        <v>177</v>
      </c>
      <c r="D184" s="51">
        <f>COUNTIF('Database MP5'!$B$1:$B$181,B184)</f>
        <v>0</v>
      </c>
      <c r="E184" s="51">
        <f t="shared" si="16"/>
        <v>554</v>
      </c>
      <c r="F184" s="51">
        <f t="shared" si="17"/>
        <v>0</v>
      </c>
      <c r="G184" s="66">
        <f t="shared" si="14"/>
        <v>0.75890410958904109</v>
      </c>
      <c r="H184" s="67">
        <f t="shared" si="18"/>
        <v>0</v>
      </c>
      <c r="J184" s="73">
        <f t="shared" si="15"/>
        <v>834.76986301369868</v>
      </c>
      <c r="K184" s="74">
        <f t="shared" si="13"/>
        <v>6847.100804342268</v>
      </c>
    </row>
    <row r="185" spans="2:11" x14ac:dyDescent="0.25">
      <c r="B185" s="62">
        <v>44373</v>
      </c>
      <c r="C185" s="51">
        <v>178</v>
      </c>
      <c r="D185" s="51">
        <f>COUNTIF('Database MP5'!$B$1:$B$181,B185)</f>
        <v>0</v>
      </c>
      <c r="E185" s="51">
        <f t="shared" si="16"/>
        <v>553</v>
      </c>
      <c r="F185" s="51">
        <f t="shared" si="17"/>
        <v>0</v>
      </c>
      <c r="G185" s="66">
        <f t="shared" si="14"/>
        <v>0.75753424657534252</v>
      </c>
      <c r="H185" s="67">
        <f t="shared" si="18"/>
        <v>0</v>
      </c>
      <c r="J185" s="73">
        <f t="shared" si="15"/>
        <v>834.76986301369868</v>
      </c>
      <c r="K185" s="74">
        <f t="shared" si="13"/>
        <v>6847.100804342268</v>
      </c>
    </row>
    <row r="186" spans="2:11" x14ac:dyDescent="0.25">
      <c r="B186" s="62">
        <v>44374</v>
      </c>
      <c r="C186" s="51">
        <v>179</v>
      </c>
      <c r="D186" s="51">
        <f>COUNTIF('Database MP5'!$B$1:$B$181,B186)</f>
        <v>0</v>
      </c>
      <c r="E186" s="51">
        <f t="shared" si="16"/>
        <v>552</v>
      </c>
      <c r="F186" s="51">
        <f t="shared" si="17"/>
        <v>0</v>
      </c>
      <c r="G186" s="66">
        <f t="shared" si="14"/>
        <v>0.75616438356164384</v>
      </c>
      <c r="H186" s="67">
        <f t="shared" si="18"/>
        <v>0</v>
      </c>
      <c r="J186" s="73">
        <f t="shared" si="15"/>
        <v>834.76986301369868</v>
      </c>
      <c r="K186" s="74">
        <f t="shared" si="13"/>
        <v>6847.100804342268</v>
      </c>
    </row>
    <row r="187" spans="2:11" x14ac:dyDescent="0.25">
      <c r="B187" s="62">
        <v>44375</v>
      </c>
      <c r="C187" s="51">
        <v>180</v>
      </c>
      <c r="D187" s="51">
        <f>COUNTIF('Database MP5'!$B$1:$B$181,B187)</f>
        <v>0</v>
      </c>
      <c r="E187" s="51">
        <f t="shared" si="16"/>
        <v>551</v>
      </c>
      <c r="F187" s="51">
        <f t="shared" si="17"/>
        <v>0</v>
      </c>
      <c r="G187" s="66">
        <f t="shared" si="14"/>
        <v>0.75479452054794516</v>
      </c>
      <c r="H187" s="67">
        <f t="shared" si="18"/>
        <v>0</v>
      </c>
      <c r="J187" s="73">
        <f t="shared" si="15"/>
        <v>834.76986301369868</v>
      </c>
      <c r="K187" s="74">
        <f t="shared" si="13"/>
        <v>6847.100804342268</v>
      </c>
    </row>
    <row r="188" spans="2:11" x14ac:dyDescent="0.25">
      <c r="B188" s="62">
        <v>44376</v>
      </c>
      <c r="C188" s="51">
        <v>181</v>
      </c>
      <c r="D188" s="51">
        <f>COUNTIF('Database MP5'!$B$1:$B$181,B188)</f>
        <v>0</v>
      </c>
      <c r="E188" s="51">
        <f t="shared" si="16"/>
        <v>550</v>
      </c>
      <c r="F188" s="51">
        <f t="shared" si="17"/>
        <v>0</v>
      </c>
      <c r="G188" s="66">
        <f t="shared" si="14"/>
        <v>0.75342465753424659</v>
      </c>
      <c r="H188" s="67">
        <f t="shared" si="18"/>
        <v>0</v>
      </c>
      <c r="J188" s="73">
        <f t="shared" si="15"/>
        <v>834.76986301369868</v>
      </c>
      <c r="K188" s="74">
        <f t="shared" si="13"/>
        <v>6847.100804342268</v>
      </c>
    </row>
    <row r="189" spans="2:11" x14ac:dyDescent="0.25">
      <c r="B189" s="62">
        <v>44377</v>
      </c>
      <c r="C189" s="51">
        <v>182</v>
      </c>
      <c r="D189" s="51">
        <f>COUNTIF('Database MP5'!$B$1:$B$181,B189)</f>
        <v>1</v>
      </c>
      <c r="E189" s="51">
        <f t="shared" si="16"/>
        <v>549</v>
      </c>
      <c r="F189" s="51">
        <f t="shared" si="17"/>
        <v>549</v>
      </c>
      <c r="G189" s="66">
        <f t="shared" si="14"/>
        <v>0.75205479452054791</v>
      </c>
      <c r="H189" s="67">
        <f t="shared" si="18"/>
        <v>0.75205479452054791</v>
      </c>
      <c r="J189" s="73">
        <f t="shared" si="15"/>
        <v>835.5219178082192</v>
      </c>
      <c r="K189" s="74">
        <f t="shared" si="13"/>
        <v>6853.2694446066398</v>
      </c>
    </row>
    <row r="190" spans="2:11" x14ac:dyDescent="0.25">
      <c r="B190" s="62">
        <v>44378</v>
      </c>
      <c r="C190" s="51">
        <v>183</v>
      </c>
      <c r="D190" s="51">
        <f>COUNTIF('Database MP5'!$B$1:$B$181,B190)</f>
        <v>0</v>
      </c>
      <c r="E190" s="51">
        <f t="shared" si="16"/>
        <v>548</v>
      </c>
      <c r="F190" s="51">
        <f t="shared" si="17"/>
        <v>0</v>
      </c>
      <c r="G190" s="66">
        <f t="shared" si="14"/>
        <v>0.75068493150684934</v>
      </c>
      <c r="H190" s="67">
        <f t="shared" si="18"/>
        <v>0</v>
      </c>
      <c r="J190" s="73">
        <f t="shared" si="15"/>
        <v>835.5219178082192</v>
      </c>
      <c r="K190" s="74">
        <f t="shared" si="13"/>
        <v>6853.2694446066398</v>
      </c>
    </row>
    <row r="191" spans="2:11" x14ac:dyDescent="0.25">
      <c r="B191" s="62">
        <v>44379</v>
      </c>
      <c r="C191" s="51">
        <v>184</v>
      </c>
      <c r="D191" s="51">
        <f>COUNTIF('Database MP5'!$B$1:$B$181,B191)</f>
        <v>1</v>
      </c>
      <c r="E191" s="51">
        <f t="shared" si="16"/>
        <v>547</v>
      </c>
      <c r="F191" s="51">
        <f t="shared" si="17"/>
        <v>547</v>
      </c>
      <c r="G191" s="66">
        <f t="shared" si="14"/>
        <v>0.74931506849315066</v>
      </c>
      <c r="H191" s="67">
        <f t="shared" si="18"/>
        <v>0.74931506849315066</v>
      </c>
      <c r="J191" s="73">
        <f t="shared" si="15"/>
        <v>836.27123287671236</v>
      </c>
      <c r="K191" s="74">
        <f t="shared" si="13"/>
        <v>6859.4156125931831</v>
      </c>
    </row>
    <row r="192" spans="2:11" x14ac:dyDescent="0.25">
      <c r="B192" s="62">
        <v>44380</v>
      </c>
      <c r="C192" s="51">
        <v>185</v>
      </c>
      <c r="D192" s="51">
        <f>COUNTIF('Database MP5'!$B$1:$B$181,B192)</f>
        <v>1</v>
      </c>
      <c r="E192" s="51">
        <f t="shared" si="16"/>
        <v>546</v>
      </c>
      <c r="F192" s="51">
        <f t="shared" si="17"/>
        <v>546</v>
      </c>
      <c r="G192" s="66">
        <f t="shared" si="14"/>
        <v>0.74794520547945209</v>
      </c>
      <c r="H192" s="67">
        <f t="shared" si="18"/>
        <v>0.74794520547945209</v>
      </c>
      <c r="J192" s="73">
        <f t="shared" si="15"/>
        <v>837.01917808219184</v>
      </c>
      <c r="K192" s="74">
        <f t="shared" si="13"/>
        <v>6865.55054444081</v>
      </c>
    </row>
    <row r="193" spans="2:11" x14ac:dyDescent="0.25">
      <c r="B193" s="62">
        <v>44381</v>
      </c>
      <c r="C193" s="51">
        <v>186</v>
      </c>
      <c r="D193" s="51">
        <f>COUNTIF('Database MP5'!$B$1:$B$181,B193)</f>
        <v>0</v>
      </c>
      <c r="E193" s="51">
        <f t="shared" si="16"/>
        <v>545</v>
      </c>
      <c r="F193" s="51">
        <f t="shared" si="17"/>
        <v>0</v>
      </c>
      <c r="G193" s="66">
        <f t="shared" si="14"/>
        <v>0.74657534246575341</v>
      </c>
      <c r="H193" s="67">
        <f t="shared" si="18"/>
        <v>0</v>
      </c>
      <c r="J193" s="73">
        <f t="shared" si="15"/>
        <v>837.01917808219184</v>
      </c>
      <c r="K193" s="74">
        <f t="shared" si="13"/>
        <v>6865.55054444081</v>
      </c>
    </row>
    <row r="194" spans="2:11" x14ac:dyDescent="0.25">
      <c r="B194" s="62">
        <v>44382</v>
      </c>
      <c r="C194" s="51">
        <v>187</v>
      </c>
      <c r="D194" s="51">
        <f>COUNTIF('Database MP5'!$B$1:$B$181,B194)</f>
        <v>0</v>
      </c>
      <c r="E194" s="51">
        <f t="shared" si="16"/>
        <v>544</v>
      </c>
      <c r="F194" s="51">
        <f t="shared" si="17"/>
        <v>0</v>
      </c>
      <c r="G194" s="66">
        <f t="shared" si="14"/>
        <v>0.74520547945205484</v>
      </c>
      <c r="H194" s="67">
        <f t="shared" si="18"/>
        <v>0</v>
      </c>
      <c r="J194" s="73">
        <f t="shared" si="15"/>
        <v>837.01917808219184</v>
      </c>
      <c r="K194" s="74">
        <f t="shared" si="13"/>
        <v>6865.55054444081</v>
      </c>
    </row>
    <row r="195" spans="2:11" x14ac:dyDescent="0.25">
      <c r="B195" s="62">
        <v>44383</v>
      </c>
      <c r="C195" s="51">
        <v>188</v>
      </c>
      <c r="D195" s="51">
        <f>COUNTIF('Database MP5'!$B$1:$B$181,B195)</f>
        <v>8</v>
      </c>
      <c r="E195" s="51">
        <f t="shared" si="16"/>
        <v>543</v>
      </c>
      <c r="F195" s="51">
        <f t="shared" si="17"/>
        <v>4344</v>
      </c>
      <c r="G195" s="66">
        <f t="shared" si="14"/>
        <v>0.74383561643835616</v>
      </c>
      <c r="H195" s="67">
        <f t="shared" si="18"/>
        <v>5.9506849315068493</v>
      </c>
      <c r="J195" s="73">
        <f t="shared" si="15"/>
        <v>842.96986301369873</v>
      </c>
      <c r="K195" s="74">
        <f t="shared" si="13"/>
        <v>6914.3603318878677</v>
      </c>
    </row>
    <row r="196" spans="2:11" x14ac:dyDescent="0.25">
      <c r="B196" s="62">
        <v>44384</v>
      </c>
      <c r="C196" s="51">
        <v>189</v>
      </c>
      <c r="D196" s="51">
        <f>COUNTIF('Database MP5'!$B$1:$B$181,B196)</f>
        <v>0</v>
      </c>
      <c r="E196" s="51">
        <f t="shared" si="16"/>
        <v>542</v>
      </c>
      <c r="F196" s="51">
        <f t="shared" si="17"/>
        <v>0</v>
      </c>
      <c r="G196" s="66">
        <f t="shared" si="14"/>
        <v>0.74246575342465748</v>
      </c>
      <c r="H196" s="67">
        <f t="shared" si="18"/>
        <v>0</v>
      </c>
      <c r="J196" s="73">
        <f t="shared" si="15"/>
        <v>842.96986301369873</v>
      </c>
      <c r="K196" s="74">
        <f t="shared" si="13"/>
        <v>6914.3603318878677</v>
      </c>
    </row>
    <row r="197" spans="2:11" x14ac:dyDescent="0.25">
      <c r="B197" s="62">
        <v>44385</v>
      </c>
      <c r="C197" s="51">
        <v>190</v>
      </c>
      <c r="D197" s="51">
        <f>COUNTIF('Database MP5'!$B$1:$B$181,B197)</f>
        <v>1</v>
      </c>
      <c r="E197" s="51">
        <f t="shared" si="16"/>
        <v>541</v>
      </c>
      <c r="F197" s="51">
        <f t="shared" si="17"/>
        <v>541</v>
      </c>
      <c r="G197" s="66">
        <f t="shared" si="14"/>
        <v>0.74109589041095891</v>
      </c>
      <c r="H197" s="67">
        <f t="shared" si="18"/>
        <v>0.74109589041095891</v>
      </c>
      <c r="J197" s="73">
        <f t="shared" si="15"/>
        <v>843.7109589041097</v>
      </c>
      <c r="K197" s="74">
        <f t="shared" si="13"/>
        <v>6920.4390830409202</v>
      </c>
    </row>
    <row r="198" spans="2:11" x14ac:dyDescent="0.25">
      <c r="B198" s="62">
        <v>44386</v>
      </c>
      <c r="C198" s="51">
        <v>191</v>
      </c>
      <c r="D198" s="51">
        <f>COUNTIF('Database MP5'!$B$1:$B$181,B198)</f>
        <v>0</v>
      </c>
      <c r="E198" s="51">
        <f t="shared" si="16"/>
        <v>540</v>
      </c>
      <c r="F198" s="51">
        <f t="shared" si="17"/>
        <v>0</v>
      </c>
      <c r="G198" s="66">
        <f t="shared" si="14"/>
        <v>0.73972602739726023</v>
      </c>
      <c r="H198" s="67">
        <f t="shared" si="18"/>
        <v>0</v>
      </c>
      <c r="J198" s="73">
        <f t="shared" si="15"/>
        <v>843.7109589041097</v>
      </c>
      <c r="K198" s="74">
        <f t="shared" si="13"/>
        <v>6920.4390830409202</v>
      </c>
    </row>
    <row r="199" spans="2:11" x14ac:dyDescent="0.25">
      <c r="B199" s="62">
        <v>44387</v>
      </c>
      <c r="C199" s="51">
        <v>192</v>
      </c>
      <c r="D199" s="51">
        <f>COUNTIF('Database MP5'!$B$1:$B$181,B199)</f>
        <v>0</v>
      </c>
      <c r="E199" s="51">
        <f t="shared" si="16"/>
        <v>539</v>
      </c>
      <c r="F199" s="51">
        <f t="shared" si="17"/>
        <v>0</v>
      </c>
      <c r="G199" s="66">
        <f t="shared" si="14"/>
        <v>0.73835616438356166</v>
      </c>
      <c r="H199" s="67">
        <f t="shared" si="18"/>
        <v>0</v>
      </c>
      <c r="J199" s="73">
        <f t="shared" si="15"/>
        <v>843.7109589041097</v>
      </c>
      <c r="K199" s="74">
        <f t="shared" ref="K199:K262" si="19">$M$4*2*(1-$Q$4)*J199*$N$4*$O$4*$P$4</f>
        <v>6920.4390830409202</v>
      </c>
    </row>
    <row r="200" spans="2:11" x14ac:dyDescent="0.25">
      <c r="B200" s="62">
        <v>44388</v>
      </c>
      <c r="C200" s="51">
        <v>193</v>
      </c>
      <c r="D200" s="51">
        <f>COUNTIF('Database MP5'!$B$1:$B$181,B200)</f>
        <v>0</v>
      </c>
      <c r="E200" s="51">
        <f t="shared" si="16"/>
        <v>538</v>
      </c>
      <c r="F200" s="51">
        <f t="shared" si="17"/>
        <v>0</v>
      </c>
      <c r="G200" s="66">
        <f t="shared" ref="G200:G263" si="20">E200/$K$4</f>
        <v>0.73698630136986298</v>
      </c>
      <c r="H200" s="67">
        <f t="shared" si="18"/>
        <v>0</v>
      </c>
      <c r="J200" s="73">
        <f t="shared" ref="J200:J263" si="21">H200+J199</f>
        <v>843.7109589041097</v>
      </c>
      <c r="K200" s="74">
        <f t="shared" si="19"/>
        <v>6920.4390830409202</v>
      </c>
    </row>
    <row r="201" spans="2:11" x14ac:dyDescent="0.25">
      <c r="B201" s="62">
        <v>44389</v>
      </c>
      <c r="C201" s="51">
        <v>194</v>
      </c>
      <c r="D201" s="51">
        <f>COUNTIF('Database MP5'!$B$1:$B$181,B201)</f>
        <v>0</v>
      </c>
      <c r="E201" s="51">
        <f t="shared" si="16"/>
        <v>537</v>
      </c>
      <c r="F201" s="51">
        <f t="shared" si="17"/>
        <v>0</v>
      </c>
      <c r="G201" s="66">
        <f t="shared" si="20"/>
        <v>0.73561643835616441</v>
      </c>
      <c r="H201" s="67">
        <f t="shared" si="18"/>
        <v>0</v>
      </c>
      <c r="J201" s="73">
        <f t="shared" si="21"/>
        <v>843.7109589041097</v>
      </c>
      <c r="K201" s="74">
        <f t="shared" si="19"/>
        <v>6920.4390830409202</v>
      </c>
    </row>
    <row r="202" spans="2:11" x14ac:dyDescent="0.25">
      <c r="B202" s="62">
        <v>44390</v>
      </c>
      <c r="C202" s="51">
        <v>195</v>
      </c>
      <c r="D202" s="51">
        <f>COUNTIF('Database MP5'!$B$1:$B$181,B202)</f>
        <v>0</v>
      </c>
      <c r="E202" s="51">
        <f t="shared" ref="E202:E265" si="22">E201-1</f>
        <v>536</v>
      </c>
      <c r="F202" s="51">
        <f t="shared" ref="F202:F265" si="23">E202*D202</f>
        <v>0</v>
      </c>
      <c r="G202" s="66">
        <f t="shared" si="20"/>
        <v>0.73424657534246573</v>
      </c>
      <c r="H202" s="67">
        <f t="shared" ref="H202:H265" si="24">D202*G202</f>
        <v>0</v>
      </c>
      <c r="J202" s="73">
        <f t="shared" si="21"/>
        <v>843.7109589041097</v>
      </c>
      <c r="K202" s="74">
        <f t="shared" si="19"/>
        <v>6920.4390830409202</v>
      </c>
    </row>
    <row r="203" spans="2:11" x14ac:dyDescent="0.25">
      <c r="B203" s="62">
        <v>44391</v>
      </c>
      <c r="C203" s="51">
        <v>196</v>
      </c>
      <c r="D203" s="51">
        <f>COUNTIF('Database MP5'!$B$1:$B$181,B203)</f>
        <v>1</v>
      </c>
      <c r="E203" s="51">
        <f t="shared" si="22"/>
        <v>535</v>
      </c>
      <c r="F203" s="51">
        <f t="shared" si="23"/>
        <v>535</v>
      </c>
      <c r="G203" s="66">
        <f t="shared" si="20"/>
        <v>0.73287671232876717</v>
      </c>
      <c r="H203" s="67">
        <f t="shared" si="24"/>
        <v>0.73287671232876717</v>
      </c>
      <c r="J203" s="73">
        <f t="shared" si="21"/>
        <v>844.44383561643849</v>
      </c>
      <c r="K203" s="74">
        <f t="shared" si="19"/>
        <v>6926.4504173604819</v>
      </c>
    </row>
    <row r="204" spans="2:11" x14ac:dyDescent="0.25">
      <c r="B204" s="62">
        <v>44392</v>
      </c>
      <c r="C204" s="51">
        <v>197</v>
      </c>
      <c r="D204" s="51">
        <f>COUNTIF('Database MP5'!$B$1:$B$181,B204)</f>
        <v>0</v>
      </c>
      <c r="E204" s="51">
        <f t="shared" si="22"/>
        <v>534</v>
      </c>
      <c r="F204" s="51">
        <f t="shared" si="23"/>
        <v>0</v>
      </c>
      <c r="G204" s="66">
        <f t="shared" si="20"/>
        <v>0.73150684931506849</v>
      </c>
      <c r="H204" s="67">
        <f t="shared" si="24"/>
        <v>0</v>
      </c>
      <c r="J204" s="73">
        <f t="shared" si="21"/>
        <v>844.44383561643849</v>
      </c>
      <c r="K204" s="74">
        <f t="shared" si="19"/>
        <v>6926.4504173604819</v>
      </c>
    </row>
    <row r="205" spans="2:11" x14ac:dyDescent="0.25">
      <c r="B205" s="62">
        <v>44393</v>
      </c>
      <c r="C205" s="51">
        <v>198</v>
      </c>
      <c r="D205" s="51">
        <f>COUNTIF('Database MP5'!$B$1:$B$181,B205)</f>
        <v>1</v>
      </c>
      <c r="E205" s="51">
        <f t="shared" si="22"/>
        <v>533</v>
      </c>
      <c r="F205" s="51">
        <f t="shared" si="23"/>
        <v>533</v>
      </c>
      <c r="G205" s="66">
        <f t="shared" si="20"/>
        <v>0.73013698630136992</v>
      </c>
      <c r="H205" s="67">
        <f t="shared" si="24"/>
        <v>0.73013698630136992</v>
      </c>
      <c r="J205" s="73">
        <f t="shared" si="21"/>
        <v>845.17397260273981</v>
      </c>
      <c r="K205" s="74">
        <f t="shared" si="19"/>
        <v>6932.4392794022133</v>
      </c>
    </row>
    <row r="206" spans="2:11" x14ac:dyDescent="0.25">
      <c r="B206" s="62">
        <v>44394</v>
      </c>
      <c r="C206" s="51">
        <v>199</v>
      </c>
      <c r="D206" s="51">
        <f>COUNTIF('Database MP5'!$B$1:$B$181,B206)</f>
        <v>0</v>
      </c>
      <c r="E206" s="51">
        <f t="shared" si="22"/>
        <v>532</v>
      </c>
      <c r="F206" s="51">
        <f t="shared" si="23"/>
        <v>0</v>
      </c>
      <c r="G206" s="66">
        <f t="shared" si="20"/>
        <v>0.72876712328767124</v>
      </c>
      <c r="H206" s="67">
        <f t="shared" si="24"/>
        <v>0</v>
      </c>
      <c r="J206" s="73">
        <f t="shared" si="21"/>
        <v>845.17397260273981</v>
      </c>
      <c r="K206" s="74">
        <f t="shared" si="19"/>
        <v>6932.4392794022133</v>
      </c>
    </row>
    <row r="207" spans="2:11" x14ac:dyDescent="0.25">
      <c r="B207" s="62">
        <v>44395</v>
      </c>
      <c r="C207" s="51">
        <v>200</v>
      </c>
      <c r="D207" s="51">
        <f>COUNTIF('Database MP5'!$B$1:$B$181,B207)</f>
        <v>0</v>
      </c>
      <c r="E207" s="51">
        <f t="shared" si="22"/>
        <v>531</v>
      </c>
      <c r="F207" s="51">
        <f t="shared" si="23"/>
        <v>0</v>
      </c>
      <c r="G207" s="66">
        <f t="shared" si="20"/>
        <v>0.72739726027397256</v>
      </c>
      <c r="H207" s="67">
        <f t="shared" si="24"/>
        <v>0</v>
      </c>
      <c r="J207" s="73">
        <f t="shared" si="21"/>
        <v>845.17397260273981</v>
      </c>
      <c r="K207" s="74">
        <f t="shared" si="19"/>
        <v>6932.4392794022133</v>
      </c>
    </row>
    <row r="208" spans="2:11" x14ac:dyDescent="0.25">
      <c r="B208" s="62">
        <v>44396</v>
      </c>
      <c r="C208" s="51">
        <v>201</v>
      </c>
      <c r="D208" s="51">
        <f>COUNTIF('Database MP5'!$B$1:$B$181,B208)</f>
        <v>0</v>
      </c>
      <c r="E208" s="51">
        <f t="shared" si="22"/>
        <v>530</v>
      </c>
      <c r="F208" s="51">
        <f t="shared" si="23"/>
        <v>0</v>
      </c>
      <c r="G208" s="66">
        <f t="shared" si="20"/>
        <v>0.72602739726027399</v>
      </c>
      <c r="H208" s="67">
        <f t="shared" si="24"/>
        <v>0</v>
      </c>
      <c r="J208" s="73">
        <f t="shared" si="21"/>
        <v>845.17397260273981</v>
      </c>
      <c r="K208" s="74">
        <f t="shared" si="19"/>
        <v>6932.4392794022133</v>
      </c>
    </row>
    <row r="209" spans="2:11" x14ac:dyDescent="0.25">
      <c r="B209" s="62">
        <v>44397</v>
      </c>
      <c r="C209" s="51">
        <v>202</v>
      </c>
      <c r="D209" s="51">
        <f>COUNTIF('Database MP5'!$B$1:$B$181,B209)</f>
        <v>0</v>
      </c>
      <c r="E209" s="51">
        <f t="shared" si="22"/>
        <v>529</v>
      </c>
      <c r="F209" s="51">
        <f t="shared" si="23"/>
        <v>0</v>
      </c>
      <c r="G209" s="66">
        <f t="shared" si="20"/>
        <v>0.72465753424657531</v>
      </c>
      <c r="H209" s="67">
        <f t="shared" si="24"/>
        <v>0</v>
      </c>
      <c r="J209" s="73">
        <f t="shared" si="21"/>
        <v>845.17397260273981</v>
      </c>
      <c r="K209" s="74">
        <f t="shared" si="19"/>
        <v>6932.4392794022133</v>
      </c>
    </row>
    <row r="210" spans="2:11" x14ac:dyDescent="0.25">
      <c r="B210" s="62">
        <v>44398</v>
      </c>
      <c r="C210" s="51">
        <v>203</v>
      </c>
      <c r="D210" s="51">
        <f>COUNTIF('Database MP5'!$B$1:$B$181,B210)</f>
        <v>0</v>
      </c>
      <c r="E210" s="51">
        <f t="shared" si="22"/>
        <v>528</v>
      </c>
      <c r="F210" s="51">
        <f t="shared" si="23"/>
        <v>0</v>
      </c>
      <c r="G210" s="66">
        <f t="shared" si="20"/>
        <v>0.72328767123287674</v>
      </c>
      <c r="H210" s="67">
        <f t="shared" si="24"/>
        <v>0</v>
      </c>
      <c r="J210" s="73">
        <f t="shared" si="21"/>
        <v>845.17397260273981</v>
      </c>
      <c r="K210" s="74">
        <f t="shared" si="19"/>
        <v>6932.4392794022133</v>
      </c>
    </row>
    <row r="211" spans="2:11" x14ac:dyDescent="0.25">
      <c r="B211" s="62">
        <v>44399</v>
      </c>
      <c r="C211" s="51">
        <v>204</v>
      </c>
      <c r="D211" s="51">
        <f>COUNTIF('Database MP5'!$B$1:$B$181,B211)</f>
        <v>0</v>
      </c>
      <c r="E211" s="51">
        <f t="shared" si="22"/>
        <v>527</v>
      </c>
      <c r="F211" s="51">
        <f t="shared" si="23"/>
        <v>0</v>
      </c>
      <c r="G211" s="66">
        <f t="shared" si="20"/>
        <v>0.72191780821917806</v>
      </c>
      <c r="H211" s="67">
        <f t="shared" si="24"/>
        <v>0</v>
      </c>
      <c r="J211" s="73">
        <f t="shared" si="21"/>
        <v>845.17397260273981</v>
      </c>
      <c r="K211" s="74">
        <f t="shared" si="19"/>
        <v>6932.4392794022133</v>
      </c>
    </row>
    <row r="212" spans="2:11" x14ac:dyDescent="0.25">
      <c r="B212" s="62">
        <v>44400</v>
      </c>
      <c r="C212" s="51">
        <v>205</v>
      </c>
      <c r="D212" s="51">
        <f>COUNTIF('Database MP5'!$B$1:$B$181,B212)</f>
        <v>0</v>
      </c>
      <c r="E212" s="51">
        <f t="shared" si="22"/>
        <v>526</v>
      </c>
      <c r="F212" s="51">
        <f t="shared" si="23"/>
        <v>0</v>
      </c>
      <c r="G212" s="66">
        <f t="shared" si="20"/>
        <v>0.72054794520547949</v>
      </c>
      <c r="H212" s="67">
        <f t="shared" si="24"/>
        <v>0</v>
      </c>
      <c r="J212" s="73">
        <f t="shared" si="21"/>
        <v>845.17397260273981</v>
      </c>
      <c r="K212" s="74">
        <f t="shared" si="19"/>
        <v>6932.4392794022133</v>
      </c>
    </row>
    <row r="213" spans="2:11" x14ac:dyDescent="0.25">
      <c r="B213" s="62">
        <v>44401</v>
      </c>
      <c r="C213" s="51">
        <v>206</v>
      </c>
      <c r="D213" s="51">
        <f>COUNTIF('Database MP5'!$B$1:$B$181,B213)</f>
        <v>0</v>
      </c>
      <c r="E213" s="51">
        <f t="shared" si="22"/>
        <v>525</v>
      </c>
      <c r="F213" s="51">
        <f t="shared" si="23"/>
        <v>0</v>
      </c>
      <c r="G213" s="66">
        <f t="shared" si="20"/>
        <v>0.71917808219178081</v>
      </c>
      <c r="H213" s="67">
        <f t="shared" si="24"/>
        <v>0</v>
      </c>
      <c r="J213" s="73">
        <f t="shared" si="21"/>
        <v>845.17397260273981</v>
      </c>
      <c r="K213" s="74">
        <f t="shared" si="19"/>
        <v>6932.4392794022133</v>
      </c>
    </row>
    <row r="214" spans="2:11" x14ac:dyDescent="0.25">
      <c r="B214" s="62">
        <v>44402</v>
      </c>
      <c r="C214" s="51">
        <v>207</v>
      </c>
      <c r="D214" s="51">
        <f>COUNTIF('Database MP5'!$B$1:$B$181,B214)</f>
        <v>0</v>
      </c>
      <c r="E214" s="51">
        <f t="shared" si="22"/>
        <v>524</v>
      </c>
      <c r="F214" s="51">
        <f t="shared" si="23"/>
        <v>0</v>
      </c>
      <c r="G214" s="66">
        <f t="shared" si="20"/>
        <v>0.71780821917808224</v>
      </c>
      <c r="H214" s="67">
        <f t="shared" si="24"/>
        <v>0</v>
      </c>
      <c r="J214" s="73">
        <f t="shared" si="21"/>
        <v>845.17397260273981</v>
      </c>
      <c r="K214" s="74">
        <f t="shared" si="19"/>
        <v>6932.4392794022133</v>
      </c>
    </row>
    <row r="215" spans="2:11" x14ac:dyDescent="0.25">
      <c r="B215" s="62">
        <v>44403</v>
      </c>
      <c r="C215" s="51">
        <v>208</v>
      </c>
      <c r="D215" s="51">
        <f>COUNTIF('Database MP5'!$B$1:$B$181,B215)</f>
        <v>0</v>
      </c>
      <c r="E215" s="51">
        <f t="shared" si="22"/>
        <v>523</v>
      </c>
      <c r="F215" s="51">
        <f t="shared" si="23"/>
        <v>0</v>
      </c>
      <c r="G215" s="66">
        <f t="shared" si="20"/>
        <v>0.71643835616438356</v>
      </c>
      <c r="H215" s="67">
        <f t="shared" si="24"/>
        <v>0</v>
      </c>
      <c r="J215" s="73">
        <f t="shared" si="21"/>
        <v>845.17397260273981</v>
      </c>
      <c r="K215" s="74">
        <f t="shared" si="19"/>
        <v>6932.4392794022133</v>
      </c>
    </row>
    <row r="216" spans="2:11" x14ac:dyDescent="0.25">
      <c r="B216" s="62">
        <v>44404</v>
      </c>
      <c r="C216" s="51">
        <v>209</v>
      </c>
      <c r="D216" s="51">
        <f>COUNTIF('Database MP5'!$B$1:$B$181,B216)</f>
        <v>0</v>
      </c>
      <c r="E216" s="51">
        <f t="shared" si="22"/>
        <v>522</v>
      </c>
      <c r="F216" s="51">
        <f t="shared" si="23"/>
        <v>0</v>
      </c>
      <c r="G216" s="66">
        <f t="shared" si="20"/>
        <v>0.71506849315068488</v>
      </c>
      <c r="H216" s="67">
        <f t="shared" si="24"/>
        <v>0</v>
      </c>
      <c r="J216" s="73">
        <f t="shared" si="21"/>
        <v>845.17397260273981</v>
      </c>
      <c r="K216" s="74">
        <f t="shared" si="19"/>
        <v>6932.4392794022133</v>
      </c>
    </row>
    <row r="217" spans="2:11" x14ac:dyDescent="0.25">
      <c r="B217" s="62">
        <v>44405</v>
      </c>
      <c r="C217" s="51">
        <v>210</v>
      </c>
      <c r="D217" s="51">
        <f>COUNTIF('Database MP5'!$B$1:$B$181,B217)</f>
        <v>0</v>
      </c>
      <c r="E217" s="51">
        <f t="shared" si="22"/>
        <v>521</v>
      </c>
      <c r="F217" s="51">
        <f t="shared" si="23"/>
        <v>0</v>
      </c>
      <c r="G217" s="66">
        <f t="shared" si="20"/>
        <v>0.71369863013698631</v>
      </c>
      <c r="H217" s="67">
        <f t="shared" si="24"/>
        <v>0</v>
      </c>
      <c r="J217" s="73">
        <f t="shared" si="21"/>
        <v>845.17397260273981</v>
      </c>
      <c r="K217" s="74">
        <f t="shared" si="19"/>
        <v>6932.4392794022133</v>
      </c>
    </row>
    <row r="218" spans="2:11" x14ac:dyDescent="0.25">
      <c r="B218" s="62">
        <v>44406</v>
      </c>
      <c r="C218" s="51">
        <v>211</v>
      </c>
      <c r="D218" s="51">
        <f>COUNTIF('Database MP5'!$B$1:$B$181,B218)</f>
        <v>0</v>
      </c>
      <c r="E218" s="51">
        <f t="shared" si="22"/>
        <v>520</v>
      </c>
      <c r="F218" s="51">
        <f t="shared" si="23"/>
        <v>0</v>
      </c>
      <c r="G218" s="66">
        <f t="shared" si="20"/>
        <v>0.71232876712328763</v>
      </c>
      <c r="H218" s="67">
        <f t="shared" si="24"/>
        <v>0</v>
      </c>
      <c r="J218" s="73">
        <f t="shared" si="21"/>
        <v>845.17397260273981</v>
      </c>
      <c r="K218" s="74">
        <f t="shared" si="19"/>
        <v>6932.4392794022133</v>
      </c>
    </row>
    <row r="219" spans="2:11" x14ac:dyDescent="0.25">
      <c r="B219" s="62">
        <v>44407</v>
      </c>
      <c r="C219" s="51">
        <v>212</v>
      </c>
      <c r="D219" s="51">
        <f>COUNTIF('Database MP5'!$B$1:$B$181,B219)</f>
        <v>0</v>
      </c>
      <c r="E219" s="51">
        <f t="shared" si="22"/>
        <v>519</v>
      </c>
      <c r="F219" s="51">
        <f t="shared" si="23"/>
        <v>0</v>
      </c>
      <c r="G219" s="66">
        <f t="shared" si="20"/>
        <v>0.71095890410958906</v>
      </c>
      <c r="H219" s="67">
        <f t="shared" si="24"/>
        <v>0</v>
      </c>
      <c r="J219" s="73">
        <f t="shared" si="21"/>
        <v>845.17397260273981</v>
      </c>
      <c r="K219" s="74">
        <f t="shared" si="19"/>
        <v>6932.4392794022133</v>
      </c>
    </row>
    <row r="220" spans="2:11" x14ac:dyDescent="0.25">
      <c r="B220" s="62">
        <v>44408</v>
      </c>
      <c r="C220" s="51">
        <v>213</v>
      </c>
      <c r="D220" s="51">
        <f>COUNTIF('Database MP5'!$B$1:$B$181,B220)</f>
        <v>0</v>
      </c>
      <c r="E220" s="51">
        <f t="shared" si="22"/>
        <v>518</v>
      </c>
      <c r="F220" s="51">
        <f t="shared" si="23"/>
        <v>0</v>
      </c>
      <c r="G220" s="66">
        <f t="shared" si="20"/>
        <v>0.70958904109589038</v>
      </c>
      <c r="H220" s="67">
        <f t="shared" si="24"/>
        <v>0</v>
      </c>
      <c r="J220" s="73">
        <f t="shared" si="21"/>
        <v>845.17397260273981</v>
      </c>
      <c r="K220" s="74">
        <f t="shared" si="19"/>
        <v>6932.4392794022133</v>
      </c>
    </row>
    <row r="221" spans="2:11" x14ac:dyDescent="0.25">
      <c r="B221" s="62">
        <v>44409</v>
      </c>
      <c r="C221" s="51">
        <v>214</v>
      </c>
      <c r="D221" s="51">
        <f>COUNTIF('Database MP5'!$B$1:$B$181,B221)</f>
        <v>0</v>
      </c>
      <c r="E221" s="51">
        <f t="shared" si="22"/>
        <v>517</v>
      </c>
      <c r="F221" s="51">
        <f t="shared" si="23"/>
        <v>0</v>
      </c>
      <c r="G221" s="66">
        <f t="shared" si="20"/>
        <v>0.70821917808219181</v>
      </c>
      <c r="H221" s="67">
        <f t="shared" si="24"/>
        <v>0</v>
      </c>
      <c r="J221" s="73">
        <f t="shared" si="21"/>
        <v>845.17397260273981</v>
      </c>
      <c r="K221" s="74">
        <f t="shared" si="19"/>
        <v>6932.4392794022133</v>
      </c>
    </row>
    <row r="222" spans="2:11" x14ac:dyDescent="0.25">
      <c r="B222" s="62">
        <v>44410</v>
      </c>
      <c r="C222" s="51">
        <v>215</v>
      </c>
      <c r="D222" s="51">
        <f>COUNTIF('Database MP5'!$B$1:$B$181,B222)</f>
        <v>0</v>
      </c>
      <c r="E222" s="51">
        <f t="shared" si="22"/>
        <v>516</v>
      </c>
      <c r="F222" s="51">
        <f t="shared" si="23"/>
        <v>0</v>
      </c>
      <c r="G222" s="66">
        <f t="shared" si="20"/>
        <v>0.70684931506849313</v>
      </c>
      <c r="H222" s="67">
        <f t="shared" si="24"/>
        <v>0</v>
      </c>
      <c r="J222" s="73">
        <f t="shared" si="21"/>
        <v>845.17397260273981</v>
      </c>
      <c r="K222" s="74">
        <f t="shared" si="19"/>
        <v>6932.4392794022133</v>
      </c>
    </row>
    <row r="223" spans="2:11" x14ac:dyDescent="0.25">
      <c r="B223" s="62">
        <v>44411</v>
      </c>
      <c r="C223" s="51">
        <v>216</v>
      </c>
      <c r="D223" s="51">
        <f>COUNTIF('Database MP5'!$B$1:$B$181,B223)</f>
        <v>0</v>
      </c>
      <c r="E223" s="51">
        <f t="shared" si="22"/>
        <v>515</v>
      </c>
      <c r="F223" s="51">
        <f t="shared" si="23"/>
        <v>0</v>
      </c>
      <c r="G223" s="66">
        <f t="shared" si="20"/>
        <v>0.70547945205479456</v>
      </c>
      <c r="H223" s="67">
        <f t="shared" si="24"/>
        <v>0</v>
      </c>
      <c r="J223" s="73">
        <f t="shared" si="21"/>
        <v>845.17397260273981</v>
      </c>
      <c r="K223" s="74">
        <f t="shared" si="19"/>
        <v>6932.4392794022133</v>
      </c>
    </row>
    <row r="224" spans="2:11" x14ac:dyDescent="0.25">
      <c r="B224" s="62">
        <v>44412</v>
      </c>
      <c r="C224" s="51">
        <v>217</v>
      </c>
      <c r="D224" s="51">
        <f>COUNTIF('Database MP5'!$B$1:$B$181,B224)</f>
        <v>0</v>
      </c>
      <c r="E224" s="51">
        <f t="shared" si="22"/>
        <v>514</v>
      </c>
      <c r="F224" s="51">
        <f t="shared" si="23"/>
        <v>0</v>
      </c>
      <c r="G224" s="66">
        <f t="shared" si="20"/>
        <v>0.70410958904109588</v>
      </c>
      <c r="H224" s="67">
        <f t="shared" si="24"/>
        <v>0</v>
      </c>
      <c r="J224" s="73">
        <f t="shared" si="21"/>
        <v>845.17397260273981</v>
      </c>
      <c r="K224" s="74">
        <f t="shared" si="19"/>
        <v>6932.4392794022133</v>
      </c>
    </row>
    <row r="225" spans="2:11" x14ac:dyDescent="0.25">
      <c r="B225" s="62">
        <v>44413</v>
      </c>
      <c r="C225" s="51">
        <v>218</v>
      </c>
      <c r="D225" s="51">
        <f>COUNTIF('Database MP5'!$B$1:$B$181,B225)</f>
        <v>0</v>
      </c>
      <c r="E225" s="51">
        <f t="shared" si="22"/>
        <v>513</v>
      </c>
      <c r="F225" s="51">
        <f t="shared" si="23"/>
        <v>0</v>
      </c>
      <c r="G225" s="66">
        <f t="shared" si="20"/>
        <v>0.70273972602739732</v>
      </c>
      <c r="H225" s="67">
        <f t="shared" si="24"/>
        <v>0</v>
      </c>
      <c r="J225" s="73">
        <f t="shared" si="21"/>
        <v>845.17397260273981</v>
      </c>
      <c r="K225" s="74">
        <f t="shared" si="19"/>
        <v>6932.4392794022133</v>
      </c>
    </row>
    <row r="226" spans="2:11" x14ac:dyDescent="0.25">
      <c r="B226" s="62">
        <v>44414</v>
      </c>
      <c r="C226" s="51">
        <v>219</v>
      </c>
      <c r="D226" s="51">
        <f>COUNTIF('Database MP5'!$B$1:$B$181,B226)</f>
        <v>0</v>
      </c>
      <c r="E226" s="51">
        <f t="shared" si="22"/>
        <v>512</v>
      </c>
      <c r="F226" s="51">
        <f t="shared" si="23"/>
        <v>0</v>
      </c>
      <c r="G226" s="66">
        <f t="shared" si="20"/>
        <v>0.70136986301369864</v>
      </c>
      <c r="H226" s="67">
        <f t="shared" si="24"/>
        <v>0</v>
      </c>
      <c r="J226" s="73">
        <f t="shared" si="21"/>
        <v>845.17397260273981</v>
      </c>
      <c r="K226" s="74">
        <f t="shared" si="19"/>
        <v>6932.4392794022133</v>
      </c>
    </row>
    <row r="227" spans="2:11" x14ac:dyDescent="0.25">
      <c r="B227" s="62">
        <v>44415</v>
      </c>
      <c r="C227" s="51">
        <v>220</v>
      </c>
      <c r="D227" s="51">
        <f>COUNTIF('Database MP5'!$B$1:$B$181,B227)</f>
        <v>0</v>
      </c>
      <c r="E227" s="51">
        <f t="shared" si="22"/>
        <v>511</v>
      </c>
      <c r="F227" s="51">
        <f t="shared" si="23"/>
        <v>0</v>
      </c>
      <c r="G227" s="66">
        <f t="shared" si="20"/>
        <v>0.7</v>
      </c>
      <c r="H227" s="67">
        <f t="shared" si="24"/>
        <v>0</v>
      </c>
      <c r="J227" s="73">
        <f t="shared" si="21"/>
        <v>845.17397260273981</v>
      </c>
      <c r="K227" s="74">
        <f t="shared" si="19"/>
        <v>6932.4392794022133</v>
      </c>
    </row>
    <row r="228" spans="2:11" x14ac:dyDescent="0.25">
      <c r="B228" s="62">
        <v>44416</v>
      </c>
      <c r="C228" s="51">
        <v>221</v>
      </c>
      <c r="D228" s="51">
        <f>COUNTIF('Database MP5'!$B$1:$B$181,B228)</f>
        <v>0</v>
      </c>
      <c r="E228" s="51">
        <f t="shared" si="22"/>
        <v>510</v>
      </c>
      <c r="F228" s="51">
        <f t="shared" si="23"/>
        <v>0</v>
      </c>
      <c r="G228" s="66">
        <f t="shared" si="20"/>
        <v>0.69863013698630139</v>
      </c>
      <c r="H228" s="67">
        <f t="shared" si="24"/>
        <v>0</v>
      </c>
      <c r="J228" s="73">
        <f t="shared" si="21"/>
        <v>845.17397260273981</v>
      </c>
      <c r="K228" s="74">
        <f t="shared" si="19"/>
        <v>6932.4392794022133</v>
      </c>
    </row>
    <row r="229" spans="2:11" x14ac:dyDescent="0.25">
      <c r="B229" s="62">
        <v>44417</v>
      </c>
      <c r="C229" s="51">
        <v>222</v>
      </c>
      <c r="D229" s="51">
        <f>COUNTIF('Database MP5'!$B$1:$B$181,B229)</f>
        <v>0</v>
      </c>
      <c r="E229" s="51">
        <f t="shared" si="22"/>
        <v>509</v>
      </c>
      <c r="F229" s="51">
        <f t="shared" si="23"/>
        <v>0</v>
      </c>
      <c r="G229" s="66">
        <f t="shared" si="20"/>
        <v>0.69726027397260271</v>
      </c>
      <c r="H229" s="67">
        <f t="shared" si="24"/>
        <v>0</v>
      </c>
      <c r="J229" s="73">
        <f t="shared" si="21"/>
        <v>845.17397260273981</v>
      </c>
      <c r="K229" s="74">
        <f t="shared" si="19"/>
        <v>6932.4392794022133</v>
      </c>
    </row>
    <row r="230" spans="2:11" x14ac:dyDescent="0.25">
      <c r="B230" s="62">
        <v>44418</v>
      </c>
      <c r="C230" s="51">
        <v>223</v>
      </c>
      <c r="D230" s="51">
        <f>COUNTIF('Database MP5'!$B$1:$B$181,B230)</f>
        <v>0</v>
      </c>
      <c r="E230" s="51">
        <f t="shared" si="22"/>
        <v>508</v>
      </c>
      <c r="F230" s="51">
        <f t="shared" si="23"/>
        <v>0</v>
      </c>
      <c r="G230" s="66">
        <f t="shared" si="20"/>
        <v>0.69589041095890414</v>
      </c>
      <c r="H230" s="67">
        <f t="shared" si="24"/>
        <v>0</v>
      </c>
      <c r="J230" s="73">
        <f t="shared" si="21"/>
        <v>845.17397260273981</v>
      </c>
      <c r="K230" s="74">
        <f t="shared" si="19"/>
        <v>6932.4392794022133</v>
      </c>
    </row>
    <row r="231" spans="2:11" x14ac:dyDescent="0.25">
      <c r="B231" s="62">
        <v>44419</v>
      </c>
      <c r="C231" s="51">
        <v>224</v>
      </c>
      <c r="D231" s="51">
        <f>COUNTIF('Database MP5'!$B$1:$B$181,B231)</f>
        <v>0</v>
      </c>
      <c r="E231" s="51">
        <f t="shared" si="22"/>
        <v>507</v>
      </c>
      <c r="F231" s="51">
        <f t="shared" si="23"/>
        <v>0</v>
      </c>
      <c r="G231" s="66">
        <f t="shared" si="20"/>
        <v>0.69452054794520546</v>
      </c>
      <c r="H231" s="67">
        <f t="shared" si="24"/>
        <v>0</v>
      </c>
      <c r="J231" s="73">
        <f t="shared" si="21"/>
        <v>845.17397260273981</v>
      </c>
      <c r="K231" s="74">
        <f t="shared" si="19"/>
        <v>6932.4392794022133</v>
      </c>
    </row>
    <row r="232" spans="2:11" x14ac:dyDescent="0.25">
      <c r="B232" s="62">
        <v>44420</v>
      </c>
      <c r="C232" s="51">
        <v>225</v>
      </c>
      <c r="D232" s="51">
        <f>COUNTIF('Database MP5'!$B$1:$B$181,B232)</f>
        <v>0</v>
      </c>
      <c r="E232" s="51">
        <f t="shared" si="22"/>
        <v>506</v>
      </c>
      <c r="F232" s="51">
        <f t="shared" si="23"/>
        <v>0</v>
      </c>
      <c r="G232" s="66">
        <f t="shared" si="20"/>
        <v>0.69315068493150689</v>
      </c>
      <c r="H232" s="67">
        <f t="shared" si="24"/>
        <v>0</v>
      </c>
      <c r="J232" s="73">
        <f t="shared" si="21"/>
        <v>845.17397260273981</v>
      </c>
      <c r="K232" s="74">
        <f t="shared" si="19"/>
        <v>6932.4392794022133</v>
      </c>
    </row>
    <row r="233" spans="2:11" x14ac:dyDescent="0.25">
      <c r="B233" s="62">
        <v>44421</v>
      </c>
      <c r="C233" s="51">
        <v>226</v>
      </c>
      <c r="D233" s="51">
        <f>COUNTIF('Database MP5'!$B$1:$B$181,B233)</f>
        <v>1</v>
      </c>
      <c r="E233" s="51">
        <f t="shared" si="22"/>
        <v>505</v>
      </c>
      <c r="F233" s="51">
        <f t="shared" si="23"/>
        <v>505</v>
      </c>
      <c r="G233" s="66">
        <f t="shared" si="20"/>
        <v>0.69178082191780821</v>
      </c>
      <c r="H233" s="67">
        <f t="shared" si="24"/>
        <v>0.69178082191780821</v>
      </c>
      <c r="J233" s="73">
        <f t="shared" si="21"/>
        <v>845.86575342465767</v>
      </c>
      <c r="K233" s="74">
        <f t="shared" si="19"/>
        <v>6938.1135295543227</v>
      </c>
    </row>
    <row r="234" spans="2:11" x14ac:dyDescent="0.25">
      <c r="B234" s="62">
        <v>44422</v>
      </c>
      <c r="C234" s="51">
        <v>227</v>
      </c>
      <c r="D234" s="51">
        <f>COUNTIF('Database MP5'!$B$1:$B$181,B234)</f>
        <v>0</v>
      </c>
      <c r="E234" s="51">
        <f t="shared" si="22"/>
        <v>504</v>
      </c>
      <c r="F234" s="51">
        <f t="shared" si="23"/>
        <v>0</v>
      </c>
      <c r="G234" s="66">
        <f t="shared" si="20"/>
        <v>0.69041095890410964</v>
      </c>
      <c r="H234" s="67">
        <f t="shared" si="24"/>
        <v>0</v>
      </c>
      <c r="J234" s="73">
        <f t="shared" si="21"/>
        <v>845.86575342465767</v>
      </c>
      <c r="K234" s="74">
        <f t="shared" si="19"/>
        <v>6938.1135295543227</v>
      </c>
    </row>
    <row r="235" spans="2:11" x14ac:dyDescent="0.25">
      <c r="B235" s="62">
        <v>44423</v>
      </c>
      <c r="C235" s="51">
        <v>228</v>
      </c>
      <c r="D235" s="51">
        <f>COUNTIF('Database MP5'!$B$1:$B$181,B235)</f>
        <v>0</v>
      </c>
      <c r="E235" s="51">
        <f t="shared" si="22"/>
        <v>503</v>
      </c>
      <c r="F235" s="51">
        <f t="shared" si="23"/>
        <v>0</v>
      </c>
      <c r="G235" s="66">
        <f t="shared" si="20"/>
        <v>0.68904109589041096</v>
      </c>
      <c r="H235" s="67">
        <f t="shared" si="24"/>
        <v>0</v>
      </c>
      <c r="J235" s="73">
        <f t="shared" si="21"/>
        <v>845.86575342465767</v>
      </c>
      <c r="K235" s="74">
        <f t="shared" si="19"/>
        <v>6938.1135295543227</v>
      </c>
    </row>
    <row r="236" spans="2:11" x14ac:dyDescent="0.25">
      <c r="B236" s="62">
        <v>44424</v>
      </c>
      <c r="C236" s="51">
        <v>229</v>
      </c>
      <c r="D236" s="51">
        <f>COUNTIF('Database MP5'!$B$1:$B$181,B236)</f>
        <v>0</v>
      </c>
      <c r="E236" s="51">
        <f t="shared" si="22"/>
        <v>502</v>
      </c>
      <c r="F236" s="51">
        <f t="shared" si="23"/>
        <v>0</v>
      </c>
      <c r="G236" s="66">
        <f t="shared" si="20"/>
        <v>0.68767123287671228</v>
      </c>
      <c r="H236" s="67">
        <f t="shared" si="24"/>
        <v>0</v>
      </c>
      <c r="J236" s="73">
        <f t="shared" si="21"/>
        <v>845.86575342465767</v>
      </c>
      <c r="K236" s="74">
        <f t="shared" si="19"/>
        <v>6938.1135295543227</v>
      </c>
    </row>
    <row r="237" spans="2:11" x14ac:dyDescent="0.25">
      <c r="B237" s="62">
        <v>44425</v>
      </c>
      <c r="C237" s="51">
        <v>230</v>
      </c>
      <c r="D237" s="51">
        <f>COUNTIF('Database MP5'!$B$1:$B$181,B237)</f>
        <v>1</v>
      </c>
      <c r="E237" s="51">
        <f t="shared" si="22"/>
        <v>501</v>
      </c>
      <c r="F237" s="51">
        <f t="shared" si="23"/>
        <v>501</v>
      </c>
      <c r="G237" s="66">
        <f t="shared" si="20"/>
        <v>0.68630136986301371</v>
      </c>
      <c r="H237" s="67">
        <f t="shared" si="24"/>
        <v>0.68630136986301371</v>
      </c>
      <c r="J237" s="73">
        <f t="shared" si="21"/>
        <v>846.5520547945207</v>
      </c>
      <c r="K237" s="74">
        <f t="shared" si="19"/>
        <v>6943.7428351507715</v>
      </c>
    </row>
    <row r="238" spans="2:11" x14ac:dyDescent="0.25">
      <c r="B238" s="62">
        <v>44426</v>
      </c>
      <c r="C238" s="51">
        <v>231</v>
      </c>
      <c r="D238" s="51">
        <f>COUNTIF('Database MP5'!$B$1:$B$181,B238)</f>
        <v>2</v>
      </c>
      <c r="E238" s="51">
        <f t="shared" si="22"/>
        <v>500</v>
      </c>
      <c r="F238" s="51">
        <f t="shared" si="23"/>
        <v>1000</v>
      </c>
      <c r="G238" s="66">
        <f t="shared" si="20"/>
        <v>0.68493150684931503</v>
      </c>
      <c r="H238" s="67">
        <f t="shared" si="24"/>
        <v>1.3698630136986301</v>
      </c>
      <c r="J238" s="73">
        <f t="shared" si="21"/>
        <v>847.92191780821929</v>
      </c>
      <c r="K238" s="74">
        <f t="shared" si="19"/>
        <v>6954.9789740658407</v>
      </c>
    </row>
    <row r="239" spans="2:11" x14ac:dyDescent="0.25">
      <c r="B239" s="62">
        <v>44427</v>
      </c>
      <c r="C239" s="51">
        <v>232</v>
      </c>
      <c r="D239" s="51">
        <f>COUNTIF('Database MP5'!$B$1:$B$181,B239)</f>
        <v>0</v>
      </c>
      <c r="E239" s="51">
        <f t="shared" si="22"/>
        <v>499</v>
      </c>
      <c r="F239" s="51">
        <f t="shared" si="23"/>
        <v>0</v>
      </c>
      <c r="G239" s="66">
        <f t="shared" si="20"/>
        <v>0.68356164383561646</v>
      </c>
      <c r="H239" s="67">
        <f t="shared" si="24"/>
        <v>0</v>
      </c>
      <c r="J239" s="73">
        <f t="shared" si="21"/>
        <v>847.92191780821929</v>
      </c>
      <c r="K239" s="74">
        <f t="shared" si="19"/>
        <v>6954.9789740658407</v>
      </c>
    </row>
    <row r="240" spans="2:11" x14ac:dyDescent="0.25">
      <c r="B240" s="62">
        <v>44428</v>
      </c>
      <c r="C240" s="51">
        <v>233</v>
      </c>
      <c r="D240" s="51">
        <f>COUNTIF('Database MP5'!$B$1:$B$181,B240)</f>
        <v>0</v>
      </c>
      <c r="E240" s="51">
        <f t="shared" si="22"/>
        <v>498</v>
      </c>
      <c r="F240" s="51">
        <f t="shared" si="23"/>
        <v>0</v>
      </c>
      <c r="G240" s="66">
        <f t="shared" si="20"/>
        <v>0.68219178082191778</v>
      </c>
      <c r="H240" s="67">
        <f t="shared" si="24"/>
        <v>0</v>
      </c>
      <c r="J240" s="73">
        <f t="shared" si="21"/>
        <v>847.92191780821929</v>
      </c>
      <c r="K240" s="74">
        <f t="shared" si="19"/>
        <v>6954.9789740658407</v>
      </c>
    </row>
    <row r="241" spans="2:11" x14ac:dyDescent="0.25">
      <c r="B241" s="62">
        <v>44429</v>
      </c>
      <c r="C241" s="51">
        <v>234</v>
      </c>
      <c r="D241" s="51">
        <f>COUNTIF('Database MP5'!$B$1:$B$181,B241)</f>
        <v>0</v>
      </c>
      <c r="E241" s="51">
        <f t="shared" si="22"/>
        <v>497</v>
      </c>
      <c r="F241" s="51">
        <f t="shared" si="23"/>
        <v>0</v>
      </c>
      <c r="G241" s="66">
        <f t="shared" si="20"/>
        <v>0.68082191780821921</v>
      </c>
      <c r="H241" s="67">
        <f t="shared" si="24"/>
        <v>0</v>
      </c>
      <c r="J241" s="73">
        <f t="shared" si="21"/>
        <v>847.92191780821929</v>
      </c>
      <c r="K241" s="74">
        <f t="shared" si="19"/>
        <v>6954.9789740658407</v>
      </c>
    </row>
    <row r="242" spans="2:11" x14ac:dyDescent="0.25">
      <c r="B242" s="62">
        <v>44430</v>
      </c>
      <c r="C242" s="51">
        <v>235</v>
      </c>
      <c r="D242" s="51">
        <f>COUNTIF('Database MP5'!$B$1:$B$181,B242)</f>
        <v>0</v>
      </c>
      <c r="E242" s="51">
        <f t="shared" si="22"/>
        <v>496</v>
      </c>
      <c r="F242" s="51">
        <f t="shared" si="23"/>
        <v>0</v>
      </c>
      <c r="G242" s="66">
        <f t="shared" si="20"/>
        <v>0.67945205479452053</v>
      </c>
      <c r="H242" s="67">
        <f t="shared" si="24"/>
        <v>0</v>
      </c>
      <c r="J242" s="73">
        <f t="shared" si="21"/>
        <v>847.92191780821929</v>
      </c>
      <c r="K242" s="74">
        <f t="shared" si="19"/>
        <v>6954.9789740658407</v>
      </c>
    </row>
    <row r="243" spans="2:11" x14ac:dyDescent="0.25">
      <c r="B243" s="62">
        <v>44431</v>
      </c>
      <c r="C243" s="51">
        <v>236</v>
      </c>
      <c r="D243" s="51">
        <f>COUNTIF('Database MP5'!$B$1:$B$181,B243)</f>
        <v>0</v>
      </c>
      <c r="E243" s="51">
        <f t="shared" si="22"/>
        <v>495</v>
      </c>
      <c r="F243" s="51">
        <f t="shared" si="23"/>
        <v>0</v>
      </c>
      <c r="G243" s="66">
        <f t="shared" si="20"/>
        <v>0.67808219178082196</v>
      </c>
      <c r="H243" s="67">
        <f t="shared" si="24"/>
        <v>0</v>
      </c>
      <c r="J243" s="73">
        <f t="shared" si="21"/>
        <v>847.92191780821929</v>
      </c>
      <c r="K243" s="74">
        <f t="shared" si="19"/>
        <v>6954.9789740658407</v>
      </c>
    </row>
    <row r="244" spans="2:11" x14ac:dyDescent="0.25">
      <c r="B244" s="62">
        <v>44432</v>
      </c>
      <c r="C244" s="51">
        <v>237</v>
      </c>
      <c r="D244" s="51">
        <f>COUNTIF('Database MP5'!$B$1:$B$181,B244)</f>
        <v>0</v>
      </c>
      <c r="E244" s="51">
        <f t="shared" si="22"/>
        <v>494</v>
      </c>
      <c r="F244" s="51">
        <f t="shared" si="23"/>
        <v>0</v>
      </c>
      <c r="G244" s="66">
        <f t="shared" si="20"/>
        <v>0.67671232876712328</v>
      </c>
      <c r="H244" s="67">
        <f t="shared" si="24"/>
        <v>0</v>
      </c>
      <c r="J244" s="73">
        <f t="shared" si="21"/>
        <v>847.92191780821929</v>
      </c>
      <c r="K244" s="74">
        <f t="shared" si="19"/>
        <v>6954.9789740658407</v>
      </c>
    </row>
    <row r="245" spans="2:11" x14ac:dyDescent="0.25">
      <c r="B245" s="62">
        <v>44433</v>
      </c>
      <c r="C245" s="51">
        <v>238</v>
      </c>
      <c r="D245" s="51">
        <f>COUNTIF('Database MP5'!$B$1:$B$181,B245)</f>
        <v>0</v>
      </c>
      <c r="E245" s="51">
        <f t="shared" si="22"/>
        <v>493</v>
      </c>
      <c r="F245" s="51">
        <f t="shared" si="23"/>
        <v>0</v>
      </c>
      <c r="G245" s="66">
        <f t="shared" si="20"/>
        <v>0.6753424657534246</v>
      </c>
      <c r="H245" s="67">
        <f t="shared" si="24"/>
        <v>0</v>
      </c>
      <c r="J245" s="73">
        <f t="shared" si="21"/>
        <v>847.92191780821929</v>
      </c>
      <c r="K245" s="74">
        <f t="shared" si="19"/>
        <v>6954.9789740658407</v>
      </c>
    </row>
    <row r="246" spans="2:11" x14ac:dyDescent="0.25">
      <c r="B246" s="62">
        <v>44434</v>
      </c>
      <c r="C246" s="51">
        <v>239</v>
      </c>
      <c r="D246" s="51">
        <f>COUNTIF('Database MP5'!$B$1:$B$181,B246)</f>
        <v>0</v>
      </c>
      <c r="E246" s="51">
        <f t="shared" si="22"/>
        <v>492</v>
      </c>
      <c r="F246" s="51">
        <f t="shared" si="23"/>
        <v>0</v>
      </c>
      <c r="G246" s="66">
        <f t="shared" si="20"/>
        <v>0.67397260273972603</v>
      </c>
      <c r="H246" s="67">
        <f t="shared" si="24"/>
        <v>0</v>
      </c>
      <c r="J246" s="73">
        <f t="shared" si="21"/>
        <v>847.92191780821929</v>
      </c>
      <c r="K246" s="74">
        <f t="shared" si="19"/>
        <v>6954.9789740658407</v>
      </c>
    </row>
    <row r="247" spans="2:11" x14ac:dyDescent="0.25">
      <c r="B247" s="62">
        <v>44435</v>
      </c>
      <c r="C247" s="51">
        <v>240</v>
      </c>
      <c r="D247" s="51">
        <f>COUNTIF('Database MP5'!$B$1:$B$181,B247)</f>
        <v>0</v>
      </c>
      <c r="E247" s="51">
        <f t="shared" si="22"/>
        <v>491</v>
      </c>
      <c r="F247" s="51">
        <f t="shared" si="23"/>
        <v>0</v>
      </c>
      <c r="G247" s="66">
        <f t="shared" si="20"/>
        <v>0.67260273972602735</v>
      </c>
      <c r="H247" s="67">
        <f t="shared" si="24"/>
        <v>0</v>
      </c>
      <c r="J247" s="73">
        <f t="shared" si="21"/>
        <v>847.92191780821929</v>
      </c>
      <c r="K247" s="74">
        <f t="shared" si="19"/>
        <v>6954.9789740658407</v>
      </c>
    </row>
    <row r="248" spans="2:11" x14ac:dyDescent="0.25">
      <c r="B248" s="62">
        <v>44436</v>
      </c>
      <c r="C248" s="51">
        <v>241</v>
      </c>
      <c r="D248" s="51">
        <f>COUNTIF('Database MP5'!$B$1:$B$181,B248)</f>
        <v>0</v>
      </c>
      <c r="E248" s="51">
        <f t="shared" si="22"/>
        <v>490</v>
      </c>
      <c r="F248" s="51">
        <f t="shared" si="23"/>
        <v>0</v>
      </c>
      <c r="G248" s="66">
        <f t="shared" si="20"/>
        <v>0.67123287671232879</v>
      </c>
      <c r="H248" s="67">
        <f t="shared" si="24"/>
        <v>0</v>
      </c>
      <c r="J248" s="73">
        <f t="shared" si="21"/>
        <v>847.92191780821929</v>
      </c>
      <c r="K248" s="74">
        <f t="shared" si="19"/>
        <v>6954.9789740658407</v>
      </c>
    </row>
    <row r="249" spans="2:11" x14ac:dyDescent="0.25">
      <c r="B249" s="62">
        <v>44437</v>
      </c>
      <c r="C249" s="51">
        <v>242</v>
      </c>
      <c r="D249" s="51">
        <f>COUNTIF('Database MP5'!$B$1:$B$181,B249)</f>
        <v>0</v>
      </c>
      <c r="E249" s="51">
        <f t="shared" si="22"/>
        <v>489</v>
      </c>
      <c r="F249" s="51">
        <f t="shared" si="23"/>
        <v>0</v>
      </c>
      <c r="G249" s="66">
        <f t="shared" si="20"/>
        <v>0.66986301369863011</v>
      </c>
      <c r="H249" s="67">
        <f t="shared" si="24"/>
        <v>0</v>
      </c>
      <c r="J249" s="73">
        <f t="shared" si="21"/>
        <v>847.92191780821929</v>
      </c>
      <c r="K249" s="74">
        <f t="shared" si="19"/>
        <v>6954.9789740658407</v>
      </c>
    </row>
    <row r="250" spans="2:11" x14ac:dyDescent="0.25">
      <c r="B250" s="62">
        <v>44438</v>
      </c>
      <c r="C250" s="51">
        <v>243</v>
      </c>
      <c r="D250" s="51">
        <f>COUNTIF('Database MP5'!$B$1:$B$181,B250)</f>
        <v>0</v>
      </c>
      <c r="E250" s="51">
        <f t="shared" si="22"/>
        <v>488</v>
      </c>
      <c r="F250" s="51">
        <f t="shared" si="23"/>
        <v>0</v>
      </c>
      <c r="G250" s="66">
        <f t="shared" si="20"/>
        <v>0.66849315068493154</v>
      </c>
      <c r="H250" s="67">
        <f t="shared" si="24"/>
        <v>0</v>
      </c>
      <c r="J250" s="73">
        <f t="shared" si="21"/>
        <v>847.92191780821929</v>
      </c>
      <c r="K250" s="74">
        <f t="shared" si="19"/>
        <v>6954.9789740658407</v>
      </c>
    </row>
    <row r="251" spans="2:11" x14ac:dyDescent="0.25">
      <c r="B251" s="62">
        <v>44439</v>
      </c>
      <c r="C251" s="51">
        <v>244</v>
      </c>
      <c r="D251" s="51">
        <f>COUNTIF('Database MP5'!$B$1:$B$181,B251)</f>
        <v>0</v>
      </c>
      <c r="E251" s="51">
        <f t="shared" si="22"/>
        <v>487</v>
      </c>
      <c r="F251" s="51">
        <f t="shared" si="23"/>
        <v>0</v>
      </c>
      <c r="G251" s="66">
        <f t="shared" si="20"/>
        <v>0.66712328767123286</v>
      </c>
      <c r="H251" s="67">
        <f t="shared" si="24"/>
        <v>0</v>
      </c>
      <c r="J251" s="73">
        <f t="shared" si="21"/>
        <v>847.92191780821929</v>
      </c>
      <c r="K251" s="74">
        <f t="shared" si="19"/>
        <v>6954.9789740658407</v>
      </c>
    </row>
    <row r="252" spans="2:11" x14ac:dyDescent="0.25">
      <c r="B252" s="62">
        <v>44440</v>
      </c>
      <c r="C252" s="51">
        <v>245</v>
      </c>
      <c r="D252" s="51">
        <f>COUNTIF('Database MP5'!$B$1:$B$181,B252)</f>
        <v>0</v>
      </c>
      <c r="E252" s="51">
        <f t="shared" si="22"/>
        <v>486</v>
      </c>
      <c r="F252" s="51">
        <f t="shared" si="23"/>
        <v>0</v>
      </c>
      <c r="G252" s="66">
        <f t="shared" si="20"/>
        <v>0.66575342465753429</v>
      </c>
      <c r="H252" s="67">
        <f t="shared" si="24"/>
        <v>0</v>
      </c>
      <c r="J252" s="73">
        <f t="shared" si="21"/>
        <v>847.92191780821929</v>
      </c>
      <c r="K252" s="74">
        <f t="shared" si="19"/>
        <v>6954.9789740658407</v>
      </c>
    </row>
    <row r="253" spans="2:11" x14ac:dyDescent="0.25">
      <c r="B253" s="62">
        <v>44441</v>
      </c>
      <c r="C253" s="51">
        <v>246</v>
      </c>
      <c r="D253" s="51">
        <f>COUNTIF('Database MP5'!$B$1:$B$181,B253)</f>
        <v>0</v>
      </c>
      <c r="E253" s="51">
        <f t="shared" si="22"/>
        <v>485</v>
      </c>
      <c r="F253" s="51">
        <f t="shared" si="23"/>
        <v>0</v>
      </c>
      <c r="G253" s="66">
        <f t="shared" si="20"/>
        <v>0.66438356164383561</v>
      </c>
      <c r="H253" s="67">
        <f t="shared" si="24"/>
        <v>0</v>
      </c>
      <c r="J253" s="73">
        <f t="shared" si="21"/>
        <v>847.92191780821929</v>
      </c>
      <c r="K253" s="74">
        <f t="shared" si="19"/>
        <v>6954.9789740658407</v>
      </c>
    </row>
    <row r="254" spans="2:11" x14ac:dyDescent="0.25">
      <c r="B254" s="62">
        <v>44442</v>
      </c>
      <c r="C254" s="51">
        <v>247</v>
      </c>
      <c r="D254" s="51">
        <f>COUNTIF('Database MP5'!$B$1:$B$181,B254)</f>
        <v>0</v>
      </c>
      <c r="E254" s="51">
        <f t="shared" si="22"/>
        <v>484</v>
      </c>
      <c r="F254" s="51">
        <f t="shared" si="23"/>
        <v>0</v>
      </c>
      <c r="G254" s="66">
        <f t="shared" si="20"/>
        <v>0.66301369863013704</v>
      </c>
      <c r="H254" s="67">
        <f t="shared" si="24"/>
        <v>0</v>
      </c>
      <c r="J254" s="73">
        <f t="shared" si="21"/>
        <v>847.92191780821929</v>
      </c>
      <c r="K254" s="74">
        <f t="shared" si="19"/>
        <v>6954.9789740658407</v>
      </c>
    </row>
    <row r="255" spans="2:11" x14ac:dyDescent="0.25">
      <c r="B255" s="62">
        <v>44443</v>
      </c>
      <c r="C255" s="51">
        <v>248</v>
      </c>
      <c r="D255" s="51">
        <f>COUNTIF('Database MP5'!$B$1:$B$181,B255)</f>
        <v>1</v>
      </c>
      <c r="E255" s="51">
        <f t="shared" si="22"/>
        <v>483</v>
      </c>
      <c r="F255" s="51">
        <f t="shared" si="23"/>
        <v>483</v>
      </c>
      <c r="G255" s="66">
        <f t="shared" si="20"/>
        <v>0.66164383561643836</v>
      </c>
      <c r="H255" s="67">
        <f t="shared" si="24"/>
        <v>0.66164383561643836</v>
      </c>
      <c r="J255" s="73">
        <f t="shared" si="21"/>
        <v>848.58356164383576</v>
      </c>
      <c r="K255" s="74">
        <f t="shared" si="19"/>
        <v>6960.4060291618189</v>
      </c>
    </row>
    <row r="256" spans="2:11" x14ac:dyDescent="0.25">
      <c r="B256" s="62">
        <v>44444</v>
      </c>
      <c r="C256" s="51">
        <v>249</v>
      </c>
      <c r="D256" s="51">
        <f>COUNTIF('Database MP5'!$B$1:$B$181,B256)</f>
        <v>0</v>
      </c>
      <c r="E256" s="51">
        <f t="shared" si="22"/>
        <v>482</v>
      </c>
      <c r="F256" s="51">
        <f t="shared" si="23"/>
        <v>0</v>
      </c>
      <c r="G256" s="66">
        <f t="shared" si="20"/>
        <v>0.66027397260273968</v>
      </c>
      <c r="H256" s="67">
        <f t="shared" si="24"/>
        <v>0</v>
      </c>
      <c r="J256" s="73">
        <f t="shared" si="21"/>
        <v>848.58356164383576</v>
      </c>
      <c r="K256" s="74">
        <f t="shared" si="19"/>
        <v>6960.4060291618189</v>
      </c>
    </row>
    <row r="257" spans="2:11" x14ac:dyDescent="0.25">
      <c r="B257" s="62">
        <v>44445</v>
      </c>
      <c r="C257" s="51">
        <v>250</v>
      </c>
      <c r="D257" s="51">
        <f>COUNTIF('Database MP5'!$B$1:$B$181,B257)</f>
        <v>2</v>
      </c>
      <c r="E257" s="51">
        <f t="shared" si="22"/>
        <v>481</v>
      </c>
      <c r="F257" s="51">
        <f t="shared" si="23"/>
        <v>962</v>
      </c>
      <c r="G257" s="66">
        <f t="shared" si="20"/>
        <v>0.65890410958904111</v>
      </c>
      <c r="H257" s="67">
        <f t="shared" si="24"/>
        <v>1.3178082191780822</v>
      </c>
      <c r="J257" s="73">
        <f t="shared" si="21"/>
        <v>849.90136986301388</v>
      </c>
      <c r="K257" s="74">
        <f t="shared" si="19"/>
        <v>6971.2151947981138</v>
      </c>
    </row>
    <row r="258" spans="2:11" x14ac:dyDescent="0.25">
      <c r="B258" s="62">
        <v>44446</v>
      </c>
      <c r="C258" s="51">
        <v>251</v>
      </c>
      <c r="D258" s="51">
        <f>COUNTIF('Database MP5'!$B$1:$B$181,B258)</f>
        <v>0</v>
      </c>
      <c r="E258" s="51">
        <f t="shared" si="22"/>
        <v>480</v>
      </c>
      <c r="F258" s="51">
        <f t="shared" si="23"/>
        <v>0</v>
      </c>
      <c r="G258" s="66">
        <f t="shared" si="20"/>
        <v>0.65753424657534243</v>
      </c>
      <c r="H258" s="67">
        <f t="shared" si="24"/>
        <v>0</v>
      </c>
      <c r="J258" s="73">
        <f t="shared" si="21"/>
        <v>849.90136986301388</v>
      </c>
      <c r="K258" s="74">
        <f t="shared" si="19"/>
        <v>6971.2151947981138</v>
      </c>
    </row>
    <row r="259" spans="2:11" x14ac:dyDescent="0.25">
      <c r="B259" s="62">
        <v>44447</v>
      </c>
      <c r="C259" s="51">
        <v>252</v>
      </c>
      <c r="D259" s="51">
        <f>COUNTIF('Database MP5'!$B$1:$B$181,B259)</f>
        <v>0</v>
      </c>
      <c r="E259" s="51">
        <f t="shared" si="22"/>
        <v>479</v>
      </c>
      <c r="F259" s="51">
        <f t="shared" si="23"/>
        <v>0</v>
      </c>
      <c r="G259" s="66">
        <f t="shared" si="20"/>
        <v>0.65616438356164386</v>
      </c>
      <c r="H259" s="67">
        <f t="shared" si="24"/>
        <v>0</v>
      </c>
      <c r="J259" s="73">
        <f t="shared" si="21"/>
        <v>849.90136986301388</v>
      </c>
      <c r="K259" s="74">
        <f t="shared" si="19"/>
        <v>6971.2151947981138</v>
      </c>
    </row>
    <row r="260" spans="2:11" x14ac:dyDescent="0.25">
      <c r="B260" s="62">
        <v>44448</v>
      </c>
      <c r="C260" s="51">
        <v>253</v>
      </c>
      <c r="D260" s="51">
        <f>COUNTIF('Database MP5'!$B$1:$B$181,B260)</f>
        <v>0</v>
      </c>
      <c r="E260" s="51">
        <f t="shared" si="22"/>
        <v>478</v>
      </c>
      <c r="F260" s="51">
        <f t="shared" si="23"/>
        <v>0</v>
      </c>
      <c r="G260" s="66">
        <f t="shared" si="20"/>
        <v>0.65479452054794518</v>
      </c>
      <c r="H260" s="67">
        <f t="shared" si="24"/>
        <v>0</v>
      </c>
      <c r="J260" s="73">
        <f t="shared" si="21"/>
        <v>849.90136986301388</v>
      </c>
      <c r="K260" s="74">
        <f t="shared" si="19"/>
        <v>6971.2151947981138</v>
      </c>
    </row>
    <row r="261" spans="2:11" x14ac:dyDescent="0.25">
      <c r="B261" s="62">
        <v>44449</v>
      </c>
      <c r="C261" s="51">
        <v>254</v>
      </c>
      <c r="D261" s="51">
        <f>COUNTIF('Database MP5'!$B$1:$B$181,B261)</f>
        <v>0</v>
      </c>
      <c r="E261" s="51">
        <f t="shared" si="22"/>
        <v>477</v>
      </c>
      <c r="F261" s="51">
        <f t="shared" si="23"/>
        <v>0</v>
      </c>
      <c r="G261" s="66">
        <f t="shared" si="20"/>
        <v>0.65342465753424661</v>
      </c>
      <c r="H261" s="67">
        <f t="shared" si="24"/>
        <v>0</v>
      </c>
      <c r="J261" s="73">
        <f t="shared" si="21"/>
        <v>849.90136986301388</v>
      </c>
      <c r="K261" s="74">
        <f t="shared" si="19"/>
        <v>6971.2151947981138</v>
      </c>
    </row>
    <row r="262" spans="2:11" x14ac:dyDescent="0.25">
      <c r="B262" s="62">
        <v>44450</v>
      </c>
      <c r="C262" s="51">
        <v>255</v>
      </c>
      <c r="D262" s="51">
        <f>COUNTIF('Database MP5'!$B$1:$B$181,B262)</f>
        <v>0</v>
      </c>
      <c r="E262" s="51">
        <f t="shared" si="22"/>
        <v>476</v>
      </c>
      <c r="F262" s="51">
        <f t="shared" si="23"/>
        <v>0</v>
      </c>
      <c r="G262" s="66">
        <f t="shared" si="20"/>
        <v>0.65205479452054793</v>
      </c>
      <c r="H262" s="67">
        <f t="shared" si="24"/>
        <v>0</v>
      </c>
      <c r="J262" s="73">
        <f t="shared" si="21"/>
        <v>849.90136986301388</v>
      </c>
      <c r="K262" s="74">
        <f t="shared" si="19"/>
        <v>6971.2151947981138</v>
      </c>
    </row>
    <row r="263" spans="2:11" x14ac:dyDescent="0.25">
      <c r="B263" s="62">
        <v>44451</v>
      </c>
      <c r="C263" s="51">
        <v>256</v>
      </c>
      <c r="D263" s="51">
        <f>COUNTIF('Database MP5'!$B$1:$B$181,B263)</f>
        <v>0</v>
      </c>
      <c r="E263" s="51">
        <f t="shared" si="22"/>
        <v>475</v>
      </c>
      <c r="F263" s="51">
        <f t="shared" si="23"/>
        <v>0</v>
      </c>
      <c r="G263" s="66">
        <f t="shared" si="20"/>
        <v>0.65068493150684936</v>
      </c>
      <c r="H263" s="67">
        <f t="shared" si="24"/>
        <v>0</v>
      </c>
      <c r="J263" s="73">
        <f t="shared" si="21"/>
        <v>849.90136986301388</v>
      </c>
      <c r="K263" s="74">
        <f t="shared" ref="K263:K326" si="25">$M$4*2*(1-$Q$4)*J263*$N$4*$O$4*$P$4</f>
        <v>6971.2151947981138</v>
      </c>
    </row>
    <row r="264" spans="2:11" x14ac:dyDescent="0.25">
      <c r="B264" s="62">
        <v>44452</v>
      </c>
      <c r="C264" s="51">
        <v>257</v>
      </c>
      <c r="D264" s="51">
        <f>COUNTIF('Database MP5'!$B$1:$B$181,B264)</f>
        <v>0</v>
      </c>
      <c r="E264" s="51">
        <f t="shared" si="22"/>
        <v>474</v>
      </c>
      <c r="F264" s="51">
        <f t="shared" si="23"/>
        <v>0</v>
      </c>
      <c r="G264" s="66">
        <f t="shared" ref="G264:G327" si="26">E264/$K$4</f>
        <v>0.64931506849315068</v>
      </c>
      <c r="H264" s="67">
        <f t="shared" si="24"/>
        <v>0</v>
      </c>
      <c r="J264" s="73">
        <f t="shared" ref="J264:J327" si="27">H264+J263</f>
        <v>849.90136986301388</v>
      </c>
      <c r="K264" s="74">
        <f t="shared" si="25"/>
        <v>6971.2151947981138</v>
      </c>
    </row>
    <row r="265" spans="2:11" x14ac:dyDescent="0.25">
      <c r="B265" s="62">
        <v>44453</v>
      </c>
      <c r="C265" s="51">
        <v>258</v>
      </c>
      <c r="D265" s="51">
        <f>COUNTIF('Database MP5'!$B$1:$B$181,B265)</f>
        <v>0</v>
      </c>
      <c r="E265" s="51">
        <f t="shared" si="22"/>
        <v>473</v>
      </c>
      <c r="F265" s="51">
        <f t="shared" si="23"/>
        <v>0</v>
      </c>
      <c r="G265" s="66">
        <f t="shared" si="26"/>
        <v>0.647945205479452</v>
      </c>
      <c r="H265" s="67">
        <f t="shared" si="24"/>
        <v>0</v>
      </c>
      <c r="J265" s="73">
        <f t="shared" si="27"/>
        <v>849.90136986301388</v>
      </c>
      <c r="K265" s="74">
        <f t="shared" si="25"/>
        <v>6971.2151947981138</v>
      </c>
    </row>
    <row r="266" spans="2:11" x14ac:dyDescent="0.25">
      <c r="B266" s="62">
        <v>44454</v>
      </c>
      <c r="C266" s="51">
        <v>259</v>
      </c>
      <c r="D266" s="51">
        <f>COUNTIF('Database MP5'!$B$1:$B$181,B266)</f>
        <v>0</v>
      </c>
      <c r="E266" s="51">
        <f t="shared" ref="E266:E329" si="28">E265-1</f>
        <v>472</v>
      </c>
      <c r="F266" s="51">
        <f t="shared" ref="F266:F329" si="29">E266*D266</f>
        <v>0</v>
      </c>
      <c r="G266" s="66">
        <f t="shared" si="26"/>
        <v>0.64657534246575343</v>
      </c>
      <c r="H266" s="67">
        <f t="shared" ref="H266:H329" si="30">D266*G266</f>
        <v>0</v>
      </c>
      <c r="J266" s="73">
        <f t="shared" si="27"/>
        <v>849.90136986301388</v>
      </c>
      <c r="K266" s="74">
        <f t="shared" si="25"/>
        <v>6971.2151947981138</v>
      </c>
    </row>
    <row r="267" spans="2:11" x14ac:dyDescent="0.25">
      <c r="B267" s="62">
        <v>44455</v>
      </c>
      <c r="C267" s="51">
        <v>260</v>
      </c>
      <c r="D267" s="51">
        <f>COUNTIF('Database MP5'!$B$1:$B$181,B267)</f>
        <v>0</v>
      </c>
      <c r="E267" s="51">
        <f t="shared" si="28"/>
        <v>471</v>
      </c>
      <c r="F267" s="51">
        <f t="shared" si="29"/>
        <v>0</v>
      </c>
      <c r="G267" s="66">
        <f t="shared" si="26"/>
        <v>0.64520547945205475</v>
      </c>
      <c r="H267" s="67">
        <f t="shared" si="30"/>
        <v>0</v>
      </c>
      <c r="J267" s="73">
        <f t="shared" si="27"/>
        <v>849.90136986301388</v>
      </c>
      <c r="K267" s="74">
        <f t="shared" si="25"/>
        <v>6971.2151947981138</v>
      </c>
    </row>
    <row r="268" spans="2:11" x14ac:dyDescent="0.25">
      <c r="B268" s="62">
        <v>44456</v>
      </c>
      <c r="C268" s="51">
        <v>261</v>
      </c>
      <c r="D268" s="51">
        <f>COUNTIF('Database MP5'!$B$1:$B$181,B268)</f>
        <v>0</v>
      </c>
      <c r="E268" s="51">
        <f t="shared" si="28"/>
        <v>470</v>
      </c>
      <c r="F268" s="51">
        <f t="shared" si="29"/>
        <v>0</v>
      </c>
      <c r="G268" s="66">
        <f t="shared" si="26"/>
        <v>0.64383561643835618</v>
      </c>
      <c r="H268" s="67">
        <f t="shared" si="30"/>
        <v>0</v>
      </c>
      <c r="J268" s="73">
        <f t="shared" si="27"/>
        <v>849.90136986301388</v>
      </c>
      <c r="K268" s="74">
        <f t="shared" si="25"/>
        <v>6971.2151947981138</v>
      </c>
    </row>
    <row r="269" spans="2:11" x14ac:dyDescent="0.25">
      <c r="B269" s="62">
        <v>44457</v>
      </c>
      <c r="C269" s="51">
        <v>262</v>
      </c>
      <c r="D269" s="51">
        <f>COUNTIF('Database MP5'!$B$1:$B$181,B269)</f>
        <v>0</v>
      </c>
      <c r="E269" s="51">
        <f t="shared" si="28"/>
        <v>469</v>
      </c>
      <c r="F269" s="51">
        <f t="shared" si="29"/>
        <v>0</v>
      </c>
      <c r="G269" s="66">
        <f t="shared" si="26"/>
        <v>0.6424657534246575</v>
      </c>
      <c r="H269" s="67">
        <f t="shared" si="30"/>
        <v>0</v>
      </c>
      <c r="J269" s="73">
        <f t="shared" si="27"/>
        <v>849.90136986301388</v>
      </c>
      <c r="K269" s="74">
        <f t="shared" si="25"/>
        <v>6971.2151947981138</v>
      </c>
    </row>
    <row r="270" spans="2:11" x14ac:dyDescent="0.25">
      <c r="B270" s="62">
        <v>44458</v>
      </c>
      <c r="C270" s="51">
        <v>263</v>
      </c>
      <c r="D270" s="51">
        <f>COUNTIF('Database MP5'!$B$1:$B$181,B270)</f>
        <v>0</v>
      </c>
      <c r="E270" s="51">
        <f t="shared" si="28"/>
        <v>468</v>
      </c>
      <c r="F270" s="51">
        <f t="shared" si="29"/>
        <v>0</v>
      </c>
      <c r="G270" s="66">
        <f t="shared" si="26"/>
        <v>0.64109589041095894</v>
      </c>
      <c r="H270" s="67">
        <f t="shared" si="30"/>
        <v>0</v>
      </c>
      <c r="J270" s="73">
        <f t="shared" si="27"/>
        <v>849.90136986301388</v>
      </c>
      <c r="K270" s="74">
        <f t="shared" si="25"/>
        <v>6971.2151947981138</v>
      </c>
    </row>
    <row r="271" spans="2:11" x14ac:dyDescent="0.25">
      <c r="B271" s="62">
        <v>44459</v>
      </c>
      <c r="C271" s="51">
        <v>264</v>
      </c>
      <c r="D271" s="51">
        <f>COUNTIF('Database MP5'!$B$1:$B$181,B271)</f>
        <v>0</v>
      </c>
      <c r="E271" s="51">
        <f t="shared" si="28"/>
        <v>467</v>
      </c>
      <c r="F271" s="51">
        <f t="shared" si="29"/>
        <v>0</v>
      </c>
      <c r="G271" s="66">
        <f t="shared" si="26"/>
        <v>0.63972602739726026</v>
      </c>
      <c r="H271" s="67">
        <f t="shared" si="30"/>
        <v>0</v>
      </c>
      <c r="J271" s="73">
        <f t="shared" si="27"/>
        <v>849.90136986301388</v>
      </c>
      <c r="K271" s="74">
        <f t="shared" si="25"/>
        <v>6971.2151947981138</v>
      </c>
    </row>
    <row r="272" spans="2:11" x14ac:dyDescent="0.25">
      <c r="B272" s="62">
        <v>44460</v>
      </c>
      <c r="C272" s="51">
        <v>265</v>
      </c>
      <c r="D272" s="51">
        <f>COUNTIF('Database MP5'!$B$1:$B$181,B272)</f>
        <v>0</v>
      </c>
      <c r="E272" s="51">
        <f t="shared" si="28"/>
        <v>466</v>
      </c>
      <c r="F272" s="51">
        <f t="shared" si="29"/>
        <v>0</v>
      </c>
      <c r="G272" s="66">
        <f t="shared" si="26"/>
        <v>0.63835616438356169</v>
      </c>
      <c r="H272" s="67">
        <f t="shared" si="30"/>
        <v>0</v>
      </c>
      <c r="J272" s="73">
        <f t="shared" si="27"/>
        <v>849.90136986301388</v>
      </c>
      <c r="K272" s="74">
        <f t="shared" si="25"/>
        <v>6971.2151947981138</v>
      </c>
    </row>
    <row r="273" spans="2:11" x14ac:dyDescent="0.25">
      <c r="B273" s="62">
        <v>44461</v>
      </c>
      <c r="C273" s="51">
        <v>266</v>
      </c>
      <c r="D273" s="51">
        <f>COUNTIF('Database MP5'!$B$1:$B$181,B273)</f>
        <v>0</v>
      </c>
      <c r="E273" s="51">
        <f t="shared" si="28"/>
        <v>465</v>
      </c>
      <c r="F273" s="51">
        <f t="shared" si="29"/>
        <v>0</v>
      </c>
      <c r="G273" s="66">
        <f t="shared" si="26"/>
        <v>0.63698630136986301</v>
      </c>
      <c r="H273" s="67">
        <f t="shared" si="30"/>
        <v>0</v>
      </c>
      <c r="J273" s="73">
        <f t="shared" si="27"/>
        <v>849.90136986301388</v>
      </c>
      <c r="K273" s="74">
        <f t="shared" si="25"/>
        <v>6971.2151947981138</v>
      </c>
    </row>
    <row r="274" spans="2:11" x14ac:dyDescent="0.25">
      <c r="B274" s="62">
        <v>44462</v>
      </c>
      <c r="C274" s="51">
        <v>267</v>
      </c>
      <c r="D274" s="51">
        <f>COUNTIF('Database MP5'!$B$1:$B$181,B274)</f>
        <v>2</v>
      </c>
      <c r="E274" s="51">
        <f t="shared" si="28"/>
        <v>464</v>
      </c>
      <c r="F274" s="51">
        <f t="shared" si="29"/>
        <v>928</v>
      </c>
      <c r="G274" s="66">
        <f t="shared" si="26"/>
        <v>0.63561643835616444</v>
      </c>
      <c r="H274" s="67">
        <f t="shared" si="30"/>
        <v>1.2712328767123289</v>
      </c>
      <c r="J274" s="73">
        <f t="shared" si="27"/>
        <v>851.17260273972624</v>
      </c>
      <c r="K274" s="74">
        <f t="shared" si="25"/>
        <v>6981.6423317112994</v>
      </c>
    </row>
    <row r="275" spans="2:11" x14ac:dyDescent="0.25">
      <c r="B275" s="62">
        <v>44463</v>
      </c>
      <c r="C275" s="51">
        <v>268</v>
      </c>
      <c r="D275" s="51">
        <f>COUNTIF('Database MP5'!$B$1:$B$181,B275)</f>
        <v>0</v>
      </c>
      <c r="E275" s="51">
        <f t="shared" si="28"/>
        <v>463</v>
      </c>
      <c r="F275" s="51">
        <f t="shared" si="29"/>
        <v>0</v>
      </c>
      <c r="G275" s="66">
        <f t="shared" si="26"/>
        <v>0.63424657534246576</v>
      </c>
      <c r="H275" s="67">
        <f t="shared" si="30"/>
        <v>0</v>
      </c>
      <c r="J275" s="73">
        <f t="shared" si="27"/>
        <v>851.17260273972624</v>
      </c>
      <c r="K275" s="74">
        <f t="shared" si="25"/>
        <v>6981.6423317112994</v>
      </c>
    </row>
    <row r="276" spans="2:11" x14ac:dyDescent="0.25">
      <c r="B276" s="62">
        <v>44464</v>
      </c>
      <c r="C276" s="51">
        <v>269</v>
      </c>
      <c r="D276" s="51">
        <f>COUNTIF('Database MP5'!$B$1:$B$181,B276)</f>
        <v>0</v>
      </c>
      <c r="E276" s="51">
        <f t="shared" si="28"/>
        <v>462</v>
      </c>
      <c r="F276" s="51">
        <f t="shared" si="29"/>
        <v>0</v>
      </c>
      <c r="G276" s="66">
        <f t="shared" si="26"/>
        <v>0.63287671232876708</v>
      </c>
      <c r="H276" s="67">
        <f t="shared" si="30"/>
        <v>0</v>
      </c>
      <c r="J276" s="73">
        <f t="shared" si="27"/>
        <v>851.17260273972624</v>
      </c>
      <c r="K276" s="74">
        <f t="shared" si="25"/>
        <v>6981.6423317112994</v>
      </c>
    </row>
    <row r="277" spans="2:11" x14ac:dyDescent="0.25">
      <c r="B277" s="62">
        <v>44465</v>
      </c>
      <c r="C277" s="51">
        <v>270</v>
      </c>
      <c r="D277" s="51">
        <f>COUNTIF('Database MP5'!$B$1:$B$181,B277)</f>
        <v>0</v>
      </c>
      <c r="E277" s="51">
        <f t="shared" si="28"/>
        <v>461</v>
      </c>
      <c r="F277" s="51">
        <f t="shared" si="29"/>
        <v>0</v>
      </c>
      <c r="G277" s="66">
        <f t="shared" si="26"/>
        <v>0.63150684931506851</v>
      </c>
      <c r="H277" s="67">
        <f t="shared" si="30"/>
        <v>0</v>
      </c>
      <c r="J277" s="73">
        <f t="shared" si="27"/>
        <v>851.17260273972624</v>
      </c>
      <c r="K277" s="74">
        <f t="shared" si="25"/>
        <v>6981.6423317112994</v>
      </c>
    </row>
    <row r="278" spans="2:11" x14ac:dyDescent="0.25">
      <c r="B278" s="62">
        <v>44466</v>
      </c>
      <c r="C278" s="51">
        <v>271</v>
      </c>
      <c r="D278" s="51">
        <f>COUNTIF('Database MP5'!$B$1:$B$181,B278)</f>
        <v>0</v>
      </c>
      <c r="E278" s="51">
        <f t="shared" si="28"/>
        <v>460</v>
      </c>
      <c r="F278" s="51">
        <f t="shared" si="29"/>
        <v>0</v>
      </c>
      <c r="G278" s="66">
        <f t="shared" si="26"/>
        <v>0.63013698630136983</v>
      </c>
      <c r="H278" s="67">
        <f t="shared" si="30"/>
        <v>0</v>
      </c>
      <c r="J278" s="73">
        <f t="shared" si="27"/>
        <v>851.17260273972624</v>
      </c>
      <c r="K278" s="74">
        <f t="shared" si="25"/>
        <v>6981.6423317112994</v>
      </c>
    </row>
    <row r="279" spans="2:11" x14ac:dyDescent="0.25">
      <c r="B279" s="62">
        <v>44467</v>
      </c>
      <c r="C279" s="51">
        <v>272</v>
      </c>
      <c r="D279" s="51">
        <f>COUNTIF('Database MP5'!$B$1:$B$181,B279)</f>
        <v>0</v>
      </c>
      <c r="E279" s="51">
        <f t="shared" si="28"/>
        <v>459</v>
      </c>
      <c r="F279" s="51">
        <f t="shared" si="29"/>
        <v>0</v>
      </c>
      <c r="G279" s="66">
        <f t="shared" si="26"/>
        <v>0.62876712328767126</v>
      </c>
      <c r="H279" s="67">
        <f t="shared" si="30"/>
        <v>0</v>
      </c>
      <c r="J279" s="73">
        <f t="shared" si="27"/>
        <v>851.17260273972624</v>
      </c>
      <c r="K279" s="74">
        <f t="shared" si="25"/>
        <v>6981.6423317112994</v>
      </c>
    </row>
    <row r="280" spans="2:11" x14ac:dyDescent="0.25">
      <c r="B280" s="62">
        <v>44468</v>
      </c>
      <c r="C280" s="51">
        <v>273</v>
      </c>
      <c r="D280" s="51">
        <f>COUNTIF('Database MP5'!$B$1:$B$181,B280)</f>
        <v>0</v>
      </c>
      <c r="E280" s="51">
        <f t="shared" si="28"/>
        <v>458</v>
      </c>
      <c r="F280" s="51">
        <f t="shared" si="29"/>
        <v>0</v>
      </c>
      <c r="G280" s="66">
        <f t="shared" si="26"/>
        <v>0.62739726027397258</v>
      </c>
      <c r="H280" s="67">
        <f t="shared" si="30"/>
        <v>0</v>
      </c>
      <c r="J280" s="73">
        <f t="shared" si="27"/>
        <v>851.17260273972624</v>
      </c>
      <c r="K280" s="74">
        <f t="shared" si="25"/>
        <v>6981.6423317112994</v>
      </c>
    </row>
    <row r="281" spans="2:11" x14ac:dyDescent="0.25">
      <c r="B281" s="62">
        <v>44469</v>
      </c>
      <c r="C281" s="51">
        <v>274</v>
      </c>
      <c r="D281" s="51">
        <f>COUNTIF('Database MP5'!$B$1:$B$181,B281)</f>
        <v>0</v>
      </c>
      <c r="E281" s="51">
        <f t="shared" si="28"/>
        <v>457</v>
      </c>
      <c r="F281" s="51">
        <f t="shared" si="29"/>
        <v>0</v>
      </c>
      <c r="G281" s="66">
        <f t="shared" si="26"/>
        <v>0.62602739726027401</v>
      </c>
      <c r="H281" s="67">
        <f t="shared" si="30"/>
        <v>0</v>
      </c>
      <c r="J281" s="73">
        <f t="shared" si="27"/>
        <v>851.17260273972624</v>
      </c>
      <c r="K281" s="74">
        <f t="shared" si="25"/>
        <v>6981.6423317112994</v>
      </c>
    </row>
    <row r="282" spans="2:11" x14ac:dyDescent="0.25">
      <c r="B282" s="62">
        <v>44470</v>
      </c>
      <c r="C282" s="51">
        <v>275</v>
      </c>
      <c r="D282" s="51">
        <f>COUNTIF('Database MP5'!$B$1:$B$181,B282)</f>
        <v>0</v>
      </c>
      <c r="E282" s="51">
        <f t="shared" si="28"/>
        <v>456</v>
      </c>
      <c r="F282" s="51">
        <f t="shared" si="29"/>
        <v>0</v>
      </c>
      <c r="G282" s="66">
        <f t="shared" si="26"/>
        <v>0.62465753424657533</v>
      </c>
      <c r="H282" s="67">
        <f t="shared" si="30"/>
        <v>0</v>
      </c>
      <c r="J282" s="73">
        <f t="shared" si="27"/>
        <v>851.17260273972624</v>
      </c>
      <c r="K282" s="74">
        <f t="shared" si="25"/>
        <v>6981.6423317112994</v>
      </c>
    </row>
    <row r="283" spans="2:11" x14ac:dyDescent="0.25">
      <c r="B283" s="62">
        <v>44471</v>
      </c>
      <c r="C283" s="51">
        <v>276</v>
      </c>
      <c r="D283" s="51">
        <f>COUNTIF('Database MP5'!$B$1:$B$181,B283)</f>
        <v>0</v>
      </c>
      <c r="E283" s="51">
        <f t="shared" si="28"/>
        <v>455</v>
      </c>
      <c r="F283" s="51">
        <f t="shared" si="29"/>
        <v>0</v>
      </c>
      <c r="G283" s="66">
        <f t="shared" si="26"/>
        <v>0.62328767123287676</v>
      </c>
      <c r="H283" s="67">
        <f t="shared" si="30"/>
        <v>0</v>
      </c>
      <c r="J283" s="73">
        <f t="shared" si="27"/>
        <v>851.17260273972624</v>
      </c>
      <c r="K283" s="74">
        <f t="shared" si="25"/>
        <v>6981.6423317112994</v>
      </c>
    </row>
    <row r="284" spans="2:11" x14ac:dyDescent="0.25">
      <c r="B284" s="62">
        <v>44472</v>
      </c>
      <c r="C284" s="51">
        <v>277</v>
      </c>
      <c r="D284" s="51">
        <f>COUNTIF('Database MP5'!$B$1:$B$181,B284)</f>
        <v>0</v>
      </c>
      <c r="E284" s="51">
        <f t="shared" si="28"/>
        <v>454</v>
      </c>
      <c r="F284" s="51">
        <f t="shared" si="29"/>
        <v>0</v>
      </c>
      <c r="G284" s="66">
        <f t="shared" si="26"/>
        <v>0.62191780821917808</v>
      </c>
      <c r="H284" s="67">
        <f t="shared" si="30"/>
        <v>0</v>
      </c>
      <c r="J284" s="73">
        <f t="shared" si="27"/>
        <v>851.17260273972624</v>
      </c>
      <c r="K284" s="74">
        <f t="shared" si="25"/>
        <v>6981.6423317112994</v>
      </c>
    </row>
    <row r="285" spans="2:11" x14ac:dyDescent="0.25">
      <c r="B285" s="62">
        <v>44473</v>
      </c>
      <c r="C285" s="51">
        <v>278</v>
      </c>
      <c r="D285" s="51">
        <f>COUNTIF('Database MP5'!$B$1:$B$181,B285)</f>
        <v>0</v>
      </c>
      <c r="E285" s="51">
        <f t="shared" si="28"/>
        <v>453</v>
      </c>
      <c r="F285" s="51">
        <f t="shared" si="29"/>
        <v>0</v>
      </c>
      <c r="G285" s="66">
        <f t="shared" si="26"/>
        <v>0.6205479452054794</v>
      </c>
      <c r="H285" s="67">
        <f t="shared" si="30"/>
        <v>0</v>
      </c>
      <c r="J285" s="73">
        <f t="shared" si="27"/>
        <v>851.17260273972624</v>
      </c>
      <c r="K285" s="74">
        <f t="shared" si="25"/>
        <v>6981.6423317112994</v>
      </c>
    </row>
    <row r="286" spans="2:11" x14ac:dyDescent="0.25">
      <c r="B286" s="62">
        <v>44474</v>
      </c>
      <c r="C286" s="51">
        <v>279</v>
      </c>
      <c r="D286" s="51">
        <f>COUNTIF('Database MP5'!$B$1:$B$181,B286)</f>
        <v>0</v>
      </c>
      <c r="E286" s="51">
        <f t="shared" si="28"/>
        <v>452</v>
      </c>
      <c r="F286" s="51">
        <f t="shared" si="29"/>
        <v>0</v>
      </c>
      <c r="G286" s="66">
        <f t="shared" si="26"/>
        <v>0.61917808219178083</v>
      </c>
      <c r="H286" s="67">
        <f t="shared" si="30"/>
        <v>0</v>
      </c>
      <c r="J286" s="73">
        <f t="shared" si="27"/>
        <v>851.17260273972624</v>
      </c>
      <c r="K286" s="74">
        <f t="shared" si="25"/>
        <v>6981.6423317112994</v>
      </c>
    </row>
    <row r="287" spans="2:11" x14ac:dyDescent="0.25">
      <c r="B287" s="62">
        <v>44475</v>
      </c>
      <c r="C287" s="51">
        <v>280</v>
      </c>
      <c r="D287" s="51">
        <f>COUNTIF('Database MP5'!$B$1:$B$181,B287)</f>
        <v>0</v>
      </c>
      <c r="E287" s="51">
        <f t="shared" si="28"/>
        <v>451</v>
      </c>
      <c r="F287" s="51">
        <f t="shared" si="29"/>
        <v>0</v>
      </c>
      <c r="G287" s="66">
        <f t="shared" si="26"/>
        <v>0.61780821917808215</v>
      </c>
      <c r="H287" s="67">
        <f t="shared" si="30"/>
        <v>0</v>
      </c>
      <c r="J287" s="73">
        <f t="shared" si="27"/>
        <v>851.17260273972624</v>
      </c>
      <c r="K287" s="74">
        <f t="shared" si="25"/>
        <v>6981.6423317112994</v>
      </c>
    </row>
    <row r="288" spans="2:11" x14ac:dyDescent="0.25">
      <c r="B288" s="62">
        <v>44476</v>
      </c>
      <c r="C288" s="51">
        <v>281</v>
      </c>
      <c r="D288" s="51">
        <f>COUNTIF('Database MP5'!$B$1:$B$181,B288)</f>
        <v>0</v>
      </c>
      <c r="E288" s="51">
        <f t="shared" si="28"/>
        <v>450</v>
      </c>
      <c r="F288" s="51">
        <f t="shared" si="29"/>
        <v>0</v>
      </c>
      <c r="G288" s="66">
        <f t="shared" si="26"/>
        <v>0.61643835616438358</v>
      </c>
      <c r="H288" s="67">
        <f t="shared" si="30"/>
        <v>0</v>
      </c>
      <c r="J288" s="73">
        <f t="shared" si="27"/>
        <v>851.17260273972624</v>
      </c>
      <c r="K288" s="74">
        <f t="shared" si="25"/>
        <v>6981.6423317112994</v>
      </c>
    </row>
    <row r="289" spans="2:11" x14ac:dyDescent="0.25">
      <c r="B289" s="62">
        <v>44477</v>
      </c>
      <c r="C289" s="51">
        <v>282</v>
      </c>
      <c r="D289" s="51">
        <f>COUNTIF('Database MP5'!$B$1:$B$181,B289)</f>
        <v>0</v>
      </c>
      <c r="E289" s="51">
        <f t="shared" si="28"/>
        <v>449</v>
      </c>
      <c r="F289" s="51">
        <f t="shared" si="29"/>
        <v>0</v>
      </c>
      <c r="G289" s="66">
        <f t="shared" si="26"/>
        <v>0.6150684931506849</v>
      </c>
      <c r="H289" s="67">
        <f t="shared" si="30"/>
        <v>0</v>
      </c>
      <c r="J289" s="73">
        <f t="shared" si="27"/>
        <v>851.17260273972624</v>
      </c>
      <c r="K289" s="74">
        <f t="shared" si="25"/>
        <v>6981.6423317112994</v>
      </c>
    </row>
    <row r="290" spans="2:11" x14ac:dyDescent="0.25">
      <c r="B290" s="62">
        <v>44478</v>
      </c>
      <c r="C290" s="51">
        <v>283</v>
      </c>
      <c r="D290" s="51">
        <f>COUNTIF('Database MP5'!$B$1:$B$181,B290)</f>
        <v>0</v>
      </c>
      <c r="E290" s="51">
        <f t="shared" si="28"/>
        <v>448</v>
      </c>
      <c r="F290" s="51">
        <f t="shared" si="29"/>
        <v>0</v>
      </c>
      <c r="G290" s="66">
        <f t="shared" si="26"/>
        <v>0.61369863013698633</v>
      </c>
      <c r="H290" s="67">
        <f t="shared" si="30"/>
        <v>0</v>
      </c>
      <c r="J290" s="73">
        <f t="shared" si="27"/>
        <v>851.17260273972624</v>
      </c>
      <c r="K290" s="74">
        <f t="shared" si="25"/>
        <v>6981.6423317112994</v>
      </c>
    </row>
    <row r="291" spans="2:11" x14ac:dyDescent="0.25">
      <c r="B291" s="62">
        <v>44479</v>
      </c>
      <c r="C291" s="51">
        <v>284</v>
      </c>
      <c r="D291" s="51">
        <f>COUNTIF('Database MP5'!$B$1:$B$181,B291)</f>
        <v>0</v>
      </c>
      <c r="E291" s="51">
        <f t="shared" si="28"/>
        <v>447</v>
      </c>
      <c r="F291" s="51">
        <f t="shared" si="29"/>
        <v>0</v>
      </c>
      <c r="G291" s="66">
        <f t="shared" si="26"/>
        <v>0.61232876712328765</v>
      </c>
      <c r="H291" s="67">
        <f t="shared" si="30"/>
        <v>0</v>
      </c>
      <c r="J291" s="73">
        <f t="shared" si="27"/>
        <v>851.17260273972624</v>
      </c>
      <c r="K291" s="74">
        <f t="shared" si="25"/>
        <v>6981.6423317112994</v>
      </c>
    </row>
    <row r="292" spans="2:11" x14ac:dyDescent="0.25">
      <c r="B292" s="62">
        <v>44480</v>
      </c>
      <c r="C292" s="51">
        <v>285</v>
      </c>
      <c r="D292" s="51">
        <f>COUNTIF('Database MP5'!$B$1:$B$181,B292)</f>
        <v>0</v>
      </c>
      <c r="E292" s="51">
        <f t="shared" si="28"/>
        <v>446</v>
      </c>
      <c r="F292" s="51">
        <f t="shared" si="29"/>
        <v>0</v>
      </c>
      <c r="G292" s="66">
        <f t="shared" si="26"/>
        <v>0.61095890410958908</v>
      </c>
      <c r="H292" s="67">
        <f t="shared" si="30"/>
        <v>0</v>
      </c>
      <c r="J292" s="73">
        <f t="shared" si="27"/>
        <v>851.17260273972624</v>
      </c>
      <c r="K292" s="74">
        <f t="shared" si="25"/>
        <v>6981.6423317112994</v>
      </c>
    </row>
    <row r="293" spans="2:11" x14ac:dyDescent="0.25">
      <c r="B293" s="62">
        <v>44481</v>
      </c>
      <c r="C293" s="51">
        <v>286</v>
      </c>
      <c r="D293" s="51">
        <f>COUNTIF('Database MP5'!$B$1:$B$181,B293)</f>
        <v>0</v>
      </c>
      <c r="E293" s="51">
        <f t="shared" si="28"/>
        <v>445</v>
      </c>
      <c r="F293" s="51">
        <f t="shared" si="29"/>
        <v>0</v>
      </c>
      <c r="G293" s="66">
        <f t="shared" si="26"/>
        <v>0.6095890410958904</v>
      </c>
      <c r="H293" s="67">
        <f t="shared" si="30"/>
        <v>0</v>
      </c>
      <c r="J293" s="73">
        <f t="shared" si="27"/>
        <v>851.17260273972624</v>
      </c>
      <c r="K293" s="74">
        <f t="shared" si="25"/>
        <v>6981.6423317112994</v>
      </c>
    </row>
    <row r="294" spans="2:11" x14ac:dyDescent="0.25">
      <c r="B294" s="62">
        <v>44482</v>
      </c>
      <c r="C294" s="51">
        <v>287</v>
      </c>
      <c r="D294" s="51">
        <f>COUNTIF('Database MP5'!$B$1:$B$181,B294)</f>
        <v>0</v>
      </c>
      <c r="E294" s="51">
        <f t="shared" si="28"/>
        <v>444</v>
      </c>
      <c r="F294" s="51">
        <f t="shared" si="29"/>
        <v>0</v>
      </c>
      <c r="G294" s="66">
        <f t="shared" si="26"/>
        <v>0.60821917808219184</v>
      </c>
      <c r="H294" s="67">
        <f t="shared" si="30"/>
        <v>0</v>
      </c>
      <c r="J294" s="73">
        <f t="shared" si="27"/>
        <v>851.17260273972624</v>
      </c>
      <c r="K294" s="74">
        <f t="shared" si="25"/>
        <v>6981.6423317112994</v>
      </c>
    </row>
    <row r="295" spans="2:11" x14ac:dyDescent="0.25">
      <c r="B295" s="62">
        <v>44483</v>
      </c>
      <c r="C295" s="51">
        <v>288</v>
      </c>
      <c r="D295" s="51">
        <f>COUNTIF('Database MP5'!$B$1:$B$181,B295)</f>
        <v>0</v>
      </c>
      <c r="E295" s="51">
        <f t="shared" si="28"/>
        <v>443</v>
      </c>
      <c r="F295" s="51">
        <f t="shared" si="29"/>
        <v>0</v>
      </c>
      <c r="G295" s="66">
        <f t="shared" si="26"/>
        <v>0.60684931506849316</v>
      </c>
      <c r="H295" s="67">
        <f t="shared" si="30"/>
        <v>0</v>
      </c>
      <c r="J295" s="73">
        <f t="shared" si="27"/>
        <v>851.17260273972624</v>
      </c>
      <c r="K295" s="74">
        <f t="shared" si="25"/>
        <v>6981.6423317112994</v>
      </c>
    </row>
    <row r="296" spans="2:11" x14ac:dyDescent="0.25">
      <c r="B296" s="62">
        <v>44484</v>
      </c>
      <c r="C296" s="51">
        <v>289</v>
      </c>
      <c r="D296" s="51">
        <f>COUNTIF('Database MP5'!$B$1:$B$181,B296)</f>
        <v>0</v>
      </c>
      <c r="E296" s="51">
        <f t="shared" si="28"/>
        <v>442</v>
      </c>
      <c r="F296" s="51">
        <f t="shared" si="29"/>
        <v>0</v>
      </c>
      <c r="G296" s="66">
        <f t="shared" si="26"/>
        <v>0.60547945205479448</v>
      </c>
      <c r="H296" s="67">
        <f t="shared" si="30"/>
        <v>0</v>
      </c>
      <c r="J296" s="73">
        <f t="shared" si="27"/>
        <v>851.17260273972624</v>
      </c>
      <c r="K296" s="74">
        <f t="shared" si="25"/>
        <v>6981.6423317112994</v>
      </c>
    </row>
    <row r="297" spans="2:11" x14ac:dyDescent="0.25">
      <c r="B297" s="62">
        <v>44485</v>
      </c>
      <c r="C297" s="51">
        <v>290</v>
      </c>
      <c r="D297" s="51">
        <f>COUNTIF('Database MP5'!$B$1:$B$181,B297)</f>
        <v>0</v>
      </c>
      <c r="E297" s="51">
        <f t="shared" si="28"/>
        <v>441</v>
      </c>
      <c r="F297" s="51">
        <f t="shared" si="29"/>
        <v>0</v>
      </c>
      <c r="G297" s="66">
        <f t="shared" si="26"/>
        <v>0.60410958904109591</v>
      </c>
      <c r="H297" s="67">
        <f t="shared" si="30"/>
        <v>0</v>
      </c>
      <c r="J297" s="73">
        <f t="shared" si="27"/>
        <v>851.17260273972624</v>
      </c>
      <c r="K297" s="74">
        <f t="shared" si="25"/>
        <v>6981.6423317112994</v>
      </c>
    </row>
    <row r="298" spans="2:11" x14ac:dyDescent="0.25">
      <c r="B298" s="62">
        <v>44486</v>
      </c>
      <c r="C298" s="51">
        <v>291</v>
      </c>
      <c r="D298" s="51">
        <f>COUNTIF('Database MP5'!$B$1:$B$181,B298)</f>
        <v>0</v>
      </c>
      <c r="E298" s="51">
        <f t="shared" si="28"/>
        <v>440</v>
      </c>
      <c r="F298" s="51">
        <f t="shared" si="29"/>
        <v>0</v>
      </c>
      <c r="G298" s="66">
        <f t="shared" si="26"/>
        <v>0.60273972602739723</v>
      </c>
      <c r="H298" s="67">
        <f t="shared" si="30"/>
        <v>0</v>
      </c>
      <c r="J298" s="73">
        <f t="shared" si="27"/>
        <v>851.17260273972624</v>
      </c>
      <c r="K298" s="74">
        <f t="shared" si="25"/>
        <v>6981.6423317112994</v>
      </c>
    </row>
    <row r="299" spans="2:11" x14ac:dyDescent="0.25">
      <c r="B299" s="62">
        <v>44487</v>
      </c>
      <c r="C299" s="51">
        <v>292</v>
      </c>
      <c r="D299" s="51">
        <f>COUNTIF('Database MP5'!$B$1:$B$181,B299)</f>
        <v>0</v>
      </c>
      <c r="E299" s="51">
        <f t="shared" si="28"/>
        <v>439</v>
      </c>
      <c r="F299" s="51">
        <f t="shared" si="29"/>
        <v>0</v>
      </c>
      <c r="G299" s="66">
        <f t="shared" si="26"/>
        <v>0.60136986301369866</v>
      </c>
      <c r="H299" s="67">
        <f t="shared" si="30"/>
        <v>0</v>
      </c>
      <c r="J299" s="73">
        <f t="shared" si="27"/>
        <v>851.17260273972624</v>
      </c>
      <c r="K299" s="74">
        <f t="shared" si="25"/>
        <v>6981.6423317112994</v>
      </c>
    </row>
    <row r="300" spans="2:11" x14ac:dyDescent="0.25">
      <c r="B300" s="62">
        <v>44488</v>
      </c>
      <c r="C300" s="51">
        <v>293</v>
      </c>
      <c r="D300" s="51">
        <f>COUNTIF('Database MP5'!$B$1:$B$181,B300)</f>
        <v>0</v>
      </c>
      <c r="E300" s="51">
        <f t="shared" si="28"/>
        <v>438</v>
      </c>
      <c r="F300" s="51">
        <f t="shared" si="29"/>
        <v>0</v>
      </c>
      <c r="G300" s="66">
        <f t="shared" si="26"/>
        <v>0.6</v>
      </c>
      <c r="H300" s="67">
        <f t="shared" si="30"/>
        <v>0</v>
      </c>
      <c r="J300" s="73">
        <f t="shared" si="27"/>
        <v>851.17260273972624</v>
      </c>
      <c r="K300" s="74">
        <f t="shared" si="25"/>
        <v>6981.6423317112994</v>
      </c>
    </row>
    <row r="301" spans="2:11" x14ac:dyDescent="0.25">
      <c r="B301" s="62">
        <v>44489</v>
      </c>
      <c r="C301" s="51">
        <v>294</v>
      </c>
      <c r="D301" s="51">
        <f>COUNTIF('Database MP5'!$B$1:$B$181,B301)</f>
        <v>0</v>
      </c>
      <c r="E301" s="51">
        <f t="shared" si="28"/>
        <v>437</v>
      </c>
      <c r="F301" s="51">
        <f t="shared" si="29"/>
        <v>0</v>
      </c>
      <c r="G301" s="66">
        <f t="shared" si="26"/>
        <v>0.59863013698630141</v>
      </c>
      <c r="H301" s="67">
        <f t="shared" si="30"/>
        <v>0</v>
      </c>
      <c r="J301" s="73">
        <f t="shared" si="27"/>
        <v>851.17260273972624</v>
      </c>
      <c r="K301" s="74">
        <f t="shared" si="25"/>
        <v>6981.6423317112994</v>
      </c>
    </row>
    <row r="302" spans="2:11" x14ac:dyDescent="0.25">
      <c r="B302" s="62">
        <v>44490</v>
      </c>
      <c r="C302" s="51">
        <v>295</v>
      </c>
      <c r="D302" s="51">
        <f>COUNTIF('Database MP5'!$B$1:$B$181,B302)</f>
        <v>4</v>
      </c>
      <c r="E302" s="51">
        <f t="shared" si="28"/>
        <v>436</v>
      </c>
      <c r="F302" s="51">
        <f t="shared" si="29"/>
        <v>1744</v>
      </c>
      <c r="G302" s="66">
        <f t="shared" si="26"/>
        <v>0.59726027397260273</v>
      </c>
      <c r="H302" s="67">
        <f t="shared" si="30"/>
        <v>2.3890410958904109</v>
      </c>
      <c r="J302" s="73">
        <f t="shared" si="27"/>
        <v>853.56164383561668</v>
      </c>
      <c r="K302" s="74">
        <f t="shared" si="25"/>
        <v>7001.2381579791791</v>
      </c>
    </row>
    <row r="303" spans="2:11" x14ac:dyDescent="0.25">
      <c r="B303" s="62">
        <v>44491</v>
      </c>
      <c r="C303" s="51">
        <v>296</v>
      </c>
      <c r="D303" s="51">
        <f>COUNTIF('Database MP5'!$B$1:$B$181,B303)</f>
        <v>0</v>
      </c>
      <c r="E303" s="51">
        <f t="shared" si="28"/>
        <v>435</v>
      </c>
      <c r="F303" s="51">
        <f t="shared" si="29"/>
        <v>0</v>
      </c>
      <c r="G303" s="66">
        <f t="shared" si="26"/>
        <v>0.59589041095890416</v>
      </c>
      <c r="H303" s="67">
        <f t="shared" si="30"/>
        <v>0</v>
      </c>
      <c r="J303" s="73">
        <f t="shared" si="27"/>
        <v>853.56164383561668</v>
      </c>
      <c r="K303" s="74">
        <f t="shared" si="25"/>
        <v>7001.2381579791791</v>
      </c>
    </row>
    <row r="304" spans="2:11" x14ac:dyDescent="0.25">
      <c r="B304" s="62">
        <v>44492</v>
      </c>
      <c r="C304" s="51">
        <v>297</v>
      </c>
      <c r="D304" s="51">
        <f>COUNTIF('Database MP5'!$B$1:$B$181,B304)</f>
        <v>3</v>
      </c>
      <c r="E304" s="51">
        <f t="shared" si="28"/>
        <v>434</v>
      </c>
      <c r="F304" s="51">
        <f t="shared" si="29"/>
        <v>1302</v>
      </c>
      <c r="G304" s="66">
        <f t="shared" si="26"/>
        <v>0.59452054794520548</v>
      </c>
      <c r="H304" s="67">
        <f t="shared" si="30"/>
        <v>1.7835616438356166</v>
      </c>
      <c r="J304" s="73">
        <f t="shared" si="27"/>
        <v>855.34520547945226</v>
      </c>
      <c r="K304" s="74">
        <f t="shared" si="25"/>
        <v>7015.8676108465961</v>
      </c>
    </row>
    <row r="305" spans="2:11" x14ac:dyDescent="0.25">
      <c r="B305" s="62">
        <v>44493</v>
      </c>
      <c r="C305" s="51">
        <v>298</v>
      </c>
      <c r="D305" s="51">
        <f>COUNTIF('Database MP5'!$B$1:$B$181,B305)</f>
        <v>0</v>
      </c>
      <c r="E305" s="51">
        <f t="shared" si="28"/>
        <v>433</v>
      </c>
      <c r="F305" s="51">
        <f t="shared" si="29"/>
        <v>0</v>
      </c>
      <c r="G305" s="66">
        <f t="shared" si="26"/>
        <v>0.5931506849315068</v>
      </c>
      <c r="H305" s="67">
        <f t="shared" si="30"/>
        <v>0</v>
      </c>
      <c r="J305" s="73">
        <f t="shared" si="27"/>
        <v>855.34520547945226</v>
      </c>
      <c r="K305" s="74">
        <f t="shared" si="25"/>
        <v>7015.8676108465961</v>
      </c>
    </row>
    <row r="306" spans="2:11" x14ac:dyDescent="0.25">
      <c r="B306" s="62">
        <v>44494</v>
      </c>
      <c r="C306" s="51">
        <v>299</v>
      </c>
      <c r="D306" s="51">
        <f>COUNTIF('Database MP5'!$B$1:$B$181,B306)</f>
        <v>0</v>
      </c>
      <c r="E306" s="51">
        <f t="shared" si="28"/>
        <v>432</v>
      </c>
      <c r="F306" s="51">
        <f t="shared" si="29"/>
        <v>0</v>
      </c>
      <c r="G306" s="66">
        <f t="shared" si="26"/>
        <v>0.59178082191780823</v>
      </c>
      <c r="H306" s="67">
        <f t="shared" si="30"/>
        <v>0</v>
      </c>
      <c r="J306" s="73">
        <f t="shared" si="27"/>
        <v>855.34520547945226</v>
      </c>
      <c r="K306" s="74">
        <f t="shared" si="25"/>
        <v>7015.8676108465961</v>
      </c>
    </row>
    <row r="307" spans="2:11" x14ac:dyDescent="0.25">
      <c r="B307" s="62">
        <v>44495</v>
      </c>
      <c r="C307" s="51">
        <v>300</v>
      </c>
      <c r="D307" s="51">
        <f>COUNTIF('Database MP5'!$B$1:$B$181,B307)</f>
        <v>0</v>
      </c>
      <c r="E307" s="51">
        <f t="shared" si="28"/>
        <v>431</v>
      </c>
      <c r="F307" s="51">
        <f t="shared" si="29"/>
        <v>0</v>
      </c>
      <c r="G307" s="66">
        <f t="shared" si="26"/>
        <v>0.59041095890410955</v>
      </c>
      <c r="H307" s="67">
        <f t="shared" si="30"/>
        <v>0</v>
      </c>
      <c r="J307" s="73">
        <f t="shared" si="27"/>
        <v>855.34520547945226</v>
      </c>
      <c r="K307" s="74">
        <f t="shared" si="25"/>
        <v>7015.8676108465961</v>
      </c>
    </row>
    <row r="308" spans="2:11" x14ac:dyDescent="0.25">
      <c r="B308" s="62">
        <v>44496</v>
      </c>
      <c r="C308" s="51">
        <v>301</v>
      </c>
      <c r="D308" s="51">
        <f>COUNTIF('Database MP5'!$B$1:$B$181,B308)</f>
        <v>1</v>
      </c>
      <c r="E308" s="51">
        <f t="shared" si="28"/>
        <v>430</v>
      </c>
      <c r="F308" s="51">
        <f t="shared" si="29"/>
        <v>430</v>
      </c>
      <c r="G308" s="66">
        <f t="shared" si="26"/>
        <v>0.58904109589041098</v>
      </c>
      <c r="H308" s="67">
        <f t="shared" si="30"/>
        <v>0.58904109589041098</v>
      </c>
      <c r="J308" s="73">
        <f t="shared" si="27"/>
        <v>855.93424657534263</v>
      </c>
      <c r="K308" s="74">
        <f t="shared" si="25"/>
        <v>7020.6991505800761</v>
      </c>
    </row>
    <row r="309" spans="2:11" x14ac:dyDescent="0.25">
      <c r="B309" s="62">
        <v>44497</v>
      </c>
      <c r="C309" s="51">
        <v>302</v>
      </c>
      <c r="D309" s="51">
        <f>COUNTIF('Database MP5'!$B$1:$B$181,B309)</f>
        <v>0</v>
      </c>
      <c r="E309" s="51">
        <f t="shared" si="28"/>
        <v>429</v>
      </c>
      <c r="F309" s="51">
        <f t="shared" si="29"/>
        <v>0</v>
      </c>
      <c r="G309" s="66">
        <f t="shared" si="26"/>
        <v>0.5876712328767123</v>
      </c>
      <c r="H309" s="67">
        <f t="shared" si="30"/>
        <v>0</v>
      </c>
      <c r="J309" s="73">
        <f t="shared" si="27"/>
        <v>855.93424657534263</v>
      </c>
      <c r="K309" s="74">
        <f t="shared" si="25"/>
        <v>7020.6991505800761</v>
      </c>
    </row>
    <row r="310" spans="2:11" x14ac:dyDescent="0.25">
      <c r="B310" s="62">
        <v>44498</v>
      </c>
      <c r="C310" s="51">
        <v>303</v>
      </c>
      <c r="D310" s="51">
        <f>COUNTIF('Database MP5'!$B$1:$B$181,B310)</f>
        <v>0</v>
      </c>
      <c r="E310" s="51">
        <f t="shared" si="28"/>
        <v>428</v>
      </c>
      <c r="F310" s="51">
        <f t="shared" si="29"/>
        <v>0</v>
      </c>
      <c r="G310" s="66">
        <f t="shared" si="26"/>
        <v>0.58630136986301373</v>
      </c>
      <c r="H310" s="67">
        <f t="shared" si="30"/>
        <v>0</v>
      </c>
      <c r="J310" s="73">
        <f t="shared" si="27"/>
        <v>855.93424657534263</v>
      </c>
      <c r="K310" s="74">
        <f t="shared" si="25"/>
        <v>7020.6991505800761</v>
      </c>
    </row>
    <row r="311" spans="2:11" x14ac:dyDescent="0.25">
      <c r="B311" s="62">
        <v>44499</v>
      </c>
      <c r="C311" s="51">
        <v>304</v>
      </c>
      <c r="D311" s="51">
        <f>COUNTIF('Database MP5'!$B$1:$B$181,B311)</f>
        <v>1</v>
      </c>
      <c r="E311" s="51">
        <f t="shared" si="28"/>
        <v>427</v>
      </c>
      <c r="F311" s="51">
        <f t="shared" si="29"/>
        <v>427</v>
      </c>
      <c r="G311" s="66">
        <f t="shared" si="26"/>
        <v>0.58493150684931505</v>
      </c>
      <c r="H311" s="67">
        <f t="shared" si="30"/>
        <v>0.58493150684931505</v>
      </c>
      <c r="J311" s="73">
        <f t="shared" si="27"/>
        <v>856.51917808219196</v>
      </c>
      <c r="K311" s="74">
        <f t="shared" si="25"/>
        <v>7025.4969818968111</v>
      </c>
    </row>
    <row r="312" spans="2:11" x14ac:dyDescent="0.25">
      <c r="B312" s="62">
        <v>44500</v>
      </c>
      <c r="C312" s="51">
        <v>305</v>
      </c>
      <c r="D312" s="51">
        <f>COUNTIF('Database MP5'!$B$1:$B$181,B312)</f>
        <v>1</v>
      </c>
      <c r="E312" s="51">
        <f t="shared" si="28"/>
        <v>426</v>
      </c>
      <c r="F312" s="51">
        <f t="shared" si="29"/>
        <v>426</v>
      </c>
      <c r="G312" s="66">
        <f t="shared" si="26"/>
        <v>0.58356164383561648</v>
      </c>
      <c r="H312" s="67">
        <f t="shared" si="30"/>
        <v>0.58356164383561648</v>
      </c>
      <c r="J312" s="73">
        <f t="shared" si="27"/>
        <v>857.10273972602761</v>
      </c>
      <c r="K312" s="74">
        <f t="shared" si="25"/>
        <v>7030.2835770746306</v>
      </c>
    </row>
    <row r="313" spans="2:11" x14ac:dyDescent="0.25">
      <c r="B313" s="62">
        <v>44501</v>
      </c>
      <c r="C313" s="51">
        <v>306</v>
      </c>
      <c r="D313" s="51">
        <f>COUNTIF('Database MP5'!$B$1:$B$181,B313)</f>
        <v>0</v>
      </c>
      <c r="E313" s="51">
        <f t="shared" si="28"/>
        <v>425</v>
      </c>
      <c r="F313" s="51">
        <f t="shared" si="29"/>
        <v>0</v>
      </c>
      <c r="G313" s="66">
        <f t="shared" si="26"/>
        <v>0.5821917808219178</v>
      </c>
      <c r="H313" s="67">
        <f t="shared" si="30"/>
        <v>0</v>
      </c>
      <c r="J313" s="73">
        <f t="shared" si="27"/>
        <v>857.10273972602761</v>
      </c>
      <c r="K313" s="74">
        <f t="shared" si="25"/>
        <v>7030.2835770746306</v>
      </c>
    </row>
    <row r="314" spans="2:11" x14ac:dyDescent="0.25">
      <c r="B314" s="62">
        <v>44502</v>
      </c>
      <c r="C314" s="51">
        <v>307</v>
      </c>
      <c r="D314" s="51">
        <f>COUNTIF('Database MP5'!$B$1:$B$181,B314)</f>
        <v>0</v>
      </c>
      <c r="E314" s="51">
        <f t="shared" si="28"/>
        <v>424</v>
      </c>
      <c r="F314" s="51">
        <f t="shared" si="29"/>
        <v>0</v>
      </c>
      <c r="G314" s="66">
        <f t="shared" si="26"/>
        <v>0.58082191780821912</v>
      </c>
      <c r="H314" s="67">
        <f t="shared" si="30"/>
        <v>0</v>
      </c>
      <c r="J314" s="73">
        <f t="shared" si="27"/>
        <v>857.10273972602761</v>
      </c>
      <c r="K314" s="74">
        <f t="shared" si="25"/>
        <v>7030.2835770746306</v>
      </c>
    </row>
    <row r="315" spans="2:11" x14ac:dyDescent="0.25">
      <c r="B315" s="62">
        <v>44503</v>
      </c>
      <c r="C315" s="51">
        <v>308</v>
      </c>
      <c r="D315" s="51">
        <f>COUNTIF('Database MP5'!$B$1:$B$181,B315)</f>
        <v>0</v>
      </c>
      <c r="E315" s="51">
        <f t="shared" si="28"/>
        <v>423</v>
      </c>
      <c r="F315" s="51">
        <f t="shared" si="29"/>
        <v>0</v>
      </c>
      <c r="G315" s="66">
        <f t="shared" si="26"/>
        <v>0.57945205479452055</v>
      </c>
      <c r="H315" s="67">
        <f t="shared" si="30"/>
        <v>0</v>
      </c>
      <c r="J315" s="73">
        <f t="shared" si="27"/>
        <v>857.10273972602761</v>
      </c>
      <c r="K315" s="74">
        <f t="shared" si="25"/>
        <v>7030.2835770746306</v>
      </c>
    </row>
    <row r="316" spans="2:11" x14ac:dyDescent="0.25">
      <c r="B316" s="62">
        <v>44504</v>
      </c>
      <c r="C316" s="51">
        <v>309</v>
      </c>
      <c r="D316" s="51">
        <f>COUNTIF('Database MP5'!$B$1:$B$181,B316)</f>
        <v>0</v>
      </c>
      <c r="E316" s="51">
        <f t="shared" si="28"/>
        <v>422</v>
      </c>
      <c r="F316" s="51">
        <f t="shared" si="29"/>
        <v>0</v>
      </c>
      <c r="G316" s="66">
        <f t="shared" si="26"/>
        <v>0.57808219178082187</v>
      </c>
      <c r="H316" s="67">
        <f t="shared" si="30"/>
        <v>0</v>
      </c>
      <c r="J316" s="73">
        <f t="shared" si="27"/>
        <v>857.10273972602761</v>
      </c>
      <c r="K316" s="74">
        <f t="shared" si="25"/>
        <v>7030.2835770746306</v>
      </c>
    </row>
    <row r="317" spans="2:11" x14ac:dyDescent="0.25">
      <c r="B317" s="62">
        <v>44505</v>
      </c>
      <c r="C317" s="51">
        <v>310</v>
      </c>
      <c r="D317" s="51">
        <f>COUNTIF('Database MP5'!$B$1:$B$181,B317)</f>
        <v>0</v>
      </c>
      <c r="E317" s="51">
        <f t="shared" si="28"/>
        <v>421</v>
      </c>
      <c r="F317" s="51">
        <f t="shared" si="29"/>
        <v>0</v>
      </c>
      <c r="G317" s="66">
        <f t="shared" si="26"/>
        <v>0.57671232876712331</v>
      </c>
      <c r="H317" s="67">
        <f t="shared" si="30"/>
        <v>0</v>
      </c>
      <c r="J317" s="73">
        <f t="shared" si="27"/>
        <v>857.10273972602761</v>
      </c>
      <c r="K317" s="74">
        <f t="shared" si="25"/>
        <v>7030.2835770746306</v>
      </c>
    </row>
    <row r="318" spans="2:11" x14ac:dyDescent="0.25">
      <c r="B318" s="62">
        <v>44506</v>
      </c>
      <c r="C318" s="51">
        <v>311</v>
      </c>
      <c r="D318" s="51">
        <f>COUNTIF('Database MP5'!$B$1:$B$181,B318)</f>
        <v>0</v>
      </c>
      <c r="E318" s="51">
        <f t="shared" si="28"/>
        <v>420</v>
      </c>
      <c r="F318" s="51">
        <f t="shared" si="29"/>
        <v>0</v>
      </c>
      <c r="G318" s="66">
        <f t="shared" si="26"/>
        <v>0.57534246575342463</v>
      </c>
      <c r="H318" s="67">
        <f t="shared" si="30"/>
        <v>0</v>
      </c>
      <c r="J318" s="73">
        <f t="shared" si="27"/>
        <v>857.10273972602761</v>
      </c>
      <c r="K318" s="74">
        <f t="shared" si="25"/>
        <v>7030.2835770746306</v>
      </c>
    </row>
    <row r="319" spans="2:11" x14ac:dyDescent="0.25">
      <c r="B319" s="62">
        <v>44507</v>
      </c>
      <c r="C319" s="51">
        <v>312</v>
      </c>
      <c r="D319" s="51">
        <f>COUNTIF('Database MP5'!$B$1:$B$181,B319)</f>
        <v>0</v>
      </c>
      <c r="E319" s="51">
        <f t="shared" si="28"/>
        <v>419</v>
      </c>
      <c r="F319" s="51">
        <f t="shared" si="29"/>
        <v>0</v>
      </c>
      <c r="G319" s="66">
        <f t="shared" si="26"/>
        <v>0.57397260273972606</v>
      </c>
      <c r="H319" s="67">
        <f t="shared" si="30"/>
        <v>0</v>
      </c>
      <c r="J319" s="73">
        <f t="shared" si="27"/>
        <v>857.10273972602761</v>
      </c>
      <c r="K319" s="74">
        <f t="shared" si="25"/>
        <v>7030.2835770746306</v>
      </c>
    </row>
    <row r="320" spans="2:11" x14ac:dyDescent="0.25">
      <c r="B320" s="62">
        <v>44508</v>
      </c>
      <c r="C320" s="51">
        <v>313</v>
      </c>
      <c r="D320" s="51">
        <f>COUNTIF('Database MP5'!$B$1:$B$181,B320)</f>
        <v>0</v>
      </c>
      <c r="E320" s="51">
        <f t="shared" si="28"/>
        <v>418</v>
      </c>
      <c r="F320" s="51">
        <f t="shared" si="29"/>
        <v>0</v>
      </c>
      <c r="G320" s="66">
        <f t="shared" si="26"/>
        <v>0.57260273972602738</v>
      </c>
      <c r="H320" s="67">
        <f t="shared" si="30"/>
        <v>0</v>
      </c>
      <c r="J320" s="73">
        <f t="shared" si="27"/>
        <v>857.10273972602761</v>
      </c>
      <c r="K320" s="74">
        <f t="shared" si="25"/>
        <v>7030.2835770746306</v>
      </c>
    </row>
    <row r="321" spans="2:11" x14ac:dyDescent="0.25">
      <c r="B321" s="62">
        <v>44509</v>
      </c>
      <c r="C321" s="51">
        <v>314</v>
      </c>
      <c r="D321" s="51">
        <f>COUNTIF('Database MP5'!$B$1:$B$181,B321)</f>
        <v>0</v>
      </c>
      <c r="E321" s="51">
        <f t="shared" si="28"/>
        <v>417</v>
      </c>
      <c r="F321" s="51">
        <f t="shared" si="29"/>
        <v>0</v>
      </c>
      <c r="G321" s="66">
        <f t="shared" si="26"/>
        <v>0.57123287671232881</v>
      </c>
      <c r="H321" s="67">
        <f t="shared" si="30"/>
        <v>0</v>
      </c>
      <c r="J321" s="73">
        <f t="shared" si="27"/>
        <v>857.10273972602761</v>
      </c>
      <c r="K321" s="74">
        <f t="shared" si="25"/>
        <v>7030.2835770746306</v>
      </c>
    </row>
    <row r="322" spans="2:11" x14ac:dyDescent="0.25">
      <c r="B322" s="62">
        <v>44510</v>
      </c>
      <c r="C322" s="51">
        <v>315</v>
      </c>
      <c r="D322" s="51">
        <f>COUNTIF('Database MP5'!$B$1:$B$181,B322)</f>
        <v>0</v>
      </c>
      <c r="E322" s="51">
        <f t="shared" si="28"/>
        <v>416</v>
      </c>
      <c r="F322" s="51">
        <f t="shared" si="29"/>
        <v>0</v>
      </c>
      <c r="G322" s="66">
        <f t="shared" si="26"/>
        <v>0.56986301369863013</v>
      </c>
      <c r="H322" s="67">
        <f t="shared" si="30"/>
        <v>0</v>
      </c>
      <c r="J322" s="73">
        <f t="shared" si="27"/>
        <v>857.10273972602761</v>
      </c>
      <c r="K322" s="74">
        <f t="shared" si="25"/>
        <v>7030.2835770746306</v>
      </c>
    </row>
    <row r="323" spans="2:11" x14ac:dyDescent="0.25">
      <c r="B323" s="62">
        <v>44511</v>
      </c>
      <c r="C323" s="51">
        <v>316</v>
      </c>
      <c r="D323" s="51">
        <f>COUNTIF('Database MP5'!$B$1:$B$181,B323)</f>
        <v>0</v>
      </c>
      <c r="E323" s="51">
        <f t="shared" si="28"/>
        <v>415</v>
      </c>
      <c r="F323" s="51">
        <f t="shared" si="29"/>
        <v>0</v>
      </c>
      <c r="G323" s="66">
        <f t="shared" si="26"/>
        <v>0.56849315068493156</v>
      </c>
      <c r="H323" s="67">
        <f t="shared" si="30"/>
        <v>0</v>
      </c>
      <c r="J323" s="73">
        <f t="shared" si="27"/>
        <v>857.10273972602761</v>
      </c>
      <c r="K323" s="74">
        <f t="shared" si="25"/>
        <v>7030.2835770746306</v>
      </c>
    </row>
    <row r="324" spans="2:11" x14ac:dyDescent="0.25">
      <c r="B324" s="62">
        <v>44512</v>
      </c>
      <c r="C324" s="51">
        <v>317</v>
      </c>
      <c r="D324" s="51">
        <f>COUNTIF('Database MP5'!$B$1:$B$181,B324)</f>
        <v>0</v>
      </c>
      <c r="E324" s="51">
        <f t="shared" si="28"/>
        <v>414</v>
      </c>
      <c r="F324" s="51">
        <f t="shared" si="29"/>
        <v>0</v>
      </c>
      <c r="G324" s="66">
        <f t="shared" si="26"/>
        <v>0.56712328767123288</v>
      </c>
      <c r="H324" s="67">
        <f t="shared" si="30"/>
        <v>0</v>
      </c>
      <c r="J324" s="73">
        <f t="shared" si="27"/>
        <v>857.10273972602761</v>
      </c>
      <c r="K324" s="74">
        <f t="shared" si="25"/>
        <v>7030.2835770746306</v>
      </c>
    </row>
    <row r="325" spans="2:11" x14ac:dyDescent="0.25">
      <c r="B325" s="62">
        <v>44513</v>
      </c>
      <c r="C325" s="51">
        <v>318</v>
      </c>
      <c r="D325" s="51">
        <f>COUNTIF('Database MP5'!$B$1:$B$181,B325)</f>
        <v>0</v>
      </c>
      <c r="E325" s="51">
        <f t="shared" si="28"/>
        <v>413</v>
      </c>
      <c r="F325" s="51">
        <f t="shared" si="29"/>
        <v>0</v>
      </c>
      <c r="G325" s="66">
        <f t="shared" si="26"/>
        <v>0.5657534246575342</v>
      </c>
      <c r="H325" s="67">
        <f t="shared" si="30"/>
        <v>0</v>
      </c>
      <c r="J325" s="73">
        <f t="shared" si="27"/>
        <v>857.10273972602761</v>
      </c>
      <c r="K325" s="74">
        <f t="shared" si="25"/>
        <v>7030.2835770746306</v>
      </c>
    </row>
    <row r="326" spans="2:11" x14ac:dyDescent="0.25">
      <c r="B326" s="62">
        <v>44514</v>
      </c>
      <c r="C326" s="51">
        <v>319</v>
      </c>
      <c r="D326" s="51">
        <f>COUNTIF('Database MP5'!$B$1:$B$181,B326)</f>
        <v>0</v>
      </c>
      <c r="E326" s="51">
        <f t="shared" si="28"/>
        <v>412</v>
      </c>
      <c r="F326" s="51">
        <f t="shared" si="29"/>
        <v>0</v>
      </c>
      <c r="G326" s="66">
        <f t="shared" si="26"/>
        <v>0.56438356164383563</v>
      </c>
      <c r="H326" s="67">
        <f t="shared" si="30"/>
        <v>0</v>
      </c>
      <c r="J326" s="73">
        <f t="shared" si="27"/>
        <v>857.10273972602761</v>
      </c>
      <c r="K326" s="74">
        <f t="shared" si="25"/>
        <v>7030.2835770746306</v>
      </c>
    </row>
    <row r="327" spans="2:11" x14ac:dyDescent="0.25">
      <c r="B327" s="62">
        <v>44515</v>
      </c>
      <c r="C327" s="51">
        <v>320</v>
      </c>
      <c r="D327" s="51">
        <f>COUNTIF('Database MP5'!$B$1:$B$181,B327)</f>
        <v>0</v>
      </c>
      <c r="E327" s="51">
        <f t="shared" si="28"/>
        <v>411</v>
      </c>
      <c r="F327" s="51">
        <f t="shared" si="29"/>
        <v>0</v>
      </c>
      <c r="G327" s="66">
        <f t="shared" si="26"/>
        <v>0.56301369863013695</v>
      </c>
      <c r="H327" s="67">
        <f t="shared" si="30"/>
        <v>0</v>
      </c>
      <c r="J327" s="73">
        <f t="shared" si="27"/>
        <v>857.10273972602761</v>
      </c>
      <c r="K327" s="74">
        <f t="shared" ref="K327:K390" si="31">$M$4*2*(1-$Q$4)*J327*$N$4*$O$4*$P$4</f>
        <v>7030.2835770746306</v>
      </c>
    </row>
    <row r="328" spans="2:11" x14ac:dyDescent="0.25">
      <c r="B328" s="62">
        <v>44516</v>
      </c>
      <c r="C328" s="51">
        <v>321</v>
      </c>
      <c r="D328" s="51">
        <f>COUNTIF('Database MP5'!$B$1:$B$181,B328)</f>
        <v>0</v>
      </c>
      <c r="E328" s="51">
        <f t="shared" si="28"/>
        <v>410</v>
      </c>
      <c r="F328" s="51">
        <f t="shared" si="29"/>
        <v>0</v>
      </c>
      <c r="G328" s="66">
        <f t="shared" ref="G328:G373" si="32">E328/$K$4</f>
        <v>0.56164383561643838</v>
      </c>
      <c r="H328" s="67">
        <f t="shared" si="30"/>
        <v>0</v>
      </c>
      <c r="J328" s="73">
        <f t="shared" ref="J328:J391" si="33">H328+J327</f>
        <v>857.10273972602761</v>
      </c>
      <c r="K328" s="74">
        <f t="shared" si="31"/>
        <v>7030.2835770746306</v>
      </c>
    </row>
    <row r="329" spans="2:11" x14ac:dyDescent="0.25">
      <c r="B329" s="62">
        <v>44517</v>
      </c>
      <c r="C329" s="51">
        <v>322</v>
      </c>
      <c r="D329" s="51">
        <f>COUNTIF('Database MP5'!$B$1:$B$181,B329)</f>
        <v>0</v>
      </c>
      <c r="E329" s="51">
        <f t="shared" si="28"/>
        <v>409</v>
      </c>
      <c r="F329" s="51">
        <f t="shared" si="29"/>
        <v>0</v>
      </c>
      <c r="G329" s="66">
        <f t="shared" si="32"/>
        <v>0.5602739726027397</v>
      </c>
      <c r="H329" s="67">
        <f t="shared" si="30"/>
        <v>0</v>
      </c>
      <c r="J329" s="73">
        <f t="shared" si="33"/>
        <v>857.10273972602761</v>
      </c>
      <c r="K329" s="74">
        <f t="shared" si="31"/>
        <v>7030.2835770746306</v>
      </c>
    </row>
    <row r="330" spans="2:11" x14ac:dyDescent="0.25">
      <c r="B330" s="62">
        <v>44518</v>
      </c>
      <c r="C330" s="51">
        <v>323</v>
      </c>
      <c r="D330" s="51">
        <f>COUNTIF('Database MP5'!$B$1:$B$181,B330)</f>
        <v>0</v>
      </c>
      <c r="E330" s="51">
        <f t="shared" ref="E330:E393" si="34">E329-1</f>
        <v>408</v>
      </c>
      <c r="F330" s="51">
        <f t="shared" ref="F330:F373" si="35">E330*D330</f>
        <v>0</v>
      </c>
      <c r="G330" s="66">
        <f t="shared" si="32"/>
        <v>0.55890410958904113</v>
      </c>
      <c r="H330" s="67">
        <f t="shared" ref="H330:H373" si="36">D330*G330</f>
        <v>0</v>
      </c>
      <c r="J330" s="73">
        <f t="shared" si="33"/>
        <v>857.10273972602761</v>
      </c>
      <c r="K330" s="74">
        <f t="shared" si="31"/>
        <v>7030.2835770746306</v>
      </c>
    </row>
    <row r="331" spans="2:11" x14ac:dyDescent="0.25">
      <c r="B331" s="62">
        <v>44519</v>
      </c>
      <c r="C331" s="51">
        <v>324</v>
      </c>
      <c r="D331" s="51">
        <f>COUNTIF('Database MP5'!$B$1:$B$181,B331)</f>
        <v>0</v>
      </c>
      <c r="E331" s="51">
        <f t="shared" si="34"/>
        <v>407</v>
      </c>
      <c r="F331" s="51">
        <f t="shared" si="35"/>
        <v>0</v>
      </c>
      <c r="G331" s="66">
        <f t="shared" si="32"/>
        <v>0.55753424657534245</v>
      </c>
      <c r="H331" s="67">
        <f t="shared" si="36"/>
        <v>0</v>
      </c>
      <c r="J331" s="73">
        <f t="shared" si="33"/>
        <v>857.10273972602761</v>
      </c>
      <c r="K331" s="74">
        <f t="shared" si="31"/>
        <v>7030.2835770746306</v>
      </c>
    </row>
    <row r="332" spans="2:11" x14ac:dyDescent="0.25">
      <c r="B332" s="62">
        <v>44520</v>
      </c>
      <c r="C332" s="51">
        <v>325</v>
      </c>
      <c r="D332" s="51">
        <f>COUNTIF('Database MP5'!$B$1:$B$181,B332)</f>
        <v>0</v>
      </c>
      <c r="E332" s="51">
        <f t="shared" si="34"/>
        <v>406</v>
      </c>
      <c r="F332" s="51">
        <f t="shared" si="35"/>
        <v>0</v>
      </c>
      <c r="G332" s="66">
        <f t="shared" si="32"/>
        <v>0.55616438356164388</v>
      </c>
      <c r="H332" s="67">
        <f t="shared" si="36"/>
        <v>0</v>
      </c>
      <c r="J332" s="73">
        <f t="shared" si="33"/>
        <v>857.10273972602761</v>
      </c>
      <c r="K332" s="74">
        <f t="shared" si="31"/>
        <v>7030.2835770746306</v>
      </c>
    </row>
    <row r="333" spans="2:11" x14ac:dyDescent="0.25">
      <c r="B333" s="62">
        <v>44521</v>
      </c>
      <c r="C333" s="51">
        <v>326</v>
      </c>
      <c r="D333" s="51">
        <f>COUNTIF('Database MP5'!$B$1:$B$181,B333)</f>
        <v>0</v>
      </c>
      <c r="E333" s="51">
        <f t="shared" si="34"/>
        <v>405</v>
      </c>
      <c r="F333" s="51">
        <f t="shared" si="35"/>
        <v>0</v>
      </c>
      <c r="G333" s="66">
        <f t="shared" si="32"/>
        <v>0.5547945205479452</v>
      </c>
      <c r="H333" s="67">
        <f t="shared" si="36"/>
        <v>0</v>
      </c>
      <c r="J333" s="73">
        <f t="shared" si="33"/>
        <v>857.10273972602761</v>
      </c>
      <c r="K333" s="74">
        <f t="shared" si="31"/>
        <v>7030.2835770746306</v>
      </c>
    </row>
    <row r="334" spans="2:11" x14ac:dyDescent="0.25">
      <c r="B334" s="62">
        <v>44522</v>
      </c>
      <c r="C334" s="51">
        <v>327</v>
      </c>
      <c r="D334" s="51">
        <f>COUNTIF('Database MP5'!$B$1:$B$181,B334)</f>
        <v>0</v>
      </c>
      <c r="E334" s="51">
        <f t="shared" si="34"/>
        <v>404</v>
      </c>
      <c r="F334" s="51">
        <f t="shared" si="35"/>
        <v>0</v>
      </c>
      <c r="G334" s="66">
        <f t="shared" si="32"/>
        <v>0.55342465753424652</v>
      </c>
      <c r="H334" s="67">
        <f t="shared" si="36"/>
        <v>0</v>
      </c>
      <c r="J334" s="73">
        <f t="shared" si="33"/>
        <v>857.10273972602761</v>
      </c>
      <c r="K334" s="74">
        <f t="shared" si="31"/>
        <v>7030.2835770746306</v>
      </c>
    </row>
    <row r="335" spans="2:11" x14ac:dyDescent="0.25">
      <c r="B335" s="62">
        <v>44523</v>
      </c>
      <c r="C335" s="51">
        <v>328</v>
      </c>
      <c r="D335" s="51">
        <f>COUNTIF('Database MP5'!$B$1:$B$181,B335)</f>
        <v>0</v>
      </c>
      <c r="E335" s="51">
        <f t="shared" si="34"/>
        <v>403</v>
      </c>
      <c r="F335" s="51">
        <f t="shared" si="35"/>
        <v>0</v>
      </c>
      <c r="G335" s="66">
        <f t="shared" si="32"/>
        <v>0.55205479452054795</v>
      </c>
      <c r="H335" s="67">
        <f t="shared" si="36"/>
        <v>0</v>
      </c>
      <c r="J335" s="73">
        <f t="shared" si="33"/>
        <v>857.10273972602761</v>
      </c>
      <c r="K335" s="74">
        <f t="shared" si="31"/>
        <v>7030.2835770746306</v>
      </c>
    </row>
    <row r="336" spans="2:11" x14ac:dyDescent="0.25">
      <c r="B336" s="62">
        <v>44524</v>
      </c>
      <c r="C336" s="51">
        <v>329</v>
      </c>
      <c r="D336" s="51">
        <f>COUNTIF('Database MP5'!$B$1:$B$181,B336)</f>
        <v>0</v>
      </c>
      <c r="E336" s="51">
        <f t="shared" si="34"/>
        <v>402</v>
      </c>
      <c r="F336" s="51">
        <f t="shared" si="35"/>
        <v>0</v>
      </c>
      <c r="G336" s="66">
        <f t="shared" si="32"/>
        <v>0.55068493150684927</v>
      </c>
      <c r="H336" s="67">
        <f t="shared" si="36"/>
        <v>0</v>
      </c>
      <c r="J336" s="73">
        <f t="shared" si="33"/>
        <v>857.10273972602761</v>
      </c>
      <c r="K336" s="74">
        <f t="shared" si="31"/>
        <v>7030.2835770746306</v>
      </c>
    </row>
    <row r="337" spans="2:11" x14ac:dyDescent="0.25">
      <c r="B337" s="62">
        <v>44525</v>
      </c>
      <c r="C337" s="51">
        <v>330</v>
      </c>
      <c r="D337" s="51">
        <f>COUNTIF('Database MP5'!$B$1:$B$181,B337)</f>
        <v>0</v>
      </c>
      <c r="E337" s="51">
        <f t="shared" si="34"/>
        <v>401</v>
      </c>
      <c r="F337" s="51">
        <f t="shared" si="35"/>
        <v>0</v>
      </c>
      <c r="G337" s="66">
        <f t="shared" si="32"/>
        <v>0.5493150684931507</v>
      </c>
      <c r="H337" s="67">
        <f t="shared" si="36"/>
        <v>0</v>
      </c>
      <c r="J337" s="73">
        <f t="shared" si="33"/>
        <v>857.10273972602761</v>
      </c>
      <c r="K337" s="74">
        <f t="shared" si="31"/>
        <v>7030.2835770746306</v>
      </c>
    </row>
    <row r="338" spans="2:11" x14ac:dyDescent="0.25">
      <c r="B338" s="62">
        <v>44526</v>
      </c>
      <c r="C338" s="51">
        <v>331</v>
      </c>
      <c r="D338" s="51">
        <f>COUNTIF('Database MP5'!$B$1:$B$181,B338)</f>
        <v>0</v>
      </c>
      <c r="E338" s="51">
        <f t="shared" si="34"/>
        <v>400</v>
      </c>
      <c r="F338" s="51">
        <f t="shared" si="35"/>
        <v>0</v>
      </c>
      <c r="G338" s="66">
        <f t="shared" si="32"/>
        <v>0.54794520547945202</v>
      </c>
      <c r="H338" s="67">
        <f t="shared" si="36"/>
        <v>0</v>
      </c>
      <c r="J338" s="73">
        <f t="shared" si="33"/>
        <v>857.10273972602761</v>
      </c>
      <c r="K338" s="74">
        <f t="shared" si="31"/>
        <v>7030.2835770746306</v>
      </c>
    </row>
    <row r="339" spans="2:11" x14ac:dyDescent="0.25">
      <c r="B339" s="62">
        <v>44527</v>
      </c>
      <c r="C339" s="51">
        <v>332</v>
      </c>
      <c r="D339" s="51">
        <f>COUNTIF('Database MP5'!$B$1:$B$181,B339)</f>
        <v>0</v>
      </c>
      <c r="E339" s="51">
        <f t="shared" si="34"/>
        <v>399</v>
      </c>
      <c r="F339" s="51">
        <f t="shared" si="35"/>
        <v>0</v>
      </c>
      <c r="G339" s="66">
        <f t="shared" si="32"/>
        <v>0.54657534246575346</v>
      </c>
      <c r="H339" s="67">
        <f t="shared" si="36"/>
        <v>0</v>
      </c>
      <c r="J339" s="73">
        <f t="shared" si="33"/>
        <v>857.10273972602761</v>
      </c>
      <c r="K339" s="74">
        <f t="shared" si="31"/>
        <v>7030.2835770746306</v>
      </c>
    </row>
    <row r="340" spans="2:11" x14ac:dyDescent="0.25">
      <c r="B340" s="62">
        <v>44528</v>
      </c>
      <c r="C340" s="51">
        <v>333</v>
      </c>
      <c r="D340" s="51">
        <f>COUNTIF('Database MP5'!$B$1:$B$181,B340)</f>
        <v>0</v>
      </c>
      <c r="E340" s="51">
        <f t="shared" si="34"/>
        <v>398</v>
      </c>
      <c r="F340" s="51">
        <f t="shared" si="35"/>
        <v>0</v>
      </c>
      <c r="G340" s="66">
        <f t="shared" si="32"/>
        <v>0.54520547945205478</v>
      </c>
      <c r="H340" s="67">
        <f t="shared" si="36"/>
        <v>0</v>
      </c>
      <c r="J340" s="73">
        <f t="shared" si="33"/>
        <v>857.10273972602761</v>
      </c>
      <c r="K340" s="74">
        <f t="shared" si="31"/>
        <v>7030.2835770746306</v>
      </c>
    </row>
    <row r="341" spans="2:11" x14ac:dyDescent="0.25">
      <c r="B341" s="62">
        <v>44529</v>
      </c>
      <c r="C341" s="51">
        <v>334</v>
      </c>
      <c r="D341" s="51">
        <f>COUNTIF('Database MP5'!$B$1:$B$181,B341)</f>
        <v>0</v>
      </c>
      <c r="E341" s="51">
        <f t="shared" si="34"/>
        <v>397</v>
      </c>
      <c r="F341" s="51">
        <f t="shared" si="35"/>
        <v>0</v>
      </c>
      <c r="G341" s="66">
        <f t="shared" si="32"/>
        <v>0.54383561643835621</v>
      </c>
      <c r="H341" s="67">
        <f t="shared" si="36"/>
        <v>0</v>
      </c>
      <c r="J341" s="73">
        <f t="shared" si="33"/>
        <v>857.10273972602761</v>
      </c>
      <c r="K341" s="74">
        <f t="shared" si="31"/>
        <v>7030.2835770746306</v>
      </c>
    </row>
    <row r="342" spans="2:11" x14ac:dyDescent="0.25">
      <c r="B342" s="62">
        <v>44530</v>
      </c>
      <c r="C342" s="51">
        <v>335</v>
      </c>
      <c r="D342" s="51">
        <f>COUNTIF('Database MP5'!$B$1:$B$181,B342)</f>
        <v>0</v>
      </c>
      <c r="E342" s="51">
        <f t="shared" si="34"/>
        <v>396</v>
      </c>
      <c r="F342" s="51">
        <f t="shared" si="35"/>
        <v>0</v>
      </c>
      <c r="G342" s="66">
        <f t="shared" si="32"/>
        <v>0.54246575342465753</v>
      </c>
      <c r="H342" s="67">
        <f t="shared" si="36"/>
        <v>0</v>
      </c>
      <c r="J342" s="73">
        <f t="shared" si="33"/>
        <v>857.10273972602761</v>
      </c>
      <c r="K342" s="74">
        <f t="shared" si="31"/>
        <v>7030.2835770746306</v>
      </c>
    </row>
    <row r="343" spans="2:11" x14ac:dyDescent="0.25">
      <c r="B343" s="62">
        <v>44531</v>
      </c>
      <c r="C343" s="51">
        <v>336</v>
      </c>
      <c r="D343" s="51">
        <f>COUNTIF('Database MP5'!$B$1:$B$181,B343)</f>
        <v>0</v>
      </c>
      <c r="E343" s="51">
        <f t="shared" si="34"/>
        <v>395</v>
      </c>
      <c r="F343" s="51">
        <f t="shared" si="35"/>
        <v>0</v>
      </c>
      <c r="G343" s="66">
        <f t="shared" si="32"/>
        <v>0.54109589041095896</v>
      </c>
      <c r="H343" s="67">
        <f t="shared" si="36"/>
        <v>0</v>
      </c>
      <c r="J343" s="73">
        <f t="shared" si="33"/>
        <v>857.10273972602761</v>
      </c>
      <c r="K343" s="74">
        <f t="shared" si="31"/>
        <v>7030.2835770746306</v>
      </c>
    </row>
    <row r="344" spans="2:11" x14ac:dyDescent="0.25">
      <c r="B344" s="62">
        <v>44532</v>
      </c>
      <c r="C344" s="51">
        <v>337</v>
      </c>
      <c r="D344" s="51">
        <f>COUNTIF('Database MP5'!$B$1:$B$181,B344)</f>
        <v>0</v>
      </c>
      <c r="E344" s="51">
        <f t="shared" si="34"/>
        <v>394</v>
      </c>
      <c r="F344" s="51">
        <f t="shared" si="35"/>
        <v>0</v>
      </c>
      <c r="G344" s="66">
        <f t="shared" si="32"/>
        <v>0.53972602739726028</v>
      </c>
      <c r="H344" s="67">
        <f t="shared" si="36"/>
        <v>0</v>
      </c>
      <c r="J344" s="73">
        <f t="shared" si="33"/>
        <v>857.10273972602761</v>
      </c>
      <c r="K344" s="74">
        <f t="shared" si="31"/>
        <v>7030.2835770746306</v>
      </c>
    </row>
    <row r="345" spans="2:11" x14ac:dyDescent="0.25">
      <c r="B345" s="62">
        <v>44533</v>
      </c>
      <c r="C345" s="51">
        <v>338</v>
      </c>
      <c r="D345" s="51">
        <f>COUNTIF('Database MP5'!$B$1:$B$181,B345)</f>
        <v>0</v>
      </c>
      <c r="E345" s="51">
        <f t="shared" si="34"/>
        <v>393</v>
      </c>
      <c r="F345" s="51">
        <f t="shared" si="35"/>
        <v>0</v>
      </c>
      <c r="G345" s="66">
        <f t="shared" si="32"/>
        <v>0.5383561643835616</v>
      </c>
      <c r="H345" s="67">
        <f t="shared" si="36"/>
        <v>0</v>
      </c>
      <c r="J345" s="73">
        <f t="shared" si="33"/>
        <v>857.10273972602761</v>
      </c>
      <c r="K345" s="74">
        <f t="shared" si="31"/>
        <v>7030.2835770746306</v>
      </c>
    </row>
    <row r="346" spans="2:11" x14ac:dyDescent="0.25">
      <c r="B346" s="62">
        <v>44534</v>
      </c>
      <c r="C346" s="51">
        <v>339</v>
      </c>
      <c r="D346" s="51">
        <f>COUNTIF('Database MP5'!$B$1:$B$181,B346)</f>
        <v>0</v>
      </c>
      <c r="E346" s="51">
        <f t="shared" si="34"/>
        <v>392</v>
      </c>
      <c r="F346" s="51">
        <f t="shared" si="35"/>
        <v>0</v>
      </c>
      <c r="G346" s="66">
        <f t="shared" si="32"/>
        <v>0.53698630136986303</v>
      </c>
      <c r="H346" s="67">
        <f t="shared" si="36"/>
        <v>0</v>
      </c>
      <c r="J346" s="73">
        <f t="shared" si="33"/>
        <v>857.10273972602761</v>
      </c>
      <c r="K346" s="74">
        <f t="shared" si="31"/>
        <v>7030.2835770746306</v>
      </c>
    </row>
    <row r="347" spans="2:11" x14ac:dyDescent="0.25">
      <c r="B347" s="62">
        <v>44535</v>
      </c>
      <c r="C347" s="51">
        <v>340</v>
      </c>
      <c r="D347" s="51">
        <f>COUNTIF('Database MP5'!$B$1:$B$181,B347)</f>
        <v>0</v>
      </c>
      <c r="E347" s="51">
        <f t="shared" si="34"/>
        <v>391</v>
      </c>
      <c r="F347" s="51">
        <f t="shared" si="35"/>
        <v>0</v>
      </c>
      <c r="G347" s="66">
        <f t="shared" si="32"/>
        <v>0.53561643835616435</v>
      </c>
      <c r="H347" s="67">
        <f t="shared" si="36"/>
        <v>0</v>
      </c>
      <c r="J347" s="73">
        <f t="shared" si="33"/>
        <v>857.10273972602761</v>
      </c>
      <c r="K347" s="74">
        <f t="shared" si="31"/>
        <v>7030.2835770746306</v>
      </c>
    </row>
    <row r="348" spans="2:11" x14ac:dyDescent="0.25">
      <c r="B348" s="62">
        <v>44536</v>
      </c>
      <c r="C348" s="51">
        <v>341</v>
      </c>
      <c r="D348" s="51">
        <f>COUNTIF('Database MP5'!$B$1:$B$181,B348)</f>
        <v>0</v>
      </c>
      <c r="E348" s="51">
        <f t="shared" si="34"/>
        <v>390</v>
      </c>
      <c r="F348" s="51">
        <f t="shared" si="35"/>
        <v>0</v>
      </c>
      <c r="G348" s="66">
        <f t="shared" si="32"/>
        <v>0.53424657534246578</v>
      </c>
      <c r="H348" s="67">
        <f t="shared" si="36"/>
        <v>0</v>
      </c>
      <c r="J348" s="73">
        <f t="shared" si="33"/>
        <v>857.10273972602761</v>
      </c>
      <c r="K348" s="74">
        <f t="shared" si="31"/>
        <v>7030.2835770746306</v>
      </c>
    </row>
    <row r="349" spans="2:11" x14ac:dyDescent="0.25">
      <c r="B349" s="62">
        <v>44537</v>
      </c>
      <c r="C349" s="51">
        <v>342</v>
      </c>
      <c r="D349" s="51">
        <f>COUNTIF('Database MP5'!$B$1:$B$181,B349)</f>
        <v>0</v>
      </c>
      <c r="E349" s="51">
        <f t="shared" si="34"/>
        <v>389</v>
      </c>
      <c r="F349" s="51">
        <f t="shared" si="35"/>
        <v>0</v>
      </c>
      <c r="G349" s="66">
        <f t="shared" si="32"/>
        <v>0.5328767123287671</v>
      </c>
      <c r="H349" s="67">
        <f t="shared" si="36"/>
        <v>0</v>
      </c>
      <c r="J349" s="73">
        <f t="shared" si="33"/>
        <v>857.10273972602761</v>
      </c>
      <c r="K349" s="74">
        <f t="shared" si="31"/>
        <v>7030.2835770746306</v>
      </c>
    </row>
    <row r="350" spans="2:11" x14ac:dyDescent="0.25">
      <c r="B350" s="62">
        <v>44538</v>
      </c>
      <c r="C350" s="51">
        <v>343</v>
      </c>
      <c r="D350" s="51">
        <f>COUNTIF('Database MP5'!$B$1:$B$181,B350)</f>
        <v>0</v>
      </c>
      <c r="E350" s="51">
        <f t="shared" si="34"/>
        <v>388</v>
      </c>
      <c r="F350" s="51">
        <f t="shared" si="35"/>
        <v>0</v>
      </c>
      <c r="G350" s="66">
        <f t="shared" si="32"/>
        <v>0.53150684931506853</v>
      </c>
      <c r="H350" s="67">
        <f t="shared" si="36"/>
        <v>0</v>
      </c>
      <c r="J350" s="73">
        <f t="shared" si="33"/>
        <v>857.10273972602761</v>
      </c>
      <c r="K350" s="74">
        <f t="shared" si="31"/>
        <v>7030.2835770746306</v>
      </c>
    </row>
    <row r="351" spans="2:11" x14ac:dyDescent="0.25">
      <c r="B351" s="62">
        <v>44539</v>
      </c>
      <c r="C351" s="51">
        <v>344</v>
      </c>
      <c r="D351" s="51">
        <f>COUNTIF('Database MP5'!$B$1:$B$181,B351)</f>
        <v>0</v>
      </c>
      <c r="E351" s="51">
        <f t="shared" si="34"/>
        <v>387</v>
      </c>
      <c r="F351" s="51">
        <f t="shared" si="35"/>
        <v>0</v>
      </c>
      <c r="G351" s="66">
        <f t="shared" si="32"/>
        <v>0.53013698630136985</v>
      </c>
      <c r="H351" s="67">
        <f t="shared" si="36"/>
        <v>0</v>
      </c>
      <c r="J351" s="73">
        <f t="shared" si="33"/>
        <v>857.10273972602761</v>
      </c>
      <c r="K351" s="74">
        <f t="shared" si="31"/>
        <v>7030.2835770746306</v>
      </c>
    </row>
    <row r="352" spans="2:11" x14ac:dyDescent="0.25">
      <c r="B352" s="62">
        <v>44540</v>
      </c>
      <c r="C352" s="51">
        <v>345</v>
      </c>
      <c r="D352" s="51">
        <f>COUNTIF('Database MP5'!$B$1:$B$181,B352)</f>
        <v>0</v>
      </c>
      <c r="E352" s="51">
        <f t="shared" si="34"/>
        <v>386</v>
      </c>
      <c r="F352" s="51">
        <f t="shared" si="35"/>
        <v>0</v>
      </c>
      <c r="G352" s="66">
        <f t="shared" si="32"/>
        <v>0.52876712328767128</v>
      </c>
      <c r="H352" s="67">
        <f t="shared" si="36"/>
        <v>0</v>
      </c>
      <c r="J352" s="73">
        <f t="shared" si="33"/>
        <v>857.10273972602761</v>
      </c>
      <c r="K352" s="74">
        <f t="shared" si="31"/>
        <v>7030.2835770746306</v>
      </c>
    </row>
    <row r="353" spans="2:11" x14ac:dyDescent="0.25">
      <c r="B353" s="62">
        <v>44541</v>
      </c>
      <c r="C353" s="51">
        <v>346</v>
      </c>
      <c r="D353" s="51">
        <f>COUNTIF('Database MP5'!$B$1:$B$181,B353)</f>
        <v>0</v>
      </c>
      <c r="E353" s="51">
        <f t="shared" si="34"/>
        <v>385</v>
      </c>
      <c r="F353" s="51">
        <f t="shared" si="35"/>
        <v>0</v>
      </c>
      <c r="G353" s="66">
        <f t="shared" si="32"/>
        <v>0.5273972602739726</v>
      </c>
      <c r="H353" s="67">
        <f t="shared" si="36"/>
        <v>0</v>
      </c>
      <c r="J353" s="73">
        <f t="shared" si="33"/>
        <v>857.10273972602761</v>
      </c>
      <c r="K353" s="74">
        <f t="shared" si="31"/>
        <v>7030.2835770746306</v>
      </c>
    </row>
    <row r="354" spans="2:11" x14ac:dyDescent="0.25">
      <c r="B354" s="62">
        <v>44542</v>
      </c>
      <c r="C354" s="51">
        <v>347</v>
      </c>
      <c r="D354" s="51">
        <f>COUNTIF('Database MP5'!$B$1:$B$181,B354)</f>
        <v>0</v>
      </c>
      <c r="E354" s="51">
        <f t="shared" si="34"/>
        <v>384</v>
      </c>
      <c r="F354" s="51">
        <f t="shared" si="35"/>
        <v>0</v>
      </c>
      <c r="G354" s="66">
        <f t="shared" si="32"/>
        <v>0.52602739726027392</v>
      </c>
      <c r="H354" s="67">
        <f t="shared" si="36"/>
        <v>0</v>
      </c>
      <c r="J354" s="73">
        <f t="shared" si="33"/>
        <v>857.10273972602761</v>
      </c>
      <c r="K354" s="74">
        <f t="shared" si="31"/>
        <v>7030.2835770746306</v>
      </c>
    </row>
    <row r="355" spans="2:11" x14ac:dyDescent="0.25">
      <c r="B355" s="62">
        <v>44543</v>
      </c>
      <c r="C355" s="51">
        <v>348</v>
      </c>
      <c r="D355" s="51">
        <f>COUNTIF('Database MP5'!$B$1:$B$181,B355)</f>
        <v>0</v>
      </c>
      <c r="E355" s="51">
        <f t="shared" si="34"/>
        <v>383</v>
      </c>
      <c r="F355" s="51">
        <f t="shared" si="35"/>
        <v>0</v>
      </c>
      <c r="G355" s="66">
        <f t="shared" si="32"/>
        <v>0.52465753424657535</v>
      </c>
      <c r="H355" s="67">
        <f t="shared" si="36"/>
        <v>0</v>
      </c>
      <c r="J355" s="73">
        <f t="shared" si="33"/>
        <v>857.10273972602761</v>
      </c>
      <c r="K355" s="74">
        <f t="shared" si="31"/>
        <v>7030.2835770746306</v>
      </c>
    </row>
    <row r="356" spans="2:11" x14ac:dyDescent="0.25">
      <c r="B356" s="62">
        <v>44544</v>
      </c>
      <c r="C356" s="51">
        <v>349</v>
      </c>
      <c r="D356" s="51">
        <f>COUNTIF('Database MP5'!$B$1:$B$181,B356)</f>
        <v>0</v>
      </c>
      <c r="E356" s="51">
        <f t="shared" si="34"/>
        <v>382</v>
      </c>
      <c r="F356" s="51">
        <f t="shared" si="35"/>
        <v>0</v>
      </c>
      <c r="G356" s="66">
        <f t="shared" si="32"/>
        <v>0.52328767123287667</v>
      </c>
      <c r="H356" s="67">
        <f t="shared" si="36"/>
        <v>0</v>
      </c>
      <c r="J356" s="73">
        <f t="shared" si="33"/>
        <v>857.10273972602761</v>
      </c>
      <c r="K356" s="74">
        <f t="shared" si="31"/>
        <v>7030.2835770746306</v>
      </c>
    </row>
    <row r="357" spans="2:11" x14ac:dyDescent="0.25">
      <c r="B357" s="62">
        <v>44545</v>
      </c>
      <c r="C357" s="51">
        <v>350</v>
      </c>
      <c r="D357" s="51">
        <f>COUNTIF('Database MP5'!$B$1:$B$181,B357)</f>
        <v>0</v>
      </c>
      <c r="E357" s="51">
        <f t="shared" si="34"/>
        <v>381</v>
      </c>
      <c r="F357" s="51">
        <f t="shared" si="35"/>
        <v>0</v>
      </c>
      <c r="G357" s="66">
        <f t="shared" si="32"/>
        <v>0.5219178082191781</v>
      </c>
      <c r="H357" s="67">
        <f t="shared" si="36"/>
        <v>0</v>
      </c>
      <c r="J357" s="73">
        <f t="shared" si="33"/>
        <v>857.10273972602761</v>
      </c>
      <c r="K357" s="74">
        <f t="shared" si="31"/>
        <v>7030.2835770746306</v>
      </c>
    </row>
    <row r="358" spans="2:11" x14ac:dyDescent="0.25">
      <c r="B358" s="62">
        <v>44546</v>
      </c>
      <c r="C358" s="51">
        <v>351</v>
      </c>
      <c r="D358" s="51">
        <f>COUNTIF('Database MP5'!$B$1:$B$181,B358)</f>
        <v>0</v>
      </c>
      <c r="E358" s="51">
        <f t="shared" si="34"/>
        <v>380</v>
      </c>
      <c r="F358" s="51">
        <f t="shared" si="35"/>
        <v>0</v>
      </c>
      <c r="G358" s="66">
        <f t="shared" si="32"/>
        <v>0.52054794520547942</v>
      </c>
      <c r="H358" s="67">
        <f t="shared" si="36"/>
        <v>0</v>
      </c>
      <c r="J358" s="73">
        <f t="shared" si="33"/>
        <v>857.10273972602761</v>
      </c>
      <c r="K358" s="74">
        <f t="shared" si="31"/>
        <v>7030.2835770746306</v>
      </c>
    </row>
    <row r="359" spans="2:11" x14ac:dyDescent="0.25">
      <c r="B359" s="62">
        <v>44547</v>
      </c>
      <c r="C359" s="51">
        <v>352</v>
      </c>
      <c r="D359" s="51">
        <f>COUNTIF('Database MP5'!$B$1:$B$181,B359)</f>
        <v>0</v>
      </c>
      <c r="E359" s="51">
        <f t="shared" si="34"/>
        <v>379</v>
      </c>
      <c r="F359" s="51">
        <f t="shared" si="35"/>
        <v>0</v>
      </c>
      <c r="G359" s="66">
        <f t="shared" si="32"/>
        <v>0.51917808219178085</v>
      </c>
      <c r="H359" s="67">
        <f t="shared" si="36"/>
        <v>0</v>
      </c>
      <c r="J359" s="73">
        <f t="shared" si="33"/>
        <v>857.10273972602761</v>
      </c>
      <c r="K359" s="74">
        <f t="shared" si="31"/>
        <v>7030.2835770746306</v>
      </c>
    </row>
    <row r="360" spans="2:11" x14ac:dyDescent="0.25">
      <c r="B360" s="62">
        <v>44548</v>
      </c>
      <c r="C360" s="51">
        <v>353</v>
      </c>
      <c r="D360" s="51">
        <f>COUNTIF('Database MP5'!$B$1:$B$181,B360)</f>
        <v>0</v>
      </c>
      <c r="E360" s="51">
        <f t="shared" si="34"/>
        <v>378</v>
      </c>
      <c r="F360" s="51">
        <f t="shared" si="35"/>
        <v>0</v>
      </c>
      <c r="G360" s="66">
        <f t="shared" si="32"/>
        <v>0.51780821917808217</v>
      </c>
      <c r="H360" s="67">
        <f t="shared" si="36"/>
        <v>0</v>
      </c>
      <c r="J360" s="73">
        <f t="shared" si="33"/>
        <v>857.10273972602761</v>
      </c>
      <c r="K360" s="74">
        <f t="shared" si="31"/>
        <v>7030.2835770746306</v>
      </c>
    </row>
    <row r="361" spans="2:11" x14ac:dyDescent="0.25">
      <c r="B361" s="62">
        <v>44549</v>
      </c>
      <c r="C361" s="51">
        <v>354</v>
      </c>
      <c r="D361" s="51">
        <f>COUNTIF('Database MP5'!$B$1:$B$181,B361)</f>
        <v>0</v>
      </c>
      <c r="E361" s="51">
        <f t="shared" si="34"/>
        <v>377</v>
      </c>
      <c r="F361" s="51">
        <f t="shared" si="35"/>
        <v>0</v>
      </c>
      <c r="G361" s="66">
        <f t="shared" si="32"/>
        <v>0.51643835616438361</v>
      </c>
      <c r="H361" s="67">
        <f t="shared" si="36"/>
        <v>0</v>
      </c>
      <c r="J361" s="73">
        <f t="shared" si="33"/>
        <v>857.10273972602761</v>
      </c>
      <c r="K361" s="74">
        <f t="shared" si="31"/>
        <v>7030.2835770746306</v>
      </c>
    </row>
    <row r="362" spans="2:11" x14ac:dyDescent="0.25">
      <c r="B362" s="62">
        <v>44550</v>
      </c>
      <c r="C362" s="51">
        <v>355</v>
      </c>
      <c r="D362" s="51">
        <f>COUNTIF('Database MP5'!$B$1:$B$181,B362)</f>
        <v>0</v>
      </c>
      <c r="E362" s="51">
        <f t="shared" si="34"/>
        <v>376</v>
      </c>
      <c r="F362" s="51">
        <f t="shared" si="35"/>
        <v>0</v>
      </c>
      <c r="G362" s="66">
        <f t="shared" si="32"/>
        <v>0.51506849315068493</v>
      </c>
      <c r="H362" s="67">
        <f t="shared" si="36"/>
        <v>0</v>
      </c>
      <c r="J362" s="73">
        <f t="shared" si="33"/>
        <v>857.10273972602761</v>
      </c>
      <c r="K362" s="74">
        <f t="shared" si="31"/>
        <v>7030.2835770746306</v>
      </c>
    </row>
    <row r="363" spans="2:11" x14ac:dyDescent="0.25">
      <c r="B363" s="62">
        <v>44551</v>
      </c>
      <c r="C363" s="51">
        <v>356</v>
      </c>
      <c r="D363" s="51">
        <f>COUNTIF('Database MP5'!$B$1:$B$181,B363)</f>
        <v>0</v>
      </c>
      <c r="E363" s="51">
        <f t="shared" si="34"/>
        <v>375</v>
      </c>
      <c r="F363" s="51">
        <f t="shared" si="35"/>
        <v>0</v>
      </c>
      <c r="G363" s="66">
        <f t="shared" si="32"/>
        <v>0.51369863013698636</v>
      </c>
      <c r="H363" s="67">
        <f t="shared" si="36"/>
        <v>0</v>
      </c>
      <c r="J363" s="73">
        <f t="shared" si="33"/>
        <v>857.10273972602761</v>
      </c>
      <c r="K363" s="74">
        <f t="shared" si="31"/>
        <v>7030.2835770746306</v>
      </c>
    </row>
    <row r="364" spans="2:11" x14ac:dyDescent="0.25">
      <c r="B364" s="62">
        <v>44552</v>
      </c>
      <c r="C364" s="51">
        <v>357</v>
      </c>
      <c r="D364" s="51">
        <f>COUNTIF('Database MP5'!$B$1:$B$181,B364)</f>
        <v>0</v>
      </c>
      <c r="E364" s="51">
        <f t="shared" si="34"/>
        <v>374</v>
      </c>
      <c r="F364" s="51">
        <f t="shared" si="35"/>
        <v>0</v>
      </c>
      <c r="G364" s="66">
        <f t="shared" si="32"/>
        <v>0.51232876712328768</v>
      </c>
      <c r="H364" s="67">
        <f t="shared" si="36"/>
        <v>0</v>
      </c>
      <c r="J364" s="73">
        <f t="shared" si="33"/>
        <v>857.10273972602761</v>
      </c>
      <c r="K364" s="74">
        <f t="shared" si="31"/>
        <v>7030.2835770746306</v>
      </c>
    </row>
    <row r="365" spans="2:11" x14ac:dyDescent="0.25">
      <c r="B365" s="62">
        <v>44553</v>
      </c>
      <c r="C365" s="51">
        <v>358</v>
      </c>
      <c r="D365" s="51">
        <f>COUNTIF('Database MP5'!$B$1:$B$181,B365)</f>
        <v>0</v>
      </c>
      <c r="E365" s="51">
        <f t="shared" si="34"/>
        <v>373</v>
      </c>
      <c r="F365" s="51">
        <f t="shared" si="35"/>
        <v>0</v>
      </c>
      <c r="G365" s="66">
        <f t="shared" si="32"/>
        <v>0.510958904109589</v>
      </c>
      <c r="H365" s="67">
        <f t="shared" si="36"/>
        <v>0</v>
      </c>
      <c r="J365" s="73">
        <f t="shared" si="33"/>
        <v>857.10273972602761</v>
      </c>
      <c r="K365" s="74">
        <f t="shared" si="31"/>
        <v>7030.2835770746306</v>
      </c>
    </row>
    <row r="366" spans="2:11" x14ac:dyDescent="0.25">
      <c r="B366" s="62">
        <v>44554</v>
      </c>
      <c r="C366" s="51">
        <v>359</v>
      </c>
      <c r="D366" s="51">
        <f>COUNTIF('Database MP5'!$B$1:$B$181,B366)</f>
        <v>0</v>
      </c>
      <c r="E366" s="51">
        <f t="shared" si="34"/>
        <v>372</v>
      </c>
      <c r="F366" s="51">
        <f t="shared" si="35"/>
        <v>0</v>
      </c>
      <c r="G366" s="66">
        <f t="shared" si="32"/>
        <v>0.50958904109589043</v>
      </c>
      <c r="H366" s="67">
        <f t="shared" si="36"/>
        <v>0</v>
      </c>
      <c r="J366" s="73">
        <f t="shared" si="33"/>
        <v>857.10273972602761</v>
      </c>
      <c r="K366" s="74">
        <f t="shared" si="31"/>
        <v>7030.2835770746306</v>
      </c>
    </row>
    <row r="367" spans="2:11" x14ac:dyDescent="0.25">
      <c r="B367" s="62">
        <v>44555</v>
      </c>
      <c r="C367" s="51">
        <v>360</v>
      </c>
      <c r="D367" s="51">
        <f>COUNTIF('Database MP5'!$B$1:$B$181,B367)</f>
        <v>0</v>
      </c>
      <c r="E367" s="51">
        <f t="shared" si="34"/>
        <v>371</v>
      </c>
      <c r="F367" s="51">
        <f t="shared" si="35"/>
        <v>0</v>
      </c>
      <c r="G367" s="66">
        <f t="shared" si="32"/>
        <v>0.50821917808219175</v>
      </c>
      <c r="H367" s="67">
        <f t="shared" si="36"/>
        <v>0</v>
      </c>
      <c r="J367" s="73">
        <f t="shared" si="33"/>
        <v>857.10273972602761</v>
      </c>
      <c r="K367" s="74">
        <f t="shared" si="31"/>
        <v>7030.2835770746306</v>
      </c>
    </row>
    <row r="368" spans="2:11" x14ac:dyDescent="0.25">
      <c r="B368" s="62">
        <v>44556</v>
      </c>
      <c r="C368" s="51">
        <v>361</v>
      </c>
      <c r="D368" s="51">
        <f>COUNTIF('Database MP5'!$B$1:$B$181,B368)</f>
        <v>0</v>
      </c>
      <c r="E368" s="51">
        <f t="shared" si="34"/>
        <v>370</v>
      </c>
      <c r="F368" s="51">
        <f t="shared" si="35"/>
        <v>0</v>
      </c>
      <c r="G368" s="66">
        <f t="shared" si="32"/>
        <v>0.50684931506849318</v>
      </c>
      <c r="H368" s="67">
        <f t="shared" si="36"/>
        <v>0</v>
      </c>
      <c r="J368" s="73">
        <f t="shared" si="33"/>
        <v>857.10273972602761</v>
      </c>
      <c r="K368" s="74">
        <f t="shared" si="31"/>
        <v>7030.2835770746306</v>
      </c>
    </row>
    <row r="369" spans="2:11" x14ac:dyDescent="0.25">
      <c r="B369" s="62">
        <v>44557</v>
      </c>
      <c r="C369" s="51">
        <v>362</v>
      </c>
      <c r="D369" s="51">
        <f>COUNTIF('Database MP5'!$B$1:$B$181,B369)</f>
        <v>0</v>
      </c>
      <c r="E369" s="51">
        <f t="shared" si="34"/>
        <v>369</v>
      </c>
      <c r="F369" s="51">
        <f t="shared" si="35"/>
        <v>0</v>
      </c>
      <c r="G369" s="66">
        <f t="shared" si="32"/>
        <v>0.5054794520547945</v>
      </c>
      <c r="H369" s="67">
        <f t="shared" si="36"/>
        <v>0</v>
      </c>
      <c r="J369" s="73">
        <f t="shared" si="33"/>
        <v>857.10273972602761</v>
      </c>
      <c r="K369" s="74">
        <f t="shared" si="31"/>
        <v>7030.2835770746306</v>
      </c>
    </row>
    <row r="370" spans="2:11" x14ac:dyDescent="0.25">
      <c r="B370" s="62">
        <v>44558</v>
      </c>
      <c r="C370" s="51">
        <v>363</v>
      </c>
      <c r="D370" s="51">
        <f>COUNTIF('Database MP5'!$B$1:$B$181,B370)</f>
        <v>0</v>
      </c>
      <c r="E370" s="51">
        <f t="shared" si="34"/>
        <v>368</v>
      </c>
      <c r="F370" s="51">
        <f t="shared" si="35"/>
        <v>0</v>
      </c>
      <c r="G370" s="66">
        <f t="shared" si="32"/>
        <v>0.50410958904109593</v>
      </c>
      <c r="H370" s="67">
        <f t="shared" si="36"/>
        <v>0</v>
      </c>
      <c r="J370" s="73">
        <f t="shared" si="33"/>
        <v>857.10273972602761</v>
      </c>
      <c r="K370" s="74">
        <f t="shared" si="31"/>
        <v>7030.2835770746306</v>
      </c>
    </row>
    <row r="371" spans="2:11" x14ac:dyDescent="0.25">
      <c r="B371" s="62">
        <v>44559</v>
      </c>
      <c r="C371" s="51">
        <v>364</v>
      </c>
      <c r="D371" s="51">
        <f>COUNTIF('Database MP5'!$B$1:$B$181,B371)</f>
        <v>0</v>
      </c>
      <c r="E371" s="51">
        <f t="shared" si="34"/>
        <v>367</v>
      </c>
      <c r="F371" s="51">
        <f t="shared" si="35"/>
        <v>0</v>
      </c>
      <c r="G371" s="66">
        <f t="shared" si="32"/>
        <v>0.50273972602739725</v>
      </c>
      <c r="H371" s="67">
        <f t="shared" si="36"/>
        <v>0</v>
      </c>
      <c r="J371" s="73">
        <f t="shared" si="33"/>
        <v>857.10273972602761</v>
      </c>
      <c r="K371" s="74">
        <f t="shared" si="31"/>
        <v>7030.2835770746306</v>
      </c>
    </row>
    <row r="372" spans="2:11" x14ac:dyDescent="0.25">
      <c r="B372" s="62">
        <v>44560</v>
      </c>
      <c r="C372" s="51">
        <v>365</v>
      </c>
      <c r="D372" s="51">
        <f>COUNTIF('Database MP5'!$B$1:$B$181,B372)</f>
        <v>0</v>
      </c>
      <c r="E372" s="51">
        <f t="shared" si="34"/>
        <v>366</v>
      </c>
      <c r="F372" s="51">
        <f t="shared" si="35"/>
        <v>0</v>
      </c>
      <c r="G372" s="66">
        <f t="shared" si="32"/>
        <v>0.50136986301369868</v>
      </c>
      <c r="H372" s="67">
        <f t="shared" si="36"/>
        <v>0</v>
      </c>
      <c r="J372" s="73">
        <f t="shared" si="33"/>
        <v>857.10273972602761</v>
      </c>
      <c r="K372" s="74">
        <f t="shared" si="31"/>
        <v>7030.2835770746306</v>
      </c>
    </row>
    <row r="373" spans="2:11" x14ac:dyDescent="0.25">
      <c r="B373" s="62">
        <v>44561</v>
      </c>
      <c r="C373" s="51">
        <v>366</v>
      </c>
      <c r="D373" s="51">
        <f>COUNTIF('Database MP5'!$B$1:$B$181,B373)</f>
        <v>0</v>
      </c>
      <c r="E373" s="51">
        <f t="shared" si="34"/>
        <v>365</v>
      </c>
      <c r="F373" s="51">
        <f t="shared" si="35"/>
        <v>0</v>
      </c>
      <c r="G373" s="66">
        <f t="shared" si="32"/>
        <v>0.5</v>
      </c>
      <c r="H373" s="67">
        <f t="shared" si="36"/>
        <v>0</v>
      </c>
      <c r="J373" s="73">
        <f t="shared" si="33"/>
        <v>857.10273972602761</v>
      </c>
      <c r="K373" s="74">
        <f t="shared" si="31"/>
        <v>7030.2835770746306</v>
      </c>
    </row>
    <row r="374" spans="2:11" x14ac:dyDescent="0.25">
      <c r="B374" s="62">
        <v>44562</v>
      </c>
      <c r="C374" s="51">
        <v>367</v>
      </c>
      <c r="D374" s="51">
        <f>COUNTIF('Database MP5'!$B$1:$B$181,B374)</f>
        <v>0</v>
      </c>
      <c r="E374" s="51">
        <f t="shared" si="34"/>
        <v>364</v>
      </c>
      <c r="F374" s="51">
        <f t="shared" ref="F374:F437" si="37">E374*D374</f>
        <v>0</v>
      </c>
      <c r="G374" s="66">
        <f t="shared" ref="G374:G437" si="38">E374/$K$4</f>
        <v>0.49863013698630138</v>
      </c>
      <c r="H374" s="67">
        <f t="shared" ref="H374:H437" si="39">D374*G374</f>
        <v>0</v>
      </c>
      <c r="J374" s="73">
        <f t="shared" si="33"/>
        <v>857.10273972602761</v>
      </c>
      <c r="K374" s="74">
        <f t="shared" si="31"/>
        <v>7030.2835770746306</v>
      </c>
    </row>
    <row r="375" spans="2:11" x14ac:dyDescent="0.25">
      <c r="B375" s="62">
        <v>44563</v>
      </c>
      <c r="C375" s="51">
        <v>368</v>
      </c>
      <c r="D375" s="51">
        <f>COUNTIF('Database MP5'!$B$1:$B$181,B375)</f>
        <v>0</v>
      </c>
      <c r="E375" s="51">
        <f t="shared" si="34"/>
        <v>363</v>
      </c>
      <c r="F375" s="51">
        <f t="shared" si="37"/>
        <v>0</v>
      </c>
      <c r="G375" s="66">
        <f t="shared" si="38"/>
        <v>0.49726027397260275</v>
      </c>
      <c r="H375" s="67">
        <f t="shared" si="39"/>
        <v>0</v>
      </c>
      <c r="J375" s="73">
        <f t="shared" si="33"/>
        <v>857.10273972602761</v>
      </c>
      <c r="K375" s="74">
        <f t="shared" si="31"/>
        <v>7030.2835770746306</v>
      </c>
    </row>
    <row r="376" spans="2:11" x14ac:dyDescent="0.25">
      <c r="B376" s="62">
        <v>44564</v>
      </c>
      <c r="C376" s="51">
        <v>369</v>
      </c>
      <c r="D376" s="51">
        <f>COUNTIF('Database MP5'!$B$1:$B$181,B376)</f>
        <v>0</v>
      </c>
      <c r="E376" s="51">
        <f t="shared" si="34"/>
        <v>362</v>
      </c>
      <c r="F376" s="51">
        <f t="shared" si="37"/>
        <v>0</v>
      </c>
      <c r="G376" s="66">
        <f t="shared" si="38"/>
        <v>0.49589041095890413</v>
      </c>
      <c r="H376" s="67">
        <f t="shared" si="39"/>
        <v>0</v>
      </c>
      <c r="J376" s="73">
        <f t="shared" si="33"/>
        <v>857.10273972602761</v>
      </c>
      <c r="K376" s="74">
        <f t="shared" si="31"/>
        <v>7030.2835770746306</v>
      </c>
    </row>
    <row r="377" spans="2:11" x14ac:dyDescent="0.25">
      <c r="B377" s="62">
        <v>44565</v>
      </c>
      <c r="C377" s="51">
        <v>370</v>
      </c>
      <c r="D377" s="51">
        <f>COUNTIF('Database MP5'!$B$1:$B$181,B377)</f>
        <v>0</v>
      </c>
      <c r="E377" s="51">
        <f t="shared" si="34"/>
        <v>361</v>
      </c>
      <c r="F377" s="51">
        <f t="shared" si="37"/>
        <v>0</v>
      </c>
      <c r="G377" s="66">
        <f t="shared" si="38"/>
        <v>0.4945205479452055</v>
      </c>
      <c r="H377" s="67">
        <f t="shared" si="39"/>
        <v>0</v>
      </c>
      <c r="J377" s="73">
        <f t="shared" si="33"/>
        <v>857.10273972602761</v>
      </c>
      <c r="K377" s="74">
        <f t="shared" si="31"/>
        <v>7030.2835770746306</v>
      </c>
    </row>
    <row r="378" spans="2:11" x14ac:dyDescent="0.25">
      <c r="B378" s="62">
        <v>44566</v>
      </c>
      <c r="C378" s="51">
        <v>371</v>
      </c>
      <c r="D378" s="51">
        <f>COUNTIF('Database MP5'!$B$1:$B$181,B378)</f>
        <v>0</v>
      </c>
      <c r="E378" s="51">
        <f t="shared" si="34"/>
        <v>360</v>
      </c>
      <c r="F378" s="51">
        <f t="shared" si="37"/>
        <v>0</v>
      </c>
      <c r="G378" s="66">
        <f t="shared" si="38"/>
        <v>0.49315068493150682</v>
      </c>
      <c r="H378" s="67">
        <f t="shared" si="39"/>
        <v>0</v>
      </c>
      <c r="J378" s="73">
        <f t="shared" si="33"/>
        <v>857.10273972602761</v>
      </c>
      <c r="K378" s="74">
        <f t="shared" si="31"/>
        <v>7030.2835770746306</v>
      </c>
    </row>
    <row r="379" spans="2:11" x14ac:dyDescent="0.25">
      <c r="B379" s="62">
        <v>44567</v>
      </c>
      <c r="C379" s="51">
        <v>372</v>
      </c>
      <c r="D379" s="51">
        <f>COUNTIF('Database MP5'!$B$1:$B$181,B379)</f>
        <v>0</v>
      </c>
      <c r="E379" s="51">
        <f t="shared" si="34"/>
        <v>359</v>
      </c>
      <c r="F379" s="51">
        <f t="shared" si="37"/>
        <v>0</v>
      </c>
      <c r="G379" s="66">
        <f t="shared" si="38"/>
        <v>0.4917808219178082</v>
      </c>
      <c r="H379" s="67">
        <f t="shared" si="39"/>
        <v>0</v>
      </c>
      <c r="J379" s="73">
        <f t="shared" si="33"/>
        <v>857.10273972602761</v>
      </c>
      <c r="K379" s="74">
        <f t="shared" si="31"/>
        <v>7030.2835770746306</v>
      </c>
    </row>
    <row r="380" spans="2:11" x14ac:dyDescent="0.25">
      <c r="B380" s="62">
        <v>44568</v>
      </c>
      <c r="C380" s="51">
        <v>373</v>
      </c>
      <c r="D380" s="51">
        <f>COUNTIF('Database MP5'!$B$1:$B$181,B380)</f>
        <v>0</v>
      </c>
      <c r="E380" s="51">
        <f t="shared" si="34"/>
        <v>358</v>
      </c>
      <c r="F380" s="51">
        <f t="shared" si="37"/>
        <v>0</v>
      </c>
      <c r="G380" s="66">
        <f t="shared" si="38"/>
        <v>0.49041095890410957</v>
      </c>
      <c r="H380" s="67">
        <f t="shared" si="39"/>
        <v>0</v>
      </c>
      <c r="J380" s="73">
        <f t="shared" si="33"/>
        <v>857.10273972602761</v>
      </c>
      <c r="K380" s="74">
        <f t="shared" si="31"/>
        <v>7030.2835770746306</v>
      </c>
    </row>
    <row r="381" spans="2:11" x14ac:dyDescent="0.25">
      <c r="B381" s="62">
        <v>44569</v>
      </c>
      <c r="C381" s="51">
        <v>374</v>
      </c>
      <c r="D381" s="51">
        <f>COUNTIF('Database MP5'!$B$1:$B$181,B381)</f>
        <v>0</v>
      </c>
      <c r="E381" s="51">
        <f t="shared" si="34"/>
        <v>357</v>
      </c>
      <c r="F381" s="51">
        <f t="shared" si="37"/>
        <v>0</v>
      </c>
      <c r="G381" s="66">
        <f t="shared" si="38"/>
        <v>0.48904109589041095</v>
      </c>
      <c r="H381" s="67">
        <f t="shared" si="39"/>
        <v>0</v>
      </c>
      <c r="J381" s="73">
        <f t="shared" si="33"/>
        <v>857.10273972602761</v>
      </c>
      <c r="K381" s="74">
        <f t="shared" si="31"/>
        <v>7030.2835770746306</v>
      </c>
    </row>
    <row r="382" spans="2:11" x14ac:dyDescent="0.25">
      <c r="B382" s="62">
        <v>44570</v>
      </c>
      <c r="C382" s="51">
        <v>375</v>
      </c>
      <c r="D382" s="51">
        <f>COUNTIF('Database MP5'!$B$1:$B$181,B382)</f>
        <v>0</v>
      </c>
      <c r="E382" s="51">
        <f t="shared" si="34"/>
        <v>356</v>
      </c>
      <c r="F382" s="51">
        <f t="shared" si="37"/>
        <v>0</v>
      </c>
      <c r="G382" s="66">
        <f t="shared" si="38"/>
        <v>0.48767123287671232</v>
      </c>
      <c r="H382" s="67">
        <f t="shared" si="39"/>
        <v>0</v>
      </c>
      <c r="J382" s="73">
        <f t="shared" si="33"/>
        <v>857.10273972602761</v>
      </c>
      <c r="K382" s="74">
        <f t="shared" si="31"/>
        <v>7030.2835770746306</v>
      </c>
    </row>
    <row r="383" spans="2:11" x14ac:dyDescent="0.25">
      <c r="B383" s="62">
        <v>44571</v>
      </c>
      <c r="C383" s="51">
        <v>376</v>
      </c>
      <c r="D383" s="51">
        <f>COUNTIF('Database MP5'!$B$1:$B$181,B383)</f>
        <v>1</v>
      </c>
      <c r="E383" s="51">
        <f t="shared" si="34"/>
        <v>355</v>
      </c>
      <c r="F383" s="51">
        <f t="shared" si="37"/>
        <v>355</v>
      </c>
      <c r="G383" s="66">
        <f t="shared" si="38"/>
        <v>0.4863013698630137</v>
      </c>
      <c r="H383" s="67">
        <f t="shared" si="39"/>
        <v>0.4863013698630137</v>
      </c>
      <c r="J383" s="73">
        <f t="shared" si="33"/>
        <v>857.58904109589059</v>
      </c>
      <c r="K383" s="74">
        <f t="shared" si="31"/>
        <v>7034.2724063894802</v>
      </c>
    </row>
    <row r="384" spans="2:11" x14ac:dyDescent="0.25">
      <c r="B384" s="62">
        <v>44572</v>
      </c>
      <c r="C384" s="51">
        <v>377</v>
      </c>
      <c r="D384" s="51">
        <f>COUNTIF('Database MP5'!$B$1:$B$181,B384)</f>
        <v>0</v>
      </c>
      <c r="E384" s="51">
        <f t="shared" si="34"/>
        <v>354</v>
      </c>
      <c r="F384" s="51">
        <f t="shared" si="37"/>
        <v>0</v>
      </c>
      <c r="G384" s="66">
        <f t="shared" si="38"/>
        <v>0.48493150684931507</v>
      </c>
      <c r="H384" s="67">
        <f t="shared" si="39"/>
        <v>0</v>
      </c>
      <c r="J384" s="73">
        <f t="shared" si="33"/>
        <v>857.58904109589059</v>
      </c>
      <c r="K384" s="74">
        <f t="shared" si="31"/>
        <v>7034.2724063894802</v>
      </c>
    </row>
    <row r="385" spans="2:11" x14ac:dyDescent="0.25">
      <c r="B385" s="62">
        <v>44573</v>
      </c>
      <c r="C385" s="51">
        <v>378</v>
      </c>
      <c r="D385" s="51">
        <f>COUNTIF('Database MP5'!$B$1:$B$181,B385)</f>
        <v>0</v>
      </c>
      <c r="E385" s="51">
        <f t="shared" si="34"/>
        <v>353</v>
      </c>
      <c r="F385" s="51">
        <f t="shared" si="37"/>
        <v>0</v>
      </c>
      <c r="G385" s="66">
        <f t="shared" si="38"/>
        <v>0.48356164383561645</v>
      </c>
      <c r="H385" s="67">
        <f t="shared" si="39"/>
        <v>0</v>
      </c>
      <c r="J385" s="73">
        <f t="shared" si="33"/>
        <v>857.58904109589059</v>
      </c>
      <c r="K385" s="74">
        <f t="shared" si="31"/>
        <v>7034.2724063894802</v>
      </c>
    </row>
    <row r="386" spans="2:11" x14ac:dyDescent="0.25">
      <c r="B386" s="62">
        <v>44574</v>
      </c>
      <c r="C386" s="51">
        <v>379</v>
      </c>
      <c r="D386" s="51">
        <f>COUNTIF('Database MP5'!$B$1:$B$181,B386)</f>
        <v>0</v>
      </c>
      <c r="E386" s="51">
        <f t="shared" si="34"/>
        <v>352</v>
      </c>
      <c r="F386" s="51">
        <f t="shared" si="37"/>
        <v>0</v>
      </c>
      <c r="G386" s="66">
        <f t="shared" si="38"/>
        <v>0.48219178082191783</v>
      </c>
      <c r="H386" s="67">
        <f t="shared" si="39"/>
        <v>0</v>
      </c>
      <c r="J386" s="73">
        <f t="shared" si="33"/>
        <v>857.58904109589059</v>
      </c>
      <c r="K386" s="74">
        <f t="shared" si="31"/>
        <v>7034.2724063894802</v>
      </c>
    </row>
    <row r="387" spans="2:11" x14ac:dyDescent="0.25">
      <c r="B387" s="62">
        <v>44575</v>
      </c>
      <c r="C387" s="51">
        <v>380</v>
      </c>
      <c r="D387" s="51">
        <f>COUNTIF('Database MP5'!$B$1:$B$181,B387)</f>
        <v>0</v>
      </c>
      <c r="E387" s="51">
        <f t="shared" si="34"/>
        <v>351</v>
      </c>
      <c r="F387" s="51">
        <f t="shared" si="37"/>
        <v>0</v>
      </c>
      <c r="G387" s="66">
        <f t="shared" si="38"/>
        <v>0.4808219178082192</v>
      </c>
      <c r="H387" s="67">
        <f t="shared" si="39"/>
        <v>0</v>
      </c>
      <c r="J387" s="73">
        <f t="shared" si="33"/>
        <v>857.58904109589059</v>
      </c>
      <c r="K387" s="74">
        <f t="shared" si="31"/>
        <v>7034.2724063894802</v>
      </c>
    </row>
    <row r="388" spans="2:11" x14ac:dyDescent="0.25">
      <c r="B388" s="62">
        <v>44576</v>
      </c>
      <c r="C388" s="51">
        <v>381</v>
      </c>
      <c r="D388" s="51">
        <f>COUNTIF('Database MP5'!$B$1:$B$181,B388)</f>
        <v>3</v>
      </c>
      <c r="E388" s="51">
        <f t="shared" si="34"/>
        <v>350</v>
      </c>
      <c r="F388" s="51">
        <f t="shared" si="37"/>
        <v>1050</v>
      </c>
      <c r="G388" s="66">
        <f t="shared" si="38"/>
        <v>0.47945205479452052</v>
      </c>
      <c r="H388" s="67">
        <f t="shared" si="39"/>
        <v>1.4383561643835616</v>
      </c>
      <c r="J388" s="73">
        <f t="shared" si="33"/>
        <v>859.02739726027414</v>
      </c>
      <c r="K388" s="74">
        <f t="shared" si="31"/>
        <v>7046.0703522503018</v>
      </c>
    </row>
    <row r="389" spans="2:11" x14ac:dyDescent="0.25">
      <c r="B389" s="62">
        <v>44577</v>
      </c>
      <c r="C389" s="51">
        <v>382</v>
      </c>
      <c r="D389" s="51">
        <f>COUNTIF('Database MP5'!$B$1:$B$181,B389)</f>
        <v>0</v>
      </c>
      <c r="E389" s="51">
        <f t="shared" si="34"/>
        <v>349</v>
      </c>
      <c r="F389" s="51">
        <f t="shared" si="37"/>
        <v>0</v>
      </c>
      <c r="G389" s="66">
        <f t="shared" si="38"/>
        <v>0.4780821917808219</v>
      </c>
      <c r="H389" s="67">
        <f t="shared" si="39"/>
        <v>0</v>
      </c>
      <c r="J389" s="73">
        <f t="shared" si="33"/>
        <v>859.02739726027414</v>
      </c>
      <c r="K389" s="74">
        <f t="shared" si="31"/>
        <v>7046.0703522503018</v>
      </c>
    </row>
    <row r="390" spans="2:11" x14ac:dyDescent="0.25">
      <c r="B390" s="62">
        <v>44578</v>
      </c>
      <c r="C390" s="51">
        <v>383</v>
      </c>
      <c r="D390" s="51">
        <f>COUNTIF('Database MP5'!$B$1:$B$181,B390)</f>
        <v>0</v>
      </c>
      <c r="E390" s="51">
        <f t="shared" si="34"/>
        <v>348</v>
      </c>
      <c r="F390" s="51">
        <f t="shared" si="37"/>
        <v>0</v>
      </c>
      <c r="G390" s="66">
        <f t="shared" si="38"/>
        <v>0.47671232876712327</v>
      </c>
      <c r="H390" s="67">
        <f t="shared" si="39"/>
        <v>0</v>
      </c>
      <c r="J390" s="73">
        <f t="shared" si="33"/>
        <v>859.02739726027414</v>
      </c>
      <c r="K390" s="74">
        <f t="shared" si="31"/>
        <v>7046.0703522503018</v>
      </c>
    </row>
    <row r="391" spans="2:11" x14ac:dyDescent="0.25">
      <c r="B391" s="62">
        <v>44579</v>
      </c>
      <c r="C391" s="51">
        <v>384</v>
      </c>
      <c r="D391" s="51">
        <f>COUNTIF('Database MP5'!$B$1:$B$181,B391)</f>
        <v>0</v>
      </c>
      <c r="E391" s="51">
        <f t="shared" si="34"/>
        <v>347</v>
      </c>
      <c r="F391" s="51">
        <f t="shared" si="37"/>
        <v>0</v>
      </c>
      <c r="G391" s="66">
        <f t="shared" si="38"/>
        <v>0.47534246575342465</v>
      </c>
      <c r="H391" s="67">
        <f t="shared" si="39"/>
        <v>0</v>
      </c>
      <c r="J391" s="73">
        <f t="shared" si="33"/>
        <v>859.02739726027414</v>
      </c>
      <c r="K391" s="74">
        <f t="shared" ref="K391:K454" si="40">$M$4*2*(1-$Q$4)*J391*$N$4*$O$4*$P$4</f>
        <v>7046.0703522503018</v>
      </c>
    </row>
    <row r="392" spans="2:11" x14ac:dyDescent="0.25">
      <c r="B392" s="62">
        <v>44580</v>
      </c>
      <c r="C392" s="51">
        <v>385</v>
      </c>
      <c r="D392" s="51">
        <f>COUNTIF('Database MP5'!$B$1:$B$181,B392)</f>
        <v>0</v>
      </c>
      <c r="E392" s="51">
        <f t="shared" si="34"/>
        <v>346</v>
      </c>
      <c r="F392" s="51">
        <f t="shared" si="37"/>
        <v>0</v>
      </c>
      <c r="G392" s="66">
        <f t="shared" si="38"/>
        <v>0.47397260273972602</v>
      </c>
      <c r="H392" s="67">
        <f t="shared" si="39"/>
        <v>0</v>
      </c>
      <c r="J392" s="73">
        <f t="shared" ref="J392:J455" si="41">H392+J391</f>
        <v>859.02739726027414</v>
      </c>
      <c r="K392" s="74">
        <f t="shared" si="40"/>
        <v>7046.0703522503018</v>
      </c>
    </row>
    <row r="393" spans="2:11" x14ac:dyDescent="0.25">
      <c r="B393" s="62">
        <v>44581</v>
      </c>
      <c r="C393" s="51">
        <v>386</v>
      </c>
      <c r="D393" s="51">
        <f>COUNTIF('Database MP5'!$B$1:$B$181,B393)</f>
        <v>0</v>
      </c>
      <c r="E393" s="51">
        <f t="shared" si="34"/>
        <v>345</v>
      </c>
      <c r="F393" s="51">
        <f t="shared" si="37"/>
        <v>0</v>
      </c>
      <c r="G393" s="66">
        <f t="shared" si="38"/>
        <v>0.4726027397260274</v>
      </c>
      <c r="H393" s="67">
        <f t="shared" si="39"/>
        <v>0</v>
      </c>
      <c r="J393" s="73">
        <f t="shared" si="41"/>
        <v>859.02739726027414</v>
      </c>
      <c r="K393" s="74">
        <f t="shared" si="40"/>
        <v>7046.0703522503018</v>
      </c>
    </row>
    <row r="394" spans="2:11" x14ac:dyDescent="0.25">
      <c r="B394" s="62">
        <v>44582</v>
      </c>
      <c r="C394" s="51">
        <v>387</v>
      </c>
      <c r="D394" s="51">
        <f>COUNTIF('Database MP5'!$B$1:$B$181,B394)</f>
        <v>0</v>
      </c>
      <c r="E394" s="51">
        <f t="shared" ref="E394:E457" si="42">E393-1</f>
        <v>344</v>
      </c>
      <c r="F394" s="51">
        <f t="shared" si="37"/>
        <v>0</v>
      </c>
      <c r="G394" s="66">
        <f t="shared" si="38"/>
        <v>0.47123287671232877</v>
      </c>
      <c r="H394" s="67">
        <f t="shared" si="39"/>
        <v>0</v>
      </c>
      <c r="J394" s="73">
        <f t="shared" si="41"/>
        <v>859.02739726027414</v>
      </c>
      <c r="K394" s="74">
        <f t="shared" si="40"/>
        <v>7046.0703522503018</v>
      </c>
    </row>
    <row r="395" spans="2:11" x14ac:dyDescent="0.25">
      <c r="B395" s="62">
        <v>44583</v>
      </c>
      <c r="C395" s="51">
        <v>388</v>
      </c>
      <c r="D395" s="51">
        <f>COUNTIF('Database MP5'!$B$1:$B$181,B395)</f>
        <v>0</v>
      </c>
      <c r="E395" s="51">
        <f t="shared" si="42"/>
        <v>343</v>
      </c>
      <c r="F395" s="51">
        <f t="shared" si="37"/>
        <v>0</v>
      </c>
      <c r="G395" s="66">
        <f t="shared" si="38"/>
        <v>0.46986301369863015</v>
      </c>
      <c r="H395" s="67">
        <f t="shared" si="39"/>
        <v>0</v>
      </c>
      <c r="J395" s="73">
        <f t="shared" si="41"/>
        <v>859.02739726027414</v>
      </c>
      <c r="K395" s="74">
        <f t="shared" si="40"/>
        <v>7046.0703522503018</v>
      </c>
    </row>
    <row r="396" spans="2:11" x14ac:dyDescent="0.25">
      <c r="B396" s="62">
        <v>44584</v>
      </c>
      <c r="C396" s="51">
        <v>389</v>
      </c>
      <c r="D396" s="51">
        <f>COUNTIF('Database MP5'!$B$1:$B$181,B396)</f>
        <v>0</v>
      </c>
      <c r="E396" s="51">
        <f t="shared" si="42"/>
        <v>342</v>
      </c>
      <c r="F396" s="51">
        <f t="shared" si="37"/>
        <v>0</v>
      </c>
      <c r="G396" s="66">
        <f t="shared" si="38"/>
        <v>0.46849315068493153</v>
      </c>
      <c r="H396" s="67">
        <f t="shared" si="39"/>
        <v>0</v>
      </c>
      <c r="J396" s="73">
        <f t="shared" si="41"/>
        <v>859.02739726027414</v>
      </c>
      <c r="K396" s="74">
        <f t="shared" si="40"/>
        <v>7046.0703522503018</v>
      </c>
    </row>
    <row r="397" spans="2:11" x14ac:dyDescent="0.25">
      <c r="B397" s="62">
        <v>44585</v>
      </c>
      <c r="C397" s="51">
        <v>390</v>
      </c>
      <c r="D397" s="51">
        <f>COUNTIF('Database MP5'!$B$1:$B$181,B397)</f>
        <v>0</v>
      </c>
      <c r="E397" s="51">
        <f t="shared" si="42"/>
        <v>341</v>
      </c>
      <c r="F397" s="51">
        <f t="shared" si="37"/>
        <v>0</v>
      </c>
      <c r="G397" s="66">
        <f t="shared" si="38"/>
        <v>0.4671232876712329</v>
      </c>
      <c r="H397" s="67">
        <f t="shared" si="39"/>
        <v>0</v>
      </c>
      <c r="J397" s="73">
        <f t="shared" si="41"/>
        <v>859.02739726027414</v>
      </c>
      <c r="K397" s="74">
        <f t="shared" si="40"/>
        <v>7046.0703522503018</v>
      </c>
    </row>
    <row r="398" spans="2:11" x14ac:dyDescent="0.25">
      <c r="B398" s="62">
        <v>44586</v>
      </c>
      <c r="C398" s="51">
        <v>391</v>
      </c>
      <c r="D398" s="51">
        <f>COUNTIF('Database MP5'!$B$1:$B$181,B398)</f>
        <v>0</v>
      </c>
      <c r="E398" s="51">
        <f t="shared" si="42"/>
        <v>340</v>
      </c>
      <c r="F398" s="51">
        <f t="shared" si="37"/>
        <v>0</v>
      </c>
      <c r="G398" s="66">
        <f t="shared" si="38"/>
        <v>0.46575342465753422</v>
      </c>
      <c r="H398" s="67">
        <f t="shared" si="39"/>
        <v>0</v>
      </c>
      <c r="J398" s="73">
        <f t="shared" si="41"/>
        <v>859.02739726027414</v>
      </c>
      <c r="K398" s="74">
        <f t="shared" si="40"/>
        <v>7046.0703522503018</v>
      </c>
    </row>
    <row r="399" spans="2:11" x14ac:dyDescent="0.25">
      <c r="B399" s="62">
        <v>44587</v>
      </c>
      <c r="C399" s="51">
        <v>392</v>
      </c>
      <c r="D399" s="51">
        <f>COUNTIF('Database MP5'!$B$1:$B$181,B399)</f>
        <v>0</v>
      </c>
      <c r="E399" s="51">
        <f t="shared" si="42"/>
        <v>339</v>
      </c>
      <c r="F399" s="51">
        <f t="shared" si="37"/>
        <v>0</v>
      </c>
      <c r="G399" s="66">
        <f t="shared" si="38"/>
        <v>0.4643835616438356</v>
      </c>
      <c r="H399" s="67">
        <f t="shared" si="39"/>
        <v>0</v>
      </c>
      <c r="J399" s="73">
        <f t="shared" si="41"/>
        <v>859.02739726027414</v>
      </c>
      <c r="K399" s="74">
        <f t="shared" si="40"/>
        <v>7046.0703522503018</v>
      </c>
    </row>
    <row r="400" spans="2:11" x14ac:dyDescent="0.25">
      <c r="B400" s="62">
        <v>44588</v>
      </c>
      <c r="C400" s="51">
        <v>393</v>
      </c>
      <c r="D400" s="51">
        <f>COUNTIF('Database MP5'!$B$1:$B$181,B400)</f>
        <v>0</v>
      </c>
      <c r="E400" s="51">
        <f t="shared" si="42"/>
        <v>338</v>
      </c>
      <c r="F400" s="51">
        <f t="shared" si="37"/>
        <v>0</v>
      </c>
      <c r="G400" s="66">
        <f t="shared" si="38"/>
        <v>0.46301369863013697</v>
      </c>
      <c r="H400" s="67">
        <f t="shared" si="39"/>
        <v>0</v>
      </c>
      <c r="J400" s="73">
        <f t="shared" si="41"/>
        <v>859.02739726027414</v>
      </c>
      <c r="K400" s="74">
        <f t="shared" si="40"/>
        <v>7046.0703522503018</v>
      </c>
    </row>
    <row r="401" spans="2:11" x14ac:dyDescent="0.25">
      <c r="B401" s="62">
        <v>44589</v>
      </c>
      <c r="C401" s="51">
        <v>394</v>
      </c>
      <c r="D401" s="51">
        <f>COUNTIF('Database MP5'!$B$1:$B$181,B401)</f>
        <v>0</v>
      </c>
      <c r="E401" s="51">
        <f t="shared" si="42"/>
        <v>337</v>
      </c>
      <c r="F401" s="51">
        <f t="shared" si="37"/>
        <v>0</v>
      </c>
      <c r="G401" s="66">
        <f t="shared" si="38"/>
        <v>0.46164383561643835</v>
      </c>
      <c r="H401" s="67">
        <f t="shared" si="39"/>
        <v>0</v>
      </c>
      <c r="J401" s="73">
        <f t="shared" si="41"/>
        <v>859.02739726027414</v>
      </c>
      <c r="K401" s="74">
        <f t="shared" si="40"/>
        <v>7046.0703522503018</v>
      </c>
    </row>
    <row r="402" spans="2:11" x14ac:dyDescent="0.25">
      <c r="B402" s="62">
        <v>44590</v>
      </c>
      <c r="C402" s="51">
        <v>395</v>
      </c>
      <c r="D402" s="51">
        <f>COUNTIF('Database MP5'!$B$1:$B$181,B402)</f>
        <v>6</v>
      </c>
      <c r="E402" s="51">
        <f t="shared" si="42"/>
        <v>336</v>
      </c>
      <c r="F402" s="51">
        <f t="shared" si="37"/>
        <v>2016</v>
      </c>
      <c r="G402" s="66">
        <f t="shared" si="38"/>
        <v>0.46027397260273972</v>
      </c>
      <c r="H402" s="67">
        <f t="shared" si="39"/>
        <v>2.7616438356164386</v>
      </c>
      <c r="J402" s="73">
        <f t="shared" si="41"/>
        <v>861.78904109589052</v>
      </c>
      <c r="K402" s="74">
        <f t="shared" si="40"/>
        <v>7068.7224083030778</v>
      </c>
    </row>
    <row r="403" spans="2:11" x14ac:dyDescent="0.25">
      <c r="B403" s="62">
        <v>44591</v>
      </c>
      <c r="C403" s="51">
        <v>396</v>
      </c>
      <c r="D403" s="51">
        <f>COUNTIF('Database MP5'!$B$1:$B$181,B403)</f>
        <v>0</v>
      </c>
      <c r="E403" s="51">
        <f t="shared" si="42"/>
        <v>335</v>
      </c>
      <c r="F403" s="51">
        <f t="shared" si="37"/>
        <v>0</v>
      </c>
      <c r="G403" s="66">
        <f t="shared" si="38"/>
        <v>0.4589041095890411</v>
      </c>
      <c r="H403" s="67">
        <f t="shared" si="39"/>
        <v>0</v>
      </c>
      <c r="J403" s="73">
        <f t="shared" si="41"/>
        <v>861.78904109589052</v>
      </c>
      <c r="K403" s="74">
        <f t="shared" si="40"/>
        <v>7068.7224083030778</v>
      </c>
    </row>
    <row r="404" spans="2:11" x14ac:dyDescent="0.25">
      <c r="B404" s="62">
        <v>44592</v>
      </c>
      <c r="C404" s="51">
        <v>397</v>
      </c>
      <c r="D404" s="51">
        <f>COUNTIF('Database MP5'!$B$1:$B$181,B404)</f>
        <v>0</v>
      </c>
      <c r="E404" s="51">
        <f t="shared" si="42"/>
        <v>334</v>
      </c>
      <c r="F404" s="51">
        <f t="shared" si="37"/>
        <v>0</v>
      </c>
      <c r="G404" s="66">
        <f t="shared" si="38"/>
        <v>0.45753424657534247</v>
      </c>
      <c r="H404" s="67">
        <f t="shared" si="39"/>
        <v>0</v>
      </c>
      <c r="J404" s="73">
        <f t="shared" si="41"/>
        <v>861.78904109589052</v>
      </c>
      <c r="K404" s="74">
        <f t="shared" si="40"/>
        <v>7068.7224083030778</v>
      </c>
    </row>
    <row r="405" spans="2:11" x14ac:dyDescent="0.25">
      <c r="B405" s="62">
        <v>44593</v>
      </c>
      <c r="C405" s="51">
        <v>398</v>
      </c>
      <c r="D405" s="51">
        <f>COUNTIF('Database MP5'!$B$1:$B$181,B405)</f>
        <v>0</v>
      </c>
      <c r="E405" s="51">
        <f t="shared" si="42"/>
        <v>333</v>
      </c>
      <c r="F405" s="51">
        <f t="shared" si="37"/>
        <v>0</v>
      </c>
      <c r="G405" s="66">
        <f t="shared" si="38"/>
        <v>0.45616438356164385</v>
      </c>
      <c r="H405" s="67">
        <f t="shared" si="39"/>
        <v>0</v>
      </c>
      <c r="J405" s="73">
        <f t="shared" si="41"/>
        <v>861.78904109589052</v>
      </c>
      <c r="K405" s="74">
        <f t="shared" si="40"/>
        <v>7068.7224083030778</v>
      </c>
    </row>
    <row r="406" spans="2:11" x14ac:dyDescent="0.25">
      <c r="B406" s="62">
        <v>44594</v>
      </c>
      <c r="C406" s="51">
        <v>399</v>
      </c>
      <c r="D406" s="51">
        <f>COUNTIF('Database MP5'!$B$1:$B$181,B406)</f>
        <v>0</v>
      </c>
      <c r="E406" s="51">
        <f t="shared" si="42"/>
        <v>332</v>
      </c>
      <c r="F406" s="51">
        <f t="shared" si="37"/>
        <v>0</v>
      </c>
      <c r="G406" s="66">
        <f t="shared" si="38"/>
        <v>0.45479452054794522</v>
      </c>
      <c r="H406" s="67">
        <f t="shared" si="39"/>
        <v>0</v>
      </c>
      <c r="J406" s="73">
        <f t="shared" si="41"/>
        <v>861.78904109589052</v>
      </c>
      <c r="K406" s="74">
        <f t="shared" si="40"/>
        <v>7068.7224083030778</v>
      </c>
    </row>
    <row r="407" spans="2:11" x14ac:dyDescent="0.25">
      <c r="B407" s="62">
        <v>44595</v>
      </c>
      <c r="C407" s="51">
        <v>400</v>
      </c>
      <c r="D407" s="51">
        <f>COUNTIF('Database MP5'!$B$1:$B$181,B407)</f>
        <v>0</v>
      </c>
      <c r="E407" s="51">
        <f t="shared" si="42"/>
        <v>331</v>
      </c>
      <c r="F407" s="51">
        <f t="shared" si="37"/>
        <v>0</v>
      </c>
      <c r="G407" s="66">
        <f t="shared" si="38"/>
        <v>0.4534246575342466</v>
      </c>
      <c r="H407" s="67">
        <f t="shared" si="39"/>
        <v>0</v>
      </c>
      <c r="J407" s="73">
        <f t="shared" si="41"/>
        <v>861.78904109589052</v>
      </c>
      <c r="K407" s="74">
        <f t="shared" si="40"/>
        <v>7068.7224083030778</v>
      </c>
    </row>
    <row r="408" spans="2:11" x14ac:dyDescent="0.25">
      <c r="B408" s="62">
        <v>44596</v>
      </c>
      <c r="C408" s="51">
        <v>401</v>
      </c>
      <c r="D408" s="51">
        <f>COUNTIF('Database MP5'!$B$1:$B$181,B408)</f>
        <v>0</v>
      </c>
      <c r="E408" s="51">
        <f t="shared" si="42"/>
        <v>330</v>
      </c>
      <c r="F408" s="51">
        <f t="shared" si="37"/>
        <v>0</v>
      </c>
      <c r="G408" s="66">
        <f t="shared" si="38"/>
        <v>0.45205479452054792</v>
      </c>
      <c r="H408" s="67">
        <f t="shared" si="39"/>
        <v>0</v>
      </c>
      <c r="J408" s="73">
        <f t="shared" si="41"/>
        <v>861.78904109589052</v>
      </c>
      <c r="K408" s="74">
        <f t="shared" si="40"/>
        <v>7068.7224083030778</v>
      </c>
    </row>
    <row r="409" spans="2:11" x14ac:dyDescent="0.25">
      <c r="B409" s="62">
        <v>44597</v>
      </c>
      <c r="C409" s="51">
        <v>402</v>
      </c>
      <c r="D409" s="51">
        <f>COUNTIF('Database MP5'!$B$1:$B$181,B409)</f>
        <v>2</v>
      </c>
      <c r="E409" s="51">
        <f t="shared" si="42"/>
        <v>329</v>
      </c>
      <c r="F409" s="51">
        <f t="shared" si="37"/>
        <v>658</v>
      </c>
      <c r="G409" s="66">
        <f t="shared" si="38"/>
        <v>0.4506849315068493</v>
      </c>
      <c r="H409" s="67">
        <f t="shared" si="39"/>
        <v>0.90136986301369859</v>
      </c>
      <c r="J409" s="73">
        <f t="shared" si="41"/>
        <v>862.69041095890418</v>
      </c>
      <c r="K409" s="74">
        <f t="shared" si="40"/>
        <v>7076.1157877091928</v>
      </c>
    </row>
    <row r="410" spans="2:11" x14ac:dyDescent="0.25">
      <c r="B410" s="62">
        <v>44598</v>
      </c>
      <c r="C410" s="51">
        <v>403</v>
      </c>
      <c r="D410" s="51">
        <f>COUNTIF('Database MP5'!$B$1:$B$181,B410)</f>
        <v>2</v>
      </c>
      <c r="E410" s="51">
        <f t="shared" si="42"/>
        <v>328</v>
      </c>
      <c r="F410" s="51">
        <f t="shared" si="37"/>
        <v>656</v>
      </c>
      <c r="G410" s="66">
        <f t="shared" si="38"/>
        <v>0.44931506849315067</v>
      </c>
      <c r="H410" s="67">
        <f t="shared" si="39"/>
        <v>0.89863013698630134</v>
      </c>
      <c r="J410" s="73">
        <f t="shared" si="41"/>
        <v>863.58904109589048</v>
      </c>
      <c r="K410" s="74">
        <f t="shared" si="40"/>
        <v>7083.4866948374793</v>
      </c>
    </row>
    <row r="411" spans="2:11" x14ac:dyDescent="0.25">
      <c r="B411" s="62">
        <v>44599</v>
      </c>
      <c r="C411" s="51">
        <v>404</v>
      </c>
      <c r="D411" s="51">
        <f>COUNTIF('Database MP5'!$B$1:$B$181,B411)</f>
        <v>0</v>
      </c>
      <c r="E411" s="51">
        <f t="shared" si="42"/>
        <v>327</v>
      </c>
      <c r="F411" s="51">
        <f t="shared" si="37"/>
        <v>0</v>
      </c>
      <c r="G411" s="66">
        <f t="shared" si="38"/>
        <v>0.44794520547945205</v>
      </c>
      <c r="H411" s="67">
        <f t="shared" si="39"/>
        <v>0</v>
      </c>
      <c r="J411" s="73">
        <f t="shared" si="41"/>
        <v>863.58904109589048</v>
      </c>
      <c r="K411" s="74">
        <f t="shared" si="40"/>
        <v>7083.4866948374793</v>
      </c>
    </row>
    <row r="412" spans="2:11" x14ac:dyDescent="0.25">
      <c r="B412" s="62">
        <v>44600</v>
      </c>
      <c r="C412" s="51">
        <v>405</v>
      </c>
      <c r="D412" s="51">
        <f>COUNTIF('Database MP5'!$B$1:$B$181,B412)</f>
        <v>0</v>
      </c>
      <c r="E412" s="51">
        <f t="shared" si="42"/>
        <v>326</v>
      </c>
      <c r="F412" s="51">
        <f t="shared" si="37"/>
        <v>0</v>
      </c>
      <c r="G412" s="66">
        <f t="shared" si="38"/>
        <v>0.44657534246575342</v>
      </c>
      <c r="H412" s="67">
        <f t="shared" si="39"/>
        <v>0</v>
      </c>
      <c r="J412" s="73">
        <f t="shared" si="41"/>
        <v>863.58904109589048</v>
      </c>
      <c r="K412" s="74">
        <f t="shared" si="40"/>
        <v>7083.4866948374793</v>
      </c>
    </row>
    <row r="413" spans="2:11" x14ac:dyDescent="0.25">
      <c r="B413" s="62">
        <v>44601</v>
      </c>
      <c r="C413" s="51">
        <v>406</v>
      </c>
      <c r="D413" s="51">
        <f>COUNTIF('Database MP5'!$B$1:$B$181,B413)</f>
        <v>0</v>
      </c>
      <c r="E413" s="51">
        <f t="shared" si="42"/>
        <v>325</v>
      </c>
      <c r="F413" s="51">
        <f t="shared" si="37"/>
        <v>0</v>
      </c>
      <c r="G413" s="66">
        <f t="shared" si="38"/>
        <v>0.4452054794520548</v>
      </c>
      <c r="H413" s="67">
        <f t="shared" si="39"/>
        <v>0</v>
      </c>
      <c r="J413" s="73">
        <f t="shared" si="41"/>
        <v>863.58904109589048</v>
      </c>
      <c r="K413" s="74">
        <f t="shared" si="40"/>
        <v>7083.4866948374793</v>
      </c>
    </row>
    <row r="414" spans="2:11" x14ac:dyDescent="0.25">
      <c r="B414" s="62">
        <v>44602</v>
      </c>
      <c r="C414" s="51">
        <v>407</v>
      </c>
      <c r="D414" s="51">
        <f>COUNTIF('Database MP5'!$B$1:$B$181,B414)</f>
        <v>1</v>
      </c>
      <c r="E414" s="51">
        <f t="shared" si="42"/>
        <v>324</v>
      </c>
      <c r="F414" s="51">
        <f t="shared" si="37"/>
        <v>324</v>
      </c>
      <c r="G414" s="66">
        <f t="shared" si="38"/>
        <v>0.44383561643835617</v>
      </c>
      <c r="H414" s="67">
        <f t="shared" si="39"/>
        <v>0.44383561643835617</v>
      </c>
      <c r="J414" s="73">
        <f t="shared" si="41"/>
        <v>864.03287671232886</v>
      </c>
      <c r="K414" s="74">
        <f t="shared" si="40"/>
        <v>7087.1272038459601</v>
      </c>
    </row>
    <row r="415" spans="2:11" x14ac:dyDescent="0.25">
      <c r="B415" s="62">
        <v>44603</v>
      </c>
      <c r="C415" s="51">
        <v>408</v>
      </c>
      <c r="D415" s="51">
        <f>COUNTIF('Database MP5'!$B$1:$B$181,B415)</f>
        <v>2</v>
      </c>
      <c r="E415" s="51">
        <f t="shared" si="42"/>
        <v>323</v>
      </c>
      <c r="F415" s="51">
        <f t="shared" si="37"/>
        <v>646</v>
      </c>
      <c r="G415" s="66">
        <f t="shared" si="38"/>
        <v>0.44246575342465755</v>
      </c>
      <c r="H415" s="67">
        <f t="shared" si="39"/>
        <v>0.8849315068493151</v>
      </c>
      <c r="J415" s="73">
        <f t="shared" si="41"/>
        <v>864.91780821917814</v>
      </c>
      <c r="K415" s="74">
        <f t="shared" si="40"/>
        <v>7094.3857495850953</v>
      </c>
    </row>
    <row r="416" spans="2:11" x14ac:dyDescent="0.25">
      <c r="B416" s="62">
        <v>44604</v>
      </c>
      <c r="C416" s="51">
        <v>409</v>
      </c>
      <c r="D416" s="51">
        <f>COUNTIF('Database MP5'!$B$1:$B$181,B416)</f>
        <v>0</v>
      </c>
      <c r="E416" s="51">
        <f t="shared" si="42"/>
        <v>322</v>
      </c>
      <c r="F416" s="51">
        <f t="shared" si="37"/>
        <v>0</v>
      </c>
      <c r="G416" s="66">
        <f t="shared" si="38"/>
        <v>0.44109589041095892</v>
      </c>
      <c r="H416" s="67">
        <f t="shared" si="39"/>
        <v>0</v>
      </c>
      <c r="J416" s="73">
        <f t="shared" si="41"/>
        <v>864.91780821917814</v>
      </c>
      <c r="K416" s="74">
        <f t="shared" si="40"/>
        <v>7094.3857495850953</v>
      </c>
    </row>
    <row r="417" spans="2:11" x14ac:dyDescent="0.25">
      <c r="B417" s="62">
        <v>44605</v>
      </c>
      <c r="C417" s="51">
        <v>410</v>
      </c>
      <c r="D417" s="51">
        <f>COUNTIF('Database MP5'!$B$1:$B$181,B417)</f>
        <v>0</v>
      </c>
      <c r="E417" s="51">
        <f t="shared" si="42"/>
        <v>321</v>
      </c>
      <c r="F417" s="51">
        <f t="shared" si="37"/>
        <v>0</v>
      </c>
      <c r="G417" s="66">
        <f t="shared" si="38"/>
        <v>0.4397260273972603</v>
      </c>
      <c r="H417" s="67">
        <f t="shared" si="39"/>
        <v>0</v>
      </c>
      <c r="J417" s="73">
        <f t="shared" si="41"/>
        <v>864.91780821917814</v>
      </c>
      <c r="K417" s="74">
        <f t="shared" si="40"/>
        <v>7094.3857495850953</v>
      </c>
    </row>
    <row r="418" spans="2:11" x14ac:dyDescent="0.25">
      <c r="B418" s="62">
        <v>44606</v>
      </c>
      <c r="C418" s="51">
        <v>411</v>
      </c>
      <c r="D418" s="51">
        <f>COUNTIF('Database MP5'!$B$1:$B$181,B418)</f>
        <v>0</v>
      </c>
      <c r="E418" s="51">
        <f t="shared" si="42"/>
        <v>320</v>
      </c>
      <c r="F418" s="51">
        <f t="shared" si="37"/>
        <v>0</v>
      </c>
      <c r="G418" s="66">
        <f t="shared" si="38"/>
        <v>0.43835616438356162</v>
      </c>
      <c r="H418" s="67">
        <f t="shared" si="39"/>
        <v>0</v>
      </c>
      <c r="J418" s="73">
        <f t="shared" si="41"/>
        <v>864.91780821917814</v>
      </c>
      <c r="K418" s="74">
        <f t="shared" si="40"/>
        <v>7094.3857495850953</v>
      </c>
    </row>
    <row r="419" spans="2:11" x14ac:dyDescent="0.25">
      <c r="B419" s="62">
        <v>44607</v>
      </c>
      <c r="C419" s="51">
        <v>412</v>
      </c>
      <c r="D419" s="51">
        <f>COUNTIF('Database MP5'!$B$1:$B$181,B419)</f>
        <v>3</v>
      </c>
      <c r="E419" s="51">
        <f t="shared" si="42"/>
        <v>319</v>
      </c>
      <c r="F419" s="51">
        <f t="shared" si="37"/>
        <v>957</v>
      </c>
      <c r="G419" s="66">
        <f t="shared" si="38"/>
        <v>0.43698630136986299</v>
      </c>
      <c r="H419" s="67">
        <f t="shared" si="39"/>
        <v>1.310958904109589</v>
      </c>
      <c r="J419" s="73">
        <f t="shared" si="41"/>
        <v>866.22876712328775</v>
      </c>
      <c r="K419" s="74">
        <f t="shared" si="40"/>
        <v>7105.1387345268149</v>
      </c>
    </row>
    <row r="420" spans="2:11" x14ac:dyDescent="0.25">
      <c r="B420" s="62">
        <v>44608</v>
      </c>
      <c r="C420" s="51">
        <v>413</v>
      </c>
      <c r="D420" s="51">
        <f>COUNTIF('Database MP5'!$B$1:$B$181,B420)</f>
        <v>0</v>
      </c>
      <c r="E420" s="51">
        <f t="shared" si="42"/>
        <v>318</v>
      </c>
      <c r="F420" s="51">
        <f t="shared" si="37"/>
        <v>0</v>
      </c>
      <c r="G420" s="66">
        <f t="shared" si="38"/>
        <v>0.43561643835616437</v>
      </c>
      <c r="H420" s="67">
        <f t="shared" si="39"/>
        <v>0</v>
      </c>
      <c r="J420" s="73">
        <f t="shared" si="41"/>
        <v>866.22876712328775</v>
      </c>
      <c r="K420" s="74">
        <f t="shared" si="40"/>
        <v>7105.1387345268149</v>
      </c>
    </row>
    <row r="421" spans="2:11" x14ac:dyDescent="0.25">
      <c r="B421" s="62">
        <v>44609</v>
      </c>
      <c r="C421" s="51">
        <v>414</v>
      </c>
      <c r="D421" s="51">
        <f>COUNTIF('Database MP5'!$B$1:$B$181,B421)</f>
        <v>0</v>
      </c>
      <c r="E421" s="51">
        <f t="shared" si="42"/>
        <v>317</v>
      </c>
      <c r="F421" s="51">
        <f t="shared" si="37"/>
        <v>0</v>
      </c>
      <c r="G421" s="66">
        <f t="shared" si="38"/>
        <v>0.43424657534246575</v>
      </c>
      <c r="H421" s="67">
        <f t="shared" si="39"/>
        <v>0</v>
      </c>
      <c r="J421" s="73">
        <f t="shared" si="41"/>
        <v>866.22876712328775</v>
      </c>
      <c r="K421" s="74">
        <f t="shared" si="40"/>
        <v>7105.1387345268149</v>
      </c>
    </row>
    <row r="422" spans="2:11" x14ac:dyDescent="0.25">
      <c r="B422" s="62">
        <v>44610</v>
      </c>
      <c r="C422" s="51">
        <v>415</v>
      </c>
      <c r="D422" s="51">
        <f>COUNTIF('Database MP5'!$B$1:$B$181,B422)</f>
        <v>0</v>
      </c>
      <c r="E422" s="51">
        <f t="shared" si="42"/>
        <v>316</v>
      </c>
      <c r="F422" s="51">
        <f t="shared" si="37"/>
        <v>0</v>
      </c>
      <c r="G422" s="66">
        <f t="shared" si="38"/>
        <v>0.43287671232876712</v>
      </c>
      <c r="H422" s="67">
        <f t="shared" si="39"/>
        <v>0</v>
      </c>
      <c r="J422" s="73">
        <f t="shared" si="41"/>
        <v>866.22876712328775</v>
      </c>
      <c r="K422" s="74">
        <f t="shared" si="40"/>
        <v>7105.1387345268149</v>
      </c>
    </row>
    <row r="423" spans="2:11" x14ac:dyDescent="0.25">
      <c r="B423" s="62">
        <v>44611</v>
      </c>
      <c r="C423" s="51">
        <v>416</v>
      </c>
      <c r="D423" s="51">
        <f>COUNTIF('Database MP5'!$B$1:$B$181,B423)</f>
        <v>0</v>
      </c>
      <c r="E423" s="51">
        <f t="shared" si="42"/>
        <v>315</v>
      </c>
      <c r="F423" s="51">
        <f t="shared" si="37"/>
        <v>0</v>
      </c>
      <c r="G423" s="66">
        <f t="shared" si="38"/>
        <v>0.4315068493150685</v>
      </c>
      <c r="H423" s="67">
        <f t="shared" si="39"/>
        <v>0</v>
      </c>
      <c r="J423" s="73">
        <f t="shared" si="41"/>
        <v>866.22876712328775</v>
      </c>
      <c r="K423" s="74">
        <f t="shared" si="40"/>
        <v>7105.1387345268149</v>
      </c>
    </row>
    <row r="424" spans="2:11" x14ac:dyDescent="0.25">
      <c r="B424" s="62">
        <v>44612</v>
      </c>
      <c r="C424" s="51">
        <v>417</v>
      </c>
      <c r="D424" s="51">
        <f>COUNTIF('Database MP5'!$B$1:$B$181,B424)</f>
        <v>0</v>
      </c>
      <c r="E424" s="51">
        <f t="shared" si="42"/>
        <v>314</v>
      </c>
      <c r="F424" s="51">
        <f t="shared" si="37"/>
        <v>0</v>
      </c>
      <c r="G424" s="66">
        <f t="shared" si="38"/>
        <v>0.43013698630136987</v>
      </c>
      <c r="H424" s="67">
        <f t="shared" si="39"/>
        <v>0</v>
      </c>
      <c r="J424" s="73">
        <f t="shared" si="41"/>
        <v>866.22876712328775</v>
      </c>
      <c r="K424" s="74">
        <f t="shared" si="40"/>
        <v>7105.1387345268149</v>
      </c>
    </row>
    <row r="425" spans="2:11" x14ac:dyDescent="0.25">
      <c r="B425" s="62">
        <v>44613</v>
      </c>
      <c r="C425" s="51">
        <v>418</v>
      </c>
      <c r="D425" s="51">
        <f>COUNTIF('Database MP5'!$B$1:$B$181,B425)</f>
        <v>0</v>
      </c>
      <c r="E425" s="51">
        <f t="shared" si="42"/>
        <v>313</v>
      </c>
      <c r="F425" s="51">
        <f t="shared" si="37"/>
        <v>0</v>
      </c>
      <c r="G425" s="66">
        <f t="shared" si="38"/>
        <v>0.42876712328767125</v>
      </c>
      <c r="H425" s="67">
        <f t="shared" si="39"/>
        <v>0</v>
      </c>
      <c r="J425" s="73">
        <f t="shared" si="41"/>
        <v>866.22876712328775</v>
      </c>
      <c r="K425" s="74">
        <f t="shared" si="40"/>
        <v>7105.1387345268149</v>
      </c>
    </row>
    <row r="426" spans="2:11" x14ac:dyDescent="0.25">
      <c r="B426" s="62">
        <v>44614</v>
      </c>
      <c r="C426" s="51">
        <v>419</v>
      </c>
      <c r="D426" s="51">
        <f>COUNTIF('Database MP5'!$B$1:$B$181,B426)</f>
        <v>0</v>
      </c>
      <c r="E426" s="51">
        <f t="shared" si="42"/>
        <v>312</v>
      </c>
      <c r="F426" s="51">
        <f t="shared" si="37"/>
        <v>0</v>
      </c>
      <c r="G426" s="66">
        <f t="shared" si="38"/>
        <v>0.42739726027397262</v>
      </c>
      <c r="H426" s="67">
        <f t="shared" si="39"/>
        <v>0</v>
      </c>
      <c r="J426" s="73">
        <f t="shared" si="41"/>
        <v>866.22876712328775</v>
      </c>
      <c r="K426" s="74">
        <f t="shared" si="40"/>
        <v>7105.1387345268149</v>
      </c>
    </row>
    <row r="427" spans="2:11" x14ac:dyDescent="0.25">
      <c r="B427" s="62">
        <v>44615</v>
      </c>
      <c r="C427" s="51">
        <v>420</v>
      </c>
      <c r="D427" s="51">
        <f>COUNTIF('Database MP5'!$B$1:$B$181,B427)</f>
        <v>0</v>
      </c>
      <c r="E427" s="51">
        <f t="shared" si="42"/>
        <v>311</v>
      </c>
      <c r="F427" s="51">
        <f t="shared" si="37"/>
        <v>0</v>
      </c>
      <c r="G427" s="66">
        <f t="shared" si="38"/>
        <v>0.426027397260274</v>
      </c>
      <c r="H427" s="67">
        <f t="shared" si="39"/>
        <v>0</v>
      </c>
      <c r="J427" s="73">
        <f t="shared" si="41"/>
        <v>866.22876712328775</v>
      </c>
      <c r="K427" s="74">
        <f t="shared" si="40"/>
        <v>7105.1387345268149</v>
      </c>
    </row>
    <row r="428" spans="2:11" x14ac:dyDescent="0.25">
      <c r="B428" s="62">
        <v>44616</v>
      </c>
      <c r="C428" s="51">
        <v>421</v>
      </c>
      <c r="D428" s="51">
        <f>COUNTIF('Database MP5'!$B$1:$B$181,B428)</f>
        <v>0</v>
      </c>
      <c r="E428" s="51">
        <f t="shared" si="42"/>
        <v>310</v>
      </c>
      <c r="F428" s="51">
        <f t="shared" si="37"/>
        <v>0</v>
      </c>
      <c r="G428" s="66">
        <f t="shared" si="38"/>
        <v>0.42465753424657532</v>
      </c>
      <c r="H428" s="67">
        <f t="shared" si="39"/>
        <v>0</v>
      </c>
      <c r="J428" s="73">
        <f t="shared" si="41"/>
        <v>866.22876712328775</v>
      </c>
      <c r="K428" s="74">
        <f t="shared" si="40"/>
        <v>7105.1387345268149</v>
      </c>
    </row>
    <row r="429" spans="2:11" x14ac:dyDescent="0.25">
      <c r="B429" s="62">
        <v>44617</v>
      </c>
      <c r="C429" s="51">
        <v>422</v>
      </c>
      <c r="D429" s="51">
        <f>COUNTIF('Database MP5'!$B$1:$B$181,B429)</f>
        <v>0</v>
      </c>
      <c r="E429" s="51">
        <f t="shared" si="42"/>
        <v>309</v>
      </c>
      <c r="F429" s="51">
        <f t="shared" si="37"/>
        <v>0</v>
      </c>
      <c r="G429" s="66">
        <f t="shared" si="38"/>
        <v>0.42328767123287669</v>
      </c>
      <c r="H429" s="67">
        <f t="shared" si="39"/>
        <v>0</v>
      </c>
      <c r="J429" s="73">
        <f t="shared" si="41"/>
        <v>866.22876712328775</v>
      </c>
      <c r="K429" s="74">
        <f t="shared" si="40"/>
        <v>7105.1387345268149</v>
      </c>
    </row>
    <row r="430" spans="2:11" x14ac:dyDescent="0.25">
      <c r="B430" s="62">
        <v>44618</v>
      </c>
      <c r="C430" s="51">
        <v>423</v>
      </c>
      <c r="D430" s="51">
        <f>COUNTIF('Database MP5'!$B$1:$B$181,B430)</f>
        <v>0</v>
      </c>
      <c r="E430" s="51">
        <f t="shared" si="42"/>
        <v>308</v>
      </c>
      <c r="F430" s="51">
        <f t="shared" si="37"/>
        <v>0</v>
      </c>
      <c r="G430" s="66">
        <f t="shared" si="38"/>
        <v>0.42191780821917807</v>
      </c>
      <c r="H430" s="67">
        <f t="shared" si="39"/>
        <v>0</v>
      </c>
      <c r="J430" s="73">
        <f t="shared" si="41"/>
        <v>866.22876712328775</v>
      </c>
      <c r="K430" s="74">
        <f t="shared" si="40"/>
        <v>7105.1387345268149</v>
      </c>
    </row>
    <row r="431" spans="2:11" x14ac:dyDescent="0.25">
      <c r="B431" s="62">
        <v>44619</v>
      </c>
      <c r="C431" s="51">
        <v>424</v>
      </c>
      <c r="D431" s="51">
        <f>COUNTIF('Database MP5'!$B$1:$B$181,B431)</f>
        <v>0</v>
      </c>
      <c r="E431" s="51">
        <f t="shared" si="42"/>
        <v>307</v>
      </c>
      <c r="F431" s="51">
        <f t="shared" si="37"/>
        <v>0</v>
      </c>
      <c r="G431" s="66">
        <f t="shared" si="38"/>
        <v>0.42054794520547945</v>
      </c>
      <c r="H431" s="67">
        <f t="shared" si="39"/>
        <v>0</v>
      </c>
      <c r="J431" s="73">
        <f t="shared" si="41"/>
        <v>866.22876712328775</v>
      </c>
      <c r="K431" s="74">
        <f t="shared" si="40"/>
        <v>7105.1387345268149</v>
      </c>
    </row>
    <row r="432" spans="2:11" x14ac:dyDescent="0.25">
      <c r="B432" s="62">
        <v>44620</v>
      </c>
      <c r="C432" s="51">
        <v>425</v>
      </c>
      <c r="D432" s="51">
        <f>COUNTIF('Database MP5'!$B$1:$B$181,B432)</f>
        <v>0</v>
      </c>
      <c r="E432" s="51">
        <f t="shared" si="42"/>
        <v>306</v>
      </c>
      <c r="F432" s="51">
        <f t="shared" si="37"/>
        <v>0</v>
      </c>
      <c r="G432" s="66">
        <f t="shared" si="38"/>
        <v>0.41917808219178082</v>
      </c>
      <c r="H432" s="67">
        <f t="shared" si="39"/>
        <v>0</v>
      </c>
      <c r="J432" s="73">
        <f t="shared" si="41"/>
        <v>866.22876712328775</v>
      </c>
      <c r="K432" s="74">
        <f t="shared" si="40"/>
        <v>7105.1387345268149</v>
      </c>
    </row>
    <row r="433" spans="2:11" x14ac:dyDescent="0.25">
      <c r="B433" s="62">
        <v>44621</v>
      </c>
      <c r="C433" s="51">
        <v>426</v>
      </c>
      <c r="D433" s="51">
        <f>COUNTIF('Database MP5'!$B$1:$B$181,B433)</f>
        <v>0</v>
      </c>
      <c r="E433" s="51">
        <f t="shared" si="42"/>
        <v>305</v>
      </c>
      <c r="F433" s="51">
        <f t="shared" si="37"/>
        <v>0</v>
      </c>
      <c r="G433" s="66">
        <f t="shared" si="38"/>
        <v>0.4178082191780822</v>
      </c>
      <c r="H433" s="67">
        <f t="shared" si="39"/>
        <v>0</v>
      </c>
      <c r="J433" s="73">
        <f t="shared" si="41"/>
        <v>866.22876712328775</v>
      </c>
      <c r="K433" s="74">
        <f t="shared" si="40"/>
        <v>7105.1387345268149</v>
      </c>
    </row>
    <row r="434" spans="2:11" x14ac:dyDescent="0.25">
      <c r="B434" s="62">
        <v>44622</v>
      </c>
      <c r="C434" s="51">
        <v>427</v>
      </c>
      <c r="D434" s="51">
        <f>COUNTIF('Database MP5'!$B$1:$B$181,B434)</f>
        <v>0</v>
      </c>
      <c r="E434" s="51">
        <f t="shared" si="42"/>
        <v>304</v>
      </c>
      <c r="F434" s="51">
        <f t="shared" si="37"/>
        <v>0</v>
      </c>
      <c r="G434" s="66">
        <f t="shared" si="38"/>
        <v>0.41643835616438357</v>
      </c>
      <c r="H434" s="67">
        <f t="shared" si="39"/>
        <v>0</v>
      </c>
      <c r="J434" s="73">
        <f t="shared" si="41"/>
        <v>866.22876712328775</v>
      </c>
      <c r="K434" s="74">
        <f t="shared" si="40"/>
        <v>7105.1387345268149</v>
      </c>
    </row>
    <row r="435" spans="2:11" x14ac:dyDescent="0.25">
      <c r="B435" s="62">
        <v>44623</v>
      </c>
      <c r="C435" s="51">
        <v>428</v>
      </c>
      <c r="D435" s="51">
        <f>COUNTIF('Database MP5'!$B$1:$B$181,B435)</f>
        <v>0</v>
      </c>
      <c r="E435" s="51">
        <f t="shared" si="42"/>
        <v>303</v>
      </c>
      <c r="F435" s="51">
        <f t="shared" si="37"/>
        <v>0</v>
      </c>
      <c r="G435" s="66">
        <f t="shared" si="38"/>
        <v>0.41506849315068495</v>
      </c>
      <c r="H435" s="67">
        <f t="shared" si="39"/>
        <v>0</v>
      </c>
      <c r="J435" s="73">
        <f t="shared" si="41"/>
        <v>866.22876712328775</v>
      </c>
      <c r="K435" s="74">
        <f t="shared" si="40"/>
        <v>7105.1387345268149</v>
      </c>
    </row>
    <row r="436" spans="2:11" x14ac:dyDescent="0.25">
      <c r="B436" s="62">
        <v>44624</v>
      </c>
      <c r="C436" s="51">
        <v>429</v>
      </c>
      <c r="D436" s="51">
        <f>COUNTIF('Database MP5'!$B$1:$B$181,B436)</f>
        <v>0</v>
      </c>
      <c r="E436" s="51">
        <f t="shared" si="42"/>
        <v>302</v>
      </c>
      <c r="F436" s="51">
        <f t="shared" si="37"/>
        <v>0</v>
      </c>
      <c r="G436" s="66">
        <f t="shared" si="38"/>
        <v>0.41369863013698632</v>
      </c>
      <c r="H436" s="67">
        <f t="shared" si="39"/>
        <v>0</v>
      </c>
      <c r="J436" s="73">
        <f t="shared" si="41"/>
        <v>866.22876712328775</v>
      </c>
      <c r="K436" s="74">
        <f t="shared" si="40"/>
        <v>7105.1387345268149</v>
      </c>
    </row>
    <row r="437" spans="2:11" x14ac:dyDescent="0.25">
      <c r="B437" s="62">
        <v>44625</v>
      </c>
      <c r="C437" s="51">
        <v>430</v>
      </c>
      <c r="D437" s="51">
        <f>COUNTIF('Database MP5'!$B$1:$B$181,B437)</f>
        <v>0</v>
      </c>
      <c r="E437" s="51">
        <f t="shared" si="42"/>
        <v>301</v>
      </c>
      <c r="F437" s="51">
        <f t="shared" si="37"/>
        <v>0</v>
      </c>
      <c r="G437" s="66">
        <f t="shared" si="38"/>
        <v>0.4123287671232877</v>
      </c>
      <c r="H437" s="67">
        <f t="shared" si="39"/>
        <v>0</v>
      </c>
      <c r="J437" s="73">
        <f t="shared" si="41"/>
        <v>866.22876712328775</v>
      </c>
      <c r="K437" s="74">
        <f t="shared" si="40"/>
        <v>7105.1387345268149</v>
      </c>
    </row>
    <row r="438" spans="2:11" x14ac:dyDescent="0.25">
      <c r="B438" s="62">
        <v>44626</v>
      </c>
      <c r="C438" s="51">
        <v>431</v>
      </c>
      <c r="D438" s="51">
        <f>COUNTIF('Database MP5'!$B$1:$B$181,B438)</f>
        <v>0</v>
      </c>
      <c r="E438" s="51">
        <f t="shared" si="42"/>
        <v>300</v>
      </c>
      <c r="F438" s="51">
        <f t="shared" ref="F438:F501" si="43">E438*D438</f>
        <v>0</v>
      </c>
      <c r="G438" s="66">
        <f t="shared" ref="G438:G501" si="44">E438/$K$4</f>
        <v>0.41095890410958902</v>
      </c>
      <c r="H438" s="67">
        <f t="shared" ref="H438:H501" si="45">D438*G438</f>
        <v>0</v>
      </c>
      <c r="J438" s="73">
        <f t="shared" si="41"/>
        <v>866.22876712328775</v>
      </c>
      <c r="K438" s="74">
        <f t="shared" si="40"/>
        <v>7105.1387345268149</v>
      </c>
    </row>
    <row r="439" spans="2:11" x14ac:dyDescent="0.25">
      <c r="B439" s="62">
        <v>44627</v>
      </c>
      <c r="C439" s="51">
        <v>432</v>
      </c>
      <c r="D439" s="51">
        <f>COUNTIF('Database MP5'!$B$1:$B$181,B439)</f>
        <v>0</v>
      </c>
      <c r="E439" s="51">
        <f t="shared" si="42"/>
        <v>299</v>
      </c>
      <c r="F439" s="51">
        <f t="shared" si="43"/>
        <v>0</v>
      </c>
      <c r="G439" s="66">
        <f t="shared" si="44"/>
        <v>0.40958904109589039</v>
      </c>
      <c r="H439" s="67">
        <f t="shared" si="45"/>
        <v>0</v>
      </c>
      <c r="J439" s="73">
        <f t="shared" si="41"/>
        <v>866.22876712328775</v>
      </c>
      <c r="K439" s="74">
        <f t="shared" si="40"/>
        <v>7105.1387345268149</v>
      </c>
    </row>
    <row r="440" spans="2:11" x14ac:dyDescent="0.25">
      <c r="B440" s="62">
        <v>44628</v>
      </c>
      <c r="C440" s="51">
        <v>433</v>
      </c>
      <c r="D440" s="51">
        <f>COUNTIF('Database MP5'!$B$1:$B$181,B440)</f>
        <v>0</v>
      </c>
      <c r="E440" s="51">
        <f t="shared" si="42"/>
        <v>298</v>
      </c>
      <c r="F440" s="51">
        <f t="shared" si="43"/>
        <v>0</v>
      </c>
      <c r="G440" s="66">
        <f t="shared" si="44"/>
        <v>0.40821917808219177</v>
      </c>
      <c r="H440" s="67">
        <f t="shared" si="45"/>
        <v>0</v>
      </c>
      <c r="J440" s="73">
        <f t="shared" si="41"/>
        <v>866.22876712328775</v>
      </c>
      <c r="K440" s="74">
        <f t="shared" si="40"/>
        <v>7105.1387345268149</v>
      </c>
    </row>
    <row r="441" spans="2:11" x14ac:dyDescent="0.25">
      <c r="B441" s="62">
        <v>44629</v>
      </c>
      <c r="C441" s="51">
        <v>434</v>
      </c>
      <c r="D441" s="51">
        <f>COUNTIF('Database MP5'!$B$1:$B$181,B441)</f>
        <v>0</v>
      </c>
      <c r="E441" s="51">
        <f t="shared" si="42"/>
        <v>297</v>
      </c>
      <c r="F441" s="51">
        <f t="shared" si="43"/>
        <v>0</v>
      </c>
      <c r="G441" s="66">
        <f t="shared" si="44"/>
        <v>0.40684931506849314</v>
      </c>
      <c r="H441" s="67">
        <f t="shared" si="45"/>
        <v>0</v>
      </c>
      <c r="J441" s="73">
        <f t="shared" si="41"/>
        <v>866.22876712328775</v>
      </c>
      <c r="K441" s="74">
        <f t="shared" si="40"/>
        <v>7105.1387345268149</v>
      </c>
    </row>
    <row r="442" spans="2:11" x14ac:dyDescent="0.25">
      <c r="B442" s="62">
        <v>44630</v>
      </c>
      <c r="C442" s="51">
        <v>435</v>
      </c>
      <c r="D442" s="51">
        <f>COUNTIF('Database MP5'!$B$1:$B$181,B442)</f>
        <v>0</v>
      </c>
      <c r="E442" s="51">
        <f t="shared" si="42"/>
        <v>296</v>
      </c>
      <c r="F442" s="51">
        <f t="shared" si="43"/>
        <v>0</v>
      </c>
      <c r="G442" s="66">
        <f t="shared" si="44"/>
        <v>0.40547945205479452</v>
      </c>
      <c r="H442" s="67">
        <f t="shared" si="45"/>
        <v>0</v>
      </c>
      <c r="J442" s="73">
        <f t="shared" si="41"/>
        <v>866.22876712328775</v>
      </c>
      <c r="K442" s="74">
        <f t="shared" si="40"/>
        <v>7105.1387345268149</v>
      </c>
    </row>
    <row r="443" spans="2:11" x14ac:dyDescent="0.25">
      <c r="B443" s="62">
        <v>44631</v>
      </c>
      <c r="C443" s="51">
        <v>436</v>
      </c>
      <c r="D443" s="51">
        <f>COUNTIF('Database MP5'!$B$1:$B$181,B443)</f>
        <v>0</v>
      </c>
      <c r="E443" s="51">
        <f t="shared" si="42"/>
        <v>295</v>
      </c>
      <c r="F443" s="51">
        <f t="shared" si="43"/>
        <v>0</v>
      </c>
      <c r="G443" s="66">
        <f t="shared" si="44"/>
        <v>0.4041095890410959</v>
      </c>
      <c r="H443" s="67">
        <f t="shared" si="45"/>
        <v>0</v>
      </c>
      <c r="J443" s="73">
        <f t="shared" si="41"/>
        <v>866.22876712328775</v>
      </c>
      <c r="K443" s="74">
        <f t="shared" si="40"/>
        <v>7105.1387345268149</v>
      </c>
    </row>
    <row r="444" spans="2:11" x14ac:dyDescent="0.25">
      <c r="B444" s="62">
        <v>44632</v>
      </c>
      <c r="C444" s="51">
        <v>437</v>
      </c>
      <c r="D444" s="51">
        <f>COUNTIF('Database MP5'!$B$1:$B$181,B444)</f>
        <v>0</v>
      </c>
      <c r="E444" s="51">
        <f t="shared" si="42"/>
        <v>294</v>
      </c>
      <c r="F444" s="51">
        <f t="shared" si="43"/>
        <v>0</v>
      </c>
      <c r="G444" s="66">
        <f t="shared" si="44"/>
        <v>0.40273972602739727</v>
      </c>
      <c r="H444" s="67">
        <f t="shared" si="45"/>
        <v>0</v>
      </c>
      <c r="J444" s="73">
        <f t="shared" si="41"/>
        <v>866.22876712328775</v>
      </c>
      <c r="K444" s="74">
        <f t="shared" si="40"/>
        <v>7105.1387345268149</v>
      </c>
    </row>
    <row r="445" spans="2:11" x14ac:dyDescent="0.25">
      <c r="B445" s="62">
        <v>44633</v>
      </c>
      <c r="C445" s="51">
        <v>438</v>
      </c>
      <c r="D445" s="51">
        <f>COUNTIF('Database MP5'!$B$1:$B$181,B445)</f>
        <v>0</v>
      </c>
      <c r="E445" s="51">
        <f t="shared" si="42"/>
        <v>293</v>
      </c>
      <c r="F445" s="51">
        <f t="shared" si="43"/>
        <v>0</v>
      </c>
      <c r="G445" s="66">
        <f t="shared" si="44"/>
        <v>0.40136986301369865</v>
      </c>
      <c r="H445" s="67">
        <f t="shared" si="45"/>
        <v>0</v>
      </c>
      <c r="J445" s="73">
        <f t="shared" si="41"/>
        <v>866.22876712328775</v>
      </c>
      <c r="K445" s="74">
        <f t="shared" si="40"/>
        <v>7105.1387345268149</v>
      </c>
    </row>
    <row r="446" spans="2:11" x14ac:dyDescent="0.25">
      <c r="B446" s="62">
        <v>44634</v>
      </c>
      <c r="C446" s="51">
        <v>439</v>
      </c>
      <c r="D446" s="51">
        <f>COUNTIF('Database MP5'!$B$1:$B$181,B446)</f>
        <v>0</v>
      </c>
      <c r="E446" s="51">
        <f t="shared" si="42"/>
        <v>292</v>
      </c>
      <c r="F446" s="51">
        <f t="shared" si="43"/>
        <v>0</v>
      </c>
      <c r="G446" s="66">
        <f t="shared" si="44"/>
        <v>0.4</v>
      </c>
      <c r="H446" s="67">
        <f t="shared" si="45"/>
        <v>0</v>
      </c>
      <c r="J446" s="73">
        <f t="shared" si="41"/>
        <v>866.22876712328775</v>
      </c>
      <c r="K446" s="74">
        <f t="shared" si="40"/>
        <v>7105.1387345268149</v>
      </c>
    </row>
    <row r="447" spans="2:11" x14ac:dyDescent="0.25">
      <c r="B447" s="62">
        <v>44635</v>
      </c>
      <c r="C447" s="51">
        <v>440</v>
      </c>
      <c r="D447" s="51">
        <f>COUNTIF('Database MP5'!$B$1:$B$181,B447)</f>
        <v>0</v>
      </c>
      <c r="E447" s="51">
        <f t="shared" si="42"/>
        <v>291</v>
      </c>
      <c r="F447" s="51">
        <f t="shared" si="43"/>
        <v>0</v>
      </c>
      <c r="G447" s="66">
        <f t="shared" si="44"/>
        <v>0.39863013698630134</v>
      </c>
      <c r="H447" s="67">
        <f t="shared" si="45"/>
        <v>0</v>
      </c>
      <c r="J447" s="73">
        <f t="shared" si="41"/>
        <v>866.22876712328775</v>
      </c>
      <c r="K447" s="74">
        <f t="shared" si="40"/>
        <v>7105.1387345268149</v>
      </c>
    </row>
    <row r="448" spans="2:11" x14ac:dyDescent="0.25">
      <c r="B448" s="62">
        <v>44636</v>
      </c>
      <c r="C448" s="51">
        <v>441</v>
      </c>
      <c r="D448" s="51">
        <f>COUNTIF('Database MP5'!$B$1:$B$181,B448)</f>
        <v>0</v>
      </c>
      <c r="E448" s="51">
        <f t="shared" si="42"/>
        <v>290</v>
      </c>
      <c r="F448" s="51">
        <f t="shared" si="43"/>
        <v>0</v>
      </c>
      <c r="G448" s="66">
        <f t="shared" si="44"/>
        <v>0.39726027397260272</v>
      </c>
      <c r="H448" s="67">
        <f t="shared" si="45"/>
        <v>0</v>
      </c>
      <c r="J448" s="73">
        <f t="shared" si="41"/>
        <v>866.22876712328775</v>
      </c>
      <c r="K448" s="74">
        <f t="shared" si="40"/>
        <v>7105.1387345268149</v>
      </c>
    </row>
    <row r="449" spans="2:11" x14ac:dyDescent="0.25">
      <c r="B449" s="62">
        <v>44637</v>
      </c>
      <c r="C449" s="51">
        <v>442</v>
      </c>
      <c r="D449" s="51">
        <f>COUNTIF('Database MP5'!$B$1:$B$181,B449)</f>
        <v>0</v>
      </c>
      <c r="E449" s="51">
        <f t="shared" si="42"/>
        <v>289</v>
      </c>
      <c r="F449" s="51">
        <f t="shared" si="43"/>
        <v>0</v>
      </c>
      <c r="G449" s="66">
        <f t="shared" si="44"/>
        <v>0.39589041095890409</v>
      </c>
      <c r="H449" s="67">
        <f t="shared" si="45"/>
        <v>0</v>
      </c>
      <c r="J449" s="73">
        <f t="shared" si="41"/>
        <v>866.22876712328775</v>
      </c>
      <c r="K449" s="74">
        <f t="shared" si="40"/>
        <v>7105.1387345268149</v>
      </c>
    </row>
    <row r="450" spans="2:11" x14ac:dyDescent="0.25">
      <c r="B450" s="62">
        <v>44638</v>
      </c>
      <c r="C450" s="51">
        <v>443</v>
      </c>
      <c r="D450" s="51">
        <f>COUNTIF('Database MP5'!$B$1:$B$181,B450)</f>
        <v>0</v>
      </c>
      <c r="E450" s="51">
        <f t="shared" si="42"/>
        <v>288</v>
      </c>
      <c r="F450" s="51">
        <f t="shared" si="43"/>
        <v>0</v>
      </c>
      <c r="G450" s="66">
        <f t="shared" si="44"/>
        <v>0.39452054794520547</v>
      </c>
      <c r="H450" s="67">
        <f t="shared" si="45"/>
        <v>0</v>
      </c>
      <c r="J450" s="73">
        <f t="shared" si="41"/>
        <v>866.22876712328775</v>
      </c>
      <c r="K450" s="74">
        <f t="shared" si="40"/>
        <v>7105.1387345268149</v>
      </c>
    </row>
    <row r="451" spans="2:11" x14ac:dyDescent="0.25">
      <c r="B451" s="62">
        <v>44639</v>
      </c>
      <c r="C451" s="51">
        <v>444</v>
      </c>
      <c r="D451" s="51">
        <f>COUNTIF('Database MP5'!$B$1:$B$181,B451)</f>
        <v>0</v>
      </c>
      <c r="E451" s="51">
        <f t="shared" si="42"/>
        <v>287</v>
      </c>
      <c r="F451" s="51">
        <f t="shared" si="43"/>
        <v>0</v>
      </c>
      <c r="G451" s="66">
        <f t="shared" si="44"/>
        <v>0.39315068493150684</v>
      </c>
      <c r="H451" s="67">
        <f t="shared" si="45"/>
        <v>0</v>
      </c>
      <c r="J451" s="73">
        <f t="shared" si="41"/>
        <v>866.22876712328775</v>
      </c>
      <c r="K451" s="74">
        <f t="shared" si="40"/>
        <v>7105.1387345268149</v>
      </c>
    </row>
    <row r="452" spans="2:11" x14ac:dyDescent="0.25">
      <c r="B452" s="62">
        <v>44640</v>
      </c>
      <c r="C452" s="51">
        <v>445</v>
      </c>
      <c r="D452" s="51">
        <f>COUNTIF('Database MP5'!$B$1:$B$181,B452)</f>
        <v>0</v>
      </c>
      <c r="E452" s="51">
        <f t="shared" si="42"/>
        <v>286</v>
      </c>
      <c r="F452" s="51">
        <f t="shared" si="43"/>
        <v>0</v>
      </c>
      <c r="G452" s="66">
        <f t="shared" si="44"/>
        <v>0.39178082191780822</v>
      </c>
      <c r="H452" s="67">
        <f t="shared" si="45"/>
        <v>0</v>
      </c>
      <c r="J452" s="73">
        <f t="shared" si="41"/>
        <v>866.22876712328775</v>
      </c>
      <c r="K452" s="74">
        <f t="shared" si="40"/>
        <v>7105.1387345268149</v>
      </c>
    </row>
    <row r="453" spans="2:11" x14ac:dyDescent="0.25">
      <c r="B453" s="62">
        <v>44641</v>
      </c>
      <c r="C453" s="51">
        <v>446</v>
      </c>
      <c r="D453" s="51">
        <f>COUNTIF('Database MP5'!$B$1:$B$181,B453)</f>
        <v>0</v>
      </c>
      <c r="E453" s="51">
        <f t="shared" si="42"/>
        <v>285</v>
      </c>
      <c r="F453" s="51">
        <f t="shared" si="43"/>
        <v>0</v>
      </c>
      <c r="G453" s="66">
        <f t="shared" si="44"/>
        <v>0.3904109589041096</v>
      </c>
      <c r="H453" s="67">
        <f t="shared" si="45"/>
        <v>0</v>
      </c>
      <c r="J453" s="73">
        <f t="shared" si="41"/>
        <v>866.22876712328775</v>
      </c>
      <c r="K453" s="74">
        <f t="shared" si="40"/>
        <v>7105.1387345268149</v>
      </c>
    </row>
    <row r="454" spans="2:11" x14ac:dyDescent="0.25">
      <c r="B454" s="62">
        <v>44642</v>
      </c>
      <c r="C454" s="51">
        <v>447</v>
      </c>
      <c r="D454" s="51">
        <f>COUNTIF('Database MP5'!$B$1:$B$181,B454)</f>
        <v>0</v>
      </c>
      <c r="E454" s="51">
        <f t="shared" si="42"/>
        <v>284</v>
      </c>
      <c r="F454" s="51">
        <f t="shared" si="43"/>
        <v>0</v>
      </c>
      <c r="G454" s="66">
        <f t="shared" si="44"/>
        <v>0.38904109589041097</v>
      </c>
      <c r="H454" s="67">
        <f t="shared" si="45"/>
        <v>0</v>
      </c>
      <c r="J454" s="73">
        <f t="shared" si="41"/>
        <v>866.22876712328775</v>
      </c>
      <c r="K454" s="74">
        <f t="shared" si="40"/>
        <v>7105.1387345268149</v>
      </c>
    </row>
    <row r="455" spans="2:11" x14ac:dyDescent="0.25">
      <c r="B455" s="62">
        <v>44643</v>
      </c>
      <c r="C455" s="51">
        <v>448</v>
      </c>
      <c r="D455" s="51">
        <f>COUNTIF('Database MP5'!$B$1:$B$181,B455)</f>
        <v>0</v>
      </c>
      <c r="E455" s="51">
        <f t="shared" si="42"/>
        <v>283</v>
      </c>
      <c r="F455" s="51">
        <f t="shared" si="43"/>
        <v>0</v>
      </c>
      <c r="G455" s="66">
        <f t="shared" si="44"/>
        <v>0.38767123287671235</v>
      </c>
      <c r="H455" s="67">
        <f t="shared" si="45"/>
        <v>0</v>
      </c>
      <c r="J455" s="73">
        <f t="shared" si="41"/>
        <v>866.22876712328775</v>
      </c>
      <c r="K455" s="74">
        <f t="shared" ref="K455:K518" si="46">$M$4*2*(1-$Q$4)*J455*$N$4*$O$4*$P$4</f>
        <v>7105.1387345268149</v>
      </c>
    </row>
    <row r="456" spans="2:11" x14ac:dyDescent="0.25">
      <c r="B456" s="62">
        <v>44644</v>
      </c>
      <c r="C456" s="51">
        <v>449</v>
      </c>
      <c r="D456" s="51">
        <f>COUNTIF('Database MP5'!$B$1:$B$181,B456)</f>
        <v>0</v>
      </c>
      <c r="E456" s="51">
        <f t="shared" si="42"/>
        <v>282</v>
      </c>
      <c r="F456" s="51">
        <f t="shared" si="43"/>
        <v>0</v>
      </c>
      <c r="G456" s="66">
        <f t="shared" si="44"/>
        <v>0.38630136986301372</v>
      </c>
      <c r="H456" s="67">
        <f t="shared" si="45"/>
        <v>0</v>
      </c>
      <c r="J456" s="73">
        <f t="shared" ref="J456:J519" si="47">H456+J455</f>
        <v>866.22876712328775</v>
      </c>
      <c r="K456" s="74">
        <f t="shared" si="46"/>
        <v>7105.1387345268149</v>
      </c>
    </row>
    <row r="457" spans="2:11" x14ac:dyDescent="0.25">
      <c r="B457" s="62">
        <v>44645</v>
      </c>
      <c r="C457" s="51">
        <v>450</v>
      </c>
      <c r="D457" s="51">
        <f>COUNTIF('Database MP5'!$B$1:$B$181,B457)</f>
        <v>0</v>
      </c>
      <c r="E457" s="51">
        <f t="shared" si="42"/>
        <v>281</v>
      </c>
      <c r="F457" s="51">
        <f t="shared" si="43"/>
        <v>0</v>
      </c>
      <c r="G457" s="66">
        <f t="shared" si="44"/>
        <v>0.38493150684931504</v>
      </c>
      <c r="H457" s="67">
        <f t="shared" si="45"/>
        <v>0</v>
      </c>
      <c r="J457" s="73">
        <f t="shared" si="47"/>
        <v>866.22876712328775</v>
      </c>
      <c r="K457" s="74">
        <f t="shared" si="46"/>
        <v>7105.1387345268149</v>
      </c>
    </row>
    <row r="458" spans="2:11" x14ac:dyDescent="0.25">
      <c r="B458" s="62">
        <v>44646</v>
      </c>
      <c r="C458" s="51">
        <v>451</v>
      </c>
      <c r="D458" s="51">
        <f>COUNTIF('Database MP5'!$B$1:$B$181,B458)</f>
        <v>3</v>
      </c>
      <c r="E458" s="51">
        <f t="shared" ref="E458:E521" si="48">E457-1</f>
        <v>280</v>
      </c>
      <c r="F458" s="51">
        <f t="shared" si="43"/>
        <v>840</v>
      </c>
      <c r="G458" s="66">
        <f t="shared" si="44"/>
        <v>0.38356164383561642</v>
      </c>
      <c r="H458" s="67">
        <f t="shared" si="45"/>
        <v>1.1506849315068493</v>
      </c>
      <c r="J458" s="73">
        <f t="shared" si="47"/>
        <v>867.37945205479457</v>
      </c>
      <c r="K458" s="74">
        <f t="shared" si="46"/>
        <v>7114.577091215473</v>
      </c>
    </row>
    <row r="459" spans="2:11" x14ac:dyDescent="0.25">
      <c r="B459" s="62">
        <v>44647</v>
      </c>
      <c r="C459" s="51">
        <v>452</v>
      </c>
      <c r="D459" s="51">
        <f>COUNTIF('Database MP5'!$B$1:$B$181,B459)</f>
        <v>0</v>
      </c>
      <c r="E459" s="51">
        <f t="shared" si="48"/>
        <v>279</v>
      </c>
      <c r="F459" s="51">
        <f t="shared" si="43"/>
        <v>0</v>
      </c>
      <c r="G459" s="66">
        <f t="shared" si="44"/>
        <v>0.38219178082191779</v>
      </c>
      <c r="H459" s="67">
        <f t="shared" si="45"/>
        <v>0</v>
      </c>
      <c r="J459" s="73">
        <f t="shared" si="47"/>
        <v>867.37945205479457</v>
      </c>
      <c r="K459" s="74">
        <f t="shared" si="46"/>
        <v>7114.577091215473</v>
      </c>
    </row>
    <row r="460" spans="2:11" x14ac:dyDescent="0.25">
      <c r="B460" s="62">
        <v>44648</v>
      </c>
      <c r="C460" s="51">
        <v>453</v>
      </c>
      <c r="D460" s="51">
        <f>COUNTIF('Database MP5'!$B$1:$B$181,B460)</f>
        <v>0</v>
      </c>
      <c r="E460" s="51">
        <f t="shared" si="48"/>
        <v>278</v>
      </c>
      <c r="F460" s="51">
        <f t="shared" si="43"/>
        <v>0</v>
      </c>
      <c r="G460" s="66">
        <f t="shared" si="44"/>
        <v>0.38082191780821917</v>
      </c>
      <c r="H460" s="67">
        <f t="shared" si="45"/>
        <v>0</v>
      </c>
      <c r="J460" s="73">
        <f t="shared" si="47"/>
        <v>867.37945205479457</v>
      </c>
      <c r="K460" s="74">
        <f t="shared" si="46"/>
        <v>7114.577091215473</v>
      </c>
    </row>
    <row r="461" spans="2:11" x14ac:dyDescent="0.25">
      <c r="B461" s="62">
        <v>44649</v>
      </c>
      <c r="C461" s="51">
        <v>454</v>
      </c>
      <c r="D461" s="51">
        <f>COUNTIF('Database MP5'!$B$1:$B$181,B461)</f>
        <v>0</v>
      </c>
      <c r="E461" s="51">
        <f t="shared" si="48"/>
        <v>277</v>
      </c>
      <c r="F461" s="51">
        <f t="shared" si="43"/>
        <v>0</v>
      </c>
      <c r="G461" s="66">
        <f t="shared" si="44"/>
        <v>0.37945205479452054</v>
      </c>
      <c r="H461" s="67">
        <f t="shared" si="45"/>
        <v>0</v>
      </c>
      <c r="J461" s="73">
        <f t="shared" si="47"/>
        <v>867.37945205479457</v>
      </c>
      <c r="K461" s="74">
        <f t="shared" si="46"/>
        <v>7114.577091215473</v>
      </c>
    </row>
    <row r="462" spans="2:11" x14ac:dyDescent="0.25">
      <c r="B462" s="62">
        <v>44650</v>
      </c>
      <c r="C462" s="51">
        <v>455</v>
      </c>
      <c r="D462" s="51">
        <f>COUNTIF('Database MP5'!$B$1:$B$181,B462)</f>
        <v>0</v>
      </c>
      <c r="E462" s="51">
        <f t="shared" si="48"/>
        <v>276</v>
      </c>
      <c r="F462" s="51">
        <f t="shared" si="43"/>
        <v>0</v>
      </c>
      <c r="G462" s="66">
        <f t="shared" si="44"/>
        <v>0.37808219178082192</v>
      </c>
      <c r="H462" s="67">
        <f t="shared" si="45"/>
        <v>0</v>
      </c>
      <c r="J462" s="73">
        <f t="shared" si="47"/>
        <v>867.37945205479457</v>
      </c>
      <c r="K462" s="74">
        <f t="shared" si="46"/>
        <v>7114.577091215473</v>
      </c>
    </row>
    <row r="463" spans="2:11" x14ac:dyDescent="0.25">
      <c r="B463" s="62">
        <v>44651</v>
      </c>
      <c r="C463" s="51">
        <v>456</v>
      </c>
      <c r="D463" s="51">
        <f>COUNTIF('Database MP5'!$B$1:$B$181,B463)</f>
        <v>0</v>
      </c>
      <c r="E463" s="51">
        <f t="shared" si="48"/>
        <v>275</v>
      </c>
      <c r="F463" s="51">
        <f t="shared" si="43"/>
        <v>0</v>
      </c>
      <c r="G463" s="66">
        <f t="shared" si="44"/>
        <v>0.37671232876712329</v>
      </c>
      <c r="H463" s="67">
        <f t="shared" si="45"/>
        <v>0</v>
      </c>
      <c r="J463" s="73">
        <f t="shared" si="47"/>
        <v>867.37945205479457</v>
      </c>
      <c r="K463" s="74">
        <f t="shared" si="46"/>
        <v>7114.577091215473</v>
      </c>
    </row>
    <row r="464" spans="2:11" x14ac:dyDescent="0.25">
      <c r="B464" s="62">
        <v>44652</v>
      </c>
      <c r="C464" s="51">
        <v>457</v>
      </c>
      <c r="D464" s="51">
        <f>COUNTIF('Database MP5'!$B$1:$B$181,B464)</f>
        <v>0</v>
      </c>
      <c r="E464" s="51">
        <f t="shared" si="48"/>
        <v>274</v>
      </c>
      <c r="F464" s="51">
        <f t="shared" si="43"/>
        <v>0</v>
      </c>
      <c r="G464" s="66">
        <f t="shared" si="44"/>
        <v>0.37534246575342467</v>
      </c>
      <c r="H464" s="67">
        <f t="shared" si="45"/>
        <v>0</v>
      </c>
      <c r="J464" s="73">
        <f t="shared" si="47"/>
        <v>867.37945205479457</v>
      </c>
      <c r="K464" s="74">
        <f t="shared" si="46"/>
        <v>7114.577091215473</v>
      </c>
    </row>
    <row r="465" spans="2:11" x14ac:dyDescent="0.25">
      <c r="B465" s="62">
        <v>44653</v>
      </c>
      <c r="C465" s="51">
        <v>458</v>
      </c>
      <c r="D465" s="51">
        <f>COUNTIF('Database MP5'!$B$1:$B$181,B465)</f>
        <v>0</v>
      </c>
      <c r="E465" s="51">
        <f t="shared" si="48"/>
        <v>273</v>
      </c>
      <c r="F465" s="51">
        <f t="shared" si="43"/>
        <v>0</v>
      </c>
      <c r="G465" s="66">
        <f t="shared" si="44"/>
        <v>0.37397260273972605</v>
      </c>
      <c r="H465" s="67">
        <f t="shared" si="45"/>
        <v>0</v>
      </c>
      <c r="J465" s="73">
        <f t="shared" si="47"/>
        <v>867.37945205479457</v>
      </c>
      <c r="K465" s="74">
        <f t="shared" si="46"/>
        <v>7114.577091215473</v>
      </c>
    </row>
    <row r="466" spans="2:11" x14ac:dyDescent="0.25">
      <c r="B466" s="62">
        <v>44654</v>
      </c>
      <c r="C466" s="51">
        <v>459</v>
      </c>
      <c r="D466" s="51">
        <f>COUNTIF('Database MP5'!$B$1:$B$181,B466)</f>
        <v>0</v>
      </c>
      <c r="E466" s="51">
        <f t="shared" si="48"/>
        <v>272</v>
      </c>
      <c r="F466" s="51">
        <f t="shared" si="43"/>
        <v>0</v>
      </c>
      <c r="G466" s="66">
        <f t="shared" si="44"/>
        <v>0.37260273972602742</v>
      </c>
      <c r="H466" s="67">
        <f t="shared" si="45"/>
        <v>0</v>
      </c>
      <c r="J466" s="73">
        <f t="shared" si="47"/>
        <v>867.37945205479457</v>
      </c>
      <c r="K466" s="74">
        <f t="shared" si="46"/>
        <v>7114.577091215473</v>
      </c>
    </row>
    <row r="467" spans="2:11" x14ac:dyDescent="0.25">
      <c r="B467" s="62">
        <v>44655</v>
      </c>
      <c r="C467" s="51">
        <v>460</v>
      </c>
      <c r="D467" s="51">
        <f>COUNTIF('Database MP5'!$B$1:$B$181,B467)</f>
        <v>0</v>
      </c>
      <c r="E467" s="51">
        <f t="shared" si="48"/>
        <v>271</v>
      </c>
      <c r="F467" s="51">
        <f t="shared" si="43"/>
        <v>0</v>
      </c>
      <c r="G467" s="66">
        <f t="shared" si="44"/>
        <v>0.37123287671232874</v>
      </c>
      <c r="H467" s="67">
        <f t="shared" si="45"/>
        <v>0</v>
      </c>
      <c r="J467" s="73">
        <f t="shared" si="47"/>
        <v>867.37945205479457</v>
      </c>
      <c r="K467" s="74">
        <f t="shared" si="46"/>
        <v>7114.577091215473</v>
      </c>
    </row>
    <row r="468" spans="2:11" x14ac:dyDescent="0.25">
      <c r="B468" s="62">
        <v>44656</v>
      </c>
      <c r="C468" s="51">
        <v>461</v>
      </c>
      <c r="D468" s="51">
        <f>COUNTIF('Database MP5'!$B$1:$B$181,B468)</f>
        <v>0</v>
      </c>
      <c r="E468" s="51">
        <f t="shared" si="48"/>
        <v>270</v>
      </c>
      <c r="F468" s="51">
        <f t="shared" si="43"/>
        <v>0</v>
      </c>
      <c r="G468" s="66">
        <f t="shared" si="44"/>
        <v>0.36986301369863012</v>
      </c>
      <c r="H468" s="67">
        <f t="shared" si="45"/>
        <v>0</v>
      </c>
      <c r="J468" s="73">
        <f t="shared" si="47"/>
        <v>867.37945205479457</v>
      </c>
      <c r="K468" s="74">
        <f t="shared" si="46"/>
        <v>7114.577091215473</v>
      </c>
    </row>
    <row r="469" spans="2:11" x14ac:dyDescent="0.25">
      <c r="B469" s="62">
        <v>44657</v>
      </c>
      <c r="C469" s="51">
        <v>462</v>
      </c>
      <c r="D469" s="51">
        <f>COUNTIF('Database MP5'!$B$1:$B$181,B469)</f>
        <v>0</v>
      </c>
      <c r="E469" s="51">
        <f t="shared" si="48"/>
        <v>269</v>
      </c>
      <c r="F469" s="51">
        <f t="shared" si="43"/>
        <v>0</v>
      </c>
      <c r="G469" s="66">
        <f t="shared" si="44"/>
        <v>0.36849315068493149</v>
      </c>
      <c r="H469" s="67">
        <f t="shared" si="45"/>
        <v>0</v>
      </c>
      <c r="J469" s="73">
        <f t="shared" si="47"/>
        <v>867.37945205479457</v>
      </c>
      <c r="K469" s="74">
        <f t="shared" si="46"/>
        <v>7114.577091215473</v>
      </c>
    </row>
    <row r="470" spans="2:11" x14ac:dyDescent="0.25">
      <c r="B470" s="62">
        <v>44658</v>
      </c>
      <c r="C470" s="51">
        <v>463</v>
      </c>
      <c r="D470" s="51">
        <f>COUNTIF('Database MP5'!$B$1:$B$181,B470)</f>
        <v>0</v>
      </c>
      <c r="E470" s="51">
        <f t="shared" si="48"/>
        <v>268</v>
      </c>
      <c r="F470" s="51">
        <f t="shared" si="43"/>
        <v>0</v>
      </c>
      <c r="G470" s="66">
        <f t="shared" si="44"/>
        <v>0.36712328767123287</v>
      </c>
      <c r="H470" s="67">
        <f t="shared" si="45"/>
        <v>0</v>
      </c>
      <c r="J470" s="73">
        <f t="shared" si="47"/>
        <v>867.37945205479457</v>
      </c>
      <c r="K470" s="74">
        <f t="shared" si="46"/>
        <v>7114.577091215473</v>
      </c>
    </row>
    <row r="471" spans="2:11" x14ac:dyDescent="0.25">
      <c r="B471" s="62">
        <v>44659</v>
      </c>
      <c r="C471" s="51">
        <v>464</v>
      </c>
      <c r="D471" s="51">
        <f>COUNTIF('Database MP5'!$B$1:$B$181,B471)</f>
        <v>0</v>
      </c>
      <c r="E471" s="51">
        <f t="shared" si="48"/>
        <v>267</v>
      </c>
      <c r="F471" s="51">
        <f t="shared" si="43"/>
        <v>0</v>
      </c>
      <c r="G471" s="66">
        <f t="shared" si="44"/>
        <v>0.36575342465753424</v>
      </c>
      <c r="H471" s="67">
        <f t="shared" si="45"/>
        <v>0</v>
      </c>
      <c r="J471" s="73">
        <f t="shared" si="47"/>
        <v>867.37945205479457</v>
      </c>
      <c r="K471" s="74">
        <f t="shared" si="46"/>
        <v>7114.577091215473</v>
      </c>
    </row>
    <row r="472" spans="2:11" x14ac:dyDescent="0.25">
      <c r="B472" s="62">
        <v>44660</v>
      </c>
      <c r="C472" s="51">
        <v>465</v>
      </c>
      <c r="D472" s="51">
        <f>COUNTIF('Database MP5'!$B$1:$B$181,B472)</f>
        <v>0</v>
      </c>
      <c r="E472" s="51">
        <f t="shared" si="48"/>
        <v>266</v>
      </c>
      <c r="F472" s="51">
        <f t="shared" si="43"/>
        <v>0</v>
      </c>
      <c r="G472" s="66">
        <f t="shared" si="44"/>
        <v>0.36438356164383562</v>
      </c>
      <c r="H472" s="67">
        <f t="shared" si="45"/>
        <v>0</v>
      </c>
      <c r="J472" s="73">
        <f t="shared" si="47"/>
        <v>867.37945205479457</v>
      </c>
      <c r="K472" s="74">
        <f t="shared" si="46"/>
        <v>7114.577091215473</v>
      </c>
    </row>
    <row r="473" spans="2:11" x14ac:dyDescent="0.25">
      <c r="B473" s="62">
        <v>44661</v>
      </c>
      <c r="C473" s="51">
        <v>466</v>
      </c>
      <c r="D473" s="51">
        <f>COUNTIF('Database MP5'!$B$1:$B$181,B473)</f>
        <v>0</v>
      </c>
      <c r="E473" s="51">
        <f t="shared" si="48"/>
        <v>265</v>
      </c>
      <c r="F473" s="51">
        <f t="shared" si="43"/>
        <v>0</v>
      </c>
      <c r="G473" s="66">
        <f t="shared" si="44"/>
        <v>0.36301369863013699</v>
      </c>
      <c r="H473" s="67">
        <f t="shared" si="45"/>
        <v>0</v>
      </c>
      <c r="J473" s="73">
        <f t="shared" si="47"/>
        <v>867.37945205479457</v>
      </c>
      <c r="K473" s="74">
        <f t="shared" si="46"/>
        <v>7114.577091215473</v>
      </c>
    </row>
    <row r="474" spans="2:11" x14ac:dyDescent="0.25">
      <c r="B474" s="62">
        <v>44662</v>
      </c>
      <c r="C474" s="51">
        <v>467</v>
      </c>
      <c r="D474" s="51">
        <f>COUNTIF('Database MP5'!$B$1:$B$181,B474)</f>
        <v>0</v>
      </c>
      <c r="E474" s="51">
        <f t="shared" si="48"/>
        <v>264</v>
      </c>
      <c r="F474" s="51">
        <f t="shared" si="43"/>
        <v>0</v>
      </c>
      <c r="G474" s="66">
        <f t="shared" si="44"/>
        <v>0.36164383561643837</v>
      </c>
      <c r="H474" s="67">
        <f t="shared" si="45"/>
        <v>0</v>
      </c>
      <c r="J474" s="73">
        <f t="shared" si="47"/>
        <v>867.37945205479457</v>
      </c>
      <c r="K474" s="74">
        <f t="shared" si="46"/>
        <v>7114.577091215473</v>
      </c>
    </row>
    <row r="475" spans="2:11" x14ac:dyDescent="0.25">
      <c r="B475" s="62">
        <v>44663</v>
      </c>
      <c r="C475" s="51">
        <v>468</v>
      </c>
      <c r="D475" s="51">
        <f>COUNTIF('Database MP5'!$B$1:$B$181,B475)</f>
        <v>3</v>
      </c>
      <c r="E475" s="51">
        <f t="shared" si="48"/>
        <v>263</v>
      </c>
      <c r="F475" s="51">
        <f t="shared" si="43"/>
        <v>789</v>
      </c>
      <c r="G475" s="66">
        <f t="shared" si="44"/>
        <v>0.36027397260273974</v>
      </c>
      <c r="H475" s="67">
        <f t="shared" si="45"/>
        <v>1.0808219178082192</v>
      </c>
      <c r="J475" s="73">
        <f t="shared" si="47"/>
        <v>868.46027397260275</v>
      </c>
      <c r="K475" s="74">
        <f t="shared" si="46"/>
        <v>7123.4424048194605</v>
      </c>
    </row>
    <row r="476" spans="2:11" x14ac:dyDescent="0.25">
      <c r="B476" s="62">
        <v>44664</v>
      </c>
      <c r="C476" s="51">
        <v>469</v>
      </c>
      <c r="D476" s="51">
        <f>COUNTIF('Database MP5'!$B$1:$B$181,B476)</f>
        <v>0</v>
      </c>
      <c r="E476" s="51">
        <f t="shared" si="48"/>
        <v>262</v>
      </c>
      <c r="F476" s="51">
        <f t="shared" si="43"/>
        <v>0</v>
      </c>
      <c r="G476" s="66">
        <f t="shared" si="44"/>
        <v>0.35890410958904112</v>
      </c>
      <c r="H476" s="67">
        <f t="shared" si="45"/>
        <v>0</v>
      </c>
      <c r="J476" s="73">
        <f t="shared" si="47"/>
        <v>868.46027397260275</v>
      </c>
      <c r="K476" s="74">
        <f t="shared" si="46"/>
        <v>7123.4424048194605</v>
      </c>
    </row>
    <row r="477" spans="2:11" x14ac:dyDescent="0.25">
      <c r="B477" s="62">
        <v>44665</v>
      </c>
      <c r="C477" s="51">
        <v>470</v>
      </c>
      <c r="D477" s="51">
        <f>COUNTIF('Database MP5'!$B$1:$B$181,B477)</f>
        <v>0</v>
      </c>
      <c r="E477" s="51">
        <f t="shared" si="48"/>
        <v>261</v>
      </c>
      <c r="F477" s="51">
        <f t="shared" si="43"/>
        <v>0</v>
      </c>
      <c r="G477" s="66">
        <f t="shared" si="44"/>
        <v>0.35753424657534244</v>
      </c>
      <c r="H477" s="67">
        <f t="shared" si="45"/>
        <v>0</v>
      </c>
      <c r="J477" s="73">
        <f t="shared" si="47"/>
        <v>868.46027397260275</v>
      </c>
      <c r="K477" s="74">
        <f t="shared" si="46"/>
        <v>7123.4424048194605</v>
      </c>
    </row>
    <row r="478" spans="2:11" x14ac:dyDescent="0.25">
      <c r="B478" s="62">
        <v>44666</v>
      </c>
      <c r="C478" s="51">
        <v>471</v>
      </c>
      <c r="D478" s="51">
        <f>COUNTIF('Database MP5'!$B$1:$B$181,B478)</f>
        <v>0</v>
      </c>
      <c r="E478" s="51">
        <f t="shared" si="48"/>
        <v>260</v>
      </c>
      <c r="F478" s="51">
        <f t="shared" si="43"/>
        <v>0</v>
      </c>
      <c r="G478" s="66">
        <f t="shared" si="44"/>
        <v>0.35616438356164382</v>
      </c>
      <c r="H478" s="67">
        <f t="shared" si="45"/>
        <v>0</v>
      </c>
      <c r="J478" s="73">
        <f t="shared" si="47"/>
        <v>868.46027397260275</v>
      </c>
      <c r="K478" s="74">
        <f t="shared" si="46"/>
        <v>7123.4424048194605</v>
      </c>
    </row>
    <row r="479" spans="2:11" x14ac:dyDescent="0.25">
      <c r="B479" s="62">
        <v>44667</v>
      </c>
      <c r="C479" s="51">
        <v>472</v>
      </c>
      <c r="D479" s="51">
        <f>COUNTIF('Database MP5'!$B$1:$B$181,B479)</f>
        <v>0</v>
      </c>
      <c r="E479" s="51">
        <f t="shared" si="48"/>
        <v>259</v>
      </c>
      <c r="F479" s="51">
        <f t="shared" si="43"/>
        <v>0</v>
      </c>
      <c r="G479" s="66">
        <f t="shared" si="44"/>
        <v>0.35479452054794519</v>
      </c>
      <c r="H479" s="67">
        <f t="shared" si="45"/>
        <v>0</v>
      </c>
      <c r="J479" s="73">
        <f t="shared" si="47"/>
        <v>868.46027397260275</v>
      </c>
      <c r="K479" s="74">
        <f t="shared" si="46"/>
        <v>7123.4424048194605</v>
      </c>
    </row>
    <row r="480" spans="2:11" x14ac:dyDescent="0.25">
      <c r="B480" s="62">
        <v>44668</v>
      </c>
      <c r="C480" s="51">
        <v>473</v>
      </c>
      <c r="D480" s="51">
        <f>COUNTIF('Database MP5'!$B$1:$B$181,B480)</f>
        <v>0</v>
      </c>
      <c r="E480" s="51">
        <f t="shared" si="48"/>
        <v>258</v>
      </c>
      <c r="F480" s="51">
        <f t="shared" si="43"/>
        <v>0</v>
      </c>
      <c r="G480" s="66">
        <f t="shared" si="44"/>
        <v>0.35342465753424657</v>
      </c>
      <c r="H480" s="67">
        <f t="shared" si="45"/>
        <v>0</v>
      </c>
      <c r="J480" s="73">
        <f t="shared" si="47"/>
        <v>868.46027397260275</v>
      </c>
      <c r="K480" s="74">
        <f t="shared" si="46"/>
        <v>7123.4424048194605</v>
      </c>
    </row>
    <row r="481" spans="2:11" x14ac:dyDescent="0.25">
      <c r="B481" s="62">
        <v>44669</v>
      </c>
      <c r="C481" s="51">
        <v>474</v>
      </c>
      <c r="D481" s="51">
        <f>COUNTIF('Database MP5'!$B$1:$B$181,B481)</f>
        <v>0</v>
      </c>
      <c r="E481" s="51">
        <f t="shared" si="48"/>
        <v>257</v>
      </c>
      <c r="F481" s="51">
        <f t="shared" si="43"/>
        <v>0</v>
      </c>
      <c r="G481" s="66">
        <f t="shared" si="44"/>
        <v>0.35205479452054794</v>
      </c>
      <c r="H481" s="67">
        <f t="shared" si="45"/>
        <v>0</v>
      </c>
      <c r="J481" s="73">
        <f t="shared" si="47"/>
        <v>868.46027397260275</v>
      </c>
      <c r="K481" s="74">
        <f t="shared" si="46"/>
        <v>7123.4424048194605</v>
      </c>
    </row>
    <row r="482" spans="2:11" x14ac:dyDescent="0.25">
      <c r="B482" s="62">
        <v>44670</v>
      </c>
      <c r="C482" s="51">
        <v>475</v>
      </c>
      <c r="D482" s="51">
        <f>COUNTIF('Database MP5'!$B$1:$B$181,B482)</f>
        <v>0</v>
      </c>
      <c r="E482" s="51">
        <f t="shared" si="48"/>
        <v>256</v>
      </c>
      <c r="F482" s="51">
        <f t="shared" si="43"/>
        <v>0</v>
      </c>
      <c r="G482" s="66">
        <f t="shared" si="44"/>
        <v>0.35068493150684932</v>
      </c>
      <c r="H482" s="67">
        <f t="shared" si="45"/>
        <v>0</v>
      </c>
      <c r="J482" s="73">
        <f t="shared" si="47"/>
        <v>868.46027397260275</v>
      </c>
      <c r="K482" s="74">
        <f t="shared" si="46"/>
        <v>7123.4424048194605</v>
      </c>
    </row>
    <row r="483" spans="2:11" x14ac:dyDescent="0.25">
      <c r="B483" s="62">
        <v>44671</v>
      </c>
      <c r="C483" s="51">
        <v>476</v>
      </c>
      <c r="D483" s="51">
        <f>COUNTIF('Database MP5'!$B$1:$B$181,B483)</f>
        <v>0</v>
      </c>
      <c r="E483" s="51">
        <f t="shared" si="48"/>
        <v>255</v>
      </c>
      <c r="F483" s="51">
        <f t="shared" si="43"/>
        <v>0</v>
      </c>
      <c r="G483" s="66">
        <f t="shared" si="44"/>
        <v>0.34931506849315069</v>
      </c>
      <c r="H483" s="67">
        <f t="shared" si="45"/>
        <v>0</v>
      </c>
      <c r="J483" s="73">
        <f t="shared" si="47"/>
        <v>868.46027397260275</v>
      </c>
      <c r="K483" s="74">
        <f t="shared" si="46"/>
        <v>7123.4424048194605</v>
      </c>
    </row>
    <row r="484" spans="2:11" x14ac:dyDescent="0.25">
      <c r="B484" s="62">
        <v>44672</v>
      </c>
      <c r="C484" s="51">
        <v>477</v>
      </c>
      <c r="D484" s="51">
        <f>COUNTIF('Database MP5'!$B$1:$B$181,B484)</f>
        <v>0</v>
      </c>
      <c r="E484" s="51">
        <f t="shared" si="48"/>
        <v>254</v>
      </c>
      <c r="F484" s="51">
        <f t="shared" si="43"/>
        <v>0</v>
      </c>
      <c r="G484" s="66">
        <f t="shared" si="44"/>
        <v>0.34794520547945207</v>
      </c>
      <c r="H484" s="67">
        <f t="shared" si="45"/>
        <v>0</v>
      </c>
      <c r="J484" s="73">
        <f t="shared" si="47"/>
        <v>868.46027397260275</v>
      </c>
      <c r="K484" s="74">
        <f t="shared" si="46"/>
        <v>7123.4424048194605</v>
      </c>
    </row>
    <row r="485" spans="2:11" x14ac:dyDescent="0.25">
      <c r="B485" s="62">
        <v>44673</v>
      </c>
      <c r="C485" s="51">
        <v>478</v>
      </c>
      <c r="D485" s="51">
        <f>COUNTIF('Database MP5'!$B$1:$B$181,B485)</f>
        <v>0</v>
      </c>
      <c r="E485" s="51">
        <f t="shared" si="48"/>
        <v>253</v>
      </c>
      <c r="F485" s="51">
        <f t="shared" si="43"/>
        <v>0</v>
      </c>
      <c r="G485" s="66">
        <f t="shared" si="44"/>
        <v>0.34657534246575344</v>
      </c>
      <c r="H485" s="67">
        <f t="shared" si="45"/>
        <v>0</v>
      </c>
      <c r="J485" s="73">
        <f t="shared" si="47"/>
        <v>868.46027397260275</v>
      </c>
      <c r="K485" s="74">
        <f t="shared" si="46"/>
        <v>7123.4424048194605</v>
      </c>
    </row>
    <row r="486" spans="2:11" x14ac:dyDescent="0.25">
      <c r="B486" s="62">
        <v>44674</v>
      </c>
      <c r="C486" s="51">
        <v>479</v>
      </c>
      <c r="D486" s="51">
        <f>COUNTIF('Database MP5'!$B$1:$B$181,B486)</f>
        <v>0</v>
      </c>
      <c r="E486" s="51">
        <f t="shared" si="48"/>
        <v>252</v>
      </c>
      <c r="F486" s="51">
        <f t="shared" si="43"/>
        <v>0</v>
      </c>
      <c r="G486" s="66">
        <f t="shared" si="44"/>
        <v>0.34520547945205482</v>
      </c>
      <c r="H486" s="67">
        <f t="shared" si="45"/>
        <v>0</v>
      </c>
      <c r="J486" s="73">
        <f t="shared" si="47"/>
        <v>868.46027397260275</v>
      </c>
      <c r="K486" s="74">
        <f t="shared" si="46"/>
        <v>7123.4424048194605</v>
      </c>
    </row>
    <row r="487" spans="2:11" x14ac:dyDescent="0.25">
      <c r="B487" s="62">
        <v>44675</v>
      </c>
      <c r="C487" s="51">
        <v>480</v>
      </c>
      <c r="D487" s="51">
        <f>COUNTIF('Database MP5'!$B$1:$B$181,B487)</f>
        <v>0</v>
      </c>
      <c r="E487" s="51">
        <f t="shared" si="48"/>
        <v>251</v>
      </c>
      <c r="F487" s="51">
        <f t="shared" si="43"/>
        <v>0</v>
      </c>
      <c r="G487" s="66">
        <f t="shared" si="44"/>
        <v>0.34383561643835614</v>
      </c>
      <c r="H487" s="67">
        <f t="shared" si="45"/>
        <v>0</v>
      </c>
      <c r="J487" s="73">
        <f t="shared" si="47"/>
        <v>868.46027397260275</v>
      </c>
      <c r="K487" s="74">
        <f t="shared" si="46"/>
        <v>7123.4424048194605</v>
      </c>
    </row>
    <row r="488" spans="2:11" x14ac:dyDescent="0.25">
      <c r="B488" s="62">
        <v>44676</v>
      </c>
      <c r="C488" s="51">
        <v>481</v>
      </c>
      <c r="D488" s="51">
        <f>COUNTIF('Database MP5'!$B$1:$B$181,B488)</f>
        <v>0</v>
      </c>
      <c r="E488" s="51">
        <f t="shared" si="48"/>
        <v>250</v>
      </c>
      <c r="F488" s="51">
        <f t="shared" si="43"/>
        <v>0</v>
      </c>
      <c r="G488" s="66">
        <f t="shared" si="44"/>
        <v>0.34246575342465752</v>
      </c>
      <c r="H488" s="67">
        <f t="shared" si="45"/>
        <v>0</v>
      </c>
      <c r="J488" s="73">
        <f t="shared" si="47"/>
        <v>868.46027397260275</v>
      </c>
      <c r="K488" s="74">
        <f t="shared" si="46"/>
        <v>7123.4424048194605</v>
      </c>
    </row>
    <row r="489" spans="2:11" x14ac:dyDescent="0.25">
      <c r="B489" s="62">
        <v>44677</v>
      </c>
      <c r="C489" s="51">
        <v>482</v>
      </c>
      <c r="D489" s="51">
        <f>COUNTIF('Database MP5'!$B$1:$B$181,B489)</f>
        <v>0</v>
      </c>
      <c r="E489" s="51">
        <f t="shared" si="48"/>
        <v>249</v>
      </c>
      <c r="F489" s="51">
        <f t="shared" si="43"/>
        <v>0</v>
      </c>
      <c r="G489" s="66">
        <f t="shared" si="44"/>
        <v>0.34109589041095889</v>
      </c>
      <c r="H489" s="67">
        <f t="shared" si="45"/>
        <v>0</v>
      </c>
      <c r="J489" s="73">
        <f t="shared" si="47"/>
        <v>868.46027397260275</v>
      </c>
      <c r="K489" s="74">
        <f t="shared" si="46"/>
        <v>7123.4424048194605</v>
      </c>
    </row>
    <row r="490" spans="2:11" x14ac:dyDescent="0.25">
      <c r="B490" s="62">
        <v>44678</v>
      </c>
      <c r="C490" s="51">
        <v>483</v>
      </c>
      <c r="D490" s="51">
        <f>COUNTIF('Database MP5'!$B$1:$B$181,B490)</f>
        <v>0</v>
      </c>
      <c r="E490" s="51">
        <f t="shared" si="48"/>
        <v>248</v>
      </c>
      <c r="F490" s="51">
        <f t="shared" si="43"/>
        <v>0</v>
      </c>
      <c r="G490" s="66">
        <f t="shared" si="44"/>
        <v>0.33972602739726027</v>
      </c>
      <c r="H490" s="67">
        <f t="shared" si="45"/>
        <v>0</v>
      </c>
      <c r="J490" s="73">
        <f t="shared" si="47"/>
        <v>868.46027397260275</v>
      </c>
      <c r="K490" s="74">
        <f t="shared" si="46"/>
        <v>7123.4424048194605</v>
      </c>
    </row>
    <row r="491" spans="2:11" x14ac:dyDescent="0.25">
      <c r="B491" s="62">
        <v>44679</v>
      </c>
      <c r="C491" s="51">
        <v>484</v>
      </c>
      <c r="D491" s="51">
        <f>COUNTIF('Database MP5'!$B$1:$B$181,B491)</f>
        <v>0</v>
      </c>
      <c r="E491" s="51">
        <f t="shared" si="48"/>
        <v>247</v>
      </c>
      <c r="F491" s="51">
        <f t="shared" si="43"/>
        <v>0</v>
      </c>
      <c r="G491" s="66">
        <f t="shared" si="44"/>
        <v>0.33835616438356164</v>
      </c>
      <c r="H491" s="67">
        <f t="shared" si="45"/>
        <v>0</v>
      </c>
      <c r="J491" s="73">
        <f t="shared" si="47"/>
        <v>868.46027397260275</v>
      </c>
      <c r="K491" s="74">
        <f t="shared" si="46"/>
        <v>7123.4424048194605</v>
      </c>
    </row>
    <row r="492" spans="2:11" x14ac:dyDescent="0.25">
      <c r="B492" s="62">
        <v>44680</v>
      </c>
      <c r="C492" s="51">
        <v>485</v>
      </c>
      <c r="D492" s="51">
        <f>COUNTIF('Database MP5'!$B$1:$B$181,B492)</f>
        <v>0</v>
      </c>
      <c r="E492" s="51">
        <f t="shared" si="48"/>
        <v>246</v>
      </c>
      <c r="F492" s="51">
        <f t="shared" si="43"/>
        <v>0</v>
      </c>
      <c r="G492" s="66">
        <f t="shared" si="44"/>
        <v>0.33698630136986302</v>
      </c>
      <c r="H492" s="67">
        <f t="shared" si="45"/>
        <v>0</v>
      </c>
      <c r="J492" s="73">
        <f t="shared" si="47"/>
        <v>868.46027397260275</v>
      </c>
      <c r="K492" s="74">
        <f t="shared" si="46"/>
        <v>7123.4424048194605</v>
      </c>
    </row>
    <row r="493" spans="2:11" x14ac:dyDescent="0.25">
      <c r="B493" s="62">
        <v>44681</v>
      </c>
      <c r="C493" s="51">
        <v>486</v>
      </c>
      <c r="D493" s="51">
        <f>COUNTIF('Database MP5'!$B$1:$B$181,B493)</f>
        <v>0</v>
      </c>
      <c r="E493" s="51">
        <f t="shared" si="48"/>
        <v>245</v>
      </c>
      <c r="F493" s="51">
        <f t="shared" si="43"/>
        <v>0</v>
      </c>
      <c r="G493" s="66">
        <f t="shared" si="44"/>
        <v>0.33561643835616439</v>
      </c>
      <c r="H493" s="67">
        <f t="shared" si="45"/>
        <v>0</v>
      </c>
      <c r="J493" s="73">
        <f t="shared" si="47"/>
        <v>868.46027397260275</v>
      </c>
      <c r="K493" s="74">
        <f t="shared" si="46"/>
        <v>7123.4424048194605</v>
      </c>
    </row>
    <row r="494" spans="2:11" x14ac:dyDescent="0.25">
      <c r="B494" s="62">
        <v>44682</v>
      </c>
      <c r="C494" s="51">
        <v>487</v>
      </c>
      <c r="D494" s="51">
        <f>COUNTIF('Database MP5'!$B$1:$B$181,B494)</f>
        <v>0</v>
      </c>
      <c r="E494" s="51">
        <f t="shared" si="48"/>
        <v>244</v>
      </c>
      <c r="F494" s="51">
        <f t="shared" si="43"/>
        <v>0</v>
      </c>
      <c r="G494" s="66">
        <f t="shared" si="44"/>
        <v>0.33424657534246577</v>
      </c>
      <c r="H494" s="67">
        <f t="shared" si="45"/>
        <v>0</v>
      </c>
      <c r="J494" s="73">
        <f t="shared" si="47"/>
        <v>868.46027397260275</v>
      </c>
      <c r="K494" s="74">
        <f t="shared" si="46"/>
        <v>7123.4424048194605</v>
      </c>
    </row>
    <row r="495" spans="2:11" x14ac:dyDescent="0.25">
      <c r="B495" s="62">
        <v>44683</v>
      </c>
      <c r="C495" s="51">
        <v>488</v>
      </c>
      <c r="D495" s="51">
        <f>COUNTIF('Database MP5'!$B$1:$B$181,B495)</f>
        <v>0</v>
      </c>
      <c r="E495" s="51">
        <f t="shared" si="48"/>
        <v>243</v>
      </c>
      <c r="F495" s="51">
        <f t="shared" si="43"/>
        <v>0</v>
      </c>
      <c r="G495" s="66">
        <f t="shared" si="44"/>
        <v>0.33287671232876714</v>
      </c>
      <c r="H495" s="67">
        <f t="shared" si="45"/>
        <v>0</v>
      </c>
      <c r="J495" s="73">
        <f t="shared" si="47"/>
        <v>868.46027397260275</v>
      </c>
      <c r="K495" s="74">
        <f t="shared" si="46"/>
        <v>7123.4424048194605</v>
      </c>
    </row>
    <row r="496" spans="2:11" x14ac:dyDescent="0.25">
      <c r="B496" s="62">
        <v>44684</v>
      </c>
      <c r="C496" s="51">
        <v>489</v>
      </c>
      <c r="D496" s="51">
        <f>COUNTIF('Database MP5'!$B$1:$B$181,B496)</f>
        <v>0</v>
      </c>
      <c r="E496" s="51">
        <f t="shared" si="48"/>
        <v>242</v>
      </c>
      <c r="F496" s="51">
        <f t="shared" si="43"/>
        <v>0</v>
      </c>
      <c r="G496" s="66">
        <f t="shared" si="44"/>
        <v>0.33150684931506852</v>
      </c>
      <c r="H496" s="67">
        <f t="shared" si="45"/>
        <v>0</v>
      </c>
      <c r="J496" s="73">
        <f t="shared" si="47"/>
        <v>868.46027397260275</v>
      </c>
      <c r="K496" s="74">
        <f t="shared" si="46"/>
        <v>7123.4424048194605</v>
      </c>
    </row>
    <row r="497" spans="2:11" x14ac:dyDescent="0.25">
      <c r="B497" s="62">
        <v>44685</v>
      </c>
      <c r="C497" s="51">
        <v>490</v>
      </c>
      <c r="D497" s="51">
        <f>COUNTIF('Database MP5'!$B$1:$B$181,B497)</f>
        <v>0</v>
      </c>
      <c r="E497" s="51">
        <f t="shared" si="48"/>
        <v>241</v>
      </c>
      <c r="F497" s="51">
        <f t="shared" si="43"/>
        <v>0</v>
      </c>
      <c r="G497" s="66">
        <f t="shared" si="44"/>
        <v>0.33013698630136984</v>
      </c>
      <c r="H497" s="67">
        <f t="shared" si="45"/>
        <v>0</v>
      </c>
      <c r="J497" s="73">
        <f t="shared" si="47"/>
        <v>868.46027397260275</v>
      </c>
      <c r="K497" s="74">
        <f t="shared" si="46"/>
        <v>7123.4424048194605</v>
      </c>
    </row>
    <row r="498" spans="2:11" x14ac:dyDescent="0.25">
      <c r="B498" s="62">
        <v>44686</v>
      </c>
      <c r="C498" s="51">
        <v>491</v>
      </c>
      <c r="D498" s="51">
        <f>COUNTIF('Database MP5'!$B$1:$B$181,B498)</f>
        <v>0</v>
      </c>
      <c r="E498" s="51">
        <f t="shared" si="48"/>
        <v>240</v>
      </c>
      <c r="F498" s="51">
        <f t="shared" si="43"/>
        <v>0</v>
      </c>
      <c r="G498" s="66">
        <f t="shared" si="44"/>
        <v>0.32876712328767121</v>
      </c>
      <c r="H498" s="67">
        <f t="shared" si="45"/>
        <v>0</v>
      </c>
      <c r="J498" s="73">
        <f t="shared" si="47"/>
        <v>868.46027397260275</v>
      </c>
      <c r="K498" s="74">
        <f t="shared" si="46"/>
        <v>7123.4424048194605</v>
      </c>
    </row>
    <row r="499" spans="2:11" x14ac:dyDescent="0.25">
      <c r="B499" s="62">
        <v>44687</v>
      </c>
      <c r="C499" s="51">
        <v>492</v>
      </c>
      <c r="D499" s="51">
        <f>COUNTIF('Database MP5'!$B$1:$B$181,B499)</f>
        <v>0</v>
      </c>
      <c r="E499" s="51">
        <f t="shared" si="48"/>
        <v>239</v>
      </c>
      <c r="F499" s="51">
        <f t="shared" si="43"/>
        <v>0</v>
      </c>
      <c r="G499" s="66">
        <f t="shared" si="44"/>
        <v>0.32739726027397259</v>
      </c>
      <c r="H499" s="67">
        <f t="shared" si="45"/>
        <v>0</v>
      </c>
      <c r="J499" s="73">
        <f t="shared" si="47"/>
        <v>868.46027397260275</v>
      </c>
      <c r="K499" s="74">
        <f t="shared" si="46"/>
        <v>7123.4424048194605</v>
      </c>
    </row>
    <row r="500" spans="2:11" x14ac:dyDescent="0.25">
      <c r="B500" s="62">
        <v>44688</v>
      </c>
      <c r="C500" s="51">
        <v>493</v>
      </c>
      <c r="D500" s="51">
        <f>COUNTIF('Database MP5'!$B$1:$B$181,B500)</f>
        <v>0</v>
      </c>
      <c r="E500" s="51">
        <f t="shared" si="48"/>
        <v>238</v>
      </c>
      <c r="F500" s="51">
        <f t="shared" si="43"/>
        <v>0</v>
      </c>
      <c r="G500" s="66">
        <f t="shared" si="44"/>
        <v>0.32602739726027397</v>
      </c>
      <c r="H500" s="67">
        <f t="shared" si="45"/>
        <v>0</v>
      </c>
      <c r="J500" s="73">
        <f t="shared" si="47"/>
        <v>868.46027397260275</v>
      </c>
      <c r="K500" s="74">
        <f t="shared" si="46"/>
        <v>7123.4424048194605</v>
      </c>
    </row>
    <row r="501" spans="2:11" x14ac:dyDescent="0.25">
      <c r="B501" s="62">
        <v>44689</v>
      </c>
      <c r="C501" s="51">
        <v>494</v>
      </c>
      <c r="D501" s="51">
        <f>COUNTIF('Database MP5'!$B$1:$B$181,B501)</f>
        <v>0</v>
      </c>
      <c r="E501" s="51">
        <f t="shared" si="48"/>
        <v>237</v>
      </c>
      <c r="F501" s="51">
        <f t="shared" si="43"/>
        <v>0</v>
      </c>
      <c r="G501" s="66">
        <f t="shared" si="44"/>
        <v>0.32465753424657534</v>
      </c>
      <c r="H501" s="67">
        <f t="shared" si="45"/>
        <v>0</v>
      </c>
      <c r="J501" s="73">
        <f t="shared" si="47"/>
        <v>868.46027397260275</v>
      </c>
      <c r="K501" s="74">
        <f t="shared" si="46"/>
        <v>7123.4424048194605</v>
      </c>
    </row>
    <row r="502" spans="2:11" x14ac:dyDescent="0.25">
      <c r="B502" s="62">
        <v>44690</v>
      </c>
      <c r="C502" s="51">
        <v>495</v>
      </c>
      <c r="D502" s="51">
        <f>COUNTIF('Database MP5'!$B$1:$B$181,B502)</f>
        <v>0</v>
      </c>
      <c r="E502" s="51">
        <f t="shared" si="48"/>
        <v>236</v>
      </c>
      <c r="F502" s="51">
        <f t="shared" ref="F502:F565" si="49">E502*D502</f>
        <v>0</v>
      </c>
      <c r="G502" s="66">
        <f t="shared" ref="G502:G565" si="50">E502/$K$4</f>
        <v>0.32328767123287672</v>
      </c>
      <c r="H502" s="67">
        <f t="shared" ref="H502:H565" si="51">D502*G502</f>
        <v>0</v>
      </c>
      <c r="J502" s="73">
        <f t="shared" si="47"/>
        <v>868.46027397260275</v>
      </c>
      <c r="K502" s="74">
        <f t="shared" si="46"/>
        <v>7123.4424048194605</v>
      </c>
    </row>
    <row r="503" spans="2:11" x14ac:dyDescent="0.25">
      <c r="B503" s="62">
        <v>44691</v>
      </c>
      <c r="C503" s="51">
        <v>496</v>
      </c>
      <c r="D503" s="51">
        <f>COUNTIF('Database MP5'!$B$1:$B$181,B503)</f>
        <v>0</v>
      </c>
      <c r="E503" s="51">
        <f t="shared" si="48"/>
        <v>235</v>
      </c>
      <c r="F503" s="51">
        <f t="shared" si="49"/>
        <v>0</v>
      </c>
      <c r="G503" s="66">
        <f t="shared" si="50"/>
        <v>0.32191780821917809</v>
      </c>
      <c r="H503" s="67">
        <f t="shared" si="51"/>
        <v>0</v>
      </c>
      <c r="J503" s="73">
        <f t="shared" si="47"/>
        <v>868.46027397260275</v>
      </c>
      <c r="K503" s="74">
        <f t="shared" si="46"/>
        <v>7123.4424048194605</v>
      </c>
    </row>
    <row r="504" spans="2:11" x14ac:dyDescent="0.25">
      <c r="B504" s="62">
        <v>44692</v>
      </c>
      <c r="C504" s="51">
        <v>497</v>
      </c>
      <c r="D504" s="51">
        <f>COUNTIF('Database MP5'!$B$1:$B$181,B504)</f>
        <v>0</v>
      </c>
      <c r="E504" s="51">
        <f t="shared" si="48"/>
        <v>234</v>
      </c>
      <c r="F504" s="51">
        <f t="shared" si="49"/>
        <v>0</v>
      </c>
      <c r="G504" s="66">
        <f t="shared" si="50"/>
        <v>0.32054794520547947</v>
      </c>
      <c r="H504" s="67">
        <f t="shared" si="51"/>
        <v>0</v>
      </c>
      <c r="J504" s="73">
        <f t="shared" si="47"/>
        <v>868.46027397260275</v>
      </c>
      <c r="K504" s="74">
        <f t="shared" si="46"/>
        <v>7123.4424048194605</v>
      </c>
    </row>
    <row r="505" spans="2:11" x14ac:dyDescent="0.25">
      <c r="B505" s="62">
        <v>44693</v>
      </c>
      <c r="C505" s="51">
        <v>498</v>
      </c>
      <c r="D505" s="51">
        <f>COUNTIF('Database MP5'!$B$1:$B$181,B505)</f>
        <v>0</v>
      </c>
      <c r="E505" s="51">
        <f t="shared" si="48"/>
        <v>233</v>
      </c>
      <c r="F505" s="51">
        <f t="shared" si="49"/>
        <v>0</v>
      </c>
      <c r="G505" s="66">
        <f t="shared" si="50"/>
        <v>0.31917808219178084</v>
      </c>
      <c r="H505" s="67">
        <f t="shared" si="51"/>
        <v>0</v>
      </c>
      <c r="J505" s="73">
        <f t="shared" si="47"/>
        <v>868.46027397260275</v>
      </c>
      <c r="K505" s="74">
        <f t="shared" si="46"/>
        <v>7123.4424048194605</v>
      </c>
    </row>
    <row r="506" spans="2:11" x14ac:dyDescent="0.25">
      <c r="B506" s="62">
        <v>44694</v>
      </c>
      <c r="C506" s="51">
        <v>499</v>
      </c>
      <c r="D506" s="51">
        <f>COUNTIF('Database MP5'!$B$1:$B$181,B506)</f>
        <v>0</v>
      </c>
      <c r="E506" s="51">
        <f t="shared" si="48"/>
        <v>232</v>
      </c>
      <c r="F506" s="51">
        <f t="shared" si="49"/>
        <v>0</v>
      </c>
      <c r="G506" s="66">
        <f t="shared" si="50"/>
        <v>0.31780821917808222</v>
      </c>
      <c r="H506" s="67">
        <f t="shared" si="51"/>
        <v>0</v>
      </c>
      <c r="J506" s="73">
        <f t="shared" si="47"/>
        <v>868.46027397260275</v>
      </c>
      <c r="K506" s="74">
        <f t="shared" si="46"/>
        <v>7123.4424048194605</v>
      </c>
    </row>
    <row r="507" spans="2:11" x14ac:dyDescent="0.25">
      <c r="B507" s="62">
        <v>44695</v>
      </c>
      <c r="C507" s="51">
        <v>500</v>
      </c>
      <c r="D507" s="51">
        <f>COUNTIF('Database MP5'!$B$1:$B$181,B507)</f>
        <v>0</v>
      </c>
      <c r="E507" s="51">
        <f t="shared" si="48"/>
        <v>231</v>
      </c>
      <c r="F507" s="51">
        <f t="shared" si="49"/>
        <v>0</v>
      </c>
      <c r="G507" s="66">
        <f t="shared" si="50"/>
        <v>0.31643835616438354</v>
      </c>
      <c r="H507" s="67">
        <f t="shared" si="51"/>
        <v>0</v>
      </c>
      <c r="J507" s="73">
        <f t="shared" si="47"/>
        <v>868.46027397260275</v>
      </c>
      <c r="K507" s="74">
        <f t="shared" si="46"/>
        <v>7123.4424048194605</v>
      </c>
    </row>
    <row r="508" spans="2:11" x14ac:dyDescent="0.25">
      <c r="B508" s="62">
        <v>44696</v>
      </c>
      <c r="C508" s="51">
        <v>501</v>
      </c>
      <c r="D508" s="51">
        <f>COUNTIF('Database MP5'!$B$1:$B$181,B508)</f>
        <v>0</v>
      </c>
      <c r="E508" s="51">
        <f t="shared" si="48"/>
        <v>230</v>
      </c>
      <c r="F508" s="51">
        <f t="shared" si="49"/>
        <v>0</v>
      </c>
      <c r="G508" s="66">
        <f t="shared" si="50"/>
        <v>0.31506849315068491</v>
      </c>
      <c r="H508" s="67">
        <f t="shared" si="51"/>
        <v>0</v>
      </c>
      <c r="J508" s="73">
        <f t="shared" si="47"/>
        <v>868.46027397260275</v>
      </c>
      <c r="K508" s="74">
        <f t="shared" si="46"/>
        <v>7123.4424048194605</v>
      </c>
    </row>
    <row r="509" spans="2:11" x14ac:dyDescent="0.25">
      <c r="B509" s="62">
        <v>44697</v>
      </c>
      <c r="C509" s="51">
        <v>502</v>
      </c>
      <c r="D509" s="51">
        <f>COUNTIF('Database MP5'!$B$1:$B$181,B509)</f>
        <v>0</v>
      </c>
      <c r="E509" s="51">
        <f t="shared" si="48"/>
        <v>229</v>
      </c>
      <c r="F509" s="51">
        <f t="shared" si="49"/>
        <v>0</v>
      </c>
      <c r="G509" s="66">
        <f t="shared" si="50"/>
        <v>0.31369863013698629</v>
      </c>
      <c r="H509" s="67">
        <f t="shared" si="51"/>
        <v>0</v>
      </c>
      <c r="J509" s="73">
        <f t="shared" si="47"/>
        <v>868.46027397260275</v>
      </c>
      <c r="K509" s="74">
        <f t="shared" si="46"/>
        <v>7123.4424048194605</v>
      </c>
    </row>
    <row r="510" spans="2:11" x14ac:dyDescent="0.25">
      <c r="B510" s="62">
        <v>44698</v>
      </c>
      <c r="C510" s="51">
        <v>503</v>
      </c>
      <c r="D510" s="51">
        <f>COUNTIF('Database MP5'!$B$1:$B$181,B510)</f>
        <v>0</v>
      </c>
      <c r="E510" s="51">
        <f t="shared" si="48"/>
        <v>228</v>
      </c>
      <c r="F510" s="51">
        <f t="shared" si="49"/>
        <v>0</v>
      </c>
      <c r="G510" s="66">
        <f t="shared" si="50"/>
        <v>0.31232876712328766</v>
      </c>
      <c r="H510" s="67">
        <f t="shared" si="51"/>
        <v>0</v>
      </c>
      <c r="J510" s="73">
        <f t="shared" si="47"/>
        <v>868.46027397260275</v>
      </c>
      <c r="K510" s="74">
        <f t="shared" si="46"/>
        <v>7123.4424048194605</v>
      </c>
    </row>
    <row r="511" spans="2:11" x14ac:dyDescent="0.25">
      <c r="B511" s="62">
        <v>44699</v>
      </c>
      <c r="C511" s="51">
        <v>504</v>
      </c>
      <c r="D511" s="51">
        <f>COUNTIF('Database MP5'!$B$1:$B$181,B511)</f>
        <v>0</v>
      </c>
      <c r="E511" s="51">
        <f t="shared" si="48"/>
        <v>227</v>
      </c>
      <c r="F511" s="51">
        <f t="shared" si="49"/>
        <v>0</v>
      </c>
      <c r="G511" s="66">
        <f t="shared" si="50"/>
        <v>0.31095890410958904</v>
      </c>
      <c r="H511" s="67">
        <f t="shared" si="51"/>
        <v>0</v>
      </c>
      <c r="J511" s="73">
        <f t="shared" si="47"/>
        <v>868.46027397260275</v>
      </c>
      <c r="K511" s="74">
        <f t="shared" si="46"/>
        <v>7123.4424048194605</v>
      </c>
    </row>
    <row r="512" spans="2:11" x14ac:dyDescent="0.25">
      <c r="B512" s="62">
        <v>44700</v>
      </c>
      <c r="C512" s="51">
        <v>505</v>
      </c>
      <c r="D512" s="51">
        <f>COUNTIF('Database MP5'!$B$1:$B$181,B512)</f>
        <v>1</v>
      </c>
      <c r="E512" s="51">
        <f t="shared" si="48"/>
        <v>226</v>
      </c>
      <c r="F512" s="51">
        <f t="shared" si="49"/>
        <v>226</v>
      </c>
      <c r="G512" s="66">
        <f t="shared" si="50"/>
        <v>0.30958904109589042</v>
      </c>
      <c r="H512" s="67">
        <f t="shared" si="51"/>
        <v>0.30958904109589042</v>
      </c>
      <c r="J512" s="73">
        <f t="shared" si="47"/>
        <v>868.76986301369868</v>
      </c>
      <c r="K512" s="74">
        <f t="shared" si="46"/>
        <v>7125.9817722142679</v>
      </c>
    </row>
    <row r="513" spans="2:11" x14ac:dyDescent="0.25">
      <c r="B513" s="62">
        <v>44701</v>
      </c>
      <c r="C513" s="51">
        <v>506</v>
      </c>
      <c r="D513" s="51">
        <f>COUNTIF('Database MP5'!$B$1:$B$181,B513)</f>
        <v>0</v>
      </c>
      <c r="E513" s="51">
        <f t="shared" si="48"/>
        <v>225</v>
      </c>
      <c r="F513" s="51">
        <f t="shared" si="49"/>
        <v>0</v>
      </c>
      <c r="G513" s="66">
        <f t="shared" si="50"/>
        <v>0.30821917808219179</v>
      </c>
      <c r="H513" s="67">
        <f t="shared" si="51"/>
        <v>0</v>
      </c>
      <c r="J513" s="73">
        <f t="shared" si="47"/>
        <v>868.76986301369868</v>
      </c>
      <c r="K513" s="74">
        <f t="shared" si="46"/>
        <v>7125.9817722142679</v>
      </c>
    </row>
    <row r="514" spans="2:11" x14ac:dyDescent="0.25">
      <c r="B514" s="62">
        <v>44702</v>
      </c>
      <c r="C514" s="51">
        <v>507</v>
      </c>
      <c r="D514" s="51">
        <f>COUNTIF('Database MP5'!$B$1:$B$181,B514)</f>
        <v>0</v>
      </c>
      <c r="E514" s="51">
        <f t="shared" si="48"/>
        <v>224</v>
      </c>
      <c r="F514" s="51">
        <f t="shared" si="49"/>
        <v>0</v>
      </c>
      <c r="G514" s="66">
        <f t="shared" si="50"/>
        <v>0.30684931506849317</v>
      </c>
      <c r="H514" s="67">
        <f t="shared" si="51"/>
        <v>0</v>
      </c>
      <c r="J514" s="73">
        <f t="shared" si="47"/>
        <v>868.76986301369868</v>
      </c>
      <c r="K514" s="74">
        <f t="shared" si="46"/>
        <v>7125.9817722142679</v>
      </c>
    </row>
    <row r="515" spans="2:11" x14ac:dyDescent="0.25">
      <c r="B515" s="62">
        <v>44703</v>
      </c>
      <c r="C515" s="51">
        <v>508</v>
      </c>
      <c r="D515" s="51">
        <f>COUNTIF('Database MP5'!$B$1:$B$181,B515)</f>
        <v>0</v>
      </c>
      <c r="E515" s="51">
        <f t="shared" si="48"/>
        <v>223</v>
      </c>
      <c r="F515" s="51">
        <f t="shared" si="49"/>
        <v>0</v>
      </c>
      <c r="G515" s="66">
        <f t="shared" si="50"/>
        <v>0.30547945205479454</v>
      </c>
      <c r="H515" s="67">
        <f t="shared" si="51"/>
        <v>0</v>
      </c>
      <c r="J515" s="73">
        <f t="shared" si="47"/>
        <v>868.76986301369868</v>
      </c>
      <c r="K515" s="74">
        <f t="shared" si="46"/>
        <v>7125.9817722142679</v>
      </c>
    </row>
    <row r="516" spans="2:11" x14ac:dyDescent="0.25">
      <c r="B516" s="62">
        <v>44704</v>
      </c>
      <c r="C516" s="51">
        <v>509</v>
      </c>
      <c r="D516" s="51">
        <f>COUNTIF('Database MP5'!$B$1:$B$181,B516)</f>
        <v>0</v>
      </c>
      <c r="E516" s="51">
        <f t="shared" si="48"/>
        <v>222</v>
      </c>
      <c r="F516" s="51">
        <f t="shared" si="49"/>
        <v>0</v>
      </c>
      <c r="G516" s="66">
        <f t="shared" si="50"/>
        <v>0.30410958904109592</v>
      </c>
      <c r="H516" s="67">
        <f t="shared" si="51"/>
        <v>0</v>
      </c>
      <c r="J516" s="73">
        <f t="shared" si="47"/>
        <v>868.76986301369868</v>
      </c>
      <c r="K516" s="74">
        <f t="shared" si="46"/>
        <v>7125.9817722142679</v>
      </c>
    </row>
    <row r="517" spans="2:11" x14ac:dyDescent="0.25">
      <c r="B517" s="62">
        <v>44705</v>
      </c>
      <c r="C517" s="51">
        <v>510</v>
      </c>
      <c r="D517" s="51">
        <f>COUNTIF('Database MP5'!$B$1:$B$181,B517)</f>
        <v>0</v>
      </c>
      <c r="E517" s="51">
        <f t="shared" si="48"/>
        <v>221</v>
      </c>
      <c r="F517" s="51">
        <f t="shared" si="49"/>
        <v>0</v>
      </c>
      <c r="G517" s="66">
        <f t="shared" si="50"/>
        <v>0.30273972602739724</v>
      </c>
      <c r="H517" s="67">
        <f t="shared" si="51"/>
        <v>0</v>
      </c>
      <c r="J517" s="73">
        <f t="shared" si="47"/>
        <v>868.76986301369868</v>
      </c>
      <c r="K517" s="74">
        <f t="shared" si="46"/>
        <v>7125.9817722142679</v>
      </c>
    </row>
    <row r="518" spans="2:11" x14ac:dyDescent="0.25">
      <c r="B518" s="62">
        <v>44706</v>
      </c>
      <c r="C518" s="51">
        <v>511</v>
      </c>
      <c r="D518" s="51">
        <f>COUNTIF('Database MP5'!$B$1:$B$181,B518)</f>
        <v>0</v>
      </c>
      <c r="E518" s="51">
        <f t="shared" si="48"/>
        <v>220</v>
      </c>
      <c r="F518" s="51">
        <f t="shared" si="49"/>
        <v>0</v>
      </c>
      <c r="G518" s="66">
        <f t="shared" si="50"/>
        <v>0.30136986301369861</v>
      </c>
      <c r="H518" s="67">
        <f t="shared" si="51"/>
        <v>0</v>
      </c>
      <c r="J518" s="73">
        <f t="shared" si="47"/>
        <v>868.76986301369868</v>
      </c>
      <c r="K518" s="74">
        <f t="shared" si="46"/>
        <v>7125.9817722142679</v>
      </c>
    </row>
    <row r="519" spans="2:11" x14ac:dyDescent="0.25">
      <c r="B519" s="62">
        <v>44707</v>
      </c>
      <c r="C519" s="51">
        <v>512</v>
      </c>
      <c r="D519" s="51">
        <f>COUNTIF('Database MP5'!$B$1:$B$181,B519)</f>
        <v>0</v>
      </c>
      <c r="E519" s="51">
        <f t="shared" si="48"/>
        <v>219</v>
      </c>
      <c r="F519" s="51">
        <f t="shared" si="49"/>
        <v>0</v>
      </c>
      <c r="G519" s="66">
        <f t="shared" si="50"/>
        <v>0.3</v>
      </c>
      <c r="H519" s="67">
        <f t="shared" si="51"/>
        <v>0</v>
      </c>
      <c r="J519" s="73">
        <f t="shared" si="47"/>
        <v>868.76986301369868</v>
      </c>
      <c r="K519" s="74">
        <f t="shared" ref="K519:K582" si="52">$M$4*2*(1-$Q$4)*J519*$N$4*$O$4*$P$4</f>
        <v>7125.9817722142679</v>
      </c>
    </row>
    <row r="520" spans="2:11" x14ac:dyDescent="0.25">
      <c r="B520" s="62">
        <v>44708</v>
      </c>
      <c r="C520" s="51">
        <v>513</v>
      </c>
      <c r="D520" s="51">
        <f>COUNTIF('Database MP5'!$B$1:$B$181,B520)</f>
        <v>0</v>
      </c>
      <c r="E520" s="51">
        <f t="shared" si="48"/>
        <v>218</v>
      </c>
      <c r="F520" s="51">
        <f t="shared" si="49"/>
        <v>0</v>
      </c>
      <c r="G520" s="66">
        <f t="shared" si="50"/>
        <v>0.29863013698630136</v>
      </c>
      <c r="H520" s="67">
        <f t="shared" si="51"/>
        <v>0</v>
      </c>
      <c r="J520" s="73">
        <f t="shared" ref="J520:J583" si="53">H520+J519</f>
        <v>868.76986301369868</v>
      </c>
      <c r="K520" s="74">
        <f t="shared" si="52"/>
        <v>7125.9817722142679</v>
      </c>
    </row>
    <row r="521" spans="2:11" x14ac:dyDescent="0.25">
      <c r="B521" s="62">
        <v>44709</v>
      </c>
      <c r="C521" s="51">
        <v>514</v>
      </c>
      <c r="D521" s="51">
        <f>COUNTIF('Database MP5'!$B$1:$B$181,B521)</f>
        <v>0</v>
      </c>
      <c r="E521" s="51">
        <f t="shared" si="48"/>
        <v>217</v>
      </c>
      <c r="F521" s="51">
        <f t="shared" si="49"/>
        <v>0</v>
      </c>
      <c r="G521" s="66">
        <f t="shared" si="50"/>
        <v>0.29726027397260274</v>
      </c>
      <c r="H521" s="67">
        <f t="shared" si="51"/>
        <v>0</v>
      </c>
      <c r="J521" s="73">
        <f t="shared" si="53"/>
        <v>868.76986301369868</v>
      </c>
      <c r="K521" s="74">
        <f t="shared" si="52"/>
        <v>7125.9817722142679</v>
      </c>
    </row>
    <row r="522" spans="2:11" x14ac:dyDescent="0.25">
      <c r="B522" s="62">
        <v>44710</v>
      </c>
      <c r="C522" s="51">
        <v>515</v>
      </c>
      <c r="D522" s="51">
        <f>COUNTIF('Database MP5'!$B$1:$B$181,B522)</f>
        <v>0</v>
      </c>
      <c r="E522" s="51">
        <f t="shared" ref="E522:E585" si="54">E521-1</f>
        <v>216</v>
      </c>
      <c r="F522" s="51">
        <f t="shared" si="49"/>
        <v>0</v>
      </c>
      <c r="G522" s="66">
        <f t="shared" si="50"/>
        <v>0.29589041095890412</v>
      </c>
      <c r="H522" s="67">
        <f t="shared" si="51"/>
        <v>0</v>
      </c>
      <c r="J522" s="73">
        <f t="shared" si="53"/>
        <v>868.76986301369868</v>
      </c>
      <c r="K522" s="74">
        <f t="shared" si="52"/>
        <v>7125.9817722142679</v>
      </c>
    </row>
    <row r="523" spans="2:11" x14ac:dyDescent="0.25">
      <c r="B523" s="62">
        <v>44711</v>
      </c>
      <c r="C523" s="51">
        <v>516</v>
      </c>
      <c r="D523" s="51">
        <f>COUNTIF('Database MP5'!$B$1:$B$181,B523)</f>
        <v>0</v>
      </c>
      <c r="E523" s="51">
        <f t="shared" si="54"/>
        <v>215</v>
      </c>
      <c r="F523" s="51">
        <f t="shared" si="49"/>
        <v>0</v>
      </c>
      <c r="G523" s="66">
        <f t="shared" si="50"/>
        <v>0.29452054794520549</v>
      </c>
      <c r="H523" s="67">
        <f t="shared" si="51"/>
        <v>0</v>
      </c>
      <c r="J523" s="73">
        <f t="shared" si="53"/>
        <v>868.76986301369868</v>
      </c>
      <c r="K523" s="74">
        <f t="shared" si="52"/>
        <v>7125.9817722142679</v>
      </c>
    </row>
    <row r="524" spans="2:11" x14ac:dyDescent="0.25">
      <c r="B524" s="62">
        <v>44712</v>
      </c>
      <c r="C524" s="51">
        <v>517</v>
      </c>
      <c r="D524" s="51">
        <f>COUNTIF('Database MP5'!$B$1:$B$181,B524)</f>
        <v>0</v>
      </c>
      <c r="E524" s="51">
        <f t="shared" si="54"/>
        <v>214</v>
      </c>
      <c r="F524" s="51">
        <f t="shared" si="49"/>
        <v>0</v>
      </c>
      <c r="G524" s="66">
        <f t="shared" si="50"/>
        <v>0.29315068493150687</v>
      </c>
      <c r="H524" s="67">
        <f t="shared" si="51"/>
        <v>0</v>
      </c>
      <c r="J524" s="73">
        <f t="shared" si="53"/>
        <v>868.76986301369868</v>
      </c>
      <c r="K524" s="74">
        <f t="shared" si="52"/>
        <v>7125.9817722142679</v>
      </c>
    </row>
    <row r="525" spans="2:11" x14ac:dyDescent="0.25">
      <c r="B525" s="62">
        <v>44713</v>
      </c>
      <c r="C525" s="51">
        <v>518</v>
      </c>
      <c r="D525" s="51">
        <f>COUNTIF('Database MP5'!$B$1:$B$181,B525)</f>
        <v>0</v>
      </c>
      <c r="E525" s="51">
        <f t="shared" si="54"/>
        <v>213</v>
      </c>
      <c r="F525" s="51">
        <f t="shared" si="49"/>
        <v>0</v>
      </c>
      <c r="G525" s="66">
        <f t="shared" si="50"/>
        <v>0.29178082191780824</v>
      </c>
      <c r="H525" s="67">
        <f t="shared" si="51"/>
        <v>0</v>
      </c>
      <c r="J525" s="73">
        <f t="shared" si="53"/>
        <v>868.76986301369868</v>
      </c>
      <c r="K525" s="74">
        <f t="shared" si="52"/>
        <v>7125.9817722142679</v>
      </c>
    </row>
    <row r="526" spans="2:11" x14ac:dyDescent="0.25">
      <c r="B526" s="62">
        <v>44714</v>
      </c>
      <c r="C526" s="51">
        <v>519</v>
      </c>
      <c r="D526" s="51">
        <f>COUNTIF('Database MP5'!$B$1:$B$181,B526)</f>
        <v>0</v>
      </c>
      <c r="E526" s="51">
        <f t="shared" si="54"/>
        <v>212</v>
      </c>
      <c r="F526" s="51">
        <f t="shared" si="49"/>
        <v>0</v>
      </c>
      <c r="G526" s="66">
        <f t="shared" si="50"/>
        <v>0.29041095890410956</v>
      </c>
      <c r="H526" s="67">
        <f t="shared" si="51"/>
        <v>0</v>
      </c>
      <c r="J526" s="73">
        <f t="shared" si="53"/>
        <v>868.76986301369868</v>
      </c>
      <c r="K526" s="74">
        <f t="shared" si="52"/>
        <v>7125.9817722142679</v>
      </c>
    </row>
    <row r="527" spans="2:11" x14ac:dyDescent="0.25">
      <c r="B527" s="62">
        <v>44715</v>
      </c>
      <c r="C527" s="51">
        <v>520</v>
      </c>
      <c r="D527" s="51">
        <f>COUNTIF('Database MP5'!$B$1:$B$181,B527)</f>
        <v>2</v>
      </c>
      <c r="E527" s="51">
        <f t="shared" si="54"/>
        <v>211</v>
      </c>
      <c r="F527" s="51">
        <f t="shared" si="49"/>
        <v>422</v>
      </c>
      <c r="G527" s="66">
        <f t="shared" si="50"/>
        <v>0.28904109589041094</v>
      </c>
      <c r="H527" s="67">
        <f t="shared" si="51"/>
        <v>0.57808219178082187</v>
      </c>
      <c r="J527" s="73">
        <f t="shared" si="53"/>
        <v>869.3479452054795</v>
      </c>
      <c r="K527" s="74">
        <f t="shared" si="52"/>
        <v>7130.7234228364259</v>
      </c>
    </row>
    <row r="528" spans="2:11" x14ac:dyDescent="0.25">
      <c r="B528" s="62">
        <v>44716</v>
      </c>
      <c r="C528" s="51">
        <v>521</v>
      </c>
      <c r="D528" s="51">
        <f>COUNTIF('Database MP5'!$B$1:$B$181,B528)</f>
        <v>3</v>
      </c>
      <c r="E528" s="51">
        <f t="shared" si="54"/>
        <v>210</v>
      </c>
      <c r="F528" s="51">
        <f t="shared" si="49"/>
        <v>630</v>
      </c>
      <c r="G528" s="66">
        <f t="shared" si="50"/>
        <v>0.28767123287671231</v>
      </c>
      <c r="H528" s="67">
        <f t="shared" si="51"/>
        <v>0.86301369863013688</v>
      </c>
      <c r="J528" s="73">
        <f t="shared" si="53"/>
        <v>870.21095890410959</v>
      </c>
      <c r="K528" s="74">
        <f t="shared" si="52"/>
        <v>7137.8021903529188</v>
      </c>
    </row>
    <row r="529" spans="2:11" x14ac:dyDescent="0.25">
      <c r="B529" s="62">
        <v>44717</v>
      </c>
      <c r="C529" s="51">
        <v>522</v>
      </c>
      <c r="D529" s="51">
        <f>COUNTIF('Database MP5'!$B$1:$B$181,B529)</f>
        <v>0</v>
      </c>
      <c r="E529" s="51">
        <f t="shared" si="54"/>
        <v>209</v>
      </c>
      <c r="F529" s="51">
        <f t="shared" si="49"/>
        <v>0</v>
      </c>
      <c r="G529" s="66">
        <f t="shared" si="50"/>
        <v>0.28630136986301369</v>
      </c>
      <c r="H529" s="67">
        <f t="shared" si="51"/>
        <v>0</v>
      </c>
      <c r="J529" s="73">
        <f t="shared" si="53"/>
        <v>870.21095890410959</v>
      </c>
      <c r="K529" s="74">
        <f t="shared" si="52"/>
        <v>7137.8021903529188</v>
      </c>
    </row>
    <row r="530" spans="2:11" x14ac:dyDescent="0.25">
      <c r="B530" s="62">
        <v>44718</v>
      </c>
      <c r="C530" s="51">
        <v>523</v>
      </c>
      <c r="D530" s="51">
        <f>COUNTIF('Database MP5'!$B$1:$B$181,B530)</f>
        <v>0</v>
      </c>
      <c r="E530" s="51">
        <f t="shared" si="54"/>
        <v>208</v>
      </c>
      <c r="F530" s="51">
        <f t="shared" si="49"/>
        <v>0</v>
      </c>
      <c r="G530" s="66">
        <f t="shared" si="50"/>
        <v>0.28493150684931506</v>
      </c>
      <c r="H530" s="67">
        <f t="shared" si="51"/>
        <v>0</v>
      </c>
      <c r="J530" s="73">
        <f t="shared" si="53"/>
        <v>870.21095890410959</v>
      </c>
      <c r="K530" s="74">
        <f t="shared" si="52"/>
        <v>7137.8021903529188</v>
      </c>
    </row>
    <row r="531" spans="2:11" x14ac:dyDescent="0.25">
      <c r="B531" s="62">
        <v>44719</v>
      </c>
      <c r="C531" s="51">
        <v>524</v>
      </c>
      <c r="D531" s="51">
        <f>COUNTIF('Database MP5'!$B$1:$B$181,B531)</f>
        <v>0</v>
      </c>
      <c r="E531" s="51">
        <f t="shared" si="54"/>
        <v>207</v>
      </c>
      <c r="F531" s="51">
        <f t="shared" si="49"/>
        <v>0</v>
      </c>
      <c r="G531" s="66">
        <f t="shared" si="50"/>
        <v>0.28356164383561644</v>
      </c>
      <c r="H531" s="67">
        <f t="shared" si="51"/>
        <v>0</v>
      </c>
      <c r="J531" s="73">
        <f t="shared" si="53"/>
        <v>870.21095890410959</v>
      </c>
      <c r="K531" s="74">
        <f t="shared" si="52"/>
        <v>7137.8021903529188</v>
      </c>
    </row>
    <row r="532" spans="2:11" x14ac:dyDescent="0.25">
      <c r="B532" s="62">
        <v>44720</v>
      </c>
      <c r="C532" s="51">
        <v>525</v>
      </c>
      <c r="D532" s="51">
        <f>COUNTIF('Database MP5'!$B$1:$B$181,B532)</f>
        <v>0</v>
      </c>
      <c r="E532" s="51">
        <f t="shared" si="54"/>
        <v>206</v>
      </c>
      <c r="F532" s="51">
        <f t="shared" si="49"/>
        <v>0</v>
      </c>
      <c r="G532" s="66">
        <f t="shared" si="50"/>
        <v>0.28219178082191781</v>
      </c>
      <c r="H532" s="67">
        <f t="shared" si="51"/>
        <v>0</v>
      </c>
      <c r="J532" s="73">
        <f t="shared" si="53"/>
        <v>870.21095890410959</v>
      </c>
      <c r="K532" s="74">
        <f t="shared" si="52"/>
        <v>7137.8021903529188</v>
      </c>
    </row>
    <row r="533" spans="2:11" x14ac:dyDescent="0.25">
      <c r="B533" s="62">
        <v>44721</v>
      </c>
      <c r="C533" s="51">
        <v>526</v>
      </c>
      <c r="D533" s="51">
        <f>COUNTIF('Database MP5'!$B$1:$B$181,B533)</f>
        <v>0</v>
      </c>
      <c r="E533" s="51">
        <f t="shared" si="54"/>
        <v>205</v>
      </c>
      <c r="F533" s="51">
        <f t="shared" si="49"/>
        <v>0</v>
      </c>
      <c r="G533" s="66">
        <f t="shared" si="50"/>
        <v>0.28082191780821919</v>
      </c>
      <c r="H533" s="67">
        <f t="shared" si="51"/>
        <v>0</v>
      </c>
      <c r="J533" s="73">
        <f t="shared" si="53"/>
        <v>870.21095890410959</v>
      </c>
      <c r="K533" s="74">
        <f t="shared" si="52"/>
        <v>7137.8021903529188</v>
      </c>
    </row>
    <row r="534" spans="2:11" x14ac:dyDescent="0.25">
      <c r="B534" s="62">
        <v>44722</v>
      </c>
      <c r="C534" s="51">
        <v>527</v>
      </c>
      <c r="D534" s="51">
        <f>COUNTIF('Database MP5'!$B$1:$B$181,B534)</f>
        <v>1</v>
      </c>
      <c r="E534" s="51">
        <f t="shared" si="54"/>
        <v>204</v>
      </c>
      <c r="F534" s="51">
        <f t="shared" si="49"/>
        <v>204</v>
      </c>
      <c r="G534" s="66">
        <f t="shared" si="50"/>
        <v>0.27945205479452057</v>
      </c>
      <c r="H534" s="67">
        <f t="shared" si="51"/>
        <v>0.27945205479452057</v>
      </c>
      <c r="J534" s="73">
        <f t="shared" si="53"/>
        <v>870.49041095890414</v>
      </c>
      <c r="K534" s="74">
        <f t="shared" si="52"/>
        <v>7140.0943626915932</v>
      </c>
    </row>
    <row r="535" spans="2:11" x14ac:dyDescent="0.25">
      <c r="B535" s="62">
        <v>44723</v>
      </c>
      <c r="C535" s="51">
        <v>528</v>
      </c>
      <c r="D535" s="51">
        <f>COUNTIF('Database MP5'!$B$1:$B$181,B535)</f>
        <v>0</v>
      </c>
      <c r="E535" s="51">
        <f t="shared" si="54"/>
        <v>203</v>
      </c>
      <c r="F535" s="51">
        <f t="shared" si="49"/>
        <v>0</v>
      </c>
      <c r="G535" s="66">
        <f t="shared" si="50"/>
        <v>0.27808219178082194</v>
      </c>
      <c r="H535" s="67">
        <f t="shared" si="51"/>
        <v>0</v>
      </c>
      <c r="J535" s="73">
        <f t="shared" si="53"/>
        <v>870.49041095890414</v>
      </c>
      <c r="K535" s="74">
        <f t="shared" si="52"/>
        <v>7140.0943626915932</v>
      </c>
    </row>
    <row r="536" spans="2:11" x14ac:dyDescent="0.25">
      <c r="B536" s="62">
        <v>44724</v>
      </c>
      <c r="C536" s="51">
        <v>529</v>
      </c>
      <c r="D536" s="51">
        <f>COUNTIF('Database MP5'!$B$1:$B$181,B536)</f>
        <v>0</v>
      </c>
      <c r="E536" s="51">
        <f t="shared" si="54"/>
        <v>202</v>
      </c>
      <c r="F536" s="51">
        <f t="shared" si="49"/>
        <v>0</v>
      </c>
      <c r="G536" s="66">
        <f t="shared" si="50"/>
        <v>0.27671232876712326</v>
      </c>
      <c r="H536" s="67">
        <f t="shared" si="51"/>
        <v>0</v>
      </c>
      <c r="J536" s="73">
        <f t="shared" si="53"/>
        <v>870.49041095890414</v>
      </c>
      <c r="K536" s="74">
        <f t="shared" si="52"/>
        <v>7140.0943626915932</v>
      </c>
    </row>
    <row r="537" spans="2:11" x14ac:dyDescent="0.25">
      <c r="B537" s="62">
        <v>44725</v>
      </c>
      <c r="C537" s="51">
        <v>530</v>
      </c>
      <c r="D537" s="51">
        <f>COUNTIF('Database MP5'!$B$1:$B$181,B537)</f>
        <v>0</v>
      </c>
      <c r="E537" s="51">
        <f t="shared" si="54"/>
        <v>201</v>
      </c>
      <c r="F537" s="51">
        <f t="shared" si="49"/>
        <v>0</v>
      </c>
      <c r="G537" s="66">
        <f t="shared" si="50"/>
        <v>0.27534246575342464</v>
      </c>
      <c r="H537" s="67">
        <f t="shared" si="51"/>
        <v>0</v>
      </c>
      <c r="J537" s="73">
        <f t="shared" si="53"/>
        <v>870.49041095890414</v>
      </c>
      <c r="K537" s="74">
        <f t="shared" si="52"/>
        <v>7140.0943626915932</v>
      </c>
    </row>
    <row r="538" spans="2:11" x14ac:dyDescent="0.25">
      <c r="B538" s="62">
        <v>44726</v>
      </c>
      <c r="C538" s="51">
        <v>531</v>
      </c>
      <c r="D538" s="51">
        <f>COUNTIF('Database MP5'!$B$1:$B$181,B538)</f>
        <v>0</v>
      </c>
      <c r="E538" s="51">
        <f t="shared" si="54"/>
        <v>200</v>
      </c>
      <c r="F538" s="51">
        <f t="shared" si="49"/>
        <v>0</v>
      </c>
      <c r="G538" s="66">
        <f t="shared" si="50"/>
        <v>0.27397260273972601</v>
      </c>
      <c r="H538" s="67">
        <f t="shared" si="51"/>
        <v>0</v>
      </c>
      <c r="J538" s="73">
        <f t="shared" si="53"/>
        <v>870.49041095890414</v>
      </c>
      <c r="K538" s="74">
        <f t="shared" si="52"/>
        <v>7140.0943626915932</v>
      </c>
    </row>
    <row r="539" spans="2:11" x14ac:dyDescent="0.25">
      <c r="B539" s="62">
        <v>44727</v>
      </c>
      <c r="C539" s="51">
        <v>532</v>
      </c>
      <c r="D539" s="51">
        <f>COUNTIF('Database MP5'!$B$1:$B$181,B539)</f>
        <v>0</v>
      </c>
      <c r="E539" s="51">
        <f t="shared" si="54"/>
        <v>199</v>
      </c>
      <c r="F539" s="51">
        <f t="shared" si="49"/>
        <v>0</v>
      </c>
      <c r="G539" s="66">
        <f t="shared" si="50"/>
        <v>0.27260273972602739</v>
      </c>
      <c r="H539" s="67">
        <f t="shared" si="51"/>
        <v>0</v>
      </c>
      <c r="J539" s="73">
        <f t="shared" si="53"/>
        <v>870.49041095890414</v>
      </c>
      <c r="K539" s="74">
        <f t="shared" si="52"/>
        <v>7140.0943626915932</v>
      </c>
    </row>
    <row r="540" spans="2:11" x14ac:dyDescent="0.25">
      <c r="B540" s="62">
        <v>44728</v>
      </c>
      <c r="C540" s="51">
        <v>533</v>
      </c>
      <c r="D540" s="51">
        <f>COUNTIF('Database MP5'!$B$1:$B$181,B540)</f>
        <v>0</v>
      </c>
      <c r="E540" s="51">
        <f t="shared" si="54"/>
        <v>198</v>
      </c>
      <c r="F540" s="51">
        <f t="shared" si="49"/>
        <v>0</v>
      </c>
      <c r="G540" s="66">
        <f t="shared" si="50"/>
        <v>0.27123287671232876</v>
      </c>
      <c r="H540" s="67">
        <f t="shared" si="51"/>
        <v>0</v>
      </c>
      <c r="J540" s="73">
        <f t="shared" si="53"/>
        <v>870.49041095890414</v>
      </c>
      <c r="K540" s="74">
        <f t="shared" si="52"/>
        <v>7140.0943626915932</v>
      </c>
    </row>
    <row r="541" spans="2:11" x14ac:dyDescent="0.25">
      <c r="B541" s="62">
        <v>44729</v>
      </c>
      <c r="C541" s="51">
        <v>534</v>
      </c>
      <c r="D541" s="51">
        <f>COUNTIF('Database MP5'!$B$1:$B$181,B541)</f>
        <v>9</v>
      </c>
      <c r="E541" s="51">
        <f t="shared" si="54"/>
        <v>197</v>
      </c>
      <c r="F541" s="51">
        <f t="shared" si="49"/>
        <v>1773</v>
      </c>
      <c r="G541" s="66">
        <f t="shared" si="50"/>
        <v>0.26986301369863014</v>
      </c>
      <c r="H541" s="67">
        <f t="shared" si="51"/>
        <v>2.4287671232876713</v>
      </c>
      <c r="J541" s="73">
        <f t="shared" si="53"/>
        <v>872.91917808219182</v>
      </c>
      <c r="K541" s="74">
        <f t="shared" si="52"/>
        <v>7160.0160369880095</v>
      </c>
    </row>
    <row r="542" spans="2:11" x14ac:dyDescent="0.25">
      <c r="B542" s="62">
        <v>44730</v>
      </c>
      <c r="C542" s="51">
        <v>535</v>
      </c>
      <c r="D542" s="51">
        <f>COUNTIF('Database MP5'!$B$1:$B$181,B542)</f>
        <v>8</v>
      </c>
      <c r="E542" s="51">
        <f t="shared" si="54"/>
        <v>196</v>
      </c>
      <c r="F542" s="51">
        <f t="shared" si="49"/>
        <v>1568</v>
      </c>
      <c r="G542" s="66">
        <f t="shared" si="50"/>
        <v>0.26849315068493151</v>
      </c>
      <c r="H542" s="67">
        <f t="shared" si="51"/>
        <v>2.1479452054794521</v>
      </c>
      <c r="J542" s="73">
        <f t="shared" si="53"/>
        <v>875.06712328767128</v>
      </c>
      <c r="K542" s="74">
        <f t="shared" si="52"/>
        <v>7177.6343028068368</v>
      </c>
    </row>
    <row r="543" spans="2:11" x14ac:dyDescent="0.25">
      <c r="B543" s="62">
        <v>44731</v>
      </c>
      <c r="C543" s="51">
        <v>536</v>
      </c>
      <c r="D543" s="51">
        <f>COUNTIF('Database MP5'!$B$1:$B$181,B543)</f>
        <v>0</v>
      </c>
      <c r="E543" s="51">
        <f t="shared" si="54"/>
        <v>195</v>
      </c>
      <c r="F543" s="51">
        <f t="shared" si="49"/>
        <v>0</v>
      </c>
      <c r="G543" s="66">
        <f t="shared" si="50"/>
        <v>0.26712328767123289</v>
      </c>
      <c r="H543" s="67">
        <f t="shared" si="51"/>
        <v>0</v>
      </c>
      <c r="J543" s="73">
        <f t="shared" si="53"/>
        <v>875.06712328767128</v>
      </c>
      <c r="K543" s="74">
        <f t="shared" si="52"/>
        <v>7177.6343028068368</v>
      </c>
    </row>
    <row r="544" spans="2:11" x14ac:dyDescent="0.25">
      <c r="B544" s="62">
        <v>44732</v>
      </c>
      <c r="C544" s="51">
        <v>537</v>
      </c>
      <c r="D544" s="51">
        <f>COUNTIF('Database MP5'!$B$1:$B$181,B544)</f>
        <v>3</v>
      </c>
      <c r="E544" s="51">
        <f t="shared" si="54"/>
        <v>194</v>
      </c>
      <c r="F544" s="51">
        <f t="shared" si="49"/>
        <v>582</v>
      </c>
      <c r="G544" s="66">
        <f t="shared" si="50"/>
        <v>0.26575342465753427</v>
      </c>
      <c r="H544" s="67">
        <f t="shared" si="51"/>
        <v>0.7972602739726028</v>
      </c>
      <c r="J544" s="73">
        <f t="shared" si="53"/>
        <v>875.86438356164388</v>
      </c>
      <c r="K544" s="74">
        <f t="shared" si="52"/>
        <v>7184.1737356554067</v>
      </c>
    </row>
    <row r="545" spans="2:11" x14ac:dyDescent="0.25">
      <c r="B545" s="62">
        <v>44733</v>
      </c>
      <c r="C545" s="51">
        <v>538</v>
      </c>
      <c r="D545" s="51">
        <f>COUNTIF('Database MP5'!$B$1:$B$181,B545)</f>
        <v>6</v>
      </c>
      <c r="E545" s="51">
        <f t="shared" si="54"/>
        <v>193</v>
      </c>
      <c r="F545" s="51">
        <f t="shared" si="49"/>
        <v>1158</v>
      </c>
      <c r="G545" s="66">
        <f t="shared" si="50"/>
        <v>0.26438356164383564</v>
      </c>
      <c r="H545" s="67">
        <f t="shared" si="51"/>
        <v>1.5863013698630137</v>
      </c>
      <c r="J545" s="73">
        <f t="shared" si="53"/>
        <v>877.45068493150688</v>
      </c>
      <c r="K545" s="74">
        <f t="shared" si="52"/>
        <v>7197.1851845190549</v>
      </c>
    </row>
    <row r="546" spans="2:11" x14ac:dyDescent="0.25">
      <c r="B546" s="62">
        <v>44734</v>
      </c>
      <c r="C546" s="51">
        <v>539</v>
      </c>
      <c r="D546" s="51">
        <f>COUNTIF('Database MP5'!$B$1:$B$181,B546)</f>
        <v>1</v>
      </c>
      <c r="E546" s="51">
        <f t="shared" si="54"/>
        <v>192</v>
      </c>
      <c r="F546" s="51">
        <f t="shared" si="49"/>
        <v>192</v>
      </c>
      <c r="G546" s="66">
        <f t="shared" si="50"/>
        <v>0.26301369863013696</v>
      </c>
      <c r="H546" s="67">
        <f t="shared" si="51"/>
        <v>0.26301369863013696</v>
      </c>
      <c r="J546" s="73">
        <f t="shared" si="53"/>
        <v>877.71369863013706</v>
      </c>
      <c r="K546" s="74">
        <f t="shared" si="52"/>
        <v>7199.3425231907495</v>
      </c>
    </row>
    <row r="547" spans="2:11" x14ac:dyDescent="0.25">
      <c r="B547" s="62">
        <v>44735</v>
      </c>
      <c r="C547" s="51">
        <v>540</v>
      </c>
      <c r="D547" s="51">
        <f>COUNTIF('Database MP5'!$B$1:$B$181,B547)</f>
        <v>0</v>
      </c>
      <c r="E547" s="51">
        <f t="shared" si="54"/>
        <v>191</v>
      </c>
      <c r="F547" s="51">
        <f t="shared" si="49"/>
        <v>0</v>
      </c>
      <c r="G547" s="66">
        <f t="shared" si="50"/>
        <v>0.26164383561643834</v>
      </c>
      <c r="H547" s="67">
        <f t="shared" si="51"/>
        <v>0</v>
      </c>
      <c r="J547" s="73">
        <f t="shared" si="53"/>
        <v>877.71369863013706</v>
      </c>
      <c r="K547" s="74">
        <f t="shared" si="52"/>
        <v>7199.3425231907495</v>
      </c>
    </row>
    <row r="548" spans="2:11" x14ac:dyDescent="0.25">
      <c r="B548" s="62">
        <v>44736</v>
      </c>
      <c r="C548" s="51">
        <v>541</v>
      </c>
      <c r="D548" s="51">
        <f>COUNTIF('Database MP5'!$B$1:$B$181,B548)</f>
        <v>0</v>
      </c>
      <c r="E548" s="51">
        <f t="shared" si="54"/>
        <v>190</v>
      </c>
      <c r="F548" s="51">
        <f t="shared" si="49"/>
        <v>0</v>
      </c>
      <c r="G548" s="66">
        <f t="shared" si="50"/>
        <v>0.26027397260273971</v>
      </c>
      <c r="H548" s="67">
        <f t="shared" si="51"/>
        <v>0</v>
      </c>
      <c r="J548" s="73">
        <f t="shared" si="53"/>
        <v>877.71369863013706</v>
      </c>
      <c r="K548" s="74">
        <f t="shared" si="52"/>
        <v>7199.3425231907495</v>
      </c>
    </row>
    <row r="549" spans="2:11" x14ac:dyDescent="0.25">
      <c r="B549" s="62">
        <v>44737</v>
      </c>
      <c r="C549" s="51">
        <v>542</v>
      </c>
      <c r="D549" s="51">
        <f>COUNTIF('Database MP5'!$B$1:$B$181,B549)</f>
        <v>0</v>
      </c>
      <c r="E549" s="51">
        <f t="shared" si="54"/>
        <v>189</v>
      </c>
      <c r="F549" s="51">
        <f t="shared" si="49"/>
        <v>0</v>
      </c>
      <c r="G549" s="66">
        <f t="shared" si="50"/>
        <v>0.25890410958904109</v>
      </c>
      <c r="H549" s="67">
        <f t="shared" si="51"/>
        <v>0</v>
      </c>
      <c r="J549" s="73">
        <f t="shared" si="53"/>
        <v>877.71369863013706</v>
      </c>
      <c r="K549" s="74">
        <f t="shared" si="52"/>
        <v>7199.3425231907495</v>
      </c>
    </row>
    <row r="550" spans="2:11" x14ac:dyDescent="0.25">
      <c r="B550" s="62">
        <v>44738</v>
      </c>
      <c r="C550" s="51">
        <v>543</v>
      </c>
      <c r="D550" s="51">
        <f>COUNTIF('Database MP5'!$B$1:$B$181,B550)</f>
        <v>0</v>
      </c>
      <c r="E550" s="51">
        <f t="shared" si="54"/>
        <v>188</v>
      </c>
      <c r="F550" s="51">
        <f t="shared" si="49"/>
        <v>0</v>
      </c>
      <c r="G550" s="66">
        <f t="shared" si="50"/>
        <v>0.25753424657534246</v>
      </c>
      <c r="H550" s="67">
        <f t="shared" si="51"/>
        <v>0</v>
      </c>
      <c r="J550" s="73">
        <f t="shared" si="53"/>
        <v>877.71369863013706</v>
      </c>
      <c r="K550" s="74">
        <f t="shared" si="52"/>
        <v>7199.3425231907495</v>
      </c>
    </row>
    <row r="551" spans="2:11" x14ac:dyDescent="0.25">
      <c r="B551" s="62">
        <v>44739</v>
      </c>
      <c r="C551" s="51">
        <v>544</v>
      </c>
      <c r="D551" s="51">
        <f>COUNTIF('Database MP5'!$B$1:$B$181,B551)</f>
        <v>0</v>
      </c>
      <c r="E551" s="51">
        <f t="shared" si="54"/>
        <v>187</v>
      </c>
      <c r="F551" s="51">
        <f t="shared" si="49"/>
        <v>0</v>
      </c>
      <c r="G551" s="66">
        <f t="shared" si="50"/>
        <v>0.25616438356164384</v>
      </c>
      <c r="H551" s="67">
        <f t="shared" si="51"/>
        <v>0</v>
      </c>
      <c r="J551" s="73">
        <f t="shared" si="53"/>
        <v>877.71369863013706</v>
      </c>
      <c r="K551" s="74">
        <f t="shared" si="52"/>
        <v>7199.3425231907495</v>
      </c>
    </row>
    <row r="552" spans="2:11" x14ac:dyDescent="0.25">
      <c r="B552" s="62">
        <v>44740</v>
      </c>
      <c r="C552" s="51">
        <v>545</v>
      </c>
      <c r="D552" s="51">
        <f>COUNTIF('Database MP5'!$B$1:$B$181,B552)</f>
        <v>0</v>
      </c>
      <c r="E552" s="51">
        <f t="shared" si="54"/>
        <v>186</v>
      </c>
      <c r="F552" s="51">
        <f t="shared" si="49"/>
        <v>0</v>
      </c>
      <c r="G552" s="66">
        <f t="shared" si="50"/>
        <v>0.25479452054794521</v>
      </c>
      <c r="H552" s="67">
        <f t="shared" si="51"/>
        <v>0</v>
      </c>
      <c r="J552" s="73">
        <f t="shared" si="53"/>
        <v>877.71369863013706</v>
      </c>
      <c r="K552" s="74">
        <f t="shared" si="52"/>
        <v>7199.3425231907495</v>
      </c>
    </row>
    <row r="553" spans="2:11" x14ac:dyDescent="0.25">
      <c r="B553" s="62">
        <v>44741</v>
      </c>
      <c r="C553" s="51">
        <v>546</v>
      </c>
      <c r="D553" s="51">
        <f>COUNTIF('Database MP5'!$B$1:$B$181,B553)</f>
        <v>0</v>
      </c>
      <c r="E553" s="51">
        <f t="shared" si="54"/>
        <v>185</v>
      </c>
      <c r="F553" s="51">
        <f t="shared" si="49"/>
        <v>0</v>
      </c>
      <c r="G553" s="66">
        <f t="shared" si="50"/>
        <v>0.25342465753424659</v>
      </c>
      <c r="H553" s="67">
        <f t="shared" si="51"/>
        <v>0</v>
      </c>
      <c r="J553" s="73">
        <f t="shared" si="53"/>
        <v>877.71369863013706</v>
      </c>
      <c r="K553" s="74">
        <f t="shared" si="52"/>
        <v>7199.3425231907495</v>
      </c>
    </row>
    <row r="554" spans="2:11" x14ac:dyDescent="0.25">
      <c r="B554" s="62">
        <v>44742</v>
      </c>
      <c r="C554" s="51">
        <v>547</v>
      </c>
      <c r="D554" s="51">
        <f>COUNTIF('Database MP5'!$B$1:$B$181,B554)</f>
        <v>0</v>
      </c>
      <c r="E554" s="51">
        <f t="shared" si="54"/>
        <v>184</v>
      </c>
      <c r="F554" s="51">
        <f t="shared" si="49"/>
        <v>0</v>
      </c>
      <c r="G554" s="66">
        <f t="shared" si="50"/>
        <v>0.25205479452054796</v>
      </c>
      <c r="H554" s="67">
        <f t="shared" si="51"/>
        <v>0</v>
      </c>
      <c r="J554" s="73">
        <f t="shared" si="53"/>
        <v>877.71369863013706</v>
      </c>
      <c r="K554" s="74">
        <f t="shared" si="52"/>
        <v>7199.3425231907495</v>
      </c>
    </row>
    <row r="555" spans="2:11" x14ac:dyDescent="0.25">
      <c r="B555" s="62">
        <v>44743</v>
      </c>
      <c r="C555" s="51">
        <v>548</v>
      </c>
      <c r="D555" s="51">
        <f>COUNTIF('Database MP5'!$B$1:$B$181,B555)</f>
        <v>0</v>
      </c>
      <c r="E555" s="51">
        <f t="shared" si="54"/>
        <v>183</v>
      </c>
      <c r="F555" s="51">
        <f t="shared" si="49"/>
        <v>0</v>
      </c>
      <c r="G555" s="66">
        <f t="shared" si="50"/>
        <v>0.25068493150684934</v>
      </c>
      <c r="H555" s="67">
        <f t="shared" si="51"/>
        <v>0</v>
      </c>
      <c r="J555" s="73">
        <f t="shared" si="53"/>
        <v>877.71369863013706</v>
      </c>
      <c r="K555" s="74">
        <f t="shared" si="52"/>
        <v>7199.3425231907495</v>
      </c>
    </row>
    <row r="556" spans="2:11" x14ac:dyDescent="0.25">
      <c r="B556" s="62">
        <v>44744</v>
      </c>
      <c r="C556" s="51">
        <v>549</v>
      </c>
      <c r="D556" s="51">
        <f>COUNTIF('Database MP5'!$B$1:$B$181,B556)</f>
        <v>0</v>
      </c>
      <c r="E556" s="51">
        <f t="shared" si="54"/>
        <v>182</v>
      </c>
      <c r="F556" s="51">
        <f t="shared" si="49"/>
        <v>0</v>
      </c>
      <c r="G556" s="66">
        <f t="shared" si="50"/>
        <v>0.24931506849315069</v>
      </c>
      <c r="H556" s="67">
        <f t="shared" si="51"/>
        <v>0</v>
      </c>
      <c r="J556" s="73">
        <f t="shared" si="53"/>
        <v>877.71369863013706</v>
      </c>
      <c r="K556" s="74">
        <f t="shared" si="52"/>
        <v>7199.3425231907495</v>
      </c>
    </row>
    <row r="557" spans="2:11" x14ac:dyDescent="0.25">
      <c r="B557" s="62">
        <v>44745</v>
      </c>
      <c r="C557" s="51">
        <v>550</v>
      </c>
      <c r="D557" s="51">
        <f>COUNTIF('Database MP5'!$B$1:$B$181,B557)</f>
        <v>0</v>
      </c>
      <c r="E557" s="51">
        <f t="shared" si="54"/>
        <v>181</v>
      </c>
      <c r="F557" s="51">
        <f t="shared" si="49"/>
        <v>0</v>
      </c>
      <c r="G557" s="66">
        <f t="shared" si="50"/>
        <v>0.24794520547945206</v>
      </c>
      <c r="H557" s="67">
        <f t="shared" si="51"/>
        <v>0</v>
      </c>
      <c r="J557" s="73">
        <f t="shared" si="53"/>
        <v>877.71369863013706</v>
      </c>
      <c r="K557" s="74">
        <f t="shared" si="52"/>
        <v>7199.3425231907495</v>
      </c>
    </row>
    <row r="558" spans="2:11" x14ac:dyDescent="0.25">
      <c r="B558" s="62">
        <v>44746</v>
      </c>
      <c r="C558" s="51">
        <v>551</v>
      </c>
      <c r="D558" s="51">
        <f>COUNTIF('Database MP5'!$B$1:$B$181,B558)</f>
        <v>0</v>
      </c>
      <c r="E558" s="51">
        <f t="shared" si="54"/>
        <v>180</v>
      </c>
      <c r="F558" s="51">
        <f t="shared" si="49"/>
        <v>0</v>
      </c>
      <c r="G558" s="66">
        <f t="shared" si="50"/>
        <v>0.24657534246575341</v>
      </c>
      <c r="H558" s="67">
        <f t="shared" si="51"/>
        <v>0</v>
      </c>
      <c r="J558" s="73">
        <f t="shared" si="53"/>
        <v>877.71369863013706</v>
      </c>
      <c r="K558" s="74">
        <f t="shared" si="52"/>
        <v>7199.3425231907495</v>
      </c>
    </row>
    <row r="559" spans="2:11" x14ac:dyDescent="0.25">
      <c r="B559" s="62">
        <v>44747</v>
      </c>
      <c r="C559" s="51">
        <v>552</v>
      </c>
      <c r="D559" s="51">
        <f>COUNTIF('Database MP5'!$B$1:$B$181,B559)</f>
        <v>0</v>
      </c>
      <c r="E559" s="51">
        <f t="shared" si="54"/>
        <v>179</v>
      </c>
      <c r="F559" s="51">
        <f t="shared" si="49"/>
        <v>0</v>
      </c>
      <c r="G559" s="66">
        <f t="shared" si="50"/>
        <v>0.24520547945205479</v>
      </c>
      <c r="H559" s="67">
        <f t="shared" si="51"/>
        <v>0</v>
      </c>
      <c r="J559" s="73">
        <f t="shared" si="53"/>
        <v>877.71369863013706</v>
      </c>
      <c r="K559" s="74">
        <f t="shared" si="52"/>
        <v>7199.3425231907495</v>
      </c>
    </row>
    <row r="560" spans="2:11" x14ac:dyDescent="0.25">
      <c r="B560" s="62">
        <v>44748</v>
      </c>
      <c r="C560" s="51">
        <v>553</v>
      </c>
      <c r="D560" s="51">
        <f>COUNTIF('Database MP5'!$B$1:$B$181,B560)</f>
        <v>0</v>
      </c>
      <c r="E560" s="51">
        <f t="shared" si="54"/>
        <v>178</v>
      </c>
      <c r="F560" s="51">
        <f t="shared" si="49"/>
        <v>0</v>
      </c>
      <c r="G560" s="66">
        <f t="shared" si="50"/>
        <v>0.24383561643835616</v>
      </c>
      <c r="H560" s="67">
        <f t="shared" si="51"/>
        <v>0</v>
      </c>
      <c r="J560" s="73">
        <f t="shared" si="53"/>
        <v>877.71369863013706</v>
      </c>
      <c r="K560" s="74">
        <f t="shared" si="52"/>
        <v>7199.3425231907495</v>
      </c>
    </row>
    <row r="561" spans="2:11" x14ac:dyDescent="0.25">
      <c r="B561" s="62">
        <v>44749</v>
      </c>
      <c r="C561" s="51">
        <v>554</v>
      </c>
      <c r="D561" s="51">
        <f>COUNTIF('Database MP5'!$B$1:$B$181,B561)</f>
        <v>0</v>
      </c>
      <c r="E561" s="51">
        <f t="shared" si="54"/>
        <v>177</v>
      </c>
      <c r="F561" s="51">
        <f t="shared" si="49"/>
        <v>0</v>
      </c>
      <c r="G561" s="66">
        <f t="shared" si="50"/>
        <v>0.24246575342465754</v>
      </c>
      <c r="H561" s="67">
        <f t="shared" si="51"/>
        <v>0</v>
      </c>
      <c r="J561" s="73">
        <f t="shared" si="53"/>
        <v>877.71369863013706</v>
      </c>
      <c r="K561" s="74">
        <f t="shared" si="52"/>
        <v>7199.3425231907495</v>
      </c>
    </row>
    <row r="562" spans="2:11" x14ac:dyDescent="0.25">
      <c r="B562" s="62">
        <v>44750</v>
      </c>
      <c r="C562" s="51">
        <v>555</v>
      </c>
      <c r="D562" s="51">
        <f>COUNTIF('Database MP5'!$B$1:$B$181,B562)</f>
        <v>0</v>
      </c>
      <c r="E562" s="51">
        <f t="shared" si="54"/>
        <v>176</v>
      </c>
      <c r="F562" s="51">
        <f t="shared" si="49"/>
        <v>0</v>
      </c>
      <c r="G562" s="66">
        <f t="shared" si="50"/>
        <v>0.24109589041095891</v>
      </c>
      <c r="H562" s="67">
        <f t="shared" si="51"/>
        <v>0</v>
      </c>
      <c r="J562" s="73">
        <f t="shared" si="53"/>
        <v>877.71369863013706</v>
      </c>
      <c r="K562" s="74">
        <f t="shared" si="52"/>
        <v>7199.3425231907495</v>
      </c>
    </row>
    <row r="563" spans="2:11" x14ac:dyDescent="0.25">
      <c r="B563" s="62">
        <v>44751</v>
      </c>
      <c r="C563" s="51">
        <v>556</v>
      </c>
      <c r="D563" s="51">
        <f>COUNTIF('Database MP5'!$B$1:$B$181,B563)</f>
        <v>0</v>
      </c>
      <c r="E563" s="51">
        <f t="shared" si="54"/>
        <v>175</v>
      </c>
      <c r="F563" s="51">
        <f t="shared" si="49"/>
        <v>0</v>
      </c>
      <c r="G563" s="66">
        <f t="shared" si="50"/>
        <v>0.23972602739726026</v>
      </c>
      <c r="H563" s="67">
        <f t="shared" si="51"/>
        <v>0</v>
      </c>
      <c r="J563" s="73">
        <f t="shared" si="53"/>
        <v>877.71369863013706</v>
      </c>
      <c r="K563" s="74">
        <f t="shared" si="52"/>
        <v>7199.3425231907495</v>
      </c>
    </row>
    <row r="564" spans="2:11" x14ac:dyDescent="0.25">
      <c r="B564" s="62">
        <v>44752</v>
      </c>
      <c r="C564" s="51">
        <v>557</v>
      </c>
      <c r="D564" s="51">
        <f>COUNTIF('Database MP5'!$B$1:$B$181,B564)</f>
        <v>0</v>
      </c>
      <c r="E564" s="51">
        <f t="shared" si="54"/>
        <v>174</v>
      </c>
      <c r="F564" s="51">
        <f t="shared" si="49"/>
        <v>0</v>
      </c>
      <c r="G564" s="66">
        <f t="shared" si="50"/>
        <v>0.23835616438356164</v>
      </c>
      <c r="H564" s="67">
        <f t="shared" si="51"/>
        <v>0</v>
      </c>
      <c r="J564" s="73">
        <f t="shared" si="53"/>
        <v>877.71369863013706</v>
      </c>
      <c r="K564" s="74">
        <f t="shared" si="52"/>
        <v>7199.3425231907495</v>
      </c>
    </row>
    <row r="565" spans="2:11" x14ac:dyDescent="0.25">
      <c r="B565" s="62">
        <v>44753</v>
      </c>
      <c r="C565" s="51">
        <v>558</v>
      </c>
      <c r="D565" s="51">
        <f>COUNTIF('Database MP5'!$B$1:$B$181,B565)</f>
        <v>0</v>
      </c>
      <c r="E565" s="51">
        <f t="shared" si="54"/>
        <v>173</v>
      </c>
      <c r="F565" s="51">
        <f t="shared" si="49"/>
        <v>0</v>
      </c>
      <c r="G565" s="66">
        <f t="shared" si="50"/>
        <v>0.23698630136986301</v>
      </c>
      <c r="H565" s="67">
        <f t="shared" si="51"/>
        <v>0</v>
      </c>
      <c r="J565" s="73">
        <f t="shared" si="53"/>
        <v>877.71369863013706</v>
      </c>
      <c r="K565" s="74">
        <f t="shared" si="52"/>
        <v>7199.3425231907495</v>
      </c>
    </row>
    <row r="566" spans="2:11" x14ac:dyDescent="0.25">
      <c r="B566" s="62">
        <v>44754</v>
      </c>
      <c r="C566" s="51">
        <v>559</v>
      </c>
      <c r="D566" s="51">
        <f>COUNTIF('Database MP5'!$B$1:$B$181,B566)</f>
        <v>0</v>
      </c>
      <c r="E566" s="51">
        <f t="shared" si="54"/>
        <v>172</v>
      </c>
      <c r="F566" s="51">
        <f t="shared" ref="F566:F629" si="55">E566*D566</f>
        <v>0</v>
      </c>
      <c r="G566" s="66">
        <f t="shared" ref="G566:G629" si="56">E566/$K$4</f>
        <v>0.23561643835616439</v>
      </c>
      <c r="H566" s="67">
        <f t="shared" ref="H566:H629" si="57">D566*G566</f>
        <v>0</v>
      </c>
      <c r="J566" s="73">
        <f t="shared" si="53"/>
        <v>877.71369863013706</v>
      </c>
      <c r="K566" s="74">
        <f t="shared" si="52"/>
        <v>7199.3425231907495</v>
      </c>
    </row>
    <row r="567" spans="2:11" x14ac:dyDescent="0.25">
      <c r="B567" s="62">
        <v>44755</v>
      </c>
      <c r="C567" s="51">
        <v>560</v>
      </c>
      <c r="D567" s="51">
        <f>COUNTIF('Database MP5'!$B$1:$B$181,B567)</f>
        <v>0</v>
      </c>
      <c r="E567" s="51">
        <f t="shared" si="54"/>
        <v>171</v>
      </c>
      <c r="F567" s="51">
        <f t="shared" si="55"/>
        <v>0</v>
      </c>
      <c r="G567" s="66">
        <f t="shared" si="56"/>
        <v>0.23424657534246576</v>
      </c>
      <c r="H567" s="67">
        <f t="shared" si="57"/>
        <v>0</v>
      </c>
      <c r="J567" s="73">
        <f t="shared" si="53"/>
        <v>877.71369863013706</v>
      </c>
      <c r="K567" s="74">
        <f t="shared" si="52"/>
        <v>7199.3425231907495</v>
      </c>
    </row>
    <row r="568" spans="2:11" x14ac:dyDescent="0.25">
      <c r="B568" s="62">
        <v>44756</v>
      </c>
      <c r="C568" s="51">
        <v>561</v>
      </c>
      <c r="D568" s="51">
        <f>COUNTIF('Database MP5'!$B$1:$B$181,B568)</f>
        <v>0</v>
      </c>
      <c r="E568" s="51">
        <f t="shared" si="54"/>
        <v>170</v>
      </c>
      <c r="F568" s="51">
        <f t="shared" si="55"/>
        <v>0</v>
      </c>
      <c r="G568" s="66">
        <f t="shared" si="56"/>
        <v>0.23287671232876711</v>
      </c>
      <c r="H568" s="67">
        <f t="shared" si="57"/>
        <v>0</v>
      </c>
      <c r="J568" s="73">
        <f t="shared" si="53"/>
        <v>877.71369863013706</v>
      </c>
      <c r="K568" s="74">
        <f t="shared" si="52"/>
        <v>7199.3425231907495</v>
      </c>
    </row>
    <row r="569" spans="2:11" x14ac:dyDescent="0.25">
      <c r="B569" s="62">
        <v>44757</v>
      </c>
      <c r="C569" s="51">
        <v>562</v>
      </c>
      <c r="D569" s="51">
        <f>COUNTIF('Database MP5'!$B$1:$B$181,B569)</f>
        <v>0</v>
      </c>
      <c r="E569" s="51">
        <f t="shared" si="54"/>
        <v>169</v>
      </c>
      <c r="F569" s="51">
        <f t="shared" si="55"/>
        <v>0</v>
      </c>
      <c r="G569" s="66">
        <f t="shared" si="56"/>
        <v>0.23150684931506849</v>
      </c>
      <c r="H569" s="67">
        <f t="shared" si="57"/>
        <v>0</v>
      </c>
      <c r="J569" s="73">
        <f t="shared" si="53"/>
        <v>877.71369863013706</v>
      </c>
      <c r="K569" s="74">
        <f t="shared" si="52"/>
        <v>7199.3425231907495</v>
      </c>
    </row>
    <row r="570" spans="2:11" x14ac:dyDescent="0.25">
      <c r="B570" s="62">
        <v>44758</v>
      </c>
      <c r="C570" s="51">
        <v>563</v>
      </c>
      <c r="D570" s="51">
        <f>COUNTIF('Database MP5'!$B$1:$B$181,B570)</f>
        <v>0</v>
      </c>
      <c r="E570" s="51">
        <f t="shared" si="54"/>
        <v>168</v>
      </c>
      <c r="F570" s="51">
        <f t="shared" si="55"/>
        <v>0</v>
      </c>
      <c r="G570" s="66">
        <f t="shared" si="56"/>
        <v>0.23013698630136986</v>
      </c>
      <c r="H570" s="67">
        <f t="shared" si="57"/>
        <v>0</v>
      </c>
      <c r="J570" s="73">
        <f t="shared" si="53"/>
        <v>877.71369863013706</v>
      </c>
      <c r="K570" s="74">
        <f t="shared" si="52"/>
        <v>7199.3425231907495</v>
      </c>
    </row>
    <row r="571" spans="2:11" x14ac:dyDescent="0.25">
      <c r="B571" s="62">
        <v>44759</v>
      </c>
      <c r="C571" s="51">
        <v>564</v>
      </c>
      <c r="D571" s="51">
        <f>COUNTIF('Database MP5'!$B$1:$B$181,B571)</f>
        <v>0</v>
      </c>
      <c r="E571" s="51">
        <f t="shared" si="54"/>
        <v>167</v>
      </c>
      <c r="F571" s="51">
        <f t="shared" si="55"/>
        <v>0</v>
      </c>
      <c r="G571" s="66">
        <f t="shared" si="56"/>
        <v>0.22876712328767124</v>
      </c>
      <c r="H571" s="67">
        <f t="shared" si="57"/>
        <v>0</v>
      </c>
      <c r="J571" s="73">
        <f t="shared" si="53"/>
        <v>877.71369863013706</v>
      </c>
      <c r="K571" s="74">
        <f t="shared" si="52"/>
        <v>7199.3425231907495</v>
      </c>
    </row>
    <row r="572" spans="2:11" x14ac:dyDescent="0.25">
      <c r="B572" s="62">
        <v>44760</v>
      </c>
      <c r="C572" s="51">
        <v>565</v>
      </c>
      <c r="D572" s="51">
        <f>COUNTIF('Database MP5'!$B$1:$B$181,B572)</f>
        <v>0</v>
      </c>
      <c r="E572" s="51">
        <f t="shared" si="54"/>
        <v>166</v>
      </c>
      <c r="F572" s="51">
        <f t="shared" si="55"/>
        <v>0</v>
      </c>
      <c r="G572" s="66">
        <f t="shared" si="56"/>
        <v>0.22739726027397261</v>
      </c>
      <c r="H572" s="67">
        <f t="shared" si="57"/>
        <v>0</v>
      </c>
      <c r="J572" s="73">
        <f t="shared" si="53"/>
        <v>877.71369863013706</v>
      </c>
      <c r="K572" s="74">
        <f t="shared" si="52"/>
        <v>7199.3425231907495</v>
      </c>
    </row>
    <row r="573" spans="2:11" x14ac:dyDescent="0.25">
      <c r="B573" s="62">
        <v>44761</v>
      </c>
      <c r="C573" s="51">
        <v>566</v>
      </c>
      <c r="D573" s="51">
        <f>COUNTIF('Database MP5'!$B$1:$B$181,B573)</f>
        <v>0</v>
      </c>
      <c r="E573" s="51">
        <f t="shared" si="54"/>
        <v>165</v>
      </c>
      <c r="F573" s="51">
        <f t="shared" si="55"/>
        <v>0</v>
      </c>
      <c r="G573" s="66">
        <f t="shared" si="56"/>
        <v>0.22602739726027396</v>
      </c>
      <c r="H573" s="67">
        <f t="shared" si="57"/>
        <v>0</v>
      </c>
      <c r="J573" s="73">
        <f t="shared" si="53"/>
        <v>877.71369863013706</v>
      </c>
      <c r="K573" s="74">
        <f t="shared" si="52"/>
        <v>7199.3425231907495</v>
      </c>
    </row>
    <row r="574" spans="2:11" x14ac:dyDescent="0.25">
      <c r="B574" s="62">
        <v>44762</v>
      </c>
      <c r="C574" s="51">
        <v>567</v>
      </c>
      <c r="D574" s="51">
        <f>COUNTIF('Database MP5'!$B$1:$B$181,B574)</f>
        <v>0</v>
      </c>
      <c r="E574" s="51">
        <f t="shared" si="54"/>
        <v>164</v>
      </c>
      <c r="F574" s="51">
        <f t="shared" si="55"/>
        <v>0</v>
      </c>
      <c r="G574" s="66">
        <f t="shared" si="56"/>
        <v>0.22465753424657534</v>
      </c>
      <c r="H574" s="67">
        <f t="shared" si="57"/>
        <v>0</v>
      </c>
      <c r="J574" s="73">
        <f t="shared" si="53"/>
        <v>877.71369863013706</v>
      </c>
      <c r="K574" s="74">
        <f t="shared" si="52"/>
        <v>7199.3425231907495</v>
      </c>
    </row>
    <row r="575" spans="2:11" x14ac:dyDescent="0.25">
      <c r="B575" s="62">
        <v>44763</v>
      </c>
      <c r="C575" s="51">
        <v>568</v>
      </c>
      <c r="D575" s="51">
        <f>COUNTIF('Database MP5'!$B$1:$B$181,B575)</f>
        <v>0</v>
      </c>
      <c r="E575" s="51">
        <f t="shared" si="54"/>
        <v>163</v>
      </c>
      <c r="F575" s="51">
        <f t="shared" si="55"/>
        <v>0</v>
      </c>
      <c r="G575" s="66">
        <f t="shared" si="56"/>
        <v>0.22328767123287671</v>
      </c>
      <c r="H575" s="67">
        <f t="shared" si="57"/>
        <v>0</v>
      </c>
      <c r="J575" s="73">
        <f t="shared" si="53"/>
        <v>877.71369863013706</v>
      </c>
      <c r="K575" s="74">
        <f t="shared" si="52"/>
        <v>7199.3425231907495</v>
      </c>
    </row>
    <row r="576" spans="2:11" x14ac:dyDescent="0.25">
      <c r="B576" s="62">
        <v>44764</v>
      </c>
      <c r="C576" s="51">
        <v>569</v>
      </c>
      <c r="D576" s="51">
        <f>COUNTIF('Database MP5'!$B$1:$B$181,B576)</f>
        <v>1</v>
      </c>
      <c r="E576" s="51">
        <f t="shared" si="54"/>
        <v>162</v>
      </c>
      <c r="F576" s="51">
        <f t="shared" si="55"/>
        <v>162</v>
      </c>
      <c r="G576" s="66">
        <f t="shared" si="56"/>
        <v>0.22191780821917809</v>
      </c>
      <c r="H576" s="67">
        <f t="shared" si="57"/>
        <v>0.22191780821917809</v>
      </c>
      <c r="J576" s="73">
        <f t="shared" si="53"/>
        <v>877.93561643835619</v>
      </c>
      <c r="K576" s="74">
        <f t="shared" si="52"/>
        <v>7201.1627776949899</v>
      </c>
    </row>
    <row r="577" spans="2:11" x14ac:dyDescent="0.25">
      <c r="B577" s="62">
        <v>44765</v>
      </c>
      <c r="C577" s="51">
        <v>570</v>
      </c>
      <c r="D577" s="51">
        <f>COUNTIF('Database MP5'!$B$1:$B$181,B577)</f>
        <v>0</v>
      </c>
      <c r="E577" s="51">
        <f t="shared" si="54"/>
        <v>161</v>
      </c>
      <c r="F577" s="51">
        <f t="shared" si="55"/>
        <v>0</v>
      </c>
      <c r="G577" s="66">
        <f t="shared" si="56"/>
        <v>0.22054794520547946</v>
      </c>
      <c r="H577" s="67">
        <f t="shared" si="57"/>
        <v>0</v>
      </c>
      <c r="J577" s="73">
        <f t="shared" si="53"/>
        <v>877.93561643835619</v>
      </c>
      <c r="K577" s="74">
        <f t="shared" si="52"/>
        <v>7201.1627776949899</v>
      </c>
    </row>
    <row r="578" spans="2:11" x14ac:dyDescent="0.25">
      <c r="B578" s="62">
        <v>44766</v>
      </c>
      <c r="C578" s="51">
        <v>571</v>
      </c>
      <c r="D578" s="51">
        <f>COUNTIF('Database MP5'!$B$1:$B$181,B578)</f>
        <v>0</v>
      </c>
      <c r="E578" s="51">
        <f t="shared" si="54"/>
        <v>160</v>
      </c>
      <c r="F578" s="51">
        <f t="shared" si="55"/>
        <v>0</v>
      </c>
      <c r="G578" s="66">
        <f t="shared" si="56"/>
        <v>0.21917808219178081</v>
      </c>
      <c r="H578" s="67">
        <f t="shared" si="57"/>
        <v>0</v>
      </c>
      <c r="J578" s="73">
        <f t="shared" si="53"/>
        <v>877.93561643835619</v>
      </c>
      <c r="K578" s="74">
        <f t="shared" si="52"/>
        <v>7201.1627776949899</v>
      </c>
    </row>
    <row r="579" spans="2:11" x14ac:dyDescent="0.25">
      <c r="B579" s="62">
        <v>44767</v>
      </c>
      <c r="C579" s="51">
        <v>572</v>
      </c>
      <c r="D579" s="51">
        <f>COUNTIF('Database MP5'!$B$1:$B$181,B579)</f>
        <v>0</v>
      </c>
      <c r="E579" s="51">
        <f t="shared" si="54"/>
        <v>159</v>
      </c>
      <c r="F579" s="51">
        <f t="shared" si="55"/>
        <v>0</v>
      </c>
      <c r="G579" s="66">
        <f t="shared" si="56"/>
        <v>0.21780821917808219</v>
      </c>
      <c r="H579" s="67">
        <f t="shared" si="57"/>
        <v>0</v>
      </c>
      <c r="J579" s="73">
        <f t="shared" si="53"/>
        <v>877.93561643835619</v>
      </c>
      <c r="K579" s="74">
        <f t="shared" si="52"/>
        <v>7201.1627776949899</v>
      </c>
    </row>
    <row r="580" spans="2:11" x14ac:dyDescent="0.25">
      <c r="B580" s="62">
        <v>44768</v>
      </c>
      <c r="C580" s="51">
        <v>573</v>
      </c>
      <c r="D580" s="51">
        <f>COUNTIF('Database MP5'!$B$1:$B$181,B580)</f>
        <v>0</v>
      </c>
      <c r="E580" s="51">
        <f t="shared" si="54"/>
        <v>158</v>
      </c>
      <c r="F580" s="51">
        <f t="shared" si="55"/>
        <v>0</v>
      </c>
      <c r="G580" s="66">
        <f t="shared" si="56"/>
        <v>0.21643835616438356</v>
      </c>
      <c r="H580" s="67">
        <f t="shared" si="57"/>
        <v>0</v>
      </c>
      <c r="J580" s="73">
        <f t="shared" si="53"/>
        <v>877.93561643835619</v>
      </c>
      <c r="K580" s="74">
        <f t="shared" si="52"/>
        <v>7201.1627776949899</v>
      </c>
    </row>
    <row r="581" spans="2:11" x14ac:dyDescent="0.25">
      <c r="B581" s="62">
        <v>44769</v>
      </c>
      <c r="C581" s="51">
        <v>574</v>
      </c>
      <c r="D581" s="51">
        <f>COUNTIF('Database MP5'!$B$1:$B$181,B581)</f>
        <v>0</v>
      </c>
      <c r="E581" s="51">
        <f t="shared" si="54"/>
        <v>157</v>
      </c>
      <c r="F581" s="51">
        <f t="shared" si="55"/>
        <v>0</v>
      </c>
      <c r="G581" s="66">
        <f t="shared" si="56"/>
        <v>0.21506849315068494</v>
      </c>
      <c r="H581" s="67">
        <f t="shared" si="57"/>
        <v>0</v>
      </c>
      <c r="J581" s="73">
        <f t="shared" si="53"/>
        <v>877.93561643835619</v>
      </c>
      <c r="K581" s="74">
        <f t="shared" si="52"/>
        <v>7201.1627776949899</v>
      </c>
    </row>
    <row r="582" spans="2:11" x14ac:dyDescent="0.25">
      <c r="B582" s="62">
        <v>44770</v>
      </c>
      <c r="C582" s="51">
        <v>575</v>
      </c>
      <c r="D582" s="51">
        <f>COUNTIF('Database MP5'!$B$1:$B$181,B582)</f>
        <v>0</v>
      </c>
      <c r="E582" s="51">
        <f t="shared" si="54"/>
        <v>156</v>
      </c>
      <c r="F582" s="51">
        <f t="shared" si="55"/>
        <v>0</v>
      </c>
      <c r="G582" s="66">
        <f t="shared" si="56"/>
        <v>0.21369863013698631</v>
      </c>
      <c r="H582" s="67">
        <f t="shared" si="57"/>
        <v>0</v>
      </c>
      <c r="J582" s="73">
        <f t="shared" si="53"/>
        <v>877.93561643835619</v>
      </c>
      <c r="K582" s="74">
        <f t="shared" si="52"/>
        <v>7201.1627776949899</v>
      </c>
    </row>
    <row r="583" spans="2:11" x14ac:dyDescent="0.25">
      <c r="B583" s="62">
        <v>44771</v>
      </c>
      <c r="C583" s="51">
        <v>576</v>
      </c>
      <c r="D583" s="51">
        <f>COUNTIF('Database MP5'!$B$1:$B$181,B583)</f>
        <v>0</v>
      </c>
      <c r="E583" s="51">
        <f t="shared" si="54"/>
        <v>155</v>
      </c>
      <c r="F583" s="51">
        <f t="shared" si="55"/>
        <v>0</v>
      </c>
      <c r="G583" s="66">
        <f t="shared" si="56"/>
        <v>0.21232876712328766</v>
      </c>
      <c r="H583" s="67">
        <f t="shared" si="57"/>
        <v>0</v>
      </c>
      <c r="J583" s="73">
        <f t="shared" si="53"/>
        <v>877.93561643835619</v>
      </c>
      <c r="K583" s="74">
        <f t="shared" ref="K583:K646" si="58">$M$4*2*(1-$Q$4)*J583*$N$4*$O$4*$P$4</f>
        <v>7201.1627776949899</v>
      </c>
    </row>
    <row r="584" spans="2:11" x14ac:dyDescent="0.25">
      <c r="B584" s="62">
        <v>44772</v>
      </c>
      <c r="C584" s="51">
        <v>577</v>
      </c>
      <c r="D584" s="51">
        <f>COUNTIF('Database MP5'!$B$1:$B$181,B584)</f>
        <v>0</v>
      </c>
      <c r="E584" s="51">
        <f t="shared" si="54"/>
        <v>154</v>
      </c>
      <c r="F584" s="51">
        <f t="shared" si="55"/>
        <v>0</v>
      </c>
      <c r="G584" s="66">
        <f t="shared" si="56"/>
        <v>0.21095890410958903</v>
      </c>
      <c r="H584" s="67">
        <f t="shared" si="57"/>
        <v>0</v>
      </c>
      <c r="J584" s="73">
        <f t="shared" ref="J584:J647" si="59">H584+J583</f>
        <v>877.93561643835619</v>
      </c>
      <c r="K584" s="74">
        <f t="shared" si="58"/>
        <v>7201.1627776949899</v>
      </c>
    </row>
    <row r="585" spans="2:11" x14ac:dyDescent="0.25">
      <c r="B585" s="62">
        <v>44773</v>
      </c>
      <c r="C585" s="51">
        <v>578</v>
      </c>
      <c r="D585" s="51">
        <f>COUNTIF('Database MP5'!$B$1:$B$181,B585)</f>
        <v>0</v>
      </c>
      <c r="E585" s="51">
        <f t="shared" si="54"/>
        <v>153</v>
      </c>
      <c r="F585" s="51">
        <f t="shared" si="55"/>
        <v>0</v>
      </c>
      <c r="G585" s="66">
        <f t="shared" si="56"/>
        <v>0.20958904109589041</v>
      </c>
      <c r="H585" s="67">
        <f t="shared" si="57"/>
        <v>0</v>
      </c>
      <c r="J585" s="73">
        <f t="shared" si="59"/>
        <v>877.93561643835619</v>
      </c>
      <c r="K585" s="74">
        <f t="shared" si="58"/>
        <v>7201.1627776949899</v>
      </c>
    </row>
    <row r="586" spans="2:11" x14ac:dyDescent="0.25">
      <c r="B586" s="62">
        <v>44774</v>
      </c>
      <c r="C586" s="51">
        <v>579</v>
      </c>
      <c r="D586" s="51">
        <f>COUNTIF('Database MP5'!$B$1:$B$181,B586)</f>
        <v>0</v>
      </c>
      <c r="E586" s="51">
        <f t="shared" ref="E586:E649" si="60">E585-1</f>
        <v>152</v>
      </c>
      <c r="F586" s="51">
        <f t="shared" si="55"/>
        <v>0</v>
      </c>
      <c r="G586" s="66">
        <f t="shared" si="56"/>
        <v>0.20821917808219179</v>
      </c>
      <c r="H586" s="67">
        <f t="shared" si="57"/>
        <v>0</v>
      </c>
      <c r="J586" s="73">
        <f t="shared" si="59"/>
        <v>877.93561643835619</v>
      </c>
      <c r="K586" s="74">
        <f t="shared" si="58"/>
        <v>7201.1627776949899</v>
      </c>
    </row>
    <row r="587" spans="2:11" x14ac:dyDescent="0.25">
      <c r="B587" s="62">
        <v>44775</v>
      </c>
      <c r="C587" s="51">
        <v>580</v>
      </c>
      <c r="D587" s="51">
        <f>COUNTIF('Database MP5'!$B$1:$B$181,B587)</f>
        <v>0</v>
      </c>
      <c r="E587" s="51">
        <f t="shared" si="60"/>
        <v>151</v>
      </c>
      <c r="F587" s="51">
        <f t="shared" si="55"/>
        <v>0</v>
      </c>
      <c r="G587" s="66">
        <f t="shared" si="56"/>
        <v>0.20684931506849316</v>
      </c>
      <c r="H587" s="67">
        <f t="shared" si="57"/>
        <v>0</v>
      </c>
      <c r="J587" s="73">
        <f t="shared" si="59"/>
        <v>877.93561643835619</v>
      </c>
      <c r="K587" s="74">
        <f t="shared" si="58"/>
        <v>7201.1627776949899</v>
      </c>
    </row>
    <row r="588" spans="2:11" x14ac:dyDescent="0.25">
      <c r="B588" s="62">
        <v>44776</v>
      </c>
      <c r="C588" s="51">
        <v>581</v>
      </c>
      <c r="D588" s="51">
        <f>COUNTIF('Database MP5'!$B$1:$B$181,B588)</f>
        <v>0</v>
      </c>
      <c r="E588" s="51">
        <f t="shared" si="60"/>
        <v>150</v>
      </c>
      <c r="F588" s="51">
        <f t="shared" si="55"/>
        <v>0</v>
      </c>
      <c r="G588" s="66">
        <f t="shared" si="56"/>
        <v>0.20547945205479451</v>
      </c>
      <c r="H588" s="67">
        <f t="shared" si="57"/>
        <v>0</v>
      </c>
      <c r="J588" s="73">
        <f t="shared" si="59"/>
        <v>877.93561643835619</v>
      </c>
      <c r="K588" s="74">
        <f t="shared" si="58"/>
        <v>7201.1627776949899</v>
      </c>
    </row>
    <row r="589" spans="2:11" x14ac:dyDescent="0.25">
      <c r="B589" s="62">
        <v>44777</v>
      </c>
      <c r="C589" s="51">
        <v>582</v>
      </c>
      <c r="D589" s="51">
        <f>COUNTIF('Database MP5'!$B$1:$B$181,B589)</f>
        <v>0</v>
      </c>
      <c r="E589" s="51">
        <f t="shared" si="60"/>
        <v>149</v>
      </c>
      <c r="F589" s="51">
        <f t="shared" si="55"/>
        <v>0</v>
      </c>
      <c r="G589" s="66">
        <f t="shared" si="56"/>
        <v>0.20410958904109588</v>
      </c>
      <c r="H589" s="67">
        <f t="shared" si="57"/>
        <v>0</v>
      </c>
      <c r="J589" s="73">
        <f t="shared" si="59"/>
        <v>877.93561643835619</v>
      </c>
      <c r="K589" s="74">
        <f t="shared" si="58"/>
        <v>7201.1627776949899</v>
      </c>
    </row>
    <row r="590" spans="2:11" x14ac:dyDescent="0.25">
      <c r="B590" s="62">
        <v>44778</v>
      </c>
      <c r="C590" s="51">
        <v>583</v>
      </c>
      <c r="D590" s="51">
        <f>COUNTIF('Database MP5'!$B$1:$B$181,B590)</f>
        <v>0</v>
      </c>
      <c r="E590" s="51">
        <f t="shared" si="60"/>
        <v>148</v>
      </c>
      <c r="F590" s="51">
        <f t="shared" si="55"/>
        <v>0</v>
      </c>
      <c r="G590" s="66">
        <f t="shared" si="56"/>
        <v>0.20273972602739726</v>
      </c>
      <c r="H590" s="67">
        <f t="shared" si="57"/>
        <v>0</v>
      </c>
      <c r="J590" s="73">
        <f t="shared" si="59"/>
        <v>877.93561643835619</v>
      </c>
      <c r="K590" s="74">
        <f t="shared" si="58"/>
        <v>7201.1627776949899</v>
      </c>
    </row>
    <row r="591" spans="2:11" x14ac:dyDescent="0.25">
      <c r="B591" s="62">
        <v>44779</v>
      </c>
      <c r="C591" s="51">
        <v>584</v>
      </c>
      <c r="D591" s="51">
        <f>COUNTIF('Database MP5'!$B$1:$B$181,B591)</f>
        <v>0</v>
      </c>
      <c r="E591" s="51">
        <f t="shared" si="60"/>
        <v>147</v>
      </c>
      <c r="F591" s="51">
        <f t="shared" si="55"/>
        <v>0</v>
      </c>
      <c r="G591" s="66">
        <f t="shared" si="56"/>
        <v>0.20136986301369864</v>
      </c>
      <c r="H591" s="67">
        <f t="shared" si="57"/>
        <v>0</v>
      </c>
      <c r="J591" s="73">
        <f t="shared" si="59"/>
        <v>877.93561643835619</v>
      </c>
      <c r="K591" s="74">
        <f t="shared" si="58"/>
        <v>7201.1627776949899</v>
      </c>
    </row>
    <row r="592" spans="2:11" x14ac:dyDescent="0.25">
      <c r="B592" s="62">
        <v>44780</v>
      </c>
      <c r="C592" s="51">
        <v>585</v>
      </c>
      <c r="D592" s="51">
        <f>COUNTIF('Database MP5'!$B$1:$B$181,B592)</f>
        <v>0</v>
      </c>
      <c r="E592" s="51">
        <f t="shared" si="60"/>
        <v>146</v>
      </c>
      <c r="F592" s="51">
        <f t="shared" si="55"/>
        <v>0</v>
      </c>
      <c r="G592" s="66">
        <f t="shared" si="56"/>
        <v>0.2</v>
      </c>
      <c r="H592" s="67">
        <f t="shared" si="57"/>
        <v>0</v>
      </c>
      <c r="J592" s="73">
        <f t="shared" si="59"/>
        <v>877.93561643835619</v>
      </c>
      <c r="K592" s="74">
        <f t="shared" si="58"/>
        <v>7201.1627776949899</v>
      </c>
    </row>
    <row r="593" spans="2:11" x14ac:dyDescent="0.25">
      <c r="B593" s="62">
        <v>44781</v>
      </c>
      <c r="C593" s="51">
        <v>586</v>
      </c>
      <c r="D593" s="51">
        <f>COUNTIF('Database MP5'!$B$1:$B$181,B593)</f>
        <v>0</v>
      </c>
      <c r="E593" s="51">
        <f t="shared" si="60"/>
        <v>145</v>
      </c>
      <c r="F593" s="51">
        <f t="shared" si="55"/>
        <v>0</v>
      </c>
      <c r="G593" s="66">
        <f t="shared" si="56"/>
        <v>0.19863013698630136</v>
      </c>
      <c r="H593" s="67">
        <f t="shared" si="57"/>
        <v>0</v>
      </c>
      <c r="J593" s="73">
        <f t="shared" si="59"/>
        <v>877.93561643835619</v>
      </c>
      <c r="K593" s="74">
        <f t="shared" si="58"/>
        <v>7201.1627776949899</v>
      </c>
    </row>
    <row r="594" spans="2:11" x14ac:dyDescent="0.25">
      <c r="B594" s="62">
        <v>44782</v>
      </c>
      <c r="C594" s="51">
        <v>587</v>
      </c>
      <c r="D594" s="51">
        <f>COUNTIF('Database MP5'!$B$1:$B$181,B594)</f>
        <v>0</v>
      </c>
      <c r="E594" s="51">
        <f t="shared" si="60"/>
        <v>144</v>
      </c>
      <c r="F594" s="51">
        <f t="shared" si="55"/>
        <v>0</v>
      </c>
      <c r="G594" s="66">
        <f t="shared" si="56"/>
        <v>0.19726027397260273</v>
      </c>
      <c r="H594" s="67">
        <f t="shared" si="57"/>
        <v>0</v>
      </c>
      <c r="J594" s="73">
        <f t="shared" si="59"/>
        <v>877.93561643835619</v>
      </c>
      <c r="K594" s="74">
        <f t="shared" si="58"/>
        <v>7201.1627776949899</v>
      </c>
    </row>
    <row r="595" spans="2:11" x14ac:dyDescent="0.25">
      <c r="B595" s="62">
        <v>44783</v>
      </c>
      <c r="C595" s="51">
        <v>588</v>
      </c>
      <c r="D595" s="51">
        <f>COUNTIF('Database MP5'!$B$1:$B$181,B595)</f>
        <v>0</v>
      </c>
      <c r="E595" s="51">
        <f t="shared" si="60"/>
        <v>143</v>
      </c>
      <c r="F595" s="51">
        <f t="shared" si="55"/>
        <v>0</v>
      </c>
      <c r="G595" s="66">
        <f t="shared" si="56"/>
        <v>0.19589041095890411</v>
      </c>
      <c r="H595" s="67">
        <f t="shared" si="57"/>
        <v>0</v>
      </c>
      <c r="J595" s="73">
        <f t="shared" si="59"/>
        <v>877.93561643835619</v>
      </c>
      <c r="K595" s="74">
        <f t="shared" si="58"/>
        <v>7201.1627776949899</v>
      </c>
    </row>
    <row r="596" spans="2:11" x14ac:dyDescent="0.25">
      <c r="B596" s="62">
        <v>44784</v>
      </c>
      <c r="C596" s="51">
        <v>589</v>
      </c>
      <c r="D596" s="51">
        <f>COUNTIF('Database MP5'!$B$1:$B$181,B596)</f>
        <v>0</v>
      </c>
      <c r="E596" s="51">
        <f t="shared" si="60"/>
        <v>142</v>
      </c>
      <c r="F596" s="51">
        <f t="shared" si="55"/>
        <v>0</v>
      </c>
      <c r="G596" s="66">
        <f t="shared" si="56"/>
        <v>0.19452054794520549</v>
      </c>
      <c r="H596" s="67">
        <f t="shared" si="57"/>
        <v>0</v>
      </c>
      <c r="J596" s="73">
        <f t="shared" si="59"/>
        <v>877.93561643835619</v>
      </c>
      <c r="K596" s="74">
        <f t="shared" si="58"/>
        <v>7201.1627776949899</v>
      </c>
    </row>
    <row r="597" spans="2:11" x14ac:dyDescent="0.25">
      <c r="B597" s="62">
        <v>44785</v>
      </c>
      <c r="C597" s="51">
        <v>590</v>
      </c>
      <c r="D597" s="51">
        <f>COUNTIF('Database MP5'!$B$1:$B$181,B597)</f>
        <v>0</v>
      </c>
      <c r="E597" s="51">
        <f t="shared" si="60"/>
        <v>141</v>
      </c>
      <c r="F597" s="51">
        <f t="shared" si="55"/>
        <v>0</v>
      </c>
      <c r="G597" s="66">
        <f t="shared" si="56"/>
        <v>0.19315068493150686</v>
      </c>
      <c r="H597" s="67">
        <f t="shared" si="57"/>
        <v>0</v>
      </c>
      <c r="J597" s="73">
        <f t="shared" si="59"/>
        <v>877.93561643835619</v>
      </c>
      <c r="K597" s="74">
        <f t="shared" si="58"/>
        <v>7201.1627776949899</v>
      </c>
    </row>
    <row r="598" spans="2:11" x14ac:dyDescent="0.25">
      <c r="B598" s="62">
        <v>44786</v>
      </c>
      <c r="C598" s="51">
        <v>591</v>
      </c>
      <c r="D598" s="51">
        <f>COUNTIF('Database MP5'!$B$1:$B$181,B598)</f>
        <v>0</v>
      </c>
      <c r="E598" s="51">
        <f t="shared" si="60"/>
        <v>140</v>
      </c>
      <c r="F598" s="51">
        <f t="shared" si="55"/>
        <v>0</v>
      </c>
      <c r="G598" s="66">
        <f t="shared" si="56"/>
        <v>0.19178082191780821</v>
      </c>
      <c r="H598" s="67">
        <f t="shared" si="57"/>
        <v>0</v>
      </c>
      <c r="J598" s="73">
        <f t="shared" si="59"/>
        <v>877.93561643835619</v>
      </c>
      <c r="K598" s="74">
        <f t="shared" si="58"/>
        <v>7201.1627776949899</v>
      </c>
    </row>
    <row r="599" spans="2:11" x14ac:dyDescent="0.25">
      <c r="B599" s="62">
        <v>44787</v>
      </c>
      <c r="C599" s="51">
        <v>592</v>
      </c>
      <c r="D599" s="51">
        <f>COUNTIF('Database MP5'!$B$1:$B$181,B599)</f>
        <v>0</v>
      </c>
      <c r="E599" s="51">
        <f t="shared" si="60"/>
        <v>139</v>
      </c>
      <c r="F599" s="51">
        <f t="shared" si="55"/>
        <v>0</v>
      </c>
      <c r="G599" s="66">
        <f t="shared" si="56"/>
        <v>0.19041095890410958</v>
      </c>
      <c r="H599" s="67">
        <f t="shared" si="57"/>
        <v>0</v>
      </c>
      <c r="J599" s="73">
        <f t="shared" si="59"/>
        <v>877.93561643835619</v>
      </c>
      <c r="K599" s="74">
        <f t="shared" si="58"/>
        <v>7201.1627776949899</v>
      </c>
    </row>
    <row r="600" spans="2:11" x14ac:dyDescent="0.25">
      <c r="B600" s="62">
        <v>44788</v>
      </c>
      <c r="C600" s="51">
        <v>593</v>
      </c>
      <c r="D600" s="51">
        <f>COUNTIF('Database MP5'!$B$1:$B$181,B600)</f>
        <v>0</v>
      </c>
      <c r="E600" s="51">
        <f t="shared" si="60"/>
        <v>138</v>
      </c>
      <c r="F600" s="51">
        <f t="shared" si="55"/>
        <v>0</v>
      </c>
      <c r="G600" s="66">
        <f t="shared" si="56"/>
        <v>0.18904109589041096</v>
      </c>
      <c r="H600" s="67">
        <f t="shared" si="57"/>
        <v>0</v>
      </c>
      <c r="J600" s="73">
        <f t="shared" si="59"/>
        <v>877.93561643835619</v>
      </c>
      <c r="K600" s="74">
        <f t="shared" si="58"/>
        <v>7201.1627776949899</v>
      </c>
    </row>
    <row r="601" spans="2:11" x14ac:dyDescent="0.25">
      <c r="B601" s="62">
        <v>44789</v>
      </c>
      <c r="C601" s="51">
        <v>594</v>
      </c>
      <c r="D601" s="51">
        <f>COUNTIF('Database MP5'!$B$1:$B$181,B601)</f>
        <v>0</v>
      </c>
      <c r="E601" s="51">
        <f t="shared" si="60"/>
        <v>137</v>
      </c>
      <c r="F601" s="51">
        <f t="shared" si="55"/>
        <v>0</v>
      </c>
      <c r="G601" s="66">
        <f t="shared" si="56"/>
        <v>0.18767123287671234</v>
      </c>
      <c r="H601" s="67">
        <f t="shared" si="57"/>
        <v>0</v>
      </c>
      <c r="J601" s="73">
        <f t="shared" si="59"/>
        <v>877.93561643835619</v>
      </c>
      <c r="K601" s="74">
        <f t="shared" si="58"/>
        <v>7201.1627776949899</v>
      </c>
    </row>
    <row r="602" spans="2:11" x14ac:dyDescent="0.25">
      <c r="B602" s="62">
        <v>44790</v>
      </c>
      <c r="C602" s="51">
        <v>595</v>
      </c>
      <c r="D602" s="51">
        <f>COUNTIF('Database MP5'!$B$1:$B$181,B602)</f>
        <v>0</v>
      </c>
      <c r="E602" s="51">
        <f t="shared" si="60"/>
        <v>136</v>
      </c>
      <c r="F602" s="51">
        <f t="shared" si="55"/>
        <v>0</v>
      </c>
      <c r="G602" s="66">
        <f t="shared" si="56"/>
        <v>0.18630136986301371</v>
      </c>
      <c r="H602" s="67">
        <f t="shared" si="57"/>
        <v>0</v>
      </c>
      <c r="J602" s="73">
        <f t="shared" si="59"/>
        <v>877.93561643835619</v>
      </c>
      <c r="K602" s="74">
        <f t="shared" si="58"/>
        <v>7201.1627776949899</v>
      </c>
    </row>
    <row r="603" spans="2:11" x14ac:dyDescent="0.25">
      <c r="B603" s="62">
        <v>44791</v>
      </c>
      <c r="C603" s="51">
        <v>596</v>
      </c>
      <c r="D603" s="51">
        <f>COUNTIF('Database MP5'!$B$1:$B$181,B603)</f>
        <v>0</v>
      </c>
      <c r="E603" s="51">
        <f t="shared" si="60"/>
        <v>135</v>
      </c>
      <c r="F603" s="51">
        <f t="shared" si="55"/>
        <v>0</v>
      </c>
      <c r="G603" s="66">
        <f t="shared" si="56"/>
        <v>0.18493150684931506</v>
      </c>
      <c r="H603" s="67">
        <f t="shared" si="57"/>
        <v>0</v>
      </c>
      <c r="J603" s="73">
        <f t="shared" si="59"/>
        <v>877.93561643835619</v>
      </c>
      <c r="K603" s="74">
        <f t="shared" si="58"/>
        <v>7201.1627776949899</v>
      </c>
    </row>
    <row r="604" spans="2:11" x14ac:dyDescent="0.25">
      <c r="B604" s="62">
        <v>44792</v>
      </c>
      <c r="C604" s="51">
        <v>597</v>
      </c>
      <c r="D604" s="51">
        <f>COUNTIF('Database MP5'!$B$1:$B$181,B604)</f>
        <v>0</v>
      </c>
      <c r="E604" s="51">
        <f t="shared" si="60"/>
        <v>134</v>
      </c>
      <c r="F604" s="51">
        <f t="shared" si="55"/>
        <v>0</v>
      </c>
      <c r="G604" s="66">
        <f t="shared" si="56"/>
        <v>0.18356164383561643</v>
      </c>
      <c r="H604" s="67">
        <f t="shared" si="57"/>
        <v>0</v>
      </c>
      <c r="J604" s="73">
        <f t="shared" si="59"/>
        <v>877.93561643835619</v>
      </c>
      <c r="K604" s="74">
        <f t="shared" si="58"/>
        <v>7201.1627776949899</v>
      </c>
    </row>
    <row r="605" spans="2:11" x14ac:dyDescent="0.25">
      <c r="B605" s="62">
        <v>44793</v>
      </c>
      <c r="C605" s="51">
        <v>598</v>
      </c>
      <c r="D605" s="51">
        <f>COUNTIF('Database MP5'!$B$1:$B$181,B605)</f>
        <v>0</v>
      </c>
      <c r="E605" s="51">
        <f t="shared" si="60"/>
        <v>133</v>
      </c>
      <c r="F605" s="51">
        <f t="shared" si="55"/>
        <v>0</v>
      </c>
      <c r="G605" s="66">
        <f t="shared" si="56"/>
        <v>0.18219178082191781</v>
      </c>
      <c r="H605" s="67">
        <f t="shared" si="57"/>
        <v>0</v>
      </c>
      <c r="J605" s="73">
        <f t="shared" si="59"/>
        <v>877.93561643835619</v>
      </c>
      <c r="K605" s="74">
        <f t="shared" si="58"/>
        <v>7201.1627776949899</v>
      </c>
    </row>
    <row r="606" spans="2:11" x14ac:dyDescent="0.25">
      <c r="B606" s="62">
        <v>44794</v>
      </c>
      <c r="C606" s="51">
        <v>599</v>
      </c>
      <c r="D606" s="51">
        <f>COUNTIF('Database MP5'!$B$1:$B$181,B606)</f>
        <v>0</v>
      </c>
      <c r="E606" s="51">
        <f t="shared" si="60"/>
        <v>132</v>
      </c>
      <c r="F606" s="51">
        <f t="shared" si="55"/>
        <v>0</v>
      </c>
      <c r="G606" s="66">
        <f t="shared" si="56"/>
        <v>0.18082191780821918</v>
      </c>
      <c r="H606" s="67">
        <f t="shared" si="57"/>
        <v>0</v>
      </c>
      <c r="J606" s="73">
        <f t="shared" si="59"/>
        <v>877.93561643835619</v>
      </c>
      <c r="K606" s="74">
        <f t="shared" si="58"/>
        <v>7201.1627776949899</v>
      </c>
    </row>
    <row r="607" spans="2:11" x14ac:dyDescent="0.25">
      <c r="B607" s="62">
        <v>44795</v>
      </c>
      <c r="C607" s="51">
        <v>600</v>
      </c>
      <c r="D607" s="51">
        <f>COUNTIF('Database MP5'!$B$1:$B$181,B607)</f>
        <v>0</v>
      </c>
      <c r="E607" s="51">
        <f t="shared" si="60"/>
        <v>131</v>
      </c>
      <c r="F607" s="51">
        <f t="shared" si="55"/>
        <v>0</v>
      </c>
      <c r="G607" s="66">
        <f t="shared" si="56"/>
        <v>0.17945205479452056</v>
      </c>
      <c r="H607" s="67">
        <f t="shared" si="57"/>
        <v>0</v>
      </c>
      <c r="J607" s="73">
        <f t="shared" si="59"/>
        <v>877.93561643835619</v>
      </c>
      <c r="K607" s="74">
        <f t="shared" si="58"/>
        <v>7201.1627776949899</v>
      </c>
    </row>
    <row r="608" spans="2:11" x14ac:dyDescent="0.25">
      <c r="B608" s="62">
        <v>44796</v>
      </c>
      <c r="C608" s="51">
        <v>601</v>
      </c>
      <c r="D608" s="51">
        <f>COUNTIF('Database MP5'!$B$1:$B$181,B608)</f>
        <v>0</v>
      </c>
      <c r="E608" s="51">
        <f t="shared" si="60"/>
        <v>130</v>
      </c>
      <c r="F608" s="51">
        <f t="shared" si="55"/>
        <v>0</v>
      </c>
      <c r="G608" s="66">
        <f t="shared" si="56"/>
        <v>0.17808219178082191</v>
      </c>
      <c r="H608" s="67">
        <f t="shared" si="57"/>
        <v>0</v>
      </c>
      <c r="J608" s="73">
        <f t="shared" si="59"/>
        <v>877.93561643835619</v>
      </c>
      <c r="K608" s="74">
        <f t="shared" si="58"/>
        <v>7201.1627776949899</v>
      </c>
    </row>
    <row r="609" spans="2:11" x14ac:dyDescent="0.25">
      <c r="B609" s="62">
        <v>44797</v>
      </c>
      <c r="C609" s="51">
        <v>602</v>
      </c>
      <c r="D609" s="51">
        <f>COUNTIF('Database MP5'!$B$1:$B$181,B609)</f>
        <v>0</v>
      </c>
      <c r="E609" s="51">
        <f t="shared" si="60"/>
        <v>129</v>
      </c>
      <c r="F609" s="51">
        <f t="shared" si="55"/>
        <v>0</v>
      </c>
      <c r="G609" s="66">
        <f t="shared" si="56"/>
        <v>0.17671232876712328</v>
      </c>
      <c r="H609" s="67">
        <f t="shared" si="57"/>
        <v>0</v>
      </c>
      <c r="J609" s="73">
        <f t="shared" si="59"/>
        <v>877.93561643835619</v>
      </c>
      <c r="K609" s="74">
        <f t="shared" si="58"/>
        <v>7201.1627776949899</v>
      </c>
    </row>
    <row r="610" spans="2:11" x14ac:dyDescent="0.25">
      <c r="B610" s="62">
        <v>44798</v>
      </c>
      <c r="C610" s="51">
        <v>603</v>
      </c>
      <c r="D610" s="51">
        <f>COUNTIF('Database MP5'!$B$1:$B$181,B610)</f>
        <v>0</v>
      </c>
      <c r="E610" s="51">
        <f t="shared" si="60"/>
        <v>128</v>
      </c>
      <c r="F610" s="51">
        <f t="shared" si="55"/>
        <v>0</v>
      </c>
      <c r="G610" s="66">
        <f t="shared" si="56"/>
        <v>0.17534246575342466</v>
      </c>
      <c r="H610" s="67">
        <f t="shared" si="57"/>
        <v>0</v>
      </c>
      <c r="J610" s="73">
        <f t="shared" si="59"/>
        <v>877.93561643835619</v>
      </c>
      <c r="K610" s="74">
        <f t="shared" si="58"/>
        <v>7201.1627776949899</v>
      </c>
    </row>
    <row r="611" spans="2:11" x14ac:dyDescent="0.25">
      <c r="B611" s="62">
        <v>44799</v>
      </c>
      <c r="C611" s="51">
        <v>604</v>
      </c>
      <c r="D611" s="51">
        <f>COUNTIF('Database MP5'!$B$1:$B$181,B611)</f>
        <v>0</v>
      </c>
      <c r="E611" s="51">
        <f t="shared" si="60"/>
        <v>127</v>
      </c>
      <c r="F611" s="51">
        <f t="shared" si="55"/>
        <v>0</v>
      </c>
      <c r="G611" s="66">
        <f t="shared" si="56"/>
        <v>0.17397260273972603</v>
      </c>
      <c r="H611" s="67">
        <f t="shared" si="57"/>
        <v>0</v>
      </c>
      <c r="J611" s="73">
        <f t="shared" si="59"/>
        <v>877.93561643835619</v>
      </c>
      <c r="K611" s="74">
        <f t="shared" si="58"/>
        <v>7201.1627776949899</v>
      </c>
    </row>
    <row r="612" spans="2:11" x14ac:dyDescent="0.25">
      <c r="B612" s="62">
        <v>44800</v>
      </c>
      <c r="C612" s="51">
        <v>605</v>
      </c>
      <c r="D612" s="51">
        <f>COUNTIF('Database MP5'!$B$1:$B$181,B612)</f>
        <v>0</v>
      </c>
      <c r="E612" s="51">
        <f t="shared" si="60"/>
        <v>126</v>
      </c>
      <c r="F612" s="51">
        <f t="shared" si="55"/>
        <v>0</v>
      </c>
      <c r="G612" s="66">
        <f t="shared" si="56"/>
        <v>0.17260273972602741</v>
      </c>
      <c r="H612" s="67">
        <f t="shared" si="57"/>
        <v>0</v>
      </c>
      <c r="J612" s="73">
        <f t="shared" si="59"/>
        <v>877.93561643835619</v>
      </c>
      <c r="K612" s="74">
        <f t="shared" si="58"/>
        <v>7201.1627776949899</v>
      </c>
    </row>
    <row r="613" spans="2:11" x14ac:dyDescent="0.25">
      <c r="B613" s="62">
        <v>44801</v>
      </c>
      <c r="C613" s="51">
        <v>606</v>
      </c>
      <c r="D613" s="51">
        <f>COUNTIF('Database MP5'!$B$1:$B$181,B613)</f>
        <v>0</v>
      </c>
      <c r="E613" s="51">
        <f t="shared" si="60"/>
        <v>125</v>
      </c>
      <c r="F613" s="51">
        <f t="shared" si="55"/>
        <v>0</v>
      </c>
      <c r="G613" s="66">
        <f t="shared" si="56"/>
        <v>0.17123287671232876</v>
      </c>
      <c r="H613" s="67">
        <f t="shared" si="57"/>
        <v>0</v>
      </c>
      <c r="J613" s="73">
        <f t="shared" si="59"/>
        <v>877.93561643835619</v>
      </c>
      <c r="K613" s="74">
        <f t="shared" si="58"/>
        <v>7201.1627776949899</v>
      </c>
    </row>
    <row r="614" spans="2:11" x14ac:dyDescent="0.25">
      <c r="B614" s="62">
        <v>44802</v>
      </c>
      <c r="C614" s="51">
        <v>607</v>
      </c>
      <c r="D614" s="51">
        <f>COUNTIF('Database MP5'!$B$1:$B$181,B614)</f>
        <v>0</v>
      </c>
      <c r="E614" s="51">
        <f t="shared" si="60"/>
        <v>124</v>
      </c>
      <c r="F614" s="51">
        <f t="shared" si="55"/>
        <v>0</v>
      </c>
      <c r="G614" s="66">
        <f t="shared" si="56"/>
        <v>0.16986301369863013</v>
      </c>
      <c r="H614" s="67">
        <f t="shared" si="57"/>
        <v>0</v>
      </c>
      <c r="J614" s="73">
        <f t="shared" si="59"/>
        <v>877.93561643835619</v>
      </c>
      <c r="K614" s="74">
        <f t="shared" si="58"/>
        <v>7201.1627776949899</v>
      </c>
    </row>
    <row r="615" spans="2:11" x14ac:dyDescent="0.25">
      <c r="B615" s="62">
        <v>44803</v>
      </c>
      <c r="C615" s="51">
        <v>608</v>
      </c>
      <c r="D615" s="51">
        <f>COUNTIF('Database MP5'!$B$1:$B$181,B615)</f>
        <v>0</v>
      </c>
      <c r="E615" s="51">
        <f t="shared" si="60"/>
        <v>123</v>
      </c>
      <c r="F615" s="51">
        <f t="shared" si="55"/>
        <v>0</v>
      </c>
      <c r="G615" s="66">
        <f t="shared" si="56"/>
        <v>0.16849315068493151</v>
      </c>
      <c r="H615" s="67">
        <f t="shared" si="57"/>
        <v>0</v>
      </c>
      <c r="J615" s="73">
        <f t="shared" si="59"/>
        <v>877.93561643835619</v>
      </c>
      <c r="K615" s="74">
        <f t="shared" si="58"/>
        <v>7201.1627776949899</v>
      </c>
    </row>
    <row r="616" spans="2:11" x14ac:dyDescent="0.25">
      <c r="B616" s="62">
        <v>44804</v>
      </c>
      <c r="C616" s="51">
        <v>609</v>
      </c>
      <c r="D616" s="51">
        <f>COUNTIF('Database MP5'!$B$1:$B$181,B616)</f>
        <v>0</v>
      </c>
      <c r="E616" s="51">
        <f t="shared" si="60"/>
        <v>122</v>
      </c>
      <c r="F616" s="51">
        <f t="shared" si="55"/>
        <v>0</v>
      </c>
      <c r="G616" s="66">
        <f t="shared" si="56"/>
        <v>0.16712328767123288</v>
      </c>
      <c r="H616" s="67">
        <f t="shared" si="57"/>
        <v>0</v>
      </c>
      <c r="J616" s="73">
        <f t="shared" si="59"/>
        <v>877.93561643835619</v>
      </c>
      <c r="K616" s="74">
        <f t="shared" si="58"/>
        <v>7201.1627776949899</v>
      </c>
    </row>
    <row r="617" spans="2:11" x14ac:dyDescent="0.25">
      <c r="B617" s="62">
        <v>44805</v>
      </c>
      <c r="C617" s="51">
        <v>610</v>
      </c>
      <c r="D617" s="51">
        <f>COUNTIF('Database MP5'!$B$1:$B$181,B617)</f>
        <v>0</v>
      </c>
      <c r="E617" s="51">
        <f t="shared" si="60"/>
        <v>121</v>
      </c>
      <c r="F617" s="51">
        <f t="shared" si="55"/>
        <v>0</v>
      </c>
      <c r="G617" s="66">
        <f t="shared" si="56"/>
        <v>0.16575342465753426</v>
      </c>
      <c r="H617" s="67">
        <f t="shared" si="57"/>
        <v>0</v>
      </c>
      <c r="J617" s="73">
        <f t="shared" si="59"/>
        <v>877.93561643835619</v>
      </c>
      <c r="K617" s="74">
        <f t="shared" si="58"/>
        <v>7201.1627776949899</v>
      </c>
    </row>
    <row r="618" spans="2:11" x14ac:dyDescent="0.25">
      <c r="B618" s="62">
        <v>44806</v>
      </c>
      <c r="C618" s="51">
        <v>611</v>
      </c>
      <c r="D618" s="51">
        <f>COUNTIF('Database MP5'!$B$1:$B$181,B618)</f>
        <v>0</v>
      </c>
      <c r="E618" s="51">
        <f t="shared" si="60"/>
        <v>120</v>
      </c>
      <c r="F618" s="51">
        <f t="shared" si="55"/>
        <v>0</v>
      </c>
      <c r="G618" s="66">
        <f t="shared" si="56"/>
        <v>0.16438356164383561</v>
      </c>
      <c r="H618" s="67">
        <f t="shared" si="57"/>
        <v>0</v>
      </c>
      <c r="J618" s="73">
        <f t="shared" si="59"/>
        <v>877.93561643835619</v>
      </c>
      <c r="K618" s="74">
        <f t="shared" si="58"/>
        <v>7201.1627776949899</v>
      </c>
    </row>
    <row r="619" spans="2:11" x14ac:dyDescent="0.25">
      <c r="B619" s="62">
        <v>44807</v>
      </c>
      <c r="C619" s="51">
        <v>612</v>
      </c>
      <c r="D619" s="51">
        <f>COUNTIF('Database MP5'!$B$1:$B$181,B619)</f>
        <v>0</v>
      </c>
      <c r="E619" s="51">
        <f t="shared" si="60"/>
        <v>119</v>
      </c>
      <c r="F619" s="51">
        <f t="shared" si="55"/>
        <v>0</v>
      </c>
      <c r="G619" s="66">
        <f t="shared" si="56"/>
        <v>0.16301369863013698</v>
      </c>
      <c r="H619" s="67">
        <f t="shared" si="57"/>
        <v>0</v>
      </c>
      <c r="J619" s="73">
        <f t="shared" si="59"/>
        <v>877.93561643835619</v>
      </c>
      <c r="K619" s="74">
        <f t="shared" si="58"/>
        <v>7201.1627776949899</v>
      </c>
    </row>
    <row r="620" spans="2:11" x14ac:dyDescent="0.25">
      <c r="B620" s="62">
        <v>44808</v>
      </c>
      <c r="C620" s="51">
        <v>613</v>
      </c>
      <c r="D620" s="51">
        <f>COUNTIF('Database MP5'!$B$1:$B$181,B620)</f>
        <v>0</v>
      </c>
      <c r="E620" s="51">
        <f t="shared" si="60"/>
        <v>118</v>
      </c>
      <c r="F620" s="51">
        <f t="shared" si="55"/>
        <v>0</v>
      </c>
      <c r="G620" s="66">
        <f t="shared" si="56"/>
        <v>0.16164383561643836</v>
      </c>
      <c r="H620" s="67">
        <f t="shared" si="57"/>
        <v>0</v>
      </c>
      <c r="J620" s="73">
        <f t="shared" si="59"/>
        <v>877.93561643835619</v>
      </c>
      <c r="K620" s="74">
        <f t="shared" si="58"/>
        <v>7201.1627776949899</v>
      </c>
    </row>
    <row r="621" spans="2:11" x14ac:dyDescent="0.25">
      <c r="B621" s="62">
        <v>44809</v>
      </c>
      <c r="C621" s="51">
        <v>614</v>
      </c>
      <c r="D621" s="51">
        <f>COUNTIF('Database MP5'!$B$1:$B$181,B621)</f>
        <v>0</v>
      </c>
      <c r="E621" s="51">
        <f t="shared" si="60"/>
        <v>117</v>
      </c>
      <c r="F621" s="51">
        <f t="shared" si="55"/>
        <v>0</v>
      </c>
      <c r="G621" s="66">
        <f t="shared" si="56"/>
        <v>0.16027397260273973</v>
      </c>
      <c r="H621" s="67">
        <f t="shared" si="57"/>
        <v>0</v>
      </c>
      <c r="J621" s="73">
        <f t="shared" si="59"/>
        <v>877.93561643835619</v>
      </c>
      <c r="K621" s="74">
        <f t="shared" si="58"/>
        <v>7201.1627776949899</v>
      </c>
    </row>
    <row r="622" spans="2:11" x14ac:dyDescent="0.25">
      <c r="B622" s="62">
        <v>44810</v>
      </c>
      <c r="C622" s="51">
        <v>615</v>
      </c>
      <c r="D622" s="51">
        <f>COUNTIF('Database MP5'!$B$1:$B$181,B622)</f>
        <v>0</v>
      </c>
      <c r="E622" s="51">
        <f t="shared" si="60"/>
        <v>116</v>
      </c>
      <c r="F622" s="51">
        <f t="shared" si="55"/>
        <v>0</v>
      </c>
      <c r="G622" s="66">
        <f t="shared" si="56"/>
        <v>0.15890410958904111</v>
      </c>
      <c r="H622" s="67">
        <f t="shared" si="57"/>
        <v>0</v>
      </c>
      <c r="J622" s="73">
        <f t="shared" si="59"/>
        <v>877.93561643835619</v>
      </c>
      <c r="K622" s="74">
        <f t="shared" si="58"/>
        <v>7201.1627776949899</v>
      </c>
    </row>
    <row r="623" spans="2:11" x14ac:dyDescent="0.25">
      <c r="B623" s="62">
        <v>44811</v>
      </c>
      <c r="C623" s="51">
        <v>616</v>
      </c>
      <c r="D623" s="51">
        <f>COUNTIF('Database MP5'!$B$1:$B$181,B623)</f>
        <v>0</v>
      </c>
      <c r="E623" s="51">
        <f t="shared" si="60"/>
        <v>115</v>
      </c>
      <c r="F623" s="51">
        <f t="shared" si="55"/>
        <v>0</v>
      </c>
      <c r="G623" s="66">
        <f t="shared" si="56"/>
        <v>0.15753424657534246</v>
      </c>
      <c r="H623" s="67">
        <f t="shared" si="57"/>
        <v>0</v>
      </c>
      <c r="J623" s="73">
        <f t="shared" si="59"/>
        <v>877.93561643835619</v>
      </c>
      <c r="K623" s="74">
        <f t="shared" si="58"/>
        <v>7201.1627776949899</v>
      </c>
    </row>
    <row r="624" spans="2:11" x14ac:dyDescent="0.25">
      <c r="B624" s="62">
        <v>44812</v>
      </c>
      <c r="C624" s="51">
        <v>617</v>
      </c>
      <c r="D624" s="51">
        <f>COUNTIF('Database MP5'!$B$1:$B$181,B624)</f>
        <v>0</v>
      </c>
      <c r="E624" s="51">
        <f t="shared" si="60"/>
        <v>114</v>
      </c>
      <c r="F624" s="51">
        <f t="shared" si="55"/>
        <v>0</v>
      </c>
      <c r="G624" s="66">
        <f t="shared" si="56"/>
        <v>0.15616438356164383</v>
      </c>
      <c r="H624" s="67">
        <f t="shared" si="57"/>
        <v>0</v>
      </c>
      <c r="J624" s="73">
        <f t="shared" si="59"/>
        <v>877.93561643835619</v>
      </c>
      <c r="K624" s="74">
        <f t="shared" si="58"/>
        <v>7201.1627776949899</v>
      </c>
    </row>
    <row r="625" spans="2:11" x14ac:dyDescent="0.25">
      <c r="B625" s="62">
        <v>44813</v>
      </c>
      <c r="C625" s="51">
        <v>618</v>
      </c>
      <c r="D625" s="51">
        <f>COUNTIF('Database MP5'!$B$1:$B$181,B625)</f>
        <v>0</v>
      </c>
      <c r="E625" s="51">
        <f t="shared" si="60"/>
        <v>113</v>
      </c>
      <c r="F625" s="51">
        <f t="shared" si="55"/>
        <v>0</v>
      </c>
      <c r="G625" s="66">
        <f t="shared" si="56"/>
        <v>0.15479452054794521</v>
      </c>
      <c r="H625" s="67">
        <f t="shared" si="57"/>
        <v>0</v>
      </c>
      <c r="J625" s="73">
        <f t="shared" si="59"/>
        <v>877.93561643835619</v>
      </c>
      <c r="K625" s="74">
        <f t="shared" si="58"/>
        <v>7201.1627776949899</v>
      </c>
    </row>
    <row r="626" spans="2:11" x14ac:dyDescent="0.25">
      <c r="B626" s="62">
        <v>44814</v>
      </c>
      <c r="C626" s="51">
        <v>619</v>
      </c>
      <c r="D626" s="51">
        <f>COUNTIF('Database MP5'!$B$1:$B$181,B626)</f>
        <v>0</v>
      </c>
      <c r="E626" s="51">
        <f t="shared" si="60"/>
        <v>112</v>
      </c>
      <c r="F626" s="51">
        <f t="shared" si="55"/>
        <v>0</v>
      </c>
      <c r="G626" s="66">
        <f t="shared" si="56"/>
        <v>0.15342465753424658</v>
      </c>
      <c r="H626" s="67">
        <f t="shared" si="57"/>
        <v>0</v>
      </c>
      <c r="J626" s="73">
        <f t="shared" si="59"/>
        <v>877.93561643835619</v>
      </c>
      <c r="K626" s="74">
        <f t="shared" si="58"/>
        <v>7201.1627776949899</v>
      </c>
    </row>
    <row r="627" spans="2:11" x14ac:dyDescent="0.25">
      <c r="B627" s="62">
        <v>44815</v>
      </c>
      <c r="C627" s="51">
        <v>620</v>
      </c>
      <c r="D627" s="51">
        <f>COUNTIF('Database MP5'!$B$1:$B$181,B627)</f>
        <v>0</v>
      </c>
      <c r="E627" s="51">
        <f t="shared" si="60"/>
        <v>111</v>
      </c>
      <c r="F627" s="51">
        <f t="shared" si="55"/>
        <v>0</v>
      </c>
      <c r="G627" s="66">
        <f t="shared" si="56"/>
        <v>0.15205479452054796</v>
      </c>
      <c r="H627" s="67">
        <f t="shared" si="57"/>
        <v>0</v>
      </c>
      <c r="J627" s="73">
        <f t="shared" si="59"/>
        <v>877.93561643835619</v>
      </c>
      <c r="K627" s="74">
        <f t="shared" si="58"/>
        <v>7201.1627776949899</v>
      </c>
    </row>
    <row r="628" spans="2:11" x14ac:dyDescent="0.25">
      <c r="B628" s="62">
        <v>44816</v>
      </c>
      <c r="C628" s="51">
        <v>621</v>
      </c>
      <c r="D628" s="51">
        <f>COUNTIF('Database MP5'!$B$1:$B$181,B628)</f>
        <v>0</v>
      </c>
      <c r="E628" s="51">
        <f t="shared" si="60"/>
        <v>110</v>
      </c>
      <c r="F628" s="51">
        <f t="shared" si="55"/>
        <v>0</v>
      </c>
      <c r="G628" s="66">
        <f t="shared" si="56"/>
        <v>0.15068493150684931</v>
      </c>
      <c r="H628" s="67">
        <f t="shared" si="57"/>
        <v>0</v>
      </c>
      <c r="J628" s="73">
        <f t="shared" si="59"/>
        <v>877.93561643835619</v>
      </c>
      <c r="K628" s="74">
        <f t="shared" si="58"/>
        <v>7201.1627776949899</v>
      </c>
    </row>
    <row r="629" spans="2:11" x14ac:dyDescent="0.25">
      <c r="B629" s="62">
        <v>44817</v>
      </c>
      <c r="C629" s="51">
        <v>622</v>
      </c>
      <c r="D629" s="51">
        <f>COUNTIF('Database MP5'!$B$1:$B$181,B629)</f>
        <v>0</v>
      </c>
      <c r="E629" s="51">
        <f t="shared" si="60"/>
        <v>109</v>
      </c>
      <c r="F629" s="51">
        <f t="shared" si="55"/>
        <v>0</v>
      </c>
      <c r="G629" s="66">
        <f t="shared" si="56"/>
        <v>0.14931506849315068</v>
      </c>
      <c r="H629" s="67">
        <f t="shared" si="57"/>
        <v>0</v>
      </c>
      <c r="J629" s="73">
        <f t="shared" si="59"/>
        <v>877.93561643835619</v>
      </c>
      <c r="K629" s="74">
        <f t="shared" si="58"/>
        <v>7201.1627776949899</v>
      </c>
    </row>
    <row r="630" spans="2:11" x14ac:dyDescent="0.25">
      <c r="B630" s="62">
        <v>44818</v>
      </c>
      <c r="C630" s="51">
        <v>623</v>
      </c>
      <c r="D630" s="51">
        <f>COUNTIF('Database MP5'!$B$1:$B$181,B630)</f>
        <v>0</v>
      </c>
      <c r="E630" s="51">
        <f t="shared" si="60"/>
        <v>108</v>
      </c>
      <c r="F630" s="51">
        <f t="shared" ref="F630:F693" si="61">E630*D630</f>
        <v>0</v>
      </c>
      <c r="G630" s="66">
        <f t="shared" ref="G630:G693" si="62">E630/$K$4</f>
        <v>0.14794520547945206</v>
      </c>
      <c r="H630" s="67">
        <f t="shared" ref="H630:H693" si="63">D630*G630</f>
        <v>0</v>
      </c>
      <c r="J630" s="73">
        <f t="shared" si="59"/>
        <v>877.93561643835619</v>
      </c>
      <c r="K630" s="74">
        <f t="shared" si="58"/>
        <v>7201.1627776949899</v>
      </c>
    </row>
    <row r="631" spans="2:11" x14ac:dyDescent="0.25">
      <c r="B631" s="62">
        <v>44819</v>
      </c>
      <c r="C631" s="51">
        <v>624</v>
      </c>
      <c r="D631" s="51">
        <f>COUNTIF('Database MP5'!$B$1:$B$181,B631)</f>
        <v>0</v>
      </c>
      <c r="E631" s="51">
        <f t="shared" si="60"/>
        <v>107</v>
      </c>
      <c r="F631" s="51">
        <f t="shared" si="61"/>
        <v>0</v>
      </c>
      <c r="G631" s="66">
        <f t="shared" si="62"/>
        <v>0.14657534246575343</v>
      </c>
      <c r="H631" s="67">
        <f t="shared" si="63"/>
        <v>0</v>
      </c>
      <c r="J631" s="73">
        <f t="shared" si="59"/>
        <v>877.93561643835619</v>
      </c>
      <c r="K631" s="74">
        <f t="shared" si="58"/>
        <v>7201.1627776949899</v>
      </c>
    </row>
    <row r="632" spans="2:11" x14ac:dyDescent="0.25">
      <c r="B632" s="62">
        <v>44820</v>
      </c>
      <c r="C632" s="51">
        <v>625</v>
      </c>
      <c r="D632" s="51">
        <f>COUNTIF('Database MP5'!$B$1:$B$181,B632)</f>
        <v>0</v>
      </c>
      <c r="E632" s="51">
        <f t="shared" si="60"/>
        <v>106</v>
      </c>
      <c r="F632" s="51">
        <f t="shared" si="61"/>
        <v>0</v>
      </c>
      <c r="G632" s="66">
        <f t="shared" si="62"/>
        <v>0.14520547945205478</v>
      </c>
      <c r="H632" s="67">
        <f t="shared" si="63"/>
        <v>0</v>
      </c>
      <c r="J632" s="73">
        <f t="shared" si="59"/>
        <v>877.93561643835619</v>
      </c>
      <c r="K632" s="74">
        <f t="shared" si="58"/>
        <v>7201.1627776949899</v>
      </c>
    </row>
    <row r="633" spans="2:11" x14ac:dyDescent="0.25">
      <c r="B633" s="62">
        <v>44821</v>
      </c>
      <c r="C633" s="51">
        <v>626</v>
      </c>
      <c r="D633" s="51">
        <f>COUNTIF('Database MP5'!$B$1:$B$181,B633)</f>
        <v>0</v>
      </c>
      <c r="E633" s="51">
        <f t="shared" si="60"/>
        <v>105</v>
      </c>
      <c r="F633" s="51">
        <f t="shared" si="61"/>
        <v>0</v>
      </c>
      <c r="G633" s="66">
        <f t="shared" si="62"/>
        <v>0.14383561643835616</v>
      </c>
      <c r="H633" s="67">
        <f t="shared" si="63"/>
        <v>0</v>
      </c>
      <c r="J633" s="73">
        <f t="shared" si="59"/>
        <v>877.93561643835619</v>
      </c>
      <c r="K633" s="74">
        <f t="shared" si="58"/>
        <v>7201.1627776949899</v>
      </c>
    </row>
    <row r="634" spans="2:11" x14ac:dyDescent="0.25">
      <c r="B634" s="62">
        <v>44822</v>
      </c>
      <c r="C634" s="51">
        <v>627</v>
      </c>
      <c r="D634" s="51">
        <f>COUNTIF('Database MP5'!$B$1:$B$181,B634)</f>
        <v>0</v>
      </c>
      <c r="E634" s="51">
        <f t="shared" si="60"/>
        <v>104</v>
      </c>
      <c r="F634" s="51">
        <f t="shared" si="61"/>
        <v>0</v>
      </c>
      <c r="G634" s="66">
        <f t="shared" si="62"/>
        <v>0.14246575342465753</v>
      </c>
      <c r="H634" s="67">
        <f t="shared" si="63"/>
        <v>0</v>
      </c>
      <c r="J634" s="73">
        <f t="shared" si="59"/>
        <v>877.93561643835619</v>
      </c>
      <c r="K634" s="74">
        <f t="shared" si="58"/>
        <v>7201.1627776949899</v>
      </c>
    </row>
    <row r="635" spans="2:11" x14ac:dyDescent="0.25">
      <c r="B635" s="62">
        <v>44823</v>
      </c>
      <c r="C635" s="51">
        <v>628</v>
      </c>
      <c r="D635" s="51">
        <f>COUNTIF('Database MP5'!$B$1:$B$181,B635)</f>
        <v>0</v>
      </c>
      <c r="E635" s="51">
        <f t="shared" si="60"/>
        <v>103</v>
      </c>
      <c r="F635" s="51">
        <f t="shared" si="61"/>
        <v>0</v>
      </c>
      <c r="G635" s="66">
        <f t="shared" si="62"/>
        <v>0.14109589041095891</v>
      </c>
      <c r="H635" s="67">
        <f t="shared" si="63"/>
        <v>0</v>
      </c>
      <c r="J635" s="73">
        <f t="shared" si="59"/>
        <v>877.93561643835619</v>
      </c>
      <c r="K635" s="74">
        <f t="shared" si="58"/>
        <v>7201.1627776949899</v>
      </c>
    </row>
    <row r="636" spans="2:11" x14ac:dyDescent="0.25">
      <c r="B636" s="62">
        <v>44824</v>
      </c>
      <c r="C636" s="51">
        <v>629</v>
      </c>
      <c r="D636" s="51">
        <f>COUNTIF('Database MP5'!$B$1:$B$181,B636)</f>
        <v>6</v>
      </c>
      <c r="E636" s="51">
        <f t="shared" si="60"/>
        <v>102</v>
      </c>
      <c r="F636" s="51">
        <f t="shared" si="61"/>
        <v>612</v>
      </c>
      <c r="G636" s="66">
        <f t="shared" si="62"/>
        <v>0.13972602739726028</v>
      </c>
      <c r="H636" s="67">
        <f t="shared" si="63"/>
        <v>0.83835616438356175</v>
      </c>
      <c r="J636" s="73">
        <f t="shared" si="59"/>
        <v>878.77397260273972</v>
      </c>
      <c r="K636" s="74">
        <f t="shared" si="58"/>
        <v>7208.0392947110122</v>
      </c>
    </row>
    <row r="637" spans="2:11" x14ac:dyDescent="0.25">
      <c r="B637" s="62">
        <v>44825</v>
      </c>
      <c r="C637" s="51">
        <v>630</v>
      </c>
      <c r="D637" s="51">
        <f>COUNTIF('Database MP5'!$B$1:$B$181,B637)</f>
        <v>0</v>
      </c>
      <c r="E637" s="51">
        <f t="shared" si="60"/>
        <v>101</v>
      </c>
      <c r="F637" s="51">
        <f t="shared" si="61"/>
        <v>0</v>
      </c>
      <c r="G637" s="66">
        <f t="shared" si="62"/>
        <v>0.13835616438356163</v>
      </c>
      <c r="H637" s="67">
        <f t="shared" si="63"/>
        <v>0</v>
      </c>
      <c r="J637" s="73">
        <f t="shared" si="59"/>
        <v>878.77397260273972</v>
      </c>
      <c r="K637" s="74">
        <f t="shared" si="58"/>
        <v>7208.0392947110122</v>
      </c>
    </row>
    <row r="638" spans="2:11" x14ac:dyDescent="0.25">
      <c r="B638" s="62">
        <v>44826</v>
      </c>
      <c r="C638" s="51">
        <v>631</v>
      </c>
      <c r="D638" s="51">
        <f>COUNTIF('Database MP5'!$B$1:$B$181,B638)</f>
        <v>1</v>
      </c>
      <c r="E638" s="51">
        <f t="shared" si="60"/>
        <v>100</v>
      </c>
      <c r="F638" s="51">
        <f t="shared" si="61"/>
        <v>100</v>
      </c>
      <c r="G638" s="66">
        <f t="shared" si="62"/>
        <v>0.13698630136986301</v>
      </c>
      <c r="H638" s="67">
        <f t="shared" si="63"/>
        <v>0.13698630136986301</v>
      </c>
      <c r="J638" s="73">
        <f t="shared" si="59"/>
        <v>878.91095890410963</v>
      </c>
      <c r="K638" s="74">
        <f t="shared" si="58"/>
        <v>7209.1629086025196</v>
      </c>
    </row>
    <row r="639" spans="2:11" x14ac:dyDescent="0.25">
      <c r="B639" s="62">
        <v>44827</v>
      </c>
      <c r="C639" s="51">
        <v>632</v>
      </c>
      <c r="D639" s="51">
        <f>COUNTIF('Database MP5'!$B$1:$B$181,B639)</f>
        <v>0</v>
      </c>
      <c r="E639" s="51">
        <f t="shared" si="60"/>
        <v>99</v>
      </c>
      <c r="F639" s="51">
        <f t="shared" si="61"/>
        <v>0</v>
      </c>
      <c r="G639" s="66">
        <f t="shared" si="62"/>
        <v>0.13561643835616438</v>
      </c>
      <c r="H639" s="67">
        <f t="shared" si="63"/>
        <v>0</v>
      </c>
      <c r="J639" s="73">
        <f t="shared" si="59"/>
        <v>878.91095890410963</v>
      </c>
      <c r="K639" s="74">
        <f t="shared" si="58"/>
        <v>7209.1629086025196</v>
      </c>
    </row>
    <row r="640" spans="2:11" x14ac:dyDescent="0.25">
      <c r="B640" s="62">
        <v>44828</v>
      </c>
      <c r="C640" s="51">
        <v>633</v>
      </c>
      <c r="D640" s="51">
        <f>COUNTIF('Database MP5'!$B$1:$B$181,B640)</f>
        <v>0</v>
      </c>
      <c r="E640" s="51">
        <f t="shared" si="60"/>
        <v>98</v>
      </c>
      <c r="F640" s="51">
        <f t="shared" si="61"/>
        <v>0</v>
      </c>
      <c r="G640" s="66">
        <f t="shared" si="62"/>
        <v>0.13424657534246576</v>
      </c>
      <c r="H640" s="67">
        <f t="shared" si="63"/>
        <v>0</v>
      </c>
      <c r="J640" s="73">
        <f t="shared" si="59"/>
        <v>878.91095890410963</v>
      </c>
      <c r="K640" s="74">
        <f t="shared" si="58"/>
        <v>7209.1629086025196</v>
      </c>
    </row>
    <row r="641" spans="2:11" x14ac:dyDescent="0.25">
      <c r="B641" s="62">
        <v>44829</v>
      </c>
      <c r="C641" s="51">
        <v>634</v>
      </c>
      <c r="D641" s="51">
        <f>COUNTIF('Database MP5'!$B$1:$B$181,B641)</f>
        <v>0</v>
      </c>
      <c r="E641" s="51">
        <f t="shared" si="60"/>
        <v>97</v>
      </c>
      <c r="F641" s="51">
        <f t="shared" si="61"/>
        <v>0</v>
      </c>
      <c r="G641" s="66">
        <f t="shared" si="62"/>
        <v>0.13287671232876713</v>
      </c>
      <c r="H641" s="67">
        <f t="shared" si="63"/>
        <v>0</v>
      </c>
      <c r="J641" s="73">
        <f t="shared" si="59"/>
        <v>878.91095890410963</v>
      </c>
      <c r="K641" s="74">
        <f t="shared" si="58"/>
        <v>7209.1629086025196</v>
      </c>
    </row>
    <row r="642" spans="2:11" x14ac:dyDescent="0.25">
      <c r="B642" s="62">
        <v>44830</v>
      </c>
      <c r="C642" s="51">
        <v>635</v>
      </c>
      <c r="D642" s="51">
        <f>COUNTIF('Database MP5'!$B$1:$B$181,B642)</f>
        <v>0</v>
      </c>
      <c r="E642" s="51">
        <f t="shared" si="60"/>
        <v>96</v>
      </c>
      <c r="F642" s="51">
        <f t="shared" si="61"/>
        <v>0</v>
      </c>
      <c r="G642" s="66">
        <f t="shared" si="62"/>
        <v>0.13150684931506848</v>
      </c>
      <c r="H642" s="67">
        <f t="shared" si="63"/>
        <v>0</v>
      </c>
      <c r="J642" s="73">
        <f t="shared" si="59"/>
        <v>878.91095890410963</v>
      </c>
      <c r="K642" s="74">
        <f t="shared" si="58"/>
        <v>7209.1629086025196</v>
      </c>
    </row>
    <row r="643" spans="2:11" x14ac:dyDescent="0.25">
      <c r="B643" s="62">
        <v>44831</v>
      </c>
      <c r="C643" s="51">
        <v>636</v>
      </c>
      <c r="D643" s="51">
        <f>COUNTIF('Database MP5'!$B$1:$B$181,B643)</f>
        <v>0</v>
      </c>
      <c r="E643" s="51">
        <f t="shared" si="60"/>
        <v>95</v>
      </c>
      <c r="F643" s="51">
        <f t="shared" si="61"/>
        <v>0</v>
      </c>
      <c r="G643" s="66">
        <f t="shared" si="62"/>
        <v>0.13013698630136986</v>
      </c>
      <c r="H643" s="67">
        <f t="shared" si="63"/>
        <v>0</v>
      </c>
      <c r="J643" s="73">
        <f t="shared" si="59"/>
        <v>878.91095890410963</v>
      </c>
      <c r="K643" s="74">
        <f t="shared" si="58"/>
        <v>7209.1629086025196</v>
      </c>
    </row>
    <row r="644" spans="2:11" x14ac:dyDescent="0.25">
      <c r="B644" s="62">
        <v>44832</v>
      </c>
      <c r="C644" s="51">
        <v>637</v>
      </c>
      <c r="D644" s="51">
        <f>COUNTIF('Database MP5'!$B$1:$B$181,B644)</f>
        <v>0</v>
      </c>
      <c r="E644" s="51">
        <f t="shared" si="60"/>
        <v>94</v>
      </c>
      <c r="F644" s="51">
        <f t="shared" si="61"/>
        <v>0</v>
      </c>
      <c r="G644" s="66">
        <f t="shared" si="62"/>
        <v>0.12876712328767123</v>
      </c>
      <c r="H644" s="67">
        <f t="shared" si="63"/>
        <v>0</v>
      </c>
      <c r="J644" s="73">
        <f t="shared" si="59"/>
        <v>878.91095890410963</v>
      </c>
      <c r="K644" s="74">
        <f t="shared" si="58"/>
        <v>7209.1629086025196</v>
      </c>
    </row>
    <row r="645" spans="2:11" x14ac:dyDescent="0.25">
      <c r="B645" s="62">
        <v>44833</v>
      </c>
      <c r="C645" s="51">
        <v>638</v>
      </c>
      <c r="D645" s="51">
        <f>COUNTIF('Database MP5'!$B$1:$B$181,B645)</f>
        <v>0</v>
      </c>
      <c r="E645" s="51">
        <f t="shared" si="60"/>
        <v>93</v>
      </c>
      <c r="F645" s="51">
        <f t="shared" si="61"/>
        <v>0</v>
      </c>
      <c r="G645" s="66">
        <f t="shared" si="62"/>
        <v>0.12739726027397261</v>
      </c>
      <c r="H645" s="67">
        <f t="shared" si="63"/>
        <v>0</v>
      </c>
      <c r="J645" s="73">
        <f t="shared" si="59"/>
        <v>878.91095890410963</v>
      </c>
      <c r="K645" s="74">
        <f t="shared" si="58"/>
        <v>7209.1629086025196</v>
      </c>
    </row>
    <row r="646" spans="2:11" x14ac:dyDescent="0.25">
      <c r="B646" s="62">
        <v>44834</v>
      </c>
      <c r="C646" s="51">
        <v>639</v>
      </c>
      <c r="D646" s="51">
        <f>COUNTIF('Database MP5'!$B$1:$B$181,B646)</f>
        <v>0</v>
      </c>
      <c r="E646" s="51">
        <f t="shared" si="60"/>
        <v>92</v>
      </c>
      <c r="F646" s="51">
        <f t="shared" si="61"/>
        <v>0</v>
      </c>
      <c r="G646" s="66">
        <f t="shared" si="62"/>
        <v>0.12602739726027398</v>
      </c>
      <c r="H646" s="67">
        <f t="shared" si="63"/>
        <v>0</v>
      </c>
      <c r="J646" s="73">
        <f t="shared" si="59"/>
        <v>878.91095890410963</v>
      </c>
      <c r="K646" s="74">
        <f t="shared" si="58"/>
        <v>7209.1629086025196</v>
      </c>
    </row>
    <row r="647" spans="2:11" x14ac:dyDescent="0.25">
      <c r="B647" s="62">
        <v>44835</v>
      </c>
      <c r="C647" s="51">
        <v>640</v>
      </c>
      <c r="D647" s="51">
        <f>COUNTIF('Database MP5'!$B$1:$B$181,B647)</f>
        <v>0</v>
      </c>
      <c r="E647" s="51">
        <f t="shared" si="60"/>
        <v>91</v>
      </c>
      <c r="F647" s="51">
        <f t="shared" si="61"/>
        <v>0</v>
      </c>
      <c r="G647" s="66">
        <f t="shared" si="62"/>
        <v>0.12465753424657534</v>
      </c>
      <c r="H647" s="67">
        <f t="shared" si="63"/>
        <v>0</v>
      </c>
      <c r="J647" s="73">
        <f t="shared" si="59"/>
        <v>878.91095890410963</v>
      </c>
      <c r="K647" s="74">
        <f t="shared" ref="K647:K710" si="64">$M$4*2*(1-$Q$4)*J647*$N$4*$O$4*$P$4</f>
        <v>7209.1629086025196</v>
      </c>
    </row>
    <row r="648" spans="2:11" x14ac:dyDescent="0.25">
      <c r="B648" s="62">
        <v>44836</v>
      </c>
      <c r="C648" s="51">
        <v>641</v>
      </c>
      <c r="D648" s="51">
        <f>COUNTIF('Database MP5'!$B$1:$B$181,B648)</f>
        <v>0</v>
      </c>
      <c r="E648" s="51">
        <f t="shared" si="60"/>
        <v>90</v>
      </c>
      <c r="F648" s="51">
        <f t="shared" si="61"/>
        <v>0</v>
      </c>
      <c r="G648" s="66">
        <f t="shared" si="62"/>
        <v>0.12328767123287671</v>
      </c>
      <c r="H648" s="67">
        <f t="shared" si="63"/>
        <v>0</v>
      </c>
      <c r="J648" s="73">
        <f t="shared" ref="J648:J711" si="65">H648+J647</f>
        <v>878.91095890410963</v>
      </c>
      <c r="K648" s="74">
        <f t="shared" si="64"/>
        <v>7209.1629086025196</v>
      </c>
    </row>
    <row r="649" spans="2:11" x14ac:dyDescent="0.25">
      <c r="B649" s="62">
        <v>44837</v>
      </c>
      <c r="C649" s="51">
        <v>642</v>
      </c>
      <c r="D649" s="51">
        <f>COUNTIF('Database MP5'!$B$1:$B$181,B649)</f>
        <v>0</v>
      </c>
      <c r="E649" s="51">
        <f t="shared" si="60"/>
        <v>89</v>
      </c>
      <c r="F649" s="51">
        <f t="shared" si="61"/>
        <v>0</v>
      </c>
      <c r="G649" s="66">
        <f t="shared" si="62"/>
        <v>0.12191780821917808</v>
      </c>
      <c r="H649" s="67">
        <f t="shared" si="63"/>
        <v>0</v>
      </c>
      <c r="J649" s="73">
        <f t="shared" si="65"/>
        <v>878.91095890410963</v>
      </c>
      <c r="K649" s="74">
        <f t="shared" si="64"/>
        <v>7209.1629086025196</v>
      </c>
    </row>
    <row r="650" spans="2:11" x14ac:dyDescent="0.25">
      <c r="B650" s="62">
        <v>44838</v>
      </c>
      <c r="C650" s="51">
        <v>643</v>
      </c>
      <c r="D650" s="51">
        <f>COUNTIF('Database MP5'!$B$1:$B$181,B650)</f>
        <v>2</v>
      </c>
      <c r="E650" s="51">
        <f t="shared" ref="E650:E713" si="66">E649-1</f>
        <v>88</v>
      </c>
      <c r="F650" s="51">
        <f t="shared" si="61"/>
        <v>176</v>
      </c>
      <c r="G650" s="66">
        <f t="shared" si="62"/>
        <v>0.12054794520547946</v>
      </c>
      <c r="H650" s="67">
        <f t="shared" si="63"/>
        <v>0.24109589041095891</v>
      </c>
      <c r="J650" s="73">
        <f t="shared" si="65"/>
        <v>879.15205479452061</v>
      </c>
      <c r="K650" s="74">
        <f t="shared" si="64"/>
        <v>7211.140469051571</v>
      </c>
    </row>
    <row r="651" spans="2:11" x14ac:dyDescent="0.25">
      <c r="B651" s="62">
        <v>44839</v>
      </c>
      <c r="C651" s="51">
        <v>644</v>
      </c>
      <c r="D651" s="51">
        <f>COUNTIF('Database MP5'!$B$1:$B$181,B651)</f>
        <v>0</v>
      </c>
      <c r="E651" s="51">
        <f t="shared" si="66"/>
        <v>87</v>
      </c>
      <c r="F651" s="51">
        <f t="shared" si="61"/>
        <v>0</v>
      </c>
      <c r="G651" s="66">
        <f t="shared" si="62"/>
        <v>0.11917808219178082</v>
      </c>
      <c r="H651" s="67">
        <f t="shared" si="63"/>
        <v>0</v>
      </c>
      <c r="J651" s="73">
        <f t="shared" si="65"/>
        <v>879.15205479452061</v>
      </c>
      <c r="K651" s="74">
        <f t="shared" si="64"/>
        <v>7211.140469051571</v>
      </c>
    </row>
    <row r="652" spans="2:11" x14ac:dyDescent="0.25">
      <c r="B652" s="62">
        <v>44840</v>
      </c>
      <c r="C652" s="51">
        <v>645</v>
      </c>
      <c r="D652" s="51">
        <f>COUNTIF('Database MP5'!$B$1:$B$181,B652)</f>
        <v>5</v>
      </c>
      <c r="E652" s="51">
        <f t="shared" si="66"/>
        <v>86</v>
      </c>
      <c r="F652" s="51">
        <f t="shared" si="61"/>
        <v>430</v>
      </c>
      <c r="G652" s="66">
        <f t="shared" si="62"/>
        <v>0.11780821917808219</v>
      </c>
      <c r="H652" s="67">
        <f t="shared" si="63"/>
        <v>0.58904109589041098</v>
      </c>
      <c r="J652" s="73">
        <f t="shared" si="65"/>
        <v>879.74109589041097</v>
      </c>
      <c r="K652" s="74">
        <f t="shared" si="64"/>
        <v>7215.9720087850501</v>
      </c>
    </row>
    <row r="653" spans="2:11" x14ac:dyDescent="0.25">
      <c r="B653" s="62">
        <v>44841</v>
      </c>
      <c r="C653" s="51">
        <v>646</v>
      </c>
      <c r="D653" s="51">
        <f>COUNTIF('Database MP5'!$B$1:$B$181,B653)</f>
        <v>5</v>
      </c>
      <c r="E653" s="51">
        <f t="shared" si="66"/>
        <v>85</v>
      </c>
      <c r="F653" s="51">
        <f t="shared" si="61"/>
        <v>425</v>
      </c>
      <c r="G653" s="66">
        <f t="shared" si="62"/>
        <v>0.11643835616438356</v>
      </c>
      <c r="H653" s="67">
        <f t="shared" si="63"/>
        <v>0.5821917808219178</v>
      </c>
      <c r="J653" s="73">
        <f t="shared" si="65"/>
        <v>880.32328767123295</v>
      </c>
      <c r="K653" s="74">
        <f t="shared" si="64"/>
        <v>7220.7473678239539</v>
      </c>
    </row>
    <row r="654" spans="2:11" x14ac:dyDescent="0.25">
      <c r="B654" s="62">
        <v>44842</v>
      </c>
      <c r="C654" s="51">
        <v>647</v>
      </c>
      <c r="D654" s="51">
        <f>COUNTIF('Database MP5'!$B$1:$B$181,B654)</f>
        <v>0</v>
      </c>
      <c r="E654" s="51">
        <f t="shared" si="66"/>
        <v>84</v>
      </c>
      <c r="F654" s="51">
        <f t="shared" si="61"/>
        <v>0</v>
      </c>
      <c r="G654" s="66">
        <f t="shared" si="62"/>
        <v>0.11506849315068493</v>
      </c>
      <c r="H654" s="67">
        <f t="shared" si="63"/>
        <v>0</v>
      </c>
      <c r="J654" s="73">
        <f t="shared" si="65"/>
        <v>880.32328767123295</v>
      </c>
      <c r="K654" s="74">
        <f t="shared" si="64"/>
        <v>7220.7473678239539</v>
      </c>
    </row>
    <row r="655" spans="2:11" x14ac:dyDescent="0.25">
      <c r="B655" s="62">
        <v>44843</v>
      </c>
      <c r="C655" s="51">
        <v>648</v>
      </c>
      <c r="D655" s="51">
        <f>COUNTIF('Database MP5'!$B$1:$B$181,B655)</f>
        <v>0</v>
      </c>
      <c r="E655" s="51">
        <f t="shared" si="66"/>
        <v>83</v>
      </c>
      <c r="F655" s="51">
        <f t="shared" si="61"/>
        <v>0</v>
      </c>
      <c r="G655" s="66">
        <f t="shared" si="62"/>
        <v>0.11369863013698631</v>
      </c>
      <c r="H655" s="67">
        <f t="shared" si="63"/>
        <v>0</v>
      </c>
      <c r="J655" s="73">
        <f t="shared" si="65"/>
        <v>880.32328767123295</v>
      </c>
      <c r="K655" s="74">
        <f t="shared" si="64"/>
        <v>7220.7473678239539</v>
      </c>
    </row>
    <row r="656" spans="2:11" x14ac:dyDescent="0.25">
      <c r="B656" s="62">
        <v>44844</v>
      </c>
      <c r="C656" s="51">
        <v>649</v>
      </c>
      <c r="D656" s="51">
        <f>COUNTIF('Database MP5'!$B$1:$B$181,B656)</f>
        <v>0</v>
      </c>
      <c r="E656" s="51">
        <f t="shared" si="66"/>
        <v>82</v>
      </c>
      <c r="F656" s="51">
        <f t="shared" si="61"/>
        <v>0</v>
      </c>
      <c r="G656" s="66">
        <f t="shared" si="62"/>
        <v>0.11232876712328767</v>
      </c>
      <c r="H656" s="67">
        <f t="shared" si="63"/>
        <v>0</v>
      </c>
      <c r="J656" s="73">
        <f t="shared" si="65"/>
        <v>880.32328767123295</v>
      </c>
      <c r="K656" s="74">
        <f t="shared" si="64"/>
        <v>7220.7473678239539</v>
      </c>
    </row>
    <row r="657" spans="2:11" x14ac:dyDescent="0.25">
      <c r="B657" s="62">
        <v>44845</v>
      </c>
      <c r="C657" s="51">
        <v>650</v>
      </c>
      <c r="D657" s="51">
        <f>COUNTIF('Database MP5'!$B$1:$B$181,B657)</f>
        <v>0</v>
      </c>
      <c r="E657" s="51">
        <f t="shared" si="66"/>
        <v>81</v>
      </c>
      <c r="F657" s="51">
        <f t="shared" si="61"/>
        <v>0</v>
      </c>
      <c r="G657" s="66">
        <f t="shared" si="62"/>
        <v>0.11095890410958904</v>
      </c>
      <c r="H657" s="67">
        <f t="shared" si="63"/>
        <v>0</v>
      </c>
      <c r="J657" s="73">
        <f t="shared" si="65"/>
        <v>880.32328767123295</v>
      </c>
      <c r="K657" s="74">
        <f t="shared" si="64"/>
        <v>7220.7473678239539</v>
      </c>
    </row>
    <row r="658" spans="2:11" x14ac:dyDescent="0.25">
      <c r="B658" s="62">
        <v>44846</v>
      </c>
      <c r="C658" s="51">
        <v>651</v>
      </c>
      <c r="D658" s="51">
        <f>COUNTIF('Database MP5'!$B$1:$B$181,B658)</f>
        <v>0</v>
      </c>
      <c r="E658" s="51">
        <f t="shared" si="66"/>
        <v>80</v>
      </c>
      <c r="F658" s="51">
        <f t="shared" si="61"/>
        <v>0</v>
      </c>
      <c r="G658" s="66">
        <f t="shared" si="62"/>
        <v>0.1095890410958904</v>
      </c>
      <c r="H658" s="67">
        <f t="shared" si="63"/>
        <v>0</v>
      </c>
      <c r="J658" s="73">
        <f t="shared" si="65"/>
        <v>880.32328767123295</v>
      </c>
      <c r="K658" s="74">
        <f t="shared" si="64"/>
        <v>7220.7473678239539</v>
      </c>
    </row>
    <row r="659" spans="2:11" x14ac:dyDescent="0.25">
      <c r="B659" s="62">
        <v>44847</v>
      </c>
      <c r="C659" s="51">
        <v>652</v>
      </c>
      <c r="D659" s="51">
        <f>COUNTIF('Database MP5'!$B$1:$B$181,B659)</f>
        <v>0</v>
      </c>
      <c r="E659" s="51">
        <f t="shared" si="66"/>
        <v>79</v>
      </c>
      <c r="F659" s="51">
        <f t="shared" si="61"/>
        <v>0</v>
      </c>
      <c r="G659" s="66">
        <f t="shared" si="62"/>
        <v>0.10821917808219178</v>
      </c>
      <c r="H659" s="67">
        <f t="shared" si="63"/>
        <v>0</v>
      </c>
      <c r="J659" s="73">
        <f t="shared" si="65"/>
        <v>880.32328767123295</v>
      </c>
      <c r="K659" s="74">
        <f t="shared" si="64"/>
        <v>7220.7473678239539</v>
      </c>
    </row>
    <row r="660" spans="2:11" x14ac:dyDescent="0.25">
      <c r="B660" s="62">
        <v>44848</v>
      </c>
      <c r="C660" s="51">
        <v>653</v>
      </c>
      <c r="D660" s="51">
        <f>COUNTIF('Database MP5'!$B$1:$B$181,B660)</f>
        <v>0</v>
      </c>
      <c r="E660" s="51">
        <f t="shared" si="66"/>
        <v>78</v>
      </c>
      <c r="F660" s="51">
        <f t="shared" si="61"/>
        <v>0</v>
      </c>
      <c r="G660" s="66">
        <f t="shared" si="62"/>
        <v>0.10684931506849316</v>
      </c>
      <c r="H660" s="67">
        <f t="shared" si="63"/>
        <v>0</v>
      </c>
      <c r="J660" s="73">
        <f t="shared" si="65"/>
        <v>880.32328767123295</v>
      </c>
      <c r="K660" s="74">
        <f t="shared" si="64"/>
        <v>7220.7473678239539</v>
      </c>
    </row>
    <row r="661" spans="2:11" x14ac:dyDescent="0.25">
      <c r="B661" s="62">
        <v>44849</v>
      </c>
      <c r="C661" s="51">
        <v>654</v>
      </c>
      <c r="D661" s="51">
        <f>COUNTIF('Database MP5'!$B$1:$B$181,B661)</f>
        <v>0</v>
      </c>
      <c r="E661" s="51">
        <f t="shared" si="66"/>
        <v>77</v>
      </c>
      <c r="F661" s="51">
        <f t="shared" si="61"/>
        <v>0</v>
      </c>
      <c r="G661" s="66">
        <f t="shared" si="62"/>
        <v>0.10547945205479452</v>
      </c>
      <c r="H661" s="67">
        <f t="shared" si="63"/>
        <v>0</v>
      </c>
      <c r="J661" s="73">
        <f t="shared" si="65"/>
        <v>880.32328767123295</v>
      </c>
      <c r="K661" s="74">
        <f t="shared" si="64"/>
        <v>7220.7473678239539</v>
      </c>
    </row>
    <row r="662" spans="2:11" x14ac:dyDescent="0.25">
      <c r="B662" s="62">
        <v>44850</v>
      </c>
      <c r="C662" s="51">
        <v>655</v>
      </c>
      <c r="D662" s="51">
        <f>COUNTIF('Database MP5'!$B$1:$B$181,B662)</f>
        <v>0</v>
      </c>
      <c r="E662" s="51">
        <f t="shared" si="66"/>
        <v>76</v>
      </c>
      <c r="F662" s="51">
        <f t="shared" si="61"/>
        <v>0</v>
      </c>
      <c r="G662" s="66">
        <f t="shared" si="62"/>
        <v>0.10410958904109589</v>
      </c>
      <c r="H662" s="67">
        <f t="shared" si="63"/>
        <v>0</v>
      </c>
      <c r="J662" s="73">
        <f t="shared" si="65"/>
        <v>880.32328767123295</v>
      </c>
      <c r="K662" s="74">
        <f t="shared" si="64"/>
        <v>7220.7473678239539</v>
      </c>
    </row>
    <row r="663" spans="2:11" x14ac:dyDescent="0.25">
      <c r="B663" s="62">
        <v>44851</v>
      </c>
      <c r="C663" s="51">
        <v>656</v>
      </c>
      <c r="D663" s="51">
        <f>COUNTIF('Database MP5'!$B$1:$B$181,B663)</f>
        <v>0</v>
      </c>
      <c r="E663" s="51">
        <f t="shared" si="66"/>
        <v>75</v>
      </c>
      <c r="F663" s="51">
        <f t="shared" si="61"/>
        <v>0</v>
      </c>
      <c r="G663" s="66">
        <f t="shared" si="62"/>
        <v>0.10273972602739725</v>
      </c>
      <c r="H663" s="67">
        <f t="shared" si="63"/>
        <v>0</v>
      </c>
      <c r="J663" s="73">
        <f t="shared" si="65"/>
        <v>880.32328767123295</v>
      </c>
      <c r="K663" s="74">
        <f t="shared" si="64"/>
        <v>7220.7473678239539</v>
      </c>
    </row>
    <row r="664" spans="2:11" x14ac:dyDescent="0.25">
      <c r="B664" s="62">
        <v>44852</v>
      </c>
      <c r="C664" s="51">
        <v>657</v>
      </c>
      <c r="D664" s="51">
        <f>COUNTIF('Database MP5'!$B$1:$B$181,B664)</f>
        <v>0</v>
      </c>
      <c r="E664" s="51">
        <f t="shared" si="66"/>
        <v>74</v>
      </c>
      <c r="F664" s="51">
        <f t="shared" si="61"/>
        <v>0</v>
      </c>
      <c r="G664" s="66">
        <f t="shared" si="62"/>
        <v>0.10136986301369863</v>
      </c>
      <c r="H664" s="67">
        <f t="shared" si="63"/>
        <v>0</v>
      </c>
      <c r="J664" s="73">
        <f t="shared" si="65"/>
        <v>880.32328767123295</v>
      </c>
      <c r="K664" s="74">
        <f t="shared" si="64"/>
        <v>7220.7473678239539</v>
      </c>
    </row>
    <row r="665" spans="2:11" x14ac:dyDescent="0.25">
      <c r="B665" s="62">
        <v>44853</v>
      </c>
      <c r="C665" s="51">
        <v>658</v>
      </c>
      <c r="D665" s="51">
        <f>COUNTIF('Database MP5'!$B$1:$B$181,B665)</f>
        <v>0</v>
      </c>
      <c r="E665" s="51">
        <f t="shared" si="66"/>
        <v>73</v>
      </c>
      <c r="F665" s="51">
        <f t="shared" si="61"/>
        <v>0</v>
      </c>
      <c r="G665" s="66">
        <f t="shared" si="62"/>
        <v>0.1</v>
      </c>
      <c r="H665" s="67">
        <f t="shared" si="63"/>
        <v>0</v>
      </c>
      <c r="J665" s="73">
        <f t="shared" si="65"/>
        <v>880.32328767123295</v>
      </c>
      <c r="K665" s="74">
        <f t="shared" si="64"/>
        <v>7220.7473678239539</v>
      </c>
    </row>
    <row r="666" spans="2:11" x14ac:dyDescent="0.25">
      <c r="B666" s="62">
        <v>44854</v>
      </c>
      <c r="C666" s="51">
        <v>659</v>
      </c>
      <c r="D666" s="51">
        <f>COUNTIF('Database MP5'!$B$1:$B$181,B666)</f>
        <v>0</v>
      </c>
      <c r="E666" s="51">
        <f t="shared" si="66"/>
        <v>72</v>
      </c>
      <c r="F666" s="51">
        <f t="shared" si="61"/>
        <v>0</v>
      </c>
      <c r="G666" s="66">
        <f t="shared" si="62"/>
        <v>9.8630136986301367E-2</v>
      </c>
      <c r="H666" s="67">
        <f t="shared" si="63"/>
        <v>0</v>
      </c>
      <c r="J666" s="73">
        <f t="shared" si="65"/>
        <v>880.32328767123295</v>
      </c>
      <c r="K666" s="74">
        <f t="shared" si="64"/>
        <v>7220.7473678239539</v>
      </c>
    </row>
    <row r="667" spans="2:11" x14ac:dyDescent="0.25">
      <c r="B667" s="62">
        <v>44855</v>
      </c>
      <c r="C667" s="51">
        <v>660</v>
      </c>
      <c r="D667" s="51">
        <f>COUNTIF('Database MP5'!$B$1:$B$181,B667)</f>
        <v>0</v>
      </c>
      <c r="E667" s="51">
        <f t="shared" si="66"/>
        <v>71</v>
      </c>
      <c r="F667" s="51">
        <f t="shared" si="61"/>
        <v>0</v>
      </c>
      <c r="G667" s="66">
        <f t="shared" si="62"/>
        <v>9.7260273972602743E-2</v>
      </c>
      <c r="H667" s="67">
        <f t="shared" si="63"/>
        <v>0</v>
      </c>
      <c r="J667" s="73">
        <f t="shared" si="65"/>
        <v>880.32328767123295</v>
      </c>
      <c r="K667" s="74">
        <f t="shared" si="64"/>
        <v>7220.7473678239539</v>
      </c>
    </row>
    <row r="668" spans="2:11" x14ac:dyDescent="0.25">
      <c r="B668" s="62">
        <v>44856</v>
      </c>
      <c r="C668" s="51">
        <v>661</v>
      </c>
      <c r="D668" s="51">
        <f>COUNTIF('Database MP5'!$B$1:$B$181,B668)</f>
        <v>0</v>
      </c>
      <c r="E668" s="51">
        <f t="shared" si="66"/>
        <v>70</v>
      </c>
      <c r="F668" s="51">
        <f t="shared" si="61"/>
        <v>0</v>
      </c>
      <c r="G668" s="66">
        <f t="shared" si="62"/>
        <v>9.5890410958904104E-2</v>
      </c>
      <c r="H668" s="67">
        <f t="shared" si="63"/>
        <v>0</v>
      </c>
      <c r="J668" s="73">
        <f t="shared" si="65"/>
        <v>880.32328767123295</v>
      </c>
      <c r="K668" s="74">
        <f t="shared" si="64"/>
        <v>7220.7473678239539</v>
      </c>
    </row>
    <row r="669" spans="2:11" x14ac:dyDescent="0.25">
      <c r="B669" s="62">
        <v>44857</v>
      </c>
      <c r="C669" s="51">
        <v>662</v>
      </c>
      <c r="D669" s="51">
        <f>COUNTIF('Database MP5'!$B$1:$B$181,B669)</f>
        <v>0</v>
      </c>
      <c r="E669" s="51">
        <f t="shared" si="66"/>
        <v>69</v>
      </c>
      <c r="F669" s="51">
        <f t="shared" si="61"/>
        <v>0</v>
      </c>
      <c r="G669" s="66">
        <f t="shared" si="62"/>
        <v>9.452054794520548E-2</v>
      </c>
      <c r="H669" s="67">
        <f t="shared" si="63"/>
        <v>0</v>
      </c>
      <c r="J669" s="73">
        <f t="shared" si="65"/>
        <v>880.32328767123295</v>
      </c>
      <c r="K669" s="74">
        <f t="shared" si="64"/>
        <v>7220.7473678239539</v>
      </c>
    </row>
    <row r="670" spans="2:11" x14ac:dyDescent="0.25">
      <c r="B670" s="62">
        <v>44858</v>
      </c>
      <c r="C670" s="51">
        <v>663</v>
      </c>
      <c r="D670" s="51">
        <f>COUNTIF('Database MP5'!$B$1:$B$181,B670)</f>
        <v>0</v>
      </c>
      <c r="E670" s="51">
        <f t="shared" si="66"/>
        <v>68</v>
      </c>
      <c r="F670" s="51">
        <f t="shared" si="61"/>
        <v>0</v>
      </c>
      <c r="G670" s="66">
        <f t="shared" si="62"/>
        <v>9.3150684931506855E-2</v>
      </c>
      <c r="H670" s="67">
        <f t="shared" si="63"/>
        <v>0</v>
      </c>
      <c r="J670" s="73">
        <f t="shared" si="65"/>
        <v>880.32328767123295</v>
      </c>
      <c r="K670" s="74">
        <f t="shared" si="64"/>
        <v>7220.7473678239539</v>
      </c>
    </row>
    <row r="671" spans="2:11" x14ac:dyDescent="0.25">
      <c r="B671" s="62">
        <v>44859</v>
      </c>
      <c r="C671" s="51">
        <v>664</v>
      </c>
      <c r="D671" s="51">
        <f>COUNTIF('Database MP5'!$B$1:$B$181,B671)</f>
        <v>0</v>
      </c>
      <c r="E671" s="51">
        <f t="shared" si="66"/>
        <v>67</v>
      </c>
      <c r="F671" s="51">
        <f t="shared" si="61"/>
        <v>0</v>
      </c>
      <c r="G671" s="66">
        <f t="shared" si="62"/>
        <v>9.1780821917808217E-2</v>
      </c>
      <c r="H671" s="67">
        <f t="shared" si="63"/>
        <v>0</v>
      </c>
      <c r="J671" s="73">
        <f t="shared" si="65"/>
        <v>880.32328767123295</v>
      </c>
      <c r="K671" s="74">
        <f t="shared" si="64"/>
        <v>7220.7473678239539</v>
      </c>
    </row>
    <row r="672" spans="2:11" x14ac:dyDescent="0.25">
      <c r="B672" s="62">
        <v>44860</v>
      </c>
      <c r="C672" s="51">
        <v>665</v>
      </c>
      <c r="D672" s="51">
        <f>COUNTIF('Database MP5'!$B$1:$B$181,B672)</f>
        <v>0</v>
      </c>
      <c r="E672" s="51">
        <f t="shared" si="66"/>
        <v>66</v>
      </c>
      <c r="F672" s="51">
        <f t="shared" si="61"/>
        <v>0</v>
      </c>
      <c r="G672" s="66">
        <f t="shared" si="62"/>
        <v>9.0410958904109592E-2</v>
      </c>
      <c r="H672" s="67">
        <f t="shared" si="63"/>
        <v>0</v>
      </c>
      <c r="J672" s="73">
        <f t="shared" si="65"/>
        <v>880.32328767123295</v>
      </c>
      <c r="K672" s="74">
        <f t="shared" si="64"/>
        <v>7220.7473678239539</v>
      </c>
    </row>
    <row r="673" spans="2:11" x14ac:dyDescent="0.25">
      <c r="B673" s="62">
        <v>44861</v>
      </c>
      <c r="C673" s="51">
        <v>666</v>
      </c>
      <c r="D673" s="51">
        <f>COUNTIF('Database MP5'!$B$1:$B$181,B673)</f>
        <v>0</v>
      </c>
      <c r="E673" s="51">
        <f t="shared" si="66"/>
        <v>65</v>
      </c>
      <c r="F673" s="51">
        <f t="shared" si="61"/>
        <v>0</v>
      </c>
      <c r="G673" s="66">
        <f t="shared" si="62"/>
        <v>8.9041095890410954E-2</v>
      </c>
      <c r="H673" s="67">
        <f t="shared" si="63"/>
        <v>0</v>
      </c>
      <c r="J673" s="73">
        <f t="shared" si="65"/>
        <v>880.32328767123295</v>
      </c>
      <c r="K673" s="74">
        <f t="shared" si="64"/>
        <v>7220.7473678239539</v>
      </c>
    </row>
    <row r="674" spans="2:11" x14ac:dyDescent="0.25">
      <c r="B674" s="62">
        <v>44862</v>
      </c>
      <c r="C674" s="51">
        <v>667</v>
      </c>
      <c r="D674" s="51">
        <f>COUNTIF('Database MP5'!$B$1:$B$181,B674)</f>
        <v>0</v>
      </c>
      <c r="E674" s="51">
        <f t="shared" si="66"/>
        <v>64</v>
      </c>
      <c r="F674" s="51">
        <f t="shared" si="61"/>
        <v>0</v>
      </c>
      <c r="G674" s="66">
        <f t="shared" si="62"/>
        <v>8.7671232876712329E-2</v>
      </c>
      <c r="H674" s="67">
        <f t="shared" si="63"/>
        <v>0</v>
      </c>
      <c r="J674" s="73">
        <f t="shared" si="65"/>
        <v>880.32328767123295</v>
      </c>
      <c r="K674" s="74">
        <f t="shared" si="64"/>
        <v>7220.7473678239539</v>
      </c>
    </row>
    <row r="675" spans="2:11" x14ac:dyDescent="0.25">
      <c r="B675" s="62">
        <v>44863</v>
      </c>
      <c r="C675" s="51">
        <v>668</v>
      </c>
      <c r="D675" s="51">
        <f>COUNTIF('Database MP5'!$B$1:$B$181,B675)</f>
        <v>0</v>
      </c>
      <c r="E675" s="51">
        <f t="shared" si="66"/>
        <v>63</v>
      </c>
      <c r="F675" s="51">
        <f t="shared" si="61"/>
        <v>0</v>
      </c>
      <c r="G675" s="66">
        <f t="shared" si="62"/>
        <v>8.6301369863013705E-2</v>
      </c>
      <c r="H675" s="67">
        <f t="shared" si="63"/>
        <v>0</v>
      </c>
      <c r="J675" s="73">
        <f t="shared" si="65"/>
        <v>880.32328767123295</v>
      </c>
      <c r="K675" s="74">
        <f t="shared" si="64"/>
        <v>7220.7473678239539</v>
      </c>
    </row>
    <row r="676" spans="2:11" x14ac:dyDescent="0.25">
      <c r="B676" s="62">
        <v>44864</v>
      </c>
      <c r="C676" s="51">
        <v>669</v>
      </c>
      <c r="D676" s="51">
        <f>COUNTIF('Database MP5'!$B$1:$B$181,B676)</f>
        <v>0</v>
      </c>
      <c r="E676" s="51">
        <f t="shared" si="66"/>
        <v>62</v>
      </c>
      <c r="F676" s="51">
        <f t="shared" si="61"/>
        <v>0</v>
      </c>
      <c r="G676" s="66">
        <f t="shared" si="62"/>
        <v>8.4931506849315067E-2</v>
      </c>
      <c r="H676" s="67">
        <f t="shared" si="63"/>
        <v>0</v>
      </c>
      <c r="J676" s="73">
        <f t="shared" si="65"/>
        <v>880.32328767123295</v>
      </c>
      <c r="K676" s="74">
        <f t="shared" si="64"/>
        <v>7220.7473678239539</v>
      </c>
    </row>
    <row r="677" spans="2:11" x14ac:dyDescent="0.25">
      <c r="B677" s="62">
        <v>44865</v>
      </c>
      <c r="C677" s="51">
        <v>670</v>
      </c>
      <c r="D677" s="51">
        <f>COUNTIF('Database MP5'!$B$1:$B$181,B677)</f>
        <v>0</v>
      </c>
      <c r="E677" s="51">
        <f t="shared" si="66"/>
        <v>61</v>
      </c>
      <c r="F677" s="51">
        <f t="shared" si="61"/>
        <v>0</v>
      </c>
      <c r="G677" s="66">
        <f t="shared" si="62"/>
        <v>8.3561643835616442E-2</v>
      </c>
      <c r="H677" s="67">
        <f t="shared" si="63"/>
        <v>0</v>
      </c>
      <c r="J677" s="73">
        <f t="shared" si="65"/>
        <v>880.32328767123295</v>
      </c>
      <c r="K677" s="74">
        <f t="shared" si="64"/>
        <v>7220.7473678239539</v>
      </c>
    </row>
    <row r="678" spans="2:11" x14ac:dyDescent="0.25">
      <c r="B678" s="62">
        <v>44866</v>
      </c>
      <c r="C678" s="51">
        <v>671</v>
      </c>
      <c r="D678" s="51">
        <f>COUNTIF('Database MP5'!$B$1:$B$181,B678)</f>
        <v>0</v>
      </c>
      <c r="E678" s="51">
        <f t="shared" si="66"/>
        <v>60</v>
      </c>
      <c r="F678" s="51">
        <f t="shared" si="61"/>
        <v>0</v>
      </c>
      <c r="G678" s="66">
        <f t="shared" si="62"/>
        <v>8.2191780821917804E-2</v>
      </c>
      <c r="H678" s="67">
        <f t="shared" si="63"/>
        <v>0</v>
      </c>
      <c r="J678" s="73">
        <f t="shared" si="65"/>
        <v>880.32328767123295</v>
      </c>
      <c r="K678" s="74">
        <f t="shared" si="64"/>
        <v>7220.7473678239539</v>
      </c>
    </row>
    <row r="679" spans="2:11" x14ac:dyDescent="0.25">
      <c r="B679" s="62">
        <v>44867</v>
      </c>
      <c r="C679" s="51">
        <v>672</v>
      </c>
      <c r="D679" s="51">
        <f>COUNTIF('Database MP5'!$B$1:$B$181,B679)</f>
        <v>0</v>
      </c>
      <c r="E679" s="51">
        <f t="shared" si="66"/>
        <v>59</v>
      </c>
      <c r="F679" s="51">
        <f t="shared" si="61"/>
        <v>0</v>
      </c>
      <c r="G679" s="66">
        <f t="shared" si="62"/>
        <v>8.0821917808219179E-2</v>
      </c>
      <c r="H679" s="67">
        <f t="shared" si="63"/>
        <v>0</v>
      </c>
      <c r="J679" s="73">
        <f t="shared" si="65"/>
        <v>880.32328767123295</v>
      </c>
      <c r="K679" s="74">
        <f t="shared" si="64"/>
        <v>7220.7473678239539</v>
      </c>
    </row>
    <row r="680" spans="2:11" x14ac:dyDescent="0.25">
      <c r="B680" s="62">
        <v>44868</v>
      </c>
      <c r="C680" s="51">
        <v>673</v>
      </c>
      <c r="D680" s="51">
        <f>COUNTIF('Database MP5'!$B$1:$B$181,B680)</f>
        <v>0</v>
      </c>
      <c r="E680" s="51">
        <f t="shared" si="66"/>
        <v>58</v>
      </c>
      <c r="F680" s="51">
        <f t="shared" si="61"/>
        <v>0</v>
      </c>
      <c r="G680" s="66">
        <f t="shared" si="62"/>
        <v>7.9452054794520555E-2</v>
      </c>
      <c r="H680" s="67">
        <f t="shared" si="63"/>
        <v>0</v>
      </c>
      <c r="J680" s="73">
        <f t="shared" si="65"/>
        <v>880.32328767123295</v>
      </c>
      <c r="K680" s="74">
        <f t="shared" si="64"/>
        <v>7220.7473678239539</v>
      </c>
    </row>
    <row r="681" spans="2:11" x14ac:dyDescent="0.25">
      <c r="B681" s="62">
        <v>44869</v>
      </c>
      <c r="C681" s="51">
        <v>674</v>
      </c>
      <c r="D681" s="51">
        <f>COUNTIF('Database MP5'!$B$1:$B$181,B681)</f>
        <v>0</v>
      </c>
      <c r="E681" s="51">
        <f t="shared" si="66"/>
        <v>57</v>
      </c>
      <c r="F681" s="51">
        <f t="shared" si="61"/>
        <v>0</v>
      </c>
      <c r="G681" s="66">
        <f t="shared" si="62"/>
        <v>7.8082191780821916E-2</v>
      </c>
      <c r="H681" s="67">
        <f t="shared" si="63"/>
        <v>0</v>
      </c>
      <c r="J681" s="73">
        <f t="shared" si="65"/>
        <v>880.32328767123295</v>
      </c>
      <c r="K681" s="74">
        <f t="shared" si="64"/>
        <v>7220.7473678239539</v>
      </c>
    </row>
    <row r="682" spans="2:11" x14ac:dyDescent="0.25">
      <c r="B682" s="62">
        <v>44870</v>
      </c>
      <c r="C682" s="51">
        <v>675</v>
      </c>
      <c r="D682" s="51">
        <f>COUNTIF('Database MP5'!$B$1:$B$181,B682)</f>
        <v>0</v>
      </c>
      <c r="E682" s="51">
        <f t="shared" si="66"/>
        <v>56</v>
      </c>
      <c r="F682" s="51">
        <f t="shared" si="61"/>
        <v>0</v>
      </c>
      <c r="G682" s="66">
        <f t="shared" si="62"/>
        <v>7.6712328767123292E-2</v>
      </c>
      <c r="H682" s="67">
        <f t="shared" si="63"/>
        <v>0</v>
      </c>
      <c r="J682" s="73">
        <f t="shared" si="65"/>
        <v>880.32328767123295</v>
      </c>
      <c r="K682" s="74">
        <f t="shared" si="64"/>
        <v>7220.7473678239539</v>
      </c>
    </row>
    <row r="683" spans="2:11" x14ac:dyDescent="0.25">
      <c r="B683" s="62">
        <v>44871</v>
      </c>
      <c r="C683" s="51">
        <v>676</v>
      </c>
      <c r="D683" s="51">
        <f>COUNTIF('Database MP5'!$B$1:$B$181,B683)</f>
        <v>0</v>
      </c>
      <c r="E683" s="51">
        <f t="shared" si="66"/>
        <v>55</v>
      </c>
      <c r="F683" s="51">
        <f t="shared" si="61"/>
        <v>0</v>
      </c>
      <c r="G683" s="66">
        <f t="shared" si="62"/>
        <v>7.5342465753424653E-2</v>
      </c>
      <c r="H683" s="67">
        <f t="shared" si="63"/>
        <v>0</v>
      </c>
      <c r="J683" s="73">
        <f t="shared" si="65"/>
        <v>880.32328767123295</v>
      </c>
      <c r="K683" s="74">
        <f t="shared" si="64"/>
        <v>7220.7473678239539</v>
      </c>
    </row>
    <row r="684" spans="2:11" x14ac:dyDescent="0.25">
      <c r="B684" s="62">
        <v>44872</v>
      </c>
      <c r="C684" s="51">
        <v>677</v>
      </c>
      <c r="D684" s="51">
        <f>COUNTIF('Database MP5'!$B$1:$B$181,B684)</f>
        <v>0</v>
      </c>
      <c r="E684" s="51">
        <f t="shared" si="66"/>
        <v>54</v>
      </c>
      <c r="F684" s="51">
        <f t="shared" si="61"/>
        <v>0</v>
      </c>
      <c r="G684" s="66">
        <f t="shared" si="62"/>
        <v>7.3972602739726029E-2</v>
      </c>
      <c r="H684" s="67">
        <f t="shared" si="63"/>
        <v>0</v>
      </c>
      <c r="J684" s="73">
        <f t="shared" si="65"/>
        <v>880.32328767123295</v>
      </c>
      <c r="K684" s="74">
        <f t="shared" si="64"/>
        <v>7220.7473678239539</v>
      </c>
    </row>
    <row r="685" spans="2:11" x14ac:dyDescent="0.25">
      <c r="B685" s="62">
        <v>44873</v>
      </c>
      <c r="C685" s="51">
        <v>678</v>
      </c>
      <c r="D685" s="51">
        <f>COUNTIF('Database MP5'!$B$1:$B$181,B685)</f>
        <v>0</v>
      </c>
      <c r="E685" s="51">
        <f t="shared" si="66"/>
        <v>53</v>
      </c>
      <c r="F685" s="51">
        <f t="shared" si="61"/>
        <v>0</v>
      </c>
      <c r="G685" s="66">
        <f t="shared" si="62"/>
        <v>7.260273972602739E-2</v>
      </c>
      <c r="H685" s="67">
        <f t="shared" si="63"/>
        <v>0</v>
      </c>
      <c r="J685" s="73">
        <f t="shared" si="65"/>
        <v>880.32328767123295</v>
      </c>
      <c r="K685" s="74">
        <f t="shared" si="64"/>
        <v>7220.7473678239539</v>
      </c>
    </row>
    <row r="686" spans="2:11" x14ac:dyDescent="0.25">
      <c r="B686" s="62">
        <v>44874</v>
      </c>
      <c r="C686" s="51">
        <v>679</v>
      </c>
      <c r="D686" s="51">
        <f>COUNTIF('Database MP5'!$B$1:$B$181,B686)</f>
        <v>0</v>
      </c>
      <c r="E686" s="51">
        <f t="shared" si="66"/>
        <v>52</v>
      </c>
      <c r="F686" s="51">
        <f t="shared" si="61"/>
        <v>0</v>
      </c>
      <c r="G686" s="66">
        <f t="shared" si="62"/>
        <v>7.1232876712328766E-2</v>
      </c>
      <c r="H686" s="67">
        <f t="shared" si="63"/>
        <v>0</v>
      </c>
      <c r="J686" s="73">
        <f t="shared" si="65"/>
        <v>880.32328767123295</v>
      </c>
      <c r="K686" s="74">
        <f t="shared" si="64"/>
        <v>7220.7473678239539</v>
      </c>
    </row>
    <row r="687" spans="2:11" x14ac:dyDescent="0.25">
      <c r="B687" s="62">
        <v>44875</v>
      </c>
      <c r="C687" s="51">
        <v>680</v>
      </c>
      <c r="D687" s="51">
        <f>COUNTIF('Database MP5'!$B$1:$B$181,B687)</f>
        <v>0</v>
      </c>
      <c r="E687" s="51">
        <f t="shared" si="66"/>
        <v>51</v>
      </c>
      <c r="F687" s="51">
        <f t="shared" si="61"/>
        <v>0</v>
      </c>
      <c r="G687" s="66">
        <f t="shared" si="62"/>
        <v>6.9863013698630141E-2</v>
      </c>
      <c r="H687" s="67">
        <f t="shared" si="63"/>
        <v>0</v>
      </c>
      <c r="J687" s="73">
        <f t="shared" si="65"/>
        <v>880.32328767123295</v>
      </c>
      <c r="K687" s="74">
        <f t="shared" si="64"/>
        <v>7220.7473678239539</v>
      </c>
    </row>
    <row r="688" spans="2:11" x14ac:dyDescent="0.25">
      <c r="B688" s="62">
        <v>44876</v>
      </c>
      <c r="C688" s="51">
        <v>681</v>
      </c>
      <c r="D688" s="51">
        <f>COUNTIF('Database MP5'!$B$1:$B$181,B688)</f>
        <v>0</v>
      </c>
      <c r="E688" s="51">
        <f t="shared" si="66"/>
        <v>50</v>
      </c>
      <c r="F688" s="51">
        <f t="shared" si="61"/>
        <v>0</v>
      </c>
      <c r="G688" s="66">
        <f t="shared" si="62"/>
        <v>6.8493150684931503E-2</v>
      </c>
      <c r="H688" s="67">
        <f t="shared" si="63"/>
        <v>0</v>
      </c>
      <c r="J688" s="73">
        <f t="shared" si="65"/>
        <v>880.32328767123295</v>
      </c>
      <c r="K688" s="74">
        <f t="shared" si="64"/>
        <v>7220.7473678239539</v>
      </c>
    </row>
    <row r="689" spans="2:11" x14ac:dyDescent="0.25">
      <c r="B689" s="62">
        <v>44877</v>
      </c>
      <c r="C689" s="51">
        <v>682</v>
      </c>
      <c r="D689" s="51">
        <f>COUNTIF('Database MP5'!$B$1:$B$181,B689)</f>
        <v>0</v>
      </c>
      <c r="E689" s="51">
        <f t="shared" si="66"/>
        <v>49</v>
      </c>
      <c r="F689" s="51">
        <f t="shared" si="61"/>
        <v>0</v>
      </c>
      <c r="G689" s="66">
        <f t="shared" si="62"/>
        <v>6.7123287671232879E-2</v>
      </c>
      <c r="H689" s="67">
        <f t="shared" si="63"/>
        <v>0</v>
      </c>
      <c r="J689" s="73">
        <f t="shared" si="65"/>
        <v>880.32328767123295</v>
      </c>
      <c r="K689" s="74">
        <f t="shared" si="64"/>
        <v>7220.7473678239539</v>
      </c>
    </row>
    <row r="690" spans="2:11" x14ac:dyDescent="0.25">
      <c r="B690" s="62">
        <v>44878</v>
      </c>
      <c r="C690" s="51">
        <v>683</v>
      </c>
      <c r="D690" s="51">
        <f>COUNTIF('Database MP5'!$B$1:$B$181,B690)</f>
        <v>0</v>
      </c>
      <c r="E690" s="51">
        <f t="shared" si="66"/>
        <v>48</v>
      </c>
      <c r="F690" s="51">
        <f t="shared" si="61"/>
        <v>0</v>
      </c>
      <c r="G690" s="66">
        <f t="shared" si="62"/>
        <v>6.575342465753424E-2</v>
      </c>
      <c r="H690" s="67">
        <f t="shared" si="63"/>
        <v>0</v>
      </c>
      <c r="J690" s="73">
        <f t="shared" si="65"/>
        <v>880.32328767123295</v>
      </c>
      <c r="K690" s="74">
        <f t="shared" si="64"/>
        <v>7220.7473678239539</v>
      </c>
    </row>
    <row r="691" spans="2:11" x14ac:dyDescent="0.25">
      <c r="B691" s="62">
        <v>44879</v>
      </c>
      <c r="C691" s="51">
        <v>684</v>
      </c>
      <c r="D691" s="51">
        <f>COUNTIF('Database MP5'!$B$1:$B$181,B691)</f>
        <v>0</v>
      </c>
      <c r="E691" s="51">
        <f t="shared" si="66"/>
        <v>47</v>
      </c>
      <c r="F691" s="51">
        <f t="shared" si="61"/>
        <v>0</v>
      </c>
      <c r="G691" s="66">
        <f t="shared" si="62"/>
        <v>6.4383561643835616E-2</v>
      </c>
      <c r="H691" s="67">
        <f t="shared" si="63"/>
        <v>0</v>
      </c>
      <c r="J691" s="73">
        <f t="shared" si="65"/>
        <v>880.32328767123295</v>
      </c>
      <c r="K691" s="74">
        <f t="shared" si="64"/>
        <v>7220.7473678239539</v>
      </c>
    </row>
    <row r="692" spans="2:11" x14ac:dyDescent="0.25">
      <c r="B692" s="62">
        <v>44880</v>
      </c>
      <c r="C692" s="51">
        <v>685</v>
      </c>
      <c r="D692" s="51">
        <f>COUNTIF('Database MP5'!$B$1:$B$181,B692)</f>
        <v>0</v>
      </c>
      <c r="E692" s="51">
        <f t="shared" si="66"/>
        <v>46</v>
      </c>
      <c r="F692" s="51">
        <f t="shared" si="61"/>
        <v>0</v>
      </c>
      <c r="G692" s="66">
        <f t="shared" si="62"/>
        <v>6.3013698630136991E-2</v>
      </c>
      <c r="H692" s="67">
        <f t="shared" si="63"/>
        <v>0</v>
      </c>
      <c r="J692" s="73">
        <f t="shared" si="65"/>
        <v>880.32328767123295</v>
      </c>
      <c r="K692" s="74">
        <f t="shared" si="64"/>
        <v>7220.7473678239539</v>
      </c>
    </row>
    <row r="693" spans="2:11" x14ac:dyDescent="0.25">
      <c r="B693" s="62">
        <v>44881</v>
      </c>
      <c r="C693" s="51">
        <v>686</v>
      </c>
      <c r="D693" s="51">
        <f>COUNTIF('Database MP5'!$B$1:$B$181,B693)</f>
        <v>0</v>
      </c>
      <c r="E693" s="51">
        <f t="shared" si="66"/>
        <v>45</v>
      </c>
      <c r="F693" s="51">
        <f t="shared" si="61"/>
        <v>0</v>
      </c>
      <c r="G693" s="66">
        <f t="shared" si="62"/>
        <v>6.1643835616438353E-2</v>
      </c>
      <c r="H693" s="67">
        <f t="shared" si="63"/>
        <v>0</v>
      </c>
      <c r="J693" s="73">
        <f t="shared" si="65"/>
        <v>880.32328767123295</v>
      </c>
      <c r="K693" s="74">
        <f t="shared" si="64"/>
        <v>7220.7473678239539</v>
      </c>
    </row>
    <row r="694" spans="2:11" x14ac:dyDescent="0.25">
      <c r="B694" s="62">
        <v>44882</v>
      </c>
      <c r="C694" s="51">
        <v>687</v>
      </c>
      <c r="D694" s="51">
        <f>COUNTIF('Database MP5'!$B$1:$B$181,B694)</f>
        <v>0</v>
      </c>
      <c r="E694" s="51">
        <f t="shared" si="66"/>
        <v>44</v>
      </c>
      <c r="F694" s="51">
        <f t="shared" ref="F694:F737" si="67">E694*D694</f>
        <v>0</v>
      </c>
      <c r="G694" s="66">
        <f t="shared" ref="G694:G737" si="68">E694/$K$4</f>
        <v>6.0273972602739728E-2</v>
      </c>
      <c r="H694" s="67">
        <f t="shared" ref="H694:H737" si="69">D694*G694</f>
        <v>0</v>
      </c>
      <c r="J694" s="73">
        <f t="shared" si="65"/>
        <v>880.32328767123295</v>
      </c>
      <c r="K694" s="74">
        <f t="shared" si="64"/>
        <v>7220.7473678239539</v>
      </c>
    </row>
    <row r="695" spans="2:11" x14ac:dyDescent="0.25">
      <c r="B695" s="62">
        <v>44883</v>
      </c>
      <c r="C695" s="51">
        <v>688</v>
      </c>
      <c r="D695" s="51">
        <f>COUNTIF('Database MP5'!$B$1:$B$181,B695)</f>
        <v>0</v>
      </c>
      <c r="E695" s="51">
        <f t="shared" si="66"/>
        <v>43</v>
      </c>
      <c r="F695" s="51">
        <f t="shared" si="67"/>
        <v>0</v>
      </c>
      <c r="G695" s="66">
        <f t="shared" si="68"/>
        <v>5.8904109589041097E-2</v>
      </c>
      <c r="H695" s="67">
        <f t="shared" si="69"/>
        <v>0</v>
      </c>
      <c r="J695" s="73">
        <f t="shared" si="65"/>
        <v>880.32328767123295</v>
      </c>
      <c r="K695" s="74">
        <f t="shared" si="64"/>
        <v>7220.7473678239539</v>
      </c>
    </row>
    <row r="696" spans="2:11" x14ac:dyDescent="0.25">
      <c r="B696" s="62">
        <v>44884</v>
      </c>
      <c r="C696" s="51">
        <v>689</v>
      </c>
      <c r="D696" s="51">
        <f>COUNTIF('Database MP5'!$B$1:$B$181,B696)</f>
        <v>0</v>
      </c>
      <c r="E696" s="51">
        <f t="shared" si="66"/>
        <v>42</v>
      </c>
      <c r="F696" s="51">
        <f t="shared" si="67"/>
        <v>0</v>
      </c>
      <c r="G696" s="66">
        <f t="shared" si="68"/>
        <v>5.7534246575342465E-2</v>
      </c>
      <c r="H696" s="67">
        <f t="shared" si="69"/>
        <v>0</v>
      </c>
      <c r="J696" s="73">
        <f t="shared" si="65"/>
        <v>880.32328767123295</v>
      </c>
      <c r="K696" s="74">
        <f t="shared" si="64"/>
        <v>7220.7473678239539</v>
      </c>
    </row>
    <row r="697" spans="2:11" x14ac:dyDescent="0.25">
      <c r="B697" s="62">
        <v>44885</v>
      </c>
      <c r="C697" s="51">
        <v>690</v>
      </c>
      <c r="D697" s="51">
        <f>COUNTIF('Database MP5'!$B$1:$B$181,B697)</f>
        <v>0</v>
      </c>
      <c r="E697" s="51">
        <f t="shared" si="66"/>
        <v>41</v>
      </c>
      <c r="F697" s="51">
        <f t="shared" si="67"/>
        <v>0</v>
      </c>
      <c r="G697" s="66">
        <f t="shared" si="68"/>
        <v>5.6164383561643834E-2</v>
      </c>
      <c r="H697" s="67">
        <f t="shared" si="69"/>
        <v>0</v>
      </c>
      <c r="J697" s="73">
        <f t="shared" si="65"/>
        <v>880.32328767123295</v>
      </c>
      <c r="K697" s="74">
        <f t="shared" si="64"/>
        <v>7220.7473678239539</v>
      </c>
    </row>
    <row r="698" spans="2:11" x14ac:dyDescent="0.25">
      <c r="B698" s="62">
        <v>44886</v>
      </c>
      <c r="C698" s="51">
        <v>691</v>
      </c>
      <c r="D698" s="51">
        <f>COUNTIF('Database MP5'!$B$1:$B$181,B698)</f>
        <v>0</v>
      </c>
      <c r="E698" s="51">
        <f t="shared" si="66"/>
        <v>40</v>
      </c>
      <c r="F698" s="51">
        <f t="shared" si="67"/>
        <v>0</v>
      </c>
      <c r="G698" s="66">
        <f t="shared" si="68"/>
        <v>5.4794520547945202E-2</v>
      </c>
      <c r="H698" s="67">
        <f t="shared" si="69"/>
        <v>0</v>
      </c>
      <c r="J698" s="73">
        <f t="shared" si="65"/>
        <v>880.32328767123295</v>
      </c>
      <c r="K698" s="74">
        <f t="shared" si="64"/>
        <v>7220.7473678239539</v>
      </c>
    </row>
    <row r="699" spans="2:11" x14ac:dyDescent="0.25">
      <c r="B699" s="62">
        <v>44887</v>
      </c>
      <c r="C699" s="51">
        <v>692</v>
      </c>
      <c r="D699" s="51">
        <f>COUNTIF('Database MP5'!$B$1:$B$181,B699)</f>
        <v>0</v>
      </c>
      <c r="E699" s="51">
        <f t="shared" si="66"/>
        <v>39</v>
      </c>
      <c r="F699" s="51">
        <f t="shared" si="67"/>
        <v>0</v>
      </c>
      <c r="G699" s="66">
        <f t="shared" si="68"/>
        <v>5.3424657534246578E-2</v>
      </c>
      <c r="H699" s="67">
        <f t="shared" si="69"/>
        <v>0</v>
      </c>
      <c r="J699" s="73">
        <f t="shared" si="65"/>
        <v>880.32328767123295</v>
      </c>
      <c r="K699" s="74">
        <f t="shared" si="64"/>
        <v>7220.7473678239539</v>
      </c>
    </row>
    <row r="700" spans="2:11" x14ac:dyDescent="0.25">
      <c r="B700" s="62">
        <v>44888</v>
      </c>
      <c r="C700" s="51">
        <v>693</v>
      </c>
      <c r="D700" s="51">
        <f>COUNTIF('Database MP5'!$B$1:$B$181,B700)</f>
        <v>0</v>
      </c>
      <c r="E700" s="51">
        <f t="shared" si="66"/>
        <v>38</v>
      </c>
      <c r="F700" s="51">
        <f t="shared" si="67"/>
        <v>0</v>
      </c>
      <c r="G700" s="66">
        <f t="shared" si="68"/>
        <v>5.2054794520547946E-2</v>
      </c>
      <c r="H700" s="67">
        <f t="shared" si="69"/>
        <v>0</v>
      </c>
      <c r="J700" s="73">
        <f t="shared" si="65"/>
        <v>880.32328767123295</v>
      </c>
      <c r="K700" s="74">
        <f t="shared" si="64"/>
        <v>7220.7473678239539</v>
      </c>
    </row>
    <row r="701" spans="2:11" x14ac:dyDescent="0.25">
      <c r="B701" s="62">
        <v>44889</v>
      </c>
      <c r="C701" s="51">
        <v>694</v>
      </c>
      <c r="D701" s="51">
        <f>COUNTIF('Database MP5'!$B$1:$B$181,B701)</f>
        <v>0</v>
      </c>
      <c r="E701" s="51">
        <f t="shared" si="66"/>
        <v>37</v>
      </c>
      <c r="F701" s="51">
        <f t="shared" si="67"/>
        <v>0</v>
      </c>
      <c r="G701" s="66">
        <f t="shared" si="68"/>
        <v>5.0684931506849315E-2</v>
      </c>
      <c r="H701" s="67">
        <f t="shared" si="69"/>
        <v>0</v>
      </c>
      <c r="J701" s="73">
        <f t="shared" si="65"/>
        <v>880.32328767123295</v>
      </c>
      <c r="K701" s="74">
        <f t="shared" si="64"/>
        <v>7220.7473678239539</v>
      </c>
    </row>
    <row r="702" spans="2:11" x14ac:dyDescent="0.25">
      <c r="B702" s="62">
        <v>44890</v>
      </c>
      <c r="C702" s="51">
        <v>695</v>
      </c>
      <c r="D702" s="51">
        <f>COUNTIF('Database MP5'!$B$1:$B$181,B702)</f>
        <v>0</v>
      </c>
      <c r="E702" s="51">
        <f t="shared" si="66"/>
        <v>36</v>
      </c>
      <c r="F702" s="51">
        <f t="shared" si="67"/>
        <v>0</v>
      </c>
      <c r="G702" s="66">
        <f t="shared" si="68"/>
        <v>4.9315068493150684E-2</v>
      </c>
      <c r="H702" s="67">
        <f t="shared" si="69"/>
        <v>0</v>
      </c>
      <c r="J702" s="73">
        <f t="shared" si="65"/>
        <v>880.32328767123295</v>
      </c>
      <c r="K702" s="74">
        <f t="shared" si="64"/>
        <v>7220.7473678239539</v>
      </c>
    </row>
    <row r="703" spans="2:11" x14ac:dyDescent="0.25">
      <c r="B703" s="62">
        <v>44891</v>
      </c>
      <c r="C703" s="51">
        <v>696</v>
      </c>
      <c r="D703" s="51">
        <f>COUNTIF('Database MP5'!$B$1:$B$181,B703)</f>
        <v>0</v>
      </c>
      <c r="E703" s="51">
        <f t="shared" si="66"/>
        <v>35</v>
      </c>
      <c r="F703" s="51">
        <f t="shared" si="67"/>
        <v>0</v>
      </c>
      <c r="G703" s="66">
        <f t="shared" si="68"/>
        <v>4.7945205479452052E-2</v>
      </c>
      <c r="H703" s="67">
        <f t="shared" si="69"/>
        <v>0</v>
      </c>
      <c r="J703" s="73">
        <f t="shared" si="65"/>
        <v>880.32328767123295</v>
      </c>
      <c r="K703" s="74">
        <f t="shared" si="64"/>
        <v>7220.7473678239539</v>
      </c>
    </row>
    <row r="704" spans="2:11" x14ac:dyDescent="0.25">
      <c r="B704" s="62">
        <v>44892</v>
      </c>
      <c r="C704" s="51">
        <v>697</v>
      </c>
      <c r="D704" s="51">
        <f>COUNTIF('Database MP5'!$B$1:$B$181,B704)</f>
        <v>0</v>
      </c>
      <c r="E704" s="51">
        <f t="shared" si="66"/>
        <v>34</v>
      </c>
      <c r="F704" s="51">
        <f t="shared" si="67"/>
        <v>0</v>
      </c>
      <c r="G704" s="66">
        <f t="shared" si="68"/>
        <v>4.6575342465753428E-2</v>
      </c>
      <c r="H704" s="67">
        <f t="shared" si="69"/>
        <v>0</v>
      </c>
      <c r="J704" s="73">
        <f t="shared" si="65"/>
        <v>880.32328767123295</v>
      </c>
      <c r="K704" s="74">
        <f t="shared" si="64"/>
        <v>7220.7473678239539</v>
      </c>
    </row>
    <row r="705" spans="2:11" x14ac:dyDescent="0.25">
      <c r="B705" s="62">
        <v>44893</v>
      </c>
      <c r="C705" s="51">
        <v>698</v>
      </c>
      <c r="D705" s="51">
        <f>COUNTIF('Database MP5'!$B$1:$B$181,B705)</f>
        <v>0</v>
      </c>
      <c r="E705" s="51">
        <f t="shared" si="66"/>
        <v>33</v>
      </c>
      <c r="F705" s="51">
        <f t="shared" si="67"/>
        <v>0</v>
      </c>
      <c r="G705" s="66">
        <f t="shared" si="68"/>
        <v>4.5205479452054796E-2</v>
      </c>
      <c r="H705" s="67">
        <f t="shared" si="69"/>
        <v>0</v>
      </c>
      <c r="J705" s="73">
        <f t="shared" si="65"/>
        <v>880.32328767123295</v>
      </c>
      <c r="K705" s="74">
        <f t="shared" si="64"/>
        <v>7220.7473678239539</v>
      </c>
    </row>
    <row r="706" spans="2:11" x14ac:dyDescent="0.25">
      <c r="B706" s="62">
        <v>44894</v>
      </c>
      <c r="C706" s="51">
        <v>699</v>
      </c>
      <c r="D706" s="51">
        <f>COUNTIF('Database MP5'!$B$1:$B$181,B706)</f>
        <v>0</v>
      </c>
      <c r="E706" s="51">
        <f t="shared" si="66"/>
        <v>32</v>
      </c>
      <c r="F706" s="51">
        <f t="shared" si="67"/>
        <v>0</v>
      </c>
      <c r="G706" s="66">
        <f t="shared" si="68"/>
        <v>4.3835616438356165E-2</v>
      </c>
      <c r="H706" s="67">
        <f t="shared" si="69"/>
        <v>0</v>
      </c>
      <c r="J706" s="73">
        <f t="shared" si="65"/>
        <v>880.32328767123295</v>
      </c>
      <c r="K706" s="74">
        <f t="shared" si="64"/>
        <v>7220.7473678239539</v>
      </c>
    </row>
    <row r="707" spans="2:11" x14ac:dyDescent="0.25">
      <c r="B707" s="62">
        <v>44895</v>
      </c>
      <c r="C707" s="51">
        <v>700</v>
      </c>
      <c r="D707" s="51">
        <f>COUNTIF('Database MP5'!$B$1:$B$181,B707)</f>
        <v>0</v>
      </c>
      <c r="E707" s="51">
        <f t="shared" si="66"/>
        <v>31</v>
      </c>
      <c r="F707" s="51">
        <f t="shared" si="67"/>
        <v>0</v>
      </c>
      <c r="G707" s="66">
        <f t="shared" si="68"/>
        <v>4.2465753424657533E-2</v>
      </c>
      <c r="H707" s="67">
        <f t="shared" si="69"/>
        <v>0</v>
      </c>
      <c r="J707" s="73">
        <f t="shared" si="65"/>
        <v>880.32328767123295</v>
      </c>
      <c r="K707" s="74">
        <f t="shared" si="64"/>
        <v>7220.7473678239539</v>
      </c>
    </row>
    <row r="708" spans="2:11" x14ac:dyDescent="0.25">
      <c r="B708" s="62">
        <v>44896</v>
      </c>
      <c r="C708" s="51">
        <v>701</v>
      </c>
      <c r="D708" s="51">
        <f>COUNTIF('Database MP5'!$B$1:$B$181,B708)</f>
        <v>0</v>
      </c>
      <c r="E708" s="51">
        <f t="shared" si="66"/>
        <v>30</v>
      </c>
      <c r="F708" s="51">
        <f t="shared" si="67"/>
        <v>0</v>
      </c>
      <c r="G708" s="66">
        <f t="shared" si="68"/>
        <v>4.1095890410958902E-2</v>
      </c>
      <c r="H708" s="67">
        <f t="shared" si="69"/>
        <v>0</v>
      </c>
      <c r="J708" s="73">
        <f t="shared" si="65"/>
        <v>880.32328767123295</v>
      </c>
      <c r="K708" s="74">
        <f t="shared" si="64"/>
        <v>7220.7473678239539</v>
      </c>
    </row>
    <row r="709" spans="2:11" x14ac:dyDescent="0.25">
      <c r="B709" s="62">
        <v>44897</v>
      </c>
      <c r="C709" s="51">
        <v>702</v>
      </c>
      <c r="D709" s="51">
        <f>COUNTIF('Database MP5'!$B$1:$B$181,B709)</f>
        <v>0</v>
      </c>
      <c r="E709" s="51">
        <f t="shared" si="66"/>
        <v>29</v>
      </c>
      <c r="F709" s="51">
        <f t="shared" si="67"/>
        <v>0</v>
      </c>
      <c r="G709" s="66">
        <f t="shared" si="68"/>
        <v>3.9726027397260277E-2</v>
      </c>
      <c r="H709" s="67">
        <f t="shared" si="69"/>
        <v>0</v>
      </c>
      <c r="J709" s="73">
        <f t="shared" si="65"/>
        <v>880.32328767123295</v>
      </c>
      <c r="K709" s="74">
        <f t="shared" si="64"/>
        <v>7220.7473678239539</v>
      </c>
    </row>
    <row r="710" spans="2:11" x14ac:dyDescent="0.25">
      <c r="B710" s="62">
        <v>44898</v>
      </c>
      <c r="C710" s="51">
        <v>703</v>
      </c>
      <c r="D710" s="51">
        <f>COUNTIF('Database MP5'!$B$1:$B$181,B710)</f>
        <v>0</v>
      </c>
      <c r="E710" s="51">
        <f t="shared" si="66"/>
        <v>28</v>
      </c>
      <c r="F710" s="51">
        <f t="shared" si="67"/>
        <v>0</v>
      </c>
      <c r="G710" s="66">
        <f t="shared" si="68"/>
        <v>3.8356164383561646E-2</v>
      </c>
      <c r="H710" s="67">
        <f t="shared" si="69"/>
        <v>0</v>
      </c>
      <c r="J710" s="73">
        <f t="shared" si="65"/>
        <v>880.32328767123295</v>
      </c>
      <c r="K710" s="74">
        <f t="shared" si="64"/>
        <v>7220.7473678239539</v>
      </c>
    </row>
    <row r="711" spans="2:11" x14ac:dyDescent="0.25">
      <c r="B711" s="62">
        <v>44899</v>
      </c>
      <c r="C711" s="51">
        <v>704</v>
      </c>
      <c r="D711" s="51">
        <f>COUNTIF('Database MP5'!$B$1:$B$181,B711)</f>
        <v>0</v>
      </c>
      <c r="E711" s="51">
        <f t="shared" si="66"/>
        <v>27</v>
      </c>
      <c r="F711" s="51">
        <f t="shared" si="67"/>
        <v>0</v>
      </c>
      <c r="G711" s="66">
        <f t="shared" si="68"/>
        <v>3.6986301369863014E-2</v>
      </c>
      <c r="H711" s="67">
        <f t="shared" si="69"/>
        <v>0</v>
      </c>
      <c r="J711" s="73">
        <f t="shared" si="65"/>
        <v>880.32328767123295</v>
      </c>
      <c r="K711" s="74">
        <f t="shared" ref="K711:K736" si="70">$M$4*2*(1-$Q$4)*J711*$N$4*$O$4*$P$4</f>
        <v>7220.7473678239539</v>
      </c>
    </row>
    <row r="712" spans="2:11" x14ac:dyDescent="0.25">
      <c r="B712" s="62">
        <v>44900</v>
      </c>
      <c r="C712" s="51">
        <v>705</v>
      </c>
      <c r="D712" s="51">
        <f>COUNTIF('Database MP5'!$B$1:$B$181,B712)</f>
        <v>0</v>
      </c>
      <c r="E712" s="51">
        <f t="shared" si="66"/>
        <v>26</v>
      </c>
      <c r="F712" s="51">
        <f t="shared" si="67"/>
        <v>0</v>
      </c>
      <c r="G712" s="66">
        <f t="shared" si="68"/>
        <v>3.5616438356164383E-2</v>
      </c>
      <c r="H712" s="67">
        <f t="shared" si="69"/>
        <v>0</v>
      </c>
      <c r="J712" s="73">
        <f t="shared" ref="J712:J736" si="71">H712+J711</f>
        <v>880.32328767123295</v>
      </c>
      <c r="K712" s="74">
        <f t="shared" si="70"/>
        <v>7220.7473678239539</v>
      </c>
    </row>
    <row r="713" spans="2:11" x14ac:dyDescent="0.25">
      <c r="B713" s="62">
        <v>44901</v>
      </c>
      <c r="C713" s="51">
        <v>706</v>
      </c>
      <c r="D713" s="51">
        <f>COUNTIF('Database MP5'!$B$1:$B$181,B713)</f>
        <v>0</v>
      </c>
      <c r="E713" s="51">
        <f t="shared" si="66"/>
        <v>25</v>
      </c>
      <c r="F713" s="51">
        <f t="shared" si="67"/>
        <v>0</v>
      </c>
      <c r="G713" s="66">
        <f t="shared" si="68"/>
        <v>3.4246575342465752E-2</v>
      </c>
      <c r="H713" s="67">
        <f t="shared" si="69"/>
        <v>0</v>
      </c>
      <c r="J713" s="73">
        <f t="shared" si="71"/>
        <v>880.32328767123295</v>
      </c>
      <c r="K713" s="74">
        <f t="shared" si="70"/>
        <v>7220.7473678239539</v>
      </c>
    </row>
    <row r="714" spans="2:11" x14ac:dyDescent="0.25">
      <c r="B714" s="62">
        <v>44902</v>
      </c>
      <c r="C714" s="51">
        <v>707</v>
      </c>
      <c r="D714" s="51">
        <f>COUNTIF('Database MP5'!$B$1:$B$181,B714)</f>
        <v>0</v>
      </c>
      <c r="E714" s="51">
        <f t="shared" ref="E714:E737" si="72">E713-1</f>
        <v>24</v>
      </c>
      <c r="F714" s="51">
        <f t="shared" si="67"/>
        <v>0</v>
      </c>
      <c r="G714" s="66">
        <f t="shared" si="68"/>
        <v>3.287671232876712E-2</v>
      </c>
      <c r="H714" s="67">
        <f t="shared" si="69"/>
        <v>0</v>
      </c>
      <c r="J714" s="73">
        <f t="shared" si="71"/>
        <v>880.32328767123295</v>
      </c>
      <c r="K714" s="74">
        <f t="shared" si="70"/>
        <v>7220.7473678239539</v>
      </c>
    </row>
    <row r="715" spans="2:11" x14ac:dyDescent="0.25">
      <c r="B715" s="62">
        <v>44903</v>
      </c>
      <c r="C715" s="51">
        <v>708</v>
      </c>
      <c r="D715" s="51">
        <f>COUNTIF('Database MP5'!$B$1:$B$181,B715)</f>
        <v>0</v>
      </c>
      <c r="E715" s="51">
        <f t="shared" si="72"/>
        <v>23</v>
      </c>
      <c r="F715" s="51">
        <f t="shared" si="67"/>
        <v>0</v>
      </c>
      <c r="G715" s="66">
        <f t="shared" si="68"/>
        <v>3.1506849315068496E-2</v>
      </c>
      <c r="H715" s="67">
        <f t="shared" si="69"/>
        <v>0</v>
      </c>
      <c r="J715" s="73">
        <f t="shared" si="71"/>
        <v>880.32328767123295</v>
      </c>
      <c r="K715" s="74">
        <f t="shared" si="70"/>
        <v>7220.7473678239539</v>
      </c>
    </row>
    <row r="716" spans="2:11" x14ac:dyDescent="0.25">
      <c r="B716" s="62">
        <v>44904</v>
      </c>
      <c r="C716" s="51">
        <v>709</v>
      </c>
      <c r="D716" s="51">
        <f>COUNTIF('Database MP5'!$B$1:$B$181,B716)</f>
        <v>0</v>
      </c>
      <c r="E716" s="51">
        <f t="shared" si="72"/>
        <v>22</v>
      </c>
      <c r="F716" s="51">
        <f t="shared" si="67"/>
        <v>0</v>
      </c>
      <c r="G716" s="66">
        <f t="shared" si="68"/>
        <v>3.0136986301369864E-2</v>
      </c>
      <c r="H716" s="67">
        <f t="shared" si="69"/>
        <v>0</v>
      </c>
      <c r="J716" s="73">
        <f t="shared" si="71"/>
        <v>880.32328767123295</v>
      </c>
      <c r="K716" s="74">
        <f t="shared" si="70"/>
        <v>7220.7473678239539</v>
      </c>
    </row>
    <row r="717" spans="2:11" x14ac:dyDescent="0.25">
      <c r="B717" s="62">
        <v>44905</v>
      </c>
      <c r="C717" s="51">
        <v>710</v>
      </c>
      <c r="D717" s="51">
        <f>COUNTIF('Database MP5'!$B$1:$B$181,B717)</f>
        <v>0</v>
      </c>
      <c r="E717" s="51">
        <f t="shared" si="72"/>
        <v>21</v>
      </c>
      <c r="F717" s="51">
        <f t="shared" si="67"/>
        <v>0</v>
      </c>
      <c r="G717" s="66">
        <f t="shared" si="68"/>
        <v>2.8767123287671233E-2</v>
      </c>
      <c r="H717" s="67">
        <f t="shared" si="69"/>
        <v>0</v>
      </c>
      <c r="J717" s="73">
        <f t="shared" si="71"/>
        <v>880.32328767123295</v>
      </c>
      <c r="K717" s="74">
        <f t="shared" si="70"/>
        <v>7220.7473678239539</v>
      </c>
    </row>
    <row r="718" spans="2:11" x14ac:dyDescent="0.25">
      <c r="B718" s="62">
        <v>44906</v>
      </c>
      <c r="C718" s="51">
        <v>711</v>
      </c>
      <c r="D718" s="51">
        <f>COUNTIF('Database MP5'!$B$1:$B$181,B718)</f>
        <v>0</v>
      </c>
      <c r="E718" s="51">
        <f t="shared" si="72"/>
        <v>20</v>
      </c>
      <c r="F718" s="51">
        <f t="shared" si="67"/>
        <v>0</v>
      </c>
      <c r="G718" s="66">
        <f t="shared" si="68"/>
        <v>2.7397260273972601E-2</v>
      </c>
      <c r="H718" s="67">
        <f t="shared" si="69"/>
        <v>0</v>
      </c>
      <c r="J718" s="73">
        <f t="shared" si="71"/>
        <v>880.32328767123295</v>
      </c>
      <c r="K718" s="74">
        <f t="shared" si="70"/>
        <v>7220.7473678239539</v>
      </c>
    </row>
    <row r="719" spans="2:11" x14ac:dyDescent="0.25">
      <c r="B719" s="62">
        <v>44907</v>
      </c>
      <c r="C719" s="51">
        <v>712</v>
      </c>
      <c r="D719" s="51">
        <f>COUNTIF('Database MP5'!$B$1:$B$181,B719)</f>
        <v>0</v>
      </c>
      <c r="E719" s="51">
        <f t="shared" si="72"/>
        <v>19</v>
      </c>
      <c r="F719" s="51">
        <f t="shared" si="67"/>
        <v>0</v>
      </c>
      <c r="G719" s="66">
        <f t="shared" si="68"/>
        <v>2.6027397260273973E-2</v>
      </c>
      <c r="H719" s="67">
        <f t="shared" si="69"/>
        <v>0</v>
      </c>
      <c r="J719" s="73">
        <f t="shared" si="71"/>
        <v>880.32328767123295</v>
      </c>
      <c r="K719" s="74">
        <f t="shared" si="70"/>
        <v>7220.7473678239539</v>
      </c>
    </row>
    <row r="720" spans="2:11" x14ac:dyDescent="0.25">
      <c r="B720" s="62">
        <v>44908</v>
      </c>
      <c r="C720" s="51">
        <v>713</v>
      </c>
      <c r="D720" s="51">
        <f>COUNTIF('Database MP5'!$B$1:$B$181,B720)</f>
        <v>0</v>
      </c>
      <c r="E720" s="51">
        <f t="shared" si="72"/>
        <v>18</v>
      </c>
      <c r="F720" s="51">
        <f t="shared" si="67"/>
        <v>0</v>
      </c>
      <c r="G720" s="66">
        <f t="shared" si="68"/>
        <v>2.4657534246575342E-2</v>
      </c>
      <c r="H720" s="67">
        <f t="shared" si="69"/>
        <v>0</v>
      </c>
      <c r="J720" s="73">
        <f t="shared" si="71"/>
        <v>880.32328767123295</v>
      </c>
      <c r="K720" s="74">
        <f t="shared" si="70"/>
        <v>7220.7473678239539</v>
      </c>
    </row>
    <row r="721" spans="2:11" x14ac:dyDescent="0.25">
      <c r="B721" s="62">
        <v>44909</v>
      </c>
      <c r="C721" s="51">
        <v>714</v>
      </c>
      <c r="D721" s="51">
        <f>COUNTIF('Database MP5'!$B$1:$B$181,B721)</f>
        <v>0</v>
      </c>
      <c r="E721" s="51">
        <f t="shared" si="72"/>
        <v>17</v>
      </c>
      <c r="F721" s="51">
        <f t="shared" si="67"/>
        <v>0</v>
      </c>
      <c r="G721" s="66">
        <f t="shared" si="68"/>
        <v>2.3287671232876714E-2</v>
      </c>
      <c r="H721" s="67">
        <f t="shared" si="69"/>
        <v>0</v>
      </c>
      <c r="J721" s="73">
        <f t="shared" si="71"/>
        <v>880.32328767123295</v>
      </c>
      <c r="K721" s="74">
        <f t="shared" si="70"/>
        <v>7220.7473678239539</v>
      </c>
    </row>
    <row r="722" spans="2:11" x14ac:dyDescent="0.25">
      <c r="B722" s="62">
        <v>44910</v>
      </c>
      <c r="C722" s="51">
        <v>715</v>
      </c>
      <c r="D722" s="51">
        <f>COUNTIF('Database MP5'!$B$1:$B$181,B722)</f>
        <v>0</v>
      </c>
      <c r="E722" s="51">
        <f t="shared" si="72"/>
        <v>16</v>
      </c>
      <c r="F722" s="51">
        <f t="shared" si="67"/>
        <v>0</v>
      </c>
      <c r="G722" s="66">
        <f t="shared" si="68"/>
        <v>2.1917808219178082E-2</v>
      </c>
      <c r="H722" s="67">
        <f t="shared" si="69"/>
        <v>0</v>
      </c>
      <c r="J722" s="73">
        <f t="shared" si="71"/>
        <v>880.32328767123295</v>
      </c>
      <c r="K722" s="74">
        <f t="shared" si="70"/>
        <v>7220.7473678239539</v>
      </c>
    </row>
    <row r="723" spans="2:11" x14ac:dyDescent="0.25">
      <c r="B723" s="62">
        <v>44911</v>
      </c>
      <c r="C723" s="51">
        <v>716</v>
      </c>
      <c r="D723" s="51">
        <f>COUNTIF('Database MP5'!$B$1:$B$181,B723)</f>
        <v>0</v>
      </c>
      <c r="E723" s="51">
        <f t="shared" si="72"/>
        <v>15</v>
      </c>
      <c r="F723" s="51">
        <f t="shared" si="67"/>
        <v>0</v>
      </c>
      <c r="G723" s="66">
        <f t="shared" si="68"/>
        <v>2.0547945205479451E-2</v>
      </c>
      <c r="H723" s="67">
        <f t="shared" si="69"/>
        <v>0</v>
      </c>
      <c r="J723" s="73">
        <f t="shared" si="71"/>
        <v>880.32328767123295</v>
      </c>
      <c r="K723" s="74">
        <f t="shared" si="70"/>
        <v>7220.7473678239539</v>
      </c>
    </row>
    <row r="724" spans="2:11" x14ac:dyDescent="0.25">
      <c r="B724" s="62">
        <v>44912</v>
      </c>
      <c r="C724" s="51">
        <v>717</v>
      </c>
      <c r="D724" s="51">
        <f>COUNTIF('Database MP5'!$B$1:$B$181,B724)</f>
        <v>0</v>
      </c>
      <c r="E724" s="51">
        <f t="shared" si="72"/>
        <v>14</v>
      </c>
      <c r="F724" s="51">
        <f t="shared" si="67"/>
        <v>0</v>
      </c>
      <c r="G724" s="66">
        <f t="shared" si="68"/>
        <v>1.9178082191780823E-2</v>
      </c>
      <c r="H724" s="67">
        <f t="shared" si="69"/>
        <v>0</v>
      </c>
      <c r="J724" s="73">
        <f t="shared" si="71"/>
        <v>880.32328767123295</v>
      </c>
      <c r="K724" s="74">
        <f t="shared" si="70"/>
        <v>7220.7473678239539</v>
      </c>
    </row>
    <row r="725" spans="2:11" x14ac:dyDescent="0.25">
      <c r="B725" s="62">
        <v>44913</v>
      </c>
      <c r="C725" s="51">
        <v>718</v>
      </c>
      <c r="D725" s="51">
        <f>COUNTIF('Database MP5'!$B$1:$B$181,B725)</f>
        <v>0</v>
      </c>
      <c r="E725" s="51">
        <f t="shared" si="72"/>
        <v>13</v>
      </c>
      <c r="F725" s="51">
        <f t="shared" si="67"/>
        <v>0</v>
      </c>
      <c r="G725" s="66">
        <f t="shared" si="68"/>
        <v>1.7808219178082191E-2</v>
      </c>
      <c r="H725" s="67">
        <f t="shared" si="69"/>
        <v>0</v>
      </c>
      <c r="J725" s="73">
        <f t="shared" si="71"/>
        <v>880.32328767123295</v>
      </c>
      <c r="K725" s="74">
        <f t="shared" si="70"/>
        <v>7220.7473678239539</v>
      </c>
    </row>
    <row r="726" spans="2:11" x14ac:dyDescent="0.25">
      <c r="B726" s="62">
        <v>44914</v>
      </c>
      <c r="C726" s="51">
        <v>719</v>
      </c>
      <c r="D726" s="51">
        <f>COUNTIF('Database MP5'!$B$1:$B$181,B726)</f>
        <v>8</v>
      </c>
      <c r="E726" s="51">
        <f t="shared" si="72"/>
        <v>12</v>
      </c>
      <c r="F726" s="51">
        <f t="shared" si="67"/>
        <v>96</v>
      </c>
      <c r="G726" s="66">
        <f t="shared" si="68"/>
        <v>1.643835616438356E-2</v>
      </c>
      <c r="H726" s="67">
        <f t="shared" si="69"/>
        <v>0.13150684931506848</v>
      </c>
      <c r="J726" s="73">
        <f t="shared" si="71"/>
        <v>880.45479452054803</v>
      </c>
      <c r="K726" s="74">
        <f t="shared" si="70"/>
        <v>7221.8260371598017</v>
      </c>
    </row>
    <row r="727" spans="2:11" x14ac:dyDescent="0.25">
      <c r="B727" s="62">
        <v>44915</v>
      </c>
      <c r="C727" s="51">
        <v>720</v>
      </c>
      <c r="D727" s="51">
        <f>COUNTIF('Database MP5'!$B$1:$B$181,B727)</f>
        <v>1</v>
      </c>
      <c r="E727" s="51">
        <f t="shared" si="72"/>
        <v>11</v>
      </c>
      <c r="F727" s="51">
        <f t="shared" si="67"/>
        <v>11</v>
      </c>
      <c r="G727" s="66">
        <f t="shared" si="68"/>
        <v>1.5068493150684932E-2</v>
      </c>
      <c r="H727" s="67">
        <f t="shared" si="69"/>
        <v>1.5068493150684932E-2</v>
      </c>
      <c r="J727" s="73">
        <f t="shared" si="71"/>
        <v>880.46986301369873</v>
      </c>
      <c r="K727" s="74">
        <f t="shared" si="70"/>
        <v>7221.9496346878668</v>
      </c>
    </row>
    <row r="728" spans="2:11" x14ac:dyDescent="0.25">
      <c r="B728" s="62">
        <v>44916</v>
      </c>
      <c r="C728" s="51">
        <v>721</v>
      </c>
      <c r="D728" s="51">
        <f>COUNTIF('Database MP5'!$B$1:$B$181,B728)</f>
        <v>2</v>
      </c>
      <c r="E728" s="51">
        <f t="shared" si="72"/>
        <v>10</v>
      </c>
      <c r="F728" s="51">
        <f t="shared" si="67"/>
        <v>20</v>
      </c>
      <c r="G728" s="66">
        <f t="shared" si="68"/>
        <v>1.3698630136986301E-2</v>
      </c>
      <c r="H728" s="67">
        <f t="shared" si="69"/>
        <v>2.7397260273972601E-2</v>
      </c>
      <c r="J728" s="73">
        <f t="shared" si="71"/>
        <v>880.49726027397276</v>
      </c>
      <c r="K728" s="74">
        <f t="shared" si="70"/>
        <v>7222.1743574661687</v>
      </c>
    </row>
    <row r="729" spans="2:11" x14ac:dyDescent="0.25">
      <c r="B729" s="62">
        <v>44917</v>
      </c>
      <c r="C729" s="51">
        <v>722</v>
      </c>
      <c r="D729" s="51">
        <f>COUNTIF('Database MP5'!$B$1:$B$181,B729)</f>
        <v>4</v>
      </c>
      <c r="E729" s="51">
        <f t="shared" si="72"/>
        <v>9</v>
      </c>
      <c r="F729" s="51">
        <f t="shared" si="67"/>
        <v>36</v>
      </c>
      <c r="G729" s="66">
        <f t="shared" si="68"/>
        <v>1.2328767123287671E-2</v>
      </c>
      <c r="H729" s="67">
        <f t="shared" si="69"/>
        <v>4.9315068493150684E-2</v>
      </c>
      <c r="J729" s="73">
        <f t="shared" si="71"/>
        <v>880.54657534246587</v>
      </c>
      <c r="K729" s="74">
        <f t="shared" si="70"/>
        <v>7222.5788584671118</v>
      </c>
    </row>
    <row r="730" spans="2:11" x14ac:dyDescent="0.25">
      <c r="B730" s="62">
        <v>44918</v>
      </c>
      <c r="C730" s="51">
        <v>723</v>
      </c>
      <c r="D730" s="51">
        <f>COUNTIF('Database MP5'!$B$1:$B$181,B730)</f>
        <v>0</v>
      </c>
      <c r="E730" s="51">
        <f t="shared" si="72"/>
        <v>8</v>
      </c>
      <c r="F730" s="51">
        <f t="shared" si="67"/>
        <v>0</v>
      </c>
      <c r="G730" s="66">
        <f t="shared" si="68"/>
        <v>1.0958904109589041E-2</v>
      </c>
      <c r="H730" s="67">
        <f t="shared" si="69"/>
        <v>0</v>
      </c>
      <c r="J730" s="73">
        <f t="shared" si="71"/>
        <v>880.54657534246587</v>
      </c>
      <c r="K730" s="74">
        <f t="shared" si="70"/>
        <v>7222.5788584671118</v>
      </c>
    </row>
    <row r="731" spans="2:11" x14ac:dyDescent="0.25">
      <c r="B731" s="62">
        <v>44919</v>
      </c>
      <c r="C731" s="51">
        <v>724</v>
      </c>
      <c r="D731" s="51">
        <f>COUNTIF('Database MP5'!$B$1:$B$181,B731)</f>
        <v>0</v>
      </c>
      <c r="E731" s="51">
        <f t="shared" si="72"/>
        <v>7</v>
      </c>
      <c r="F731" s="51">
        <f t="shared" si="67"/>
        <v>0</v>
      </c>
      <c r="G731" s="66">
        <f t="shared" si="68"/>
        <v>9.5890410958904115E-3</v>
      </c>
      <c r="H731" s="67">
        <f t="shared" si="69"/>
        <v>0</v>
      </c>
      <c r="J731" s="73">
        <f t="shared" si="71"/>
        <v>880.54657534246587</v>
      </c>
      <c r="K731" s="74">
        <f t="shared" si="70"/>
        <v>7222.5788584671118</v>
      </c>
    </row>
    <row r="732" spans="2:11" x14ac:dyDescent="0.25">
      <c r="B732" s="62">
        <v>44920</v>
      </c>
      <c r="C732" s="51">
        <v>725</v>
      </c>
      <c r="D732" s="51">
        <f>COUNTIF('Database MP5'!$B$1:$B$181,B732)</f>
        <v>0</v>
      </c>
      <c r="E732" s="51">
        <f t="shared" si="72"/>
        <v>6</v>
      </c>
      <c r="F732" s="51">
        <f t="shared" si="67"/>
        <v>0</v>
      </c>
      <c r="G732" s="66">
        <f t="shared" si="68"/>
        <v>8.21917808219178E-3</v>
      </c>
      <c r="H732" s="67">
        <f t="shared" si="69"/>
        <v>0</v>
      </c>
      <c r="J732" s="73">
        <f t="shared" si="71"/>
        <v>880.54657534246587</v>
      </c>
      <c r="K732" s="74">
        <f t="shared" si="70"/>
        <v>7222.5788584671118</v>
      </c>
    </row>
    <row r="733" spans="2:11" x14ac:dyDescent="0.25">
      <c r="B733" s="62">
        <v>44921</v>
      </c>
      <c r="C733" s="51">
        <v>726</v>
      </c>
      <c r="D733" s="51">
        <f>COUNTIF('Database MP5'!$B$1:$B$181,B733)</f>
        <v>3</v>
      </c>
      <c r="E733" s="51">
        <f t="shared" si="72"/>
        <v>5</v>
      </c>
      <c r="F733" s="51">
        <f t="shared" si="67"/>
        <v>15</v>
      </c>
      <c r="G733" s="66">
        <f t="shared" si="68"/>
        <v>6.8493150684931503E-3</v>
      </c>
      <c r="H733" s="67">
        <f t="shared" si="69"/>
        <v>2.0547945205479451E-2</v>
      </c>
      <c r="J733" s="73">
        <f t="shared" si="71"/>
        <v>880.56712328767139</v>
      </c>
      <c r="K733" s="74">
        <f t="shared" si="70"/>
        <v>7222.7474005508384</v>
      </c>
    </row>
    <row r="734" spans="2:11" x14ac:dyDescent="0.25">
      <c r="B734" s="62">
        <v>44922</v>
      </c>
      <c r="C734" s="51">
        <v>727</v>
      </c>
      <c r="D734" s="51">
        <f>COUNTIF('Database MP5'!$B$1:$B$181,B734)</f>
        <v>1</v>
      </c>
      <c r="E734" s="51">
        <f t="shared" si="72"/>
        <v>4</v>
      </c>
      <c r="F734" s="51">
        <f t="shared" si="67"/>
        <v>4</v>
      </c>
      <c r="G734" s="66">
        <f t="shared" si="68"/>
        <v>5.4794520547945206E-3</v>
      </c>
      <c r="H734" s="67">
        <f t="shared" si="69"/>
        <v>5.4794520547945206E-3</v>
      </c>
      <c r="J734" s="73">
        <f t="shared" si="71"/>
        <v>880.57260273972622</v>
      </c>
      <c r="K734" s="74">
        <f t="shared" si="70"/>
        <v>7222.7923451064989</v>
      </c>
    </row>
    <row r="735" spans="2:11" x14ac:dyDescent="0.25">
      <c r="B735" s="62">
        <v>44923</v>
      </c>
      <c r="C735" s="51">
        <v>728</v>
      </c>
      <c r="D735" s="51">
        <f>COUNTIF('Database MP5'!$B$1:$B$181,B735)</f>
        <v>1</v>
      </c>
      <c r="E735" s="51">
        <f t="shared" si="72"/>
        <v>3</v>
      </c>
      <c r="F735" s="51">
        <f t="shared" si="67"/>
        <v>3</v>
      </c>
      <c r="G735" s="66">
        <f t="shared" si="68"/>
        <v>4.10958904109589E-3</v>
      </c>
      <c r="H735" s="67">
        <f t="shared" si="69"/>
        <v>4.10958904109589E-3</v>
      </c>
      <c r="J735" s="73">
        <f t="shared" si="71"/>
        <v>880.57671232876737</v>
      </c>
      <c r="K735" s="74">
        <f t="shared" si="70"/>
        <v>7222.8260535232448</v>
      </c>
    </row>
    <row r="736" spans="2:11" x14ac:dyDescent="0.25">
      <c r="B736" s="62">
        <v>44924</v>
      </c>
      <c r="C736" s="51">
        <v>729</v>
      </c>
      <c r="D736" s="51">
        <f>COUNTIF('Database MP5'!$B$1:$B$181,B736)</f>
        <v>0</v>
      </c>
      <c r="E736" s="51">
        <f t="shared" si="72"/>
        <v>2</v>
      </c>
      <c r="F736" s="51">
        <f t="shared" si="67"/>
        <v>0</v>
      </c>
      <c r="G736" s="66">
        <f t="shared" si="68"/>
        <v>2.7397260273972603E-3</v>
      </c>
      <c r="H736" s="67">
        <f t="shared" si="69"/>
        <v>0</v>
      </c>
      <c r="J736" s="73">
        <f t="shared" si="71"/>
        <v>880.57671232876737</v>
      </c>
      <c r="K736" s="74">
        <f t="shared" si="70"/>
        <v>7222.8260535232448</v>
      </c>
    </row>
    <row r="737" spans="2:11" x14ac:dyDescent="0.25">
      <c r="B737" s="185">
        <v>44925</v>
      </c>
      <c r="C737" s="68">
        <v>730</v>
      </c>
      <c r="D737" s="68">
        <f>COUNTIF('Database MP5'!$B$1:$B$181,B737)</f>
        <v>0</v>
      </c>
      <c r="E737" s="68">
        <f t="shared" si="72"/>
        <v>1</v>
      </c>
      <c r="F737" s="68">
        <f t="shared" si="67"/>
        <v>0</v>
      </c>
      <c r="G737" s="69">
        <f t="shared" si="68"/>
        <v>1.3698630136986301E-3</v>
      </c>
      <c r="H737" s="70">
        <f t="shared" si="69"/>
        <v>0</v>
      </c>
      <c r="J737" s="75">
        <f>H737+J736</f>
        <v>880.57671232876737</v>
      </c>
      <c r="K737" s="76">
        <f>$M$4*2*(1-$Q$4)*J737*$N$4*$O$4*$P$4</f>
        <v>7222.8260535232448</v>
      </c>
    </row>
  </sheetData>
  <mergeCells count="6">
    <mergeCell ref="Q2:Q3"/>
    <mergeCell ref="B2:H4"/>
    <mergeCell ref="M2:M3"/>
    <mergeCell ref="N2:N3"/>
    <mergeCell ref="O2:O3"/>
    <mergeCell ref="P2:P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1"/>
  <sheetViews>
    <sheetView zoomScale="70" zoomScaleNormal="70" workbookViewId="0">
      <selection activeCell="R14" sqref="R14"/>
    </sheetView>
  </sheetViews>
  <sheetFormatPr baseColWidth="10" defaultColWidth="10.90625" defaultRowHeight="14.5" x14ac:dyDescent="0.35"/>
  <cols>
    <col min="1" max="1" width="14.6328125" customWidth="1"/>
    <col min="2" max="2" width="51.36328125" style="49" customWidth="1"/>
    <col min="3" max="3" width="25.36328125" customWidth="1"/>
    <col min="9" max="10" width="11.453125" customWidth="1"/>
    <col min="11" max="11" width="15.08984375" customWidth="1"/>
    <col min="12" max="12" width="16.6328125" customWidth="1"/>
    <col min="13" max="13" width="20.6328125" customWidth="1"/>
  </cols>
  <sheetData>
    <row r="1" spans="1:13" ht="58.5" thickBot="1" x14ac:dyDescent="0.4">
      <c r="A1" s="194" t="s">
        <v>194</v>
      </c>
      <c r="B1" s="195" t="s">
        <v>19</v>
      </c>
      <c r="C1" s="196" t="s">
        <v>20</v>
      </c>
      <c r="D1" s="286" t="s">
        <v>79</v>
      </c>
      <c r="E1" s="287"/>
      <c r="F1" s="287"/>
      <c r="G1" s="287"/>
      <c r="H1" s="288"/>
      <c r="I1" s="289" t="s">
        <v>80</v>
      </c>
      <c r="J1" s="290"/>
      <c r="K1" s="197" t="s">
        <v>81</v>
      </c>
      <c r="L1" s="196" t="s">
        <v>86</v>
      </c>
      <c r="M1" s="198" t="s">
        <v>21</v>
      </c>
    </row>
    <row r="2" spans="1:13" x14ac:dyDescent="0.35">
      <c r="A2" s="140"/>
      <c r="B2" s="141" t="s">
        <v>22</v>
      </c>
      <c r="C2" s="142" t="s">
        <v>23</v>
      </c>
      <c r="D2" s="142" t="s">
        <v>24</v>
      </c>
      <c r="E2" s="142" t="s">
        <v>25</v>
      </c>
      <c r="F2" s="142" t="s">
        <v>26</v>
      </c>
      <c r="G2" s="142" t="s">
        <v>27</v>
      </c>
      <c r="H2" s="142" t="s">
        <v>28</v>
      </c>
      <c r="I2" s="143" t="s">
        <v>29</v>
      </c>
      <c r="J2" s="143" t="s">
        <v>30</v>
      </c>
      <c r="K2" s="143"/>
      <c r="L2" s="142"/>
      <c r="M2" s="141" t="s">
        <v>22</v>
      </c>
    </row>
    <row r="3" spans="1:13" x14ac:dyDescent="0.35">
      <c r="A3" s="199" t="s">
        <v>3712</v>
      </c>
      <c r="B3" s="138">
        <v>44202</v>
      </c>
      <c r="C3" s="307"/>
      <c r="D3" s="139" t="s">
        <v>2454</v>
      </c>
      <c r="E3" s="139" t="s">
        <v>2411</v>
      </c>
      <c r="F3" s="139" t="s">
        <v>2049</v>
      </c>
      <c r="G3" s="139" t="s">
        <v>2049</v>
      </c>
      <c r="H3" s="139" t="s">
        <v>2041</v>
      </c>
      <c r="I3" s="168" t="s">
        <v>2465</v>
      </c>
      <c r="J3" s="168" t="s">
        <v>2466</v>
      </c>
      <c r="K3" s="308"/>
      <c r="L3" s="139"/>
      <c r="M3" s="138">
        <v>44185</v>
      </c>
    </row>
    <row r="4" spans="1:13" x14ac:dyDescent="0.35">
      <c r="A4" s="199" t="s">
        <v>3713</v>
      </c>
      <c r="B4" s="138">
        <v>44202</v>
      </c>
      <c r="C4" s="307"/>
      <c r="D4" s="139" t="s">
        <v>2390</v>
      </c>
      <c r="E4" s="139" t="s">
        <v>2386</v>
      </c>
      <c r="F4" s="139" t="s">
        <v>2049</v>
      </c>
      <c r="G4" s="139" t="s">
        <v>2049</v>
      </c>
      <c r="H4" s="139" t="s">
        <v>2041</v>
      </c>
      <c r="I4" s="168" t="s">
        <v>2467</v>
      </c>
      <c r="J4" s="168" t="s">
        <v>2468</v>
      </c>
      <c r="K4" s="308"/>
      <c r="L4" s="139"/>
      <c r="M4" s="138">
        <v>44150</v>
      </c>
    </row>
    <row r="5" spans="1:13" x14ac:dyDescent="0.35">
      <c r="A5" s="199" t="s">
        <v>3714</v>
      </c>
      <c r="B5" s="138">
        <v>44202</v>
      </c>
      <c r="C5" s="307"/>
      <c r="D5" s="139" t="s">
        <v>2386</v>
      </c>
      <c r="E5" s="139" t="s">
        <v>2411</v>
      </c>
      <c r="F5" s="139" t="s">
        <v>2049</v>
      </c>
      <c r="G5" s="139" t="s">
        <v>2049</v>
      </c>
      <c r="H5" s="139" t="s">
        <v>2041</v>
      </c>
      <c r="I5" s="168" t="s">
        <v>2469</v>
      </c>
      <c r="J5" s="168" t="s">
        <v>2470</v>
      </c>
      <c r="K5" s="308"/>
      <c r="L5" s="139"/>
      <c r="M5" s="138">
        <v>44145</v>
      </c>
    </row>
    <row r="6" spans="1:13" x14ac:dyDescent="0.35">
      <c r="A6" s="199" t="s">
        <v>3715</v>
      </c>
      <c r="B6" s="138">
        <v>44215</v>
      </c>
      <c r="C6" s="307"/>
      <c r="D6" s="139" t="s">
        <v>2412</v>
      </c>
      <c r="E6" s="139" t="s">
        <v>2318</v>
      </c>
      <c r="F6" s="139" t="s">
        <v>2049</v>
      </c>
      <c r="G6" s="139" t="s">
        <v>2049</v>
      </c>
      <c r="H6" s="139" t="s">
        <v>2041</v>
      </c>
      <c r="I6" s="168" t="s">
        <v>2471</v>
      </c>
      <c r="J6" s="168" t="s">
        <v>2472</v>
      </c>
      <c r="K6" s="308"/>
      <c r="L6" s="139"/>
      <c r="M6" s="138">
        <v>44187</v>
      </c>
    </row>
    <row r="7" spans="1:13" x14ac:dyDescent="0.35">
      <c r="A7" s="199" t="s">
        <v>3716</v>
      </c>
      <c r="B7" s="138">
        <v>44215</v>
      </c>
      <c r="C7" s="307"/>
      <c r="D7" s="139" t="s">
        <v>2447</v>
      </c>
      <c r="E7" s="139" t="s">
        <v>2411</v>
      </c>
      <c r="F7" s="139" t="s">
        <v>2411</v>
      </c>
      <c r="G7" s="139" t="s">
        <v>2049</v>
      </c>
      <c r="H7" s="139" t="s">
        <v>2041</v>
      </c>
      <c r="I7" s="168" t="s">
        <v>2473</v>
      </c>
      <c r="J7" s="168" t="s">
        <v>2474</v>
      </c>
      <c r="K7" s="308"/>
      <c r="L7" s="139"/>
      <c r="M7" s="138">
        <v>44180</v>
      </c>
    </row>
    <row r="8" spans="1:13" x14ac:dyDescent="0.35">
      <c r="A8" s="199" t="s">
        <v>3717</v>
      </c>
      <c r="B8" s="138">
        <v>44215</v>
      </c>
      <c r="C8" s="307"/>
      <c r="D8" s="139" t="s">
        <v>2475</v>
      </c>
      <c r="E8" s="139" t="s">
        <v>2256</v>
      </c>
      <c r="F8" s="139" t="s">
        <v>2176</v>
      </c>
      <c r="G8" s="139" t="s">
        <v>2177</v>
      </c>
      <c r="H8" s="139" t="s">
        <v>2041</v>
      </c>
      <c r="I8" s="168" t="s">
        <v>2476</v>
      </c>
      <c r="J8" s="168" t="s">
        <v>2477</v>
      </c>
      <c r="K8" s="308"/>
      <c r="L8" s="139"/>
      <c r="M8" s="138">
        <v>44188</v>
      </c>
    </row>
    <row r="9" spans="1:13" x14ac:dyDescent="0.35">
      <c r="A9" s="199" t="s">
        <v>3718</v>
      </c>
      <c r="B9" s="138">
        <v>44215</v>
      </c>
      <c r="C9" s="307"/>
      <c r="D9" s="139" t="s">
        <v>2478</v>
      </c>
      <c r="E9" s="139" t="s">
        <v>2449</v>
      </c>
      <c r="F9" s="139" t="s">
        <v>2411</v>
      </c>
      <c r="G9" s="139" t="s">
        <v>2424</v>
      </c>
      <c r="H9" s="139" t="s">
        <v>2041</v>
      </c>
      <c r="I9" s="168" t="s">
        <v>2479</v>
      </c>
      <c r="J9" s="168" t="s">
        <v>2480</v>
      </c>
      <c r="K9" s="308"/>
      <c r="L9" s="139"/>
      <c r="M9" s="138">
        <v>44208</v>
      </c>
    </row>
    <row r="10" spans="1:13" x14ac:dyDescent="0.35">
      <c r="A10" s="199" t="s">
        <v>3719</v>
      </c>
      <c r="B10" s="138">
        <v>44246</v>
      </c>
      <c r="C10" s="307"/>
      <c r="D10" s="139" t="s">
        <v>2481</v>
      </c>
      <c r="E10" s="139" t="s">
        <v>2449</v>
      </c>
      <c r="F10" s="139" t="s">
        <v>2411</v>
      </c>
      <c r="G10" s="139" t="s">
        <v>2049</v>
      </c>
      <c r="H10" s="139" t="s">
        <v>2041</v>
      </c>
      <c r="I10" s="168" t="s">
        <v>2482</v>
      </c>
      <c r="J10" s="168" t="s">
        <v>2483</v>
      </c>
      <c r="K10" s="308"/>
      <c r="L10" s="139"/>
      <c r="M10" s="138">
        <v>44235</v>
      </c>
    </row>
    <row r="11" spans="1:13" x14ac:dyDescent="0.35">
      <c r="A11" s="199" t="s">
        <v>3720</v>
      </c>
      <c r="B11" s="138">
        <v>44240</v>
      </c>
      <c r="C11" s="307"/>
      <c r="D11" s="139" t="s">
        <v>2452</v>
      </c>
      <c r="E11" s="139" t="s">
        <v>2412</v>
      </c>
      <c r="F11" s="139" t="s">
        <v>2318</v>
      </c>
      <c r="G11" s="139" t="s">
        <v>2049</v>
      </c>
      <c r="H11" s="139" t="s">
        <v>2041</v>
      </c>
      <c r="I11" s="168" t="s">
        <v>2484</v>
      </c>
      <c r="J11" s="168" t="s">
        <v>2485</v>
      </c>
      <c r="K11" s="308"/>
      <c r="L11" s="139"/>
      <c r="M11" s="138">
        <v>44206</v>
      </c>
    </row>
    <row r="12" spans="1:13" x14ac:dyDescent="0.35">
      <c r="A12" s="199" t="s">
        <v>3721</v>
      </c>
      <c r="B12" s="138">
        <v>44240</v>
      </c>
      <c r="C12" s="307"/>
      <c r="D12" s="139" t="s">
        <v>2486</v>
      </c>
      <c r="E12" s="139" t="s">
        <v>2412</v>
      </c>
      <c r="F12" s="139" t="s">
        <v>2424</v>
      </c>
      <c r="G12" s="139" t="s">
        <v>2049</v>
      </c>
      <c r="H12" s="139" t="s">
        <v>2041</v>
      </c>
      <c r="I12" s="168" t="s">
        <v>2487</v>
      </c>
      <c r="J12" s="168" t="s">
        <v>2488</v>
      </c>
      <c r="K12" s="308"/>
      <c r="L12" s="139"/>
      <c r="M12" s="138">
        <v>44233</v>
      </c>
    </row>
    <row r="13" spans="1:13" x14ac:dyDescent="0.35">
      <c r="A13" s="199" t="s">
        <v>3722</v>
      </c>
      <c r="B13" s="138">
        <v>44244</v>
      </c>
      <c r="C13" s="307"/>
      <c r="D13" s="139" t="s">
        <v>2481</v>
      </c>
      <c r="E13" s="139" t="s">
        <v>2449</v>
      </c>
      <c r="F13" s="139" t="s">
        <v>2049</v>
      </c>
      <c r="G13" s="139" t="s">
        <v>2049</v>
      </c>
      <c r="H13" s="139" t="s">
        <v>2041</v>
      </c>
      <c r="I13" s="168" t="s">
        <v>2489</v>
      </c>
      <c r="J13" s="168" t="s">
        <v>2490</v>
      </c>
      <c r="K13" s="308"/>
      <c r="L13" s="139"/>
      <c r="M13" s="138">
        <v>44233</v>
      </c>
    </row>
    <row r="14" spans="1:13" x14ac:dyDescent="0.35">
      <c r="A14" s="199" t="s">
        <v>3723</v>
      </c>
      <c r="B14" s="138">
        <v>44255</v>
      </c>
      <c r="C14" s="307"/>
      <c r="D14" s="139" t="s">
        <v>2454</v>
      </c>
      <c r="E14" s="139" t="s">
        <v>2449</v>
      </c>
      <c r="F14" s="139" t="s">
        <v>2049</v>
      </c>
      <c r="G14" s="139" t="s">
        <v>2049</v>
      </c>
      <c r="H14" s="139" t="s">
        <v>2041</v>
      </c>
      <c r="I14" s="168" t="s">
        <v>2491</v>
      </c>
      <c r="J14" s="168" t="s">
        <v>2492</v>
      </c>
      <c r="K14" s="308"/>
      <c r="L14" s="139"/>
      <c r="M14" s="138">
        <v>44239</v>
      </c>
    </row>
    <row r="15" spans="1:13" x14ac:dyDescent="0.35">
      <c r="A15" s="199" t="s">
        <v>3724</v>
      </c>
      <c r="B15" s="138">
        <v>44274</v>
      </c>
      <c r="C15" s="307"/>
      <c r="D15" s="139" t="s">
        <v>2486</v>
      </c>
      <c r="E15" s="139" t="s">
        <v>2412</v>
      </c>
      <c r="F15" s="139" t="s">
        <v>2049</v>
      </c>
      <c r="G15" s="139" t="s">
        <v>2049</v>
      </c>
      <c r="H15" s="139" t="s">
        <v>2041</v>
      </c>
      <c r="I15" s="168" t="s">
        <v>2493</v>
      </c>
      <c r="J15" s="168" t="s">
        <v>2494</v>
      </c>
      <c r="K15" s="308"/>
      <c r="L15" s="139"/>
      <c r="M15" s="138">
        <v>44242</v>
      </c>
    </row>
    <row r="16" spans="1:13" x14ac:dyDescent="0.35">
      <c r="A16" s="199" t="s">
        <v>3725</v>
      </c>
      <c r="B16" s="138">
        <v>44274</v>
      </c>
      <c r="C16" s="307"/>
      <c r="D16" s="139" t="s">
        <v>2486</v>
      </c>
      <c r="E16" s="139" t="s">
        <v>2412</v>
      </c>
      <c r="F16" s="139" t="s">
        <v>2049</v>
      </c>
      <c r="G16" s="139" t="s">
        <v>2049</v>
      </c>
      <c r="H16" s="139" t="s">
        <v>2041</v>
      </c>
      <c r="I16" s="168" t="s">
        <v>2495</v>
      </c>
      <c r="J16" s="168" t="s">
        <v>2496</v>
      </c>
      <c r="K16" s="308"/>
      <c r="L16" s="139"/>
      <c r="M16" s="138">
        <v>44242</v>
      </c>
    </row>
    <row r="17" spans="1:13" x14ac:dyDescent="0.35">
      <c r="A17" s="199" t="s">
        <v>3726</v>
      </c>
      <c r="B17" s="138">
        <v>44275</v>
      </c>
      <c r="C17" s="307"/>
      <c r="D17" s="139" t="s">
        <v>2497</v>
      </c>
      <c r="E17" s="139" t="s">
        <v>2449</v>
      </c>
      <c r="F17" s="139" t="s">
        <v>2049</v>
      </c>
      <c r="G17" s="139" t="s">
        <v>2049</v>
      </c>
      <c r="H17" s="139" t="s">
        <v>2041</v>
      </c>
      <c r="I17" s="168" t="s">
        <v>2498</v>
      </c>
      <c r="J17" s="168" t="s">
        <v>2499</v>
      </c>
      <c r="K17" s="308"/>
      <c r="L17" s="139"/>
      <c r="M17" s="138">
        <v>44243</v>
      </c>
    </row>
    <row r="18" spans="1:13" x14ac:dyDescent="0.35">
      <c r="A18" s="199" t="s">
        <v>3727</v>
      </c>
      <c r="B18" s="138">
        <v>44275</v>
      </c>
      <c r="C18" s="307"/>
      <c r="D18" s="139" t="s">
        <v>2500</v>
      </c>
      <c r="E18" s="139" t="s">
        <v>2449</v>
      </c>
      <c r="F18" s="139" t="s">
        <v>2049</v>
      </c>
      <c r="G18" s="139" t="s">
        <v>2049</v>
      </c>
      <c r="H18" s="139" t="s">
        <v>2041</v>
      </c>
      <c r="I18" s="168" t="s">
        <v>2501</v>
      </c>
      <c r="J18" s="168" t="s">
        <v>2502</v>
      </c>
      <c r="K18" s="308"/>
      <c r="L18" s="139"/>
      <c r="M18" s="138">
        <v>44266</v>
      </c>
    </row>
    <row r="19" spans="1:13" x14ac:dyDescent="0.35">
      <c r="A19" s="199" t="s">
        <v>3728</v>
      </c>
      <c r="B19" s="138">
        <v>44274</v>
      </c>
      <c r="C19" s="307"/>
      <c r="D19" s="139" t="s">
        <v>2114</v>
      </c>
      <c r="E19" s="139" t="s">
        <v>2114</v>
      </c>
      <c r="F19" s="139" t="s">
        <v>2049</v>
      </c>
      <c r="G19" s="139" t="s">
        <v>2049</v>
      </c>
      <c r="H19" s="139" t="s">
        <v>2041</v>
      </c>
      <c r="I19" s="168" t="s">
        <v>2503</v>
      </c>
      <c r="J19" s="168" t="s">
        <v>2504</v>
      </c>
      <c r="K19" s="308"/>
      <c r="L19" s="139"/>
      <c r="M19" s="138">
        <v>44269</v>
      </c>
    </row>
    <row r="20" spans="1:13" x14ac:dyDescent="0.35">
      <c r="A20" s="199" t="s">
        <v>3729</v>
      </c>
      <c r="B20" s="138">
        <v>44275</v>
      </c>
      <c r="C20" s="307"/>
      <c r="D20" s="139" t="s">
        <v>2454</v>
      </c>
      <c r="E20" s="139" t="s">
        <v>2449</v>
      </c>
      <c r="F20" s="139" t="s">
        <v>2049</v>
      </c>
      <c r="G20" s="139" t="s">
        <v>2049</v>
      </c>
      <c r="H20" s="139" t="s">
        <v>2041</v>
      </c>
      <c r="I20" s="168" t="s">
        <v>2505</v>
      </c>
      <c r="J20" s="168" t="s">
        <v>2506</v>
      </c>
      <c r="K20" s="308"/>
      <c r="L20" s="139"/>
      <c r="M20" s="138">
        <v>44252</v>
      </c>
    </row>
    <row r="21" spans="1:13" x14ac:dyDescent="0.35">
      <c r="A21" s="199" t="s">
        <v>3730</v>
      </c>
      <c r="B21" s="138">
        <v>44274</v>
      </c>
      <c r="C21" s="307"/>
      <c r="D21" s="139" t="s">
        <v>2452</v>
      </c>
      <c r="E21" s="139" t="s">
        <v>2318</v>
      </c>
      <c r="F21" s="139" t="s">
        <v>2049</v>
      </c>
      <c r="G21" s="139" t="s">
        <v>2049</v>
      </c>
      <c r="H21" s="139" t="s">
        <v>2041</v>
      </c>
      <c r="I21" s="168" t="s">
        <v>2507</v>
      </c>
      <c r="J21" s="168" t="s">
        <v>2508</v>
      </c>
      <c r="K21" s="308"/>
      <c r="L21" s="139"/>
      <c r="M21" s="138">
        <v>44274</v>
      </c>
    </row>
    <row r="22" spans="1:13" x14ac:dyDescent="0.35">
      <c r="A22" s="199" t="s">
        <v>3731</v>
      </c>
      <c r="B22" s="138">
        <v>44275</v>
      </c>
      <c r="C22" s="307"/>
      <c r="D22" s="139" t="s">
        <v>2509</v>
      </c>
      <c r="E22" s="139" t="s">
        <v>2351</v>
      </c>
      <c r="F22" s="139" t="s">
        <v>2049</v>
      </c>
      <c r="G22" s="139" t="s">
        <v>2049</v>
      </c>
      <c r="H22" s="139" t="s">
        <v>2041</v>
      </c>
      <c r="I22" s="168" t="s">
        <v>2510</v>
      </c>
      <c r="J22" s="168" t="s">
        <v>2511</v>
      </c>
      <c r="K22" s="308"/>
      <c r="L22" s="139"/>
      <c r="M22" s="138">
        <v>44270</v>
      </c>
    </row>
    <row r="23" spans="1:13" x14ac:dyDescent="0.35">
      <c r="A23" s="199" t="s">
        <v>3732</v>
      </c>
      <c r="B23" s="138">
        <v>44275</v>
      </c>
      <c r="C23" s="307"/>
      <c r="D23" s="139" t="s">
        <v>2481</v>
      </c>
      <c r="E23" s="139" t="s">
        <v>2512</v>
      </c>
      <c r="F23" s="139" t="s">
        <v>2424</v>
      </c>
      <c r="G23" s="139" t="s">
        <v>2049</v>
      </c>
      <c r="H23" s="139" t="s">
        <v>2041</v>
      </c>
      <c r="I23" s="168" t="s">
        <v>2513</v>
      </c>
      <c r="J23" s="168" t="s">
        <v>2514</v>
      </c>
      <c r="K23" s="308"/>
      <c r="L23" s="139"/>
      <c r="M23" s="138">
        <v>44241</v>
      </c>
    </row>
    <row r="24" spans="1:13" x14ac:dyDescent="0.35">
      <c r="A24" s="199" t="s">
        <v>3733</v>
      </c>
      <c r="B24" s="138">
        <v>44274</v>
      </c>
      <c r="C24" s="307"/>
      <c r="D24" s="139" t="s">
        <v>2486</v>
      </c>
      <c r="E24" s="139" t="s">
        <v>2411</v>
      </c>
      <c r="F24" s="139" t="s">
        <v>2049</v>
      </c>
      <c r="G24" s="139" t="s">
        <v>2049</v>
      </c>
      <c r="H24" s="139" t="s">
        <v>2041</v>
      </c>
      <c r="I24" s="168" t="s">
        <v>2515</v>
      </c>
      <c r="J24" s="168" t="s">
        <v>2516</v>
      </c>
      <c r="K24" s="308"/>
      <c r="L24" s="139"/>
      <c r="M24" s="138">
        <v>44239</v>
      </c>
    </row>
    <row r="25" spans="1:13" x14ac:dyDescent="0.35">
      <c r="A25" s="199" t="s">
        <v>3734</v>
      </c>
      <c r="B25" s="138">
        <v>44275</v>
      </c>
      <c r="C25" s="307"/>
      <c r="D25" s="139" t="s">
        <v>2454</v>
      </c>
      <c r="E25" s="139" t="s">
        <v>2449</v>
      </c>
      <c r="F25" s="139" t="s">
        <v>2049</v>
      </c>
      <c r="G25" s="139" t="s">
        <v>2049</v>
      </c>
      <c r="H25" s="139" t="s">
        <v>2041</v>
      </c>
      <c r="I25" s="168" t="s">
        <v>2517</v>
      </c>
      <c r="J25" s="168" t="s">
        <v>2518</v>
      </c>
      <c r="K25" s="308"/>
      <c r="L25" s="139"/>
      <c r="M25" s="138">
        <v>44254</v>
      </c>
    </row>
    <row r="26" spans="1:13" x14ac:dyDescent="0.35">
      <c r="A26" s="199" t="s">
        <v>3735</v>
      </c>
      <c r="B26" s="138">
        <v>44275</v>
      </c>
      <c r="C26" s="307"/>
      <c r="D26" s="139" t="s">
        <v>2497</v>
      </c>
      <c r="E26" s="139" t="s">
        <v>2449</v>
      </c>
      <c r="F26" s="139" t="s">
        <v>2049</v>
      </c>
      <c r="G26" s="139" t="s">
        <v>2049</v>
      </c>
      <c r="H26" s="139" t="s">
        <v>2041</v>
      </c>
      <c r="I26" s="168" t="s">
        <v>2519</v>
      </c>
      <c r="J26" s="168" t="s">
        <v>2520</v>
      </c>
      <c r="K26" s="308"/>
      <c r="L26" s="139"/>
      <c r="M26" s="138">
        <v>44265</v>
      </c>
    </row>
    <row r="27" spans="1:13" x14ac:dyDescent="0.35">
      <c r="A27" s="199" t="s">
        <v>3736</v>
      </c>
      <c r="B27" s="138">
        <v>44275</v>
      </c>
      <c r="C27" s="307"/>
      <c r="D27" s="139" t="s">
        <v>2521</v>
      </c>
      <c r="E27" s="139" t="s">
        <v>2521</v>
      </c>
      <c r="F27" s="139" t="s">
        <v>2049</v>
      </c>
      <c r="G27" s="139" t="s">
        <v>2049</v>
      </c>
      <c r="H27" s="139" t="s">
        <v>2041</v>
      </c>
      <c r="I27" s="168" t="s">
        <v>2522</v>
      </c>
      <c r="J27" s="168" t="s">
        <v>2523</v>
      </c>
      <c r="K27" s="308"/>
      <c r="L27" s="139"/>
      <c r="M27" s="138">
        <v>44265</v>
      </c>
    </row>
    <row r="28" spans="1:13" x14ac:dyDescent="0.35">
      <c r="A28" s="199" t="s">
        <v>3737</v>
      </c>
      <c r="B28" s="138">
        <v>44274</v>
      </c>
      <c r="C28" s="307"/>
      <c r="D28" s="139" t="s">
        <v>2411</v>
      </c>
      <c r="E28" s="139" t="s">
        <v>2411</v>
      </c>
      <c r="F28" s="139" t="s">
        <v>2049</v>
      </c>
      <c r="G28" s="139" t="s">
        <v>2049</v>
      </c>
      <c r="H28" s="139" t="s">
        <v>2041</v>
      </c>
      <c r="I28" s="168" t="s">
        <v>2524</v>
      </c>
      <c r="J28" s="168" t="s">
        <v>2525</v>
      </c>
      <c r="K28" s="308"/>
      <c r="L28" s="139"/>
      <c r="M28" s="138">
        <v>44206</v>
      </c>
    </row>
    <row r="29" spans="1:13" x14ac:dyDescent="0.35">
      <c r="A29" s="199" t="s">
        <v>3738</v>
      </c>
      <c r="B29" s="138">
        <v>44306</v>
      </c>
      <c r="C29" s="307"/>
      <c r="D29" s="139" t="s">
        <v>2478</v>
      </c>
      <c r="E29" s="139" t="s">
        <v>2449</v>
      </c>
      <c r="F29" s="139" t="s">
        <v>2049</v>
      </c>
      <c r="G29" s="139" t="s">
        <v>2049</v>
      </c>
      <c r="H29" s="139" t="s">
        <v>2041</v>
      </c>
      <c r="I29" s="168" t="s">
        <v>2526</v>
      </c>
      <c r="J29" s="168" t="s">
        <v>2527</v>
      </c>
      <c r="K29" s="308"/>
      <c r="L29" s="139"/>
      <c r="M29" s="138" t="s">
        <v>2528</v>
      </c>
    </row>
    <row r="30" spans="1:13" x14ac:dyDescent="0.35">
      <c r="A30" s="199" t="s">
        <v>3739</v>
      </c>
      <c r="B30" s="138">
        <v>44300</v>
      </c>
      <c r="C30" s="307"/>
      <c r="D30" s="139" t="s">
        <v>2448</v>
      </c>
      <c r="E30" s="139" t="s">
        <v>2449</v>
      </c>
      <c r="F30" s="139" t="s">
        <v>2049</v>
      </c>
      <c r="G30" s="139" t="s">
        <v>2049</v>
      </c>
      <c r="H30" s="139" t="s">
        <v>2041</v>
      </c>
      <c r="I30" s="168" t="s">
        <v>2529</v>
      </c>
      <c r="J30" s="168" t="s">
        <v>2530</v>
      </c>
      <c r="K30" s="308"/>
      <c r="L30" s="139"/>
      <c r="M30" s="138">
        <v>44293</v>
      </c>
    </row>
    <row r="31" spans="1:13" x14ac:dyDescent="0.35">
      <c r="A31" s="199" t="s">
        <v>3740</v>
      </c>
      <c r="B31" s="138">
        <v>44300</v>
      </c>
      <c r="C31" s="307"/>
      <c r="D31" s="139" t="s">
        <v>2531</v>
      </c>
      <c r="E31" s="139" t="s">
        <v>2176</v>
      </c>
      <c r="F31" s="139" t="s">
        <v>2177</v>
      </c>
      <c r="G31" s="139" t="s">
        <v>2177</v>
      </c>
      <c r="H31" s="139" t="s">
        <v>2041</v>
      </c>
      <c r="I31" s="168" t="s">
        <v>2532</v>
      </c>
      <c r="J31" s="168" t="s">
        <v>2533</v>
      </c>
      <c r="K31" s="308"/>
      <c r="L31" s="139"/>
      <c r="M31" s="138">
        <v>44280</v>
      </c>
    </row>
    <row r="32" spans="1:13" x14ac:dyDescent="0.35">
      <c r="A32" s="199" t="s">
        <v>3741</v>
      </c>
      <c r="B32" s="138">
        <v>44299</v>
      </c>
      <c r="C32" s="307"/>
      <c r="D32" s="139" t="s">
        <v>2448</v>
      </c>
      <c r="E32" s="139" t="s">
        <v>2449</v>
      </c>
      <c r="F32" s="139" t="s">
        <v>2049</v>
      </c>
      <c r="G32" s="139" t="s">
        <v>2049</v>
      </c>
      <c r="H32" s="139" t="s">
        <v>2041</v>
      </c>
      <c r="I32" s="168" t="s">
        <v>2534</v>
      </c>
      <c r="J32" s="168" t="s">
        <v>2535</v>
      </c>
      <c r="K32" s="308"/>
      <c r="L32" s="139"/>
      <c r="M32" s="138">
        <v>44276</v>
      </c>
    </row>
    <row r="33" spans="1:13" x14ac:dyDescent="0.35">
      <c r="A33" s="199" t="s">
        <v>3742</v>
      </c>
      <c r="B33" s="138">
        <v>44299</v>
      </c>
      <c r="C33" s="307"/>
      <c r="D33" s="139" t="s">
        <v>2448</v>
      </c>
      <c r="E33" s="139" t="s">
        <v>2449</v>
      </c>
      <c r="F33" s="139" t="s">
        <v>2049</v>
      </c>
      <c r="G33" s="139" t="s">
        <v>2049</v>
      </c>
      <c r="H33" s="139" t="s">
        <v>2041</v>
      </c>
      <c r="I33" s="168" t="s">
        <v>2536</v>
      </c>
      <c r="J33" s="168" t="s">
        <v>2537</v>
      </c>
      <c r="K33" s="308"/>
      <c r="L33" s="139"/>
      <c r="M33" s="138">
        <v>44276</v>
      </c>
    </row>
    <row r="34" spans="1:13" x14ac:dyDescent="0.35">
      <c r="A34" s="199" t="s">
        <v>3743</v>
      </c>
      <c r="B34" s="138">
        <v>44299</v>
      </c>
      <c r="C34" s="307"/>
      <c r="D34" s="139" t="s">
        <v>2448</v>
      </c>
      <c r="E34" s="139" t="s">
        <v>2449</v>
      </c>
      <c r="F34" s="139" t="s">
        <v>2049</v>
      </c>
      <c r="G34" s="139" t="s">
        <v>2049</v>
      </c>
      <c r="H34" s="139" t="s">
        <v>2041</v>
      </c>
      <c r="I34" s="168" t="s">
        <v>2538</v>
      </c>
      <c r="J34" s="168" t="s">
        <v>2539</v>
      </c>
      <c r="K34" s="308"/>
      <c r="L34" s="139"/>
      <c r="M34" s="138">
        <v>44276</v>
      </c>
    </row>
    <row r="35" spans="1:13" x14ac:dyDescent="0.35">
      <c r="A35" s="199" t="s">
        <v>3744</v>
      </c>
      <c r="B35" s="138">
        <v>44299</v>
      </c>
      <c r="C35" s="307"/>
      <c r="D35" s="139" t="s">
        <v>2448</v>
      </c>
      <c r="E35" s="139" t="s">
        <v>2449</v>
      </c>
      <c r="F35" s="139" t="s">
        <v>2049</v>
      </c>
      <c r="G35" s="139" t="s">
        <v>2049</v>
      </c>
      <c r="H35" s="139" t="s">
        <v>2041</v>
      </c>
      <c r="I35" s="168" t="s">
        <v>2540</v>
      </c>
      <c r="J35" s="168" t="s">
        <v>2541</v>
      </c>
      <c r="K35" s="308"/>
      <c r="L35" s="139"/>
      <c r="M35" s="138">
        <v>44276</v>
      </c>
    </row>
    <row r="36" spans="1:13" x14ac:dyDescent="0.35">
      <c r="A36" s="199" t="s">
        <v>3745</v>
      </c>
      <c r="B36" s="138">
        <v>44299</v>
      </c>
      <c r="C36" s="307"/>
      <c r="D36" s="139" t="s">
        <v>2448</v>
      </c>
      <c r="E36" s="139" t="s">
        <v>2449</v>
      </c>
      <c r="F36" s="139" t="s">
        <v>2049</v>
      </c>
      <c r="G36" s="139" t="s">
        <v>2049</v>
      </c>
      <c r="H36" s="139" t="s">
        <v>2041</v>
      </c>
      <c r="I36" s="168" t="s">
        <v>2513</v>
      </c>
      <c r="J36" s="168" t="s">
        <v>2542</v>
      </c>
      <c r="K36" s="308"/>
      <c r="L36" s="139"/>
      <c r="M36" s="138">
        <v>44290</v>
      </c>
    </row>
    <row r="37" spans="1:13" x14ac:dyDescent="0.35">
      <c r="A37" s="199" t="s">
        <v>3746</v>
      </c>
      <c r="B37" s="138">
        <v>44300</v>
      </c>
      <c r="C37" s="307"/>
      <c r="D37" s="139" t="s">
        <v>2411</v>
      </c>
      <c r="E37" s="139" t="s">
        <v>2411</v>
      </c>
      <c r="F37" s="139" t="s">
        <v>2049</v>
      </c>
      <c r="G37" s="139" t="s">
        <v>2049</v>
      </c>
      <c r="H37" s="139" t="s">
        <v>2041</v>
      </c>
      <c r="I37" s="168" t="s">
        <v>2543</v>
      </c>
      <c r="J37" s="168" t="s">
        <v>2544</v>
      </c>
      <c r="K37" s="308"/>
      <c r="L37" s="139"/>
      <c r="M37" s="138">
        <v>44290</v>
      </c>
    </row>
    <row r="38" spans="1:13" x14ac:dyDescent="0.35">
      <c r="A38" s="199" t="s">
        <v>3747</v>
      </c>
      <c r="B38" s="138">
        <v>44296</v>
      </c>
      <c r="C38" s="307"/>
      <c r="D38" s="139" t="s">
        <v>2411</v>
      </c>
      <c r="E38" s="139" t="s">
        <v>2411</v>
      </c>
      <c r="F38" s="139" t="s">
        <v>2049</v>
      </c>
      <c r="G38" s="139" t="s">
        <v>2049</v>
      </c>
      <c r="H38" s="139" t="s">
        <v>2041</v>
      </c>
      <c r="I38" s="168" t="s">
        <v>2545</v>
      </c>
      <c r="J38" s="168" t="s">
        <v>2546</v>
      </c>
      <c r="K38" s="308"/>
      <c r="L38" s="139"/>
      <c r="M38" s="138">
        <v>44280</v>
      </c>
    </row>
    <row r="39" spans="1:13" x14ac:dyDescent="0.35">
      <c r="A39" s="199" t="s">
        <v>3748</v>
      </c>
      <c r="B39" s="138">
        <v>44299</v>
      </c>
      <c r="C39" s="307"/>
      <c r="D39" s="139" t="s">
        <v>2448</v>
      </c>
      <c r="E39" s="139" t="s">
        <v>2449</v>
      </c>
      <c r="F39" s="139" t="s">
        <v>2049</v>
      </c>
      <c r="G39" s="139" t="s">
        <v>2049</v>
      </c>
      <c r="H39" s="139" t="s">
        <v>2041</v>
      </c>
      <c r="I39" s="168" t="s">
        <v>2547</v>
      </c>
      <c r="J39" s="168" t="s">
        <v>2539</v>
      </c>
      <c r="K39" s="308"/>
      <c r="L39" s="139"/>
      <c r="M39" s="138">
        <v>44280</v>
      </c>
    </row>
    <row r="40" spans="1:13" x14ac:dyDescent="0.35">
      <c r="A40" s="199" t="s">
        <v>3749</v>
      </c>
      <c r="B40" s="138">
        <v>44306</v>
      </c>
      <c r="C40" s="307"/>
      <c r="D40" s="139" t="s">
        <v>2521</v>
      </c>
      <c r="E40" s="139" t="s">
        <v>2449</v>
      </c>
      <c r="F40" s="139" t="s">
        <v>2049</v>
      </c>
      <c r="G40" s="139" t="s">
        <v>2049</v>
      </c>
      <c r="H40" s="139" t="s">
        <v>2041</v>
      </c>
      <c r="I40" s="168" t="s">
        <v>2548</v>
      </c>
      <c r="J40" s="168" t="s">
        <v>2549</v>
      </c>
      <c r="K40" s="308"/>
      <c r="L40" s="139"/>
      <c r="M40" s="138">
        <v>44301</v>
      </c>
    </row>
    <row r="41" spans="1:13" x14ac:dyDescent="0.35">
      <c r="A41" s="199" t="s">
        <v>3750</v>
      </c>
      <c r="B41" s="138">
        <v>44299</v>
      </c>
      <c r="C41" s="307"/>
      <c r="D41" s="139" t="s">
        <v>2071</v>
      </c>
      <c r="E41" s="139" t="s">
        <v>2071</v>
      </c>
      <c r="F41" s="139" t="s">
        <v>2156</v>
      </c>
      <c r="G41" s="139" t="s">
        <v>2041</v>
      </c>
      <c r="H41" s="139" t="s">
        <v>2041</v>
      </c>
      <c r="I41" s="168" t="s">
        <v>2550</v>
      </c>
      <c r="J41" s="168" t="s">
        <v>2551</v>
      </c>
      <c r="K41" s="308"/>
      <c r="L41" s="139"/>
      <c r="M41" s="138">
        <v>44245</v>
      </c>
    </row>
    <row r="42" spans="1:13" x14ac:dyDescent="0.35">
      <c r="A42" s="199" t="s">
        <v>3751</v>
      </c>
      <c r="B42" s="138">
        <v>44306</v>
      </c>
      <c r="C42" s="307"/>
      <c r="D42" s="139" t="s">
        <v>2521</v>
      </c>
      <c r="E42" s="139" t="s">
        <v>2449</v>
      </c>
      <c r="F42" s="139" t="s">
        <v>2049</v>
      </c>
      <c r="G42" s="139" t="s">
        <v>2049</v>
      </c>
      <c r="H42" s="139" t="s">
        <v>2041</v>
      </c>
      <c r="I42" s="168" t="s">
        <v>2552</v>
      </c>
      <c r="J42" s="168" t="s">
        <v>2553</v>
      </c>
      <c r="K42" s="308"/>
      <c r="L42" s="139"/>
      <c r="M42" s="138">
        <v>44301</v>
      </c>
    </row>
    <row r="43" spans="1:13" x14ac:dyDescent="0.35">
      <c r="A43" s="199" t="s">
        <v>3752</v>
      </c>
      <c r="B43" s="138">
        <v>44306</v>
      </c>
      <c r="C43" s="307"/>
      <c r="D43" s="139" t="s">
        <v>2478</v>
      </c>
      <c r="E43" s="139" t="s">
        <v>2449</v>
      </c>
      <c r="F43" s="139" t="s">
        <v>2049</v>
      </c>
      <c r="G43" s="139" t="s">
        <v>2049</v>
      </c>
      <c r="H43" s="139" t="s">
        <v>2041</v>
      </c>
      <c r="I43" s="168" t="s">
        <v>2554</v>
      </c>
      <c r="J43" s="168" t="s">
        <v>1989</v>
      </c>
      <c r="K43" s="308"/>
      <c r="L43" s="139"/>
      <c r="M43" s="138">
        <v>44285</v>
      </c>
    </row>
    <row r="44" spans="1:13" x14ac:dyDescent="0.35">
      <c r="A44" s="199" t="s">
        <v>3753</v>
      </c>
      <c r="B44" s="138">
        <v>44366</v>
      </c>
      <c r="C44" s="307"/>
      <c r="D44" s="139" t="s">
        <v>2417</v>
      </c>
      <c r="E44" s="139" t="s">
        <v>2426</v>
      </c>
      <c r="F44" s="139" t="s">
        <v>2391</v>
      </c>
      <c r="G44" s="139" t="s">
        <v>2049</v>
      </c>
      <c r="H44" s="139" t="s">
        <v>2041</v>
      </c>
      <c r="I44" s="168" t="s">
        <v>2555</v>
      </c>
      <c r="J44" s="168" t="s">
        <v>2556</v>
      </c>
      <c r="K44" s="308"/>
      <c r="L44" s="139"/>
      <c r="M44" s="138">
        <v>44328</v>
      </c>
    </row>
    <row r="45" spans="1:13" x14ac:dyDescent="0.35">
      <c r="A45" s="199" t="s">
        <v>3754</v>
      </c>
      <c r="B45" s="138">
        <v>44393</v>
      </c>
      <c r="C45" s="307"/>
      <c r="D45" s="139" t="s">
        <v>2478</v>
      </c>
      <c r="E45" s="139" t="s">
        <v>2449</v>
      </c>
      <c r="F45" s="139" t="s">
        <v>2411</v>
      </c>
      <c r="G45" s="139" t="s">
        <v>2049</v>
      </c>
      <c r="H45" s="139" t="s">
        <v>2041</v>
      </c>
      <c r="I45" s="168" t="s">
        <v>2557</v>
      </c>
      <c r="J45" s="168" t="s">
        <v>2558</v>
      </c>
      <c r="K45" s="308"/>
      <c r="L45" s="139"/>
      <c r="M45" s="138">
        <v>44382</v>
      </c>
    </row>
    <row r="46" spans="1:13" x14ac:dyDescent="0.35">
      <c r="A46" s="199" t="s">
        <v>3755</v>
      </c>
      <c r="B46" s="138">
        <v>44363</v>
      </c>
      <c r="C46" s="307"/>
      <c r="D46" s="139" t="s">
        <v>2478</v>
      </c>
      <c r="E46" s="139" t="s">
        <v>2449</v>
      </c>
      <c r="F46" s="139" t="s">
        <v>2411</v>
      </c>
      <c r="G46" s="139" t="s">
        <v>2049</v>
      </c>
      <c r="H46" s="139" t="s">
        <v>2041</v>
      </c>
      <c r="I46" s="168" t="s">
        <v>2559</v>
      </c>
      <c r="J46" s="168" t="s">
        <v>2560</v>
      </c>
      <c r="K46" s="308"/>
      <c r="L46" s="139"/>
      <c r="M46" s="138">
        <v>44338</v>
      </c>
    </row>
    <row r="47" spans="1:13" x14ac:dyDescent="0.35">
      <c r="A47" s="199" t="s">
        <v>3756</v>
      </c>
      <c r="B47" s="138">
        <v>44380</v>
      </c>
      <c r="C47" s="307"/>
      <c r="D47" s="139" t="s">
        <v>2561</v>
      </c>
      <c r="E47" s="139" t="s">
        <v>2092</v>
      </c>
      <c r="F47" s="139" t="s">
        <v>2040</v>
      </c>
      <c r="G47" s="139" t="s">
        <v>2040</v>
      </c>
      <c r="H47" s="139" t="s">
        <v>2041</v>
      </c>
      <c r="I47" s="168" t="s">
        <v>2562</v>
      </c>
      <c r="J47" s="168" t="s">
        <v>2563</v>
      </c>
      <c r="K47" s="308"/>
      <c r="L47" s="139"/>
      <c r="M47" s="138">
        <v>44312</v>
      </c>
    </row>
    <row r="48" spans="1:13" x14ac:dyDescent="0.35">
      <c r="A48" s="199" t="s">
        <v>3757</v>
      </c>
      <c r="B48" s="138">
        <v>44383</v>
      </c>
      <c r="C48" s="307"/>
      <c r="D48" s="139" t="s">
        <v>2390</v>
      </c>
      <c r="E48" s="139" t="s">
        <v>2386</v>
      </c>
      <c r="F48" s="139" t="s">
        <v>2049</v>
      </c>
      <c r="G48" s="139" t="s">
        <v>2049</v>
      </c>
      <c r="H48" s="139" t="s">
        <v>2041</v>
      </c>
      <c r="I48" s="168" t="s">
        <v>2564</v>
      </c>
      <c r="J48" s="168" t="s">
        <v>2565</v>
      </c>
      <c r="K48" s="308"/>
      <c r="L48" s="139"/>
      <c r="M48" s="138">
        <v>44332</v>
      </c>
    </row>
    <row r="49" spans="1:13" x14ac:dyDescent="0.35">
      <c r="A49" s="199" t="s">
        <v>3758</v>
      </c>
      <c r="B49" s="138">
        <v>44385</v>
      </c>
      <c r="C49" s="307"/>
      <c r="D49" s="139" t="s">
        <v>2454</v>
      </c>
      <c r="E49" s="139" t="s">
        <v>2449</v>
      </c>
      <c r="F49" s="139" t="s">
        <v>2411</v>
      </c>
      <c r="G49" s="139" t="s">
        <v>2049</v>
      </c>
      <c r="H49" s="139" t="s">
        <v>2041</v>
      </c>
      <c r="I49" s="168" t="s">
        <v>2566</v>
      </c>
      <c r="J49" s="168" t="s">
        <v>2567</v>
      </c>
      <c r="K49" s="308"/>
      <c r="L49" s="139"/>
      <c r="M49" s="138">
        <v>44375</v>
      </c>
    </row>
    <row r="50" spans="1:13" x14ac:dyDescent="0.35">
      <c r="A50" s="199" t="s">
        <v>3759</v>
      </c>
      <c r="B50" s="138">
        <v>44383</v>
      </c>
      <c r="C50" s="307"/>
      <c r="D50" s="139" t="s">
        <v>2478</v>
      </c>
      <c r="E50" s="139" t="s">
        <v>2449</v>
      </c>
      <c r="F50" s="139" t="s">
        <v>2049</v>
      </c>
      <c r="G50" s="139" t="s">
        <v>2049</v>
      </c>
      <c r="H50" s="139" t="s">
        <v>2041</v>
      </c>
      <c r="I50" s="168" t="s">
        <v>2568</v>
      </c>
      <c r="J50" s="168" t="s">
        <v>2569</v>
      </c>
      <c r="K50" s="308"/>
      <c r="L50" s="139"/>
      <c r="M50" s="138">
        <v>44297</v>
      </c>
    </row>
    <row r="51" spans="1:13" x14ac:dyDescent="0.35">
      <c r="A51" s="199" t="s">
        <v>3760</v>
      </c>
      <c r="B51" s="138">
        <v>44379</v>
      </c>
      <c r="C51" s="307"/>
      <c r="D51" s="139" t="s">
        <v>2570</v>
      </c>
      <c r="E51" s="139" t="s">
        <v>2411</v>
      </c>
      <c r="F51" s="139" t="s">
        <v>2049</v>
      </c>
      <c r="G51" s="139" t="s">
        <v>2049</v>
      </c>
      <c r="H51" s="139" t="s">
        <v>2041</v>
      </c>
      <c r="I51" s="168" t="s">
        <v>2571</v>
      </c>
      <c r="J51" s="168" t="s">
        <v>2572</v>
      </c>
      <c r="K51" s="308"/>
      <c r="L51" s="139"/>
      <c r="M51" s="138">
        <v>44337</v>
      </c>
    </row>
    <row r="52" spans="1:13" x14ac:dyDescent="0.35">
      <c r="A52" s="199" t="s">
        <v>3761</v>
      </c>
      <c r="B52" s="138">
        <v>44383</v>
      </c>
      <c r="C52" s="307"/>
      <c r="D52" s="139" t="s">
        <v>2448</v>
      </c>
      <c r="E52" s="139" t="s">
        <v>2449</v>
      </c>
      <c r="F52" s="139" t="s">
        <v>2411</v>
      </c>
      <c r="G52" s="139" t="s">
        <v>2049</v>
      </c>
      <c r="H52" s="139" t="s">
        <v>2041</v>
      </c>
      <c r="I52" s="168" t="s">
        <v>2557</v>
      </c>
      <c r="J52" s="168" t="s">
        <v>2573</v>
      </c>
      <c r="K52" s="308"/>
      <c r="L52" s="139"/>
      <c r="M52" s="138">
        <v>44359</v>
      </c>
    </row>
    <row r="53" spans="1:13" x14ac:dyDescent="0.35">
      <c r="A53" s="199" t="s">
        <v>3762</v>
      </c>
      <c r="B53" s="138">
        <v>44383</v>
      </c>
      <c r="C53" s="307"/>
      <c r="D53" s="139" t="s">
        <v>2478</v>
      </c>
      <c r="E53" s="139" t="s">
        <v>2449</v>
      </c>
      <c r="F53" s="139" t="s">
        <v>2411</v>
      </c>
      <c r="G53" s="139" t="s">
        <v>2049</v>
      </c>
      <c r="H53" s="139" t="s">
        <v>2041</v>
      </c>
      <c r="I53" s="168" t="s">
        <v>2574</v>
      </c>
      <c r="J53" s="168" t="s">
        <v>2575</v>
      </c>
      <c r="K53" s="308"/>
      <c r="L53" s="139"/>
      <c r="M53" s="138">
        <v>44359</v>
      </c>
    </row>
    <row r="54" spans="1:13" x14ac:dyDescent="0.35">
      <c r="A54" s="199" t="s">
        <v>3763</v>
      </c>
      <c r="B54" s="138">
        <v>44383</v>
      </c>
      <c r="C54" s="307"/>
      <c r="D54" s="139" t="s">
        <v>2454</v>
      </c>
      <c r="E54" s="139" t="s">
        <v>2449</v>
      </c>
      <c r="F54" s="139" t="s">
        <v>2411</v>
      </c>
      <c r="G54" s="139" t="s">
        <v>2424</v>
      </c>
      <c r="H54" s="139" t="s">
        <v>2041</v>
      </c>
      <c r="I54" s="168" t="s">
        <v>2576</v>
      </c>
      <c r="J54" s="168" t="s">
        <v>2577</v>
      </c>
      <c r="K54" s="308"/>
      <c r="L54" s="139"/>
      <c r="M54" s="138">
        <v>44370</v>
      </c>
    </row>
    <row r="55" spans="1:13" x14ac:dyDescent="0.35">
      <c r="A55" s="199" t="s">
        <v>3764</v>
      </c>
      <c r="B55" s="138">
        <v>44383</v>
      </c>
      <c r="C55" s="307"/>
      <c r="D55" s="139" t="s">
        <v>2478</v>
      </c>
      <c r="E55" s="139" t="s">
        <v>2578</v>
      </c>
      <c r="F55" s="139" t="s">
        <v>2411</v>
      </c>
      <c r="G55" s="139" t="s">
        <v>2049</v>
      </c>
      <c r="H55" s="139" t="s">
        <v>2041</v>
      </c>
      <c r="I55" s="168" t="s">
        <v>2579</v>
      </c>
      <c r="J55" s="168" t="s">
        <v>2580</v>
      </c>
      <c r="K55" s="308"/>
      <c r="L55" s="139"/>
      <c r="M55" s="138">
        <v>44331</v>
      </c>
    </row>
    <row r="56" spans="1:13" x14ac:dyDescent="0.35">
      <c r="A56" s="199" t="s">
        <v>3765</v>
      </c>
      <c r="B56" s="138">
        <v>44365</v>
      </c>
      <c r="C56" s="307"/>
      <c r="D56" s="139" t="s">
        <v>2441</v>
      </c>
      <c r="E56" s="139" t="s">
        <v>2581</v>
      </c>
      <c r="F56" s="139" t="s">
        <v>2049</v>
      </c>
      <c r="G56" s="139" t="s">
        <v>2049</v>
      </c>
      <c r="H56" s="139" t="s">
        <v>2041</v>
      </c>
      <c r="I56" s="168" t="s">
        <v>1286</v>
      </c>
      <c r="J56" s="168" t="s">
        <v>2582</v>
      </c>
      <c r="K56" s="308"/>
      <c r="L56" s="139"/>
      <c r="M56" s="138">
        <v>44377</v>
      </c>
    </row>
    <row r="57" spans="1:13" x14ac:dyDescent="0.35">
      <c r="A57" s="199" t="s">
        <v>3766</v>
      </c>
      <c r="B57" s="138">
        <v>44391</v>
      </c>
      <c r="C57" s="307"/>
      <c r="D57" s="139" t="s">
        <v>2478</v>
      </c>
      <c r="E57" s="139" t="s">
        <v>2449</v>
      </c>
      <c r="F57" s="139" t="s">
        <v>2454</v>
      </c>
      <c r="G57" s="139" t="s">
        <v>2049</v>
      </c>
      <c r="H57" s="139" t="s">
        <v>2041</v>
      </c>
      <c r="I57" s="168" t="s">
        <v>2583</v>
      </c>
      <c r="J57" s="168" t="s">
        <v>2584</v>
      </c>
      <c r="K57" s="308"/>
      <c r="L57" s="139"/>
      <c r="M57" s="138">
        <v>44293</v>
      </c>
    </row>
    <row r="58" spans="1:13" x14ac:dyDescent="0.35">
      <c r="A58" s="199" t="s">
        <v>3767</v>
      </c>
      <c r="B58" s="138">
        <v>44383</v>
      </c>
      <c r="C58" s="307"/>
      <c r="D58" s="139" t="s">
        <v>2454</v>
      </c>
      <c r="E58" s="139" t="s">
        <v>2449</v>
      </c>
      <c r="F58" s="139" t="s">
        <v>2411</v>
      </c>
      <c r="G58" s="139" t="s">
        <v>2049</v>
      </c>
      <c r="H58" s="139" t="s">
        <v>2041</v>
      </c>
      <c r="I58" s="168" t="s">
        <v>2585</v>
      </c>
      <c r="J58" s="168" t="s">
        <v>2586</v>
      </c>
      <c r="K58" s="308"/>
      <c r="L58" s="139"/>
      <c r="M58" s="138">
        <v>44361</v>
      </c>
    </row>
    <row r="59" spans="1:13" x14ac:dyDescent="0.35">
      <c r="A59" s="199" t="s">
        <v>3768</v>
      </c>
      <c r="B59" s="138">
        <v>44346</v>
      </c>
      <c r="C59" s="307"/>
      <c r="D59" s="139" t="s">
        <v>2587</v>
      </c>
      <c r="E59" s="139" t="s">
        <v>2444</v>
      </c>
      <c r="F59" s="139" t="s">
        <v>2092</v>
      </c>
      <c r="G59" s="139" t="s">
        <v>2040</v>
      </c>
      <c r="H59" s="139" t="s">
        <v>2041</v>
      </c>
      <c r="I59" s="168" t="s">
        <v>2588</v>
      </c>
      <c r="J59" s="168" t="s">
        <v>2589</v>
      </c>
      <c r="K59" s="308"/>
      <c r="L59" s="139"/>
      <c r="M59" s="138">
        <v>44314</v>
      </c>
    </row>
    <row r="60" spans="1:13" x14ac:dyDescent="0.35">
      <c r="A60" s="199" t="s">
        <v>3769</v>
      </c>
      <c r="B60" s="138">
        <v>44346</v>
      </c>
      <c r="C60" s="307"/>
      <c r="D60" s="139" t="s">
        <v>2587</v>
      </c>
      <c r="E60" s="139" t="s">
        <v>2444</v>
      </c>
      <c r="F60" s="139" t="s">
        <v>2092</v>
      </c>
      <c r="G60" s="139" t="s">
        <v>2040</v>
      </c>
      <c r="H60" s="139" t="s">
        <v>2041</v>
      </c>
      <c r="I60" s="168" t="s">
        <v>2590</v>
      </c>
      <c r="J60" s="168" t="s">
        <v>2591</v>
      </c>
      <c r="K60" s="308"/>
      <c r="L60" s="139"/>
      <c r="M60" s="138">
        <v>44314</v>
      </c>
    </row>
    <row r="61" spans="1:13" x14ac:dyDescent="0.35">
      <c r="A61" s="199" t="s">
        <v>3770</v>
      </c>
      <c r="B61" s="138">
        <v>44383</v>
      </c>
      <c r="C61" s="307"/>
      <c r="D61" s="139" t="s">
        <v>2592</v>
      </c>
      <c r="E61" s="139" t="s">
        <v>2449</v>
      </c>
      <c r="F61" s="139" t="s">
        <v>2411</v>
      </c>
      <c r="G61" s="139" t="s">
        <v>2049</v>
      </c>
      <c r="H61" s="139" t="s">
        <v>2041</v>
      </c>
      <c r="I61" s="168" t="s">
        <v>2593</v>
      </c>
      <c r="J61" s="168" t="s">
        <v>2594</v>
      </c>
      <c r="K61" s="308"/>
      <c r="L61" s="139"/>
      <c r="M61" s="138">
        <v>44345</v>
      </c>
    </row>
    <row r="62" spans="1:13" x14ac:dyDescent="0.35">
      <c r="A62" s="199" t="s">
        <v>3771</v>
      </c>
      <c r="B62" s="138">
        <v>44377</v>
      </c>
      <c r="C62" s="307"/>
      <c r="D62" s="139" t="s">
        <v>2412</v>
      </c>
      <c r="E62" s="139" t="s">
        <v>2595</v>
      </c>
      <c r="F62" s="139" t="s">
        <v>2318</v>
      </c>
      <c r="G62" s="139" t="s">
        <v>2049</v>
      </c>
      <c r="H62" s="139" t="s">
        <v>2041</v>
      </c>
      <c r="I62" s="168" t="s">
        <v>2596</v>
      </c>
      <c r="J62" s="168" t="s">
        <v>2597</v>
      </c>
      <c r="K62" s="308"/>
      <c r="L62" s="139"/>
      <c r="M62" s="138">
        <v>44302</v>
      </c>
    </row>
    <row r="63" spans="1:13" x14ac:dyDescent="0.35">
      <c r="A63" s="199" t="s">
        <v>3772</v>
      </c>
      <c r="B63" s="138">
        <v>44421</v>
      </c>
      <c r="C63" s="307"/>
      <c r="D63" s="139" t="s">
        <v>2598</v>
      </c>
      <c r="E63" s="139" t="s">
        <v>2599</v>
      </c>
      <c r="F63" s="139" t="s">
        <v>2424</v>
      </c>
      <c r="G63" s="139" t="s">
        <v>2049</v>
      </c>
      <c r="H63" s="139" t="s">
        <v>2041</v>
      </c>
      <c r="I63" s="168" t="s">
        <v>2600</v>
      </c>
      <c r="J63" s="168" t="s">
        <v>2601</v>
      </c>
      <c r="K63" s="308"/>
      <c r="L63" s="139"/>
      <c r="M63" s="138">
        <v>44394</v>
      </c>
    </row>
    <row r="64" spans="1:13" x14ac:dyDescent="0.35">
      <c r="A64" s="199" t="s">
        <v>3773</v>
      </c>
      <c r="B64" s="138">
        <v>44425</v>
      </c>
      <c r="C64" s="307"/>
      <c r="D64" s="139" t="s">
        <v>2454</v>
      </c>
      <c r="E64" s="139" t="s">
        <v>2454</v>
      </c>
      <c r="F64" s="139" t="s">
        <v>2454</v>
      </c>
      <c r="G64" s="139" t="s">
        <v>2049</v>
      </c>
      <c r="H64" s="139" t="s">
        <v>2041</v>
      </c>
      <c r="I64" s="168" t="s">
        <v>2602</v>
      </c>
      <c r="J64" s="168" t="s">
        <v>2603</v>
      </c>
      <c r="K64" s="308"/>
      <c r="L64" s="139"/>
      <c r="M64" s="138">
        <v>44385</v>
      </c>
    </row>
    <row r="65" spans="1:13" x14ac:dyDescent="0.35">
      <c r="A65" s="199" t="s">
        <v>3774</v>
      </c>
      <c r="B65" s="138">
        <v>44426</v>
      </c>
      <c r="C65" s="307"/>
      <c r="D65" s="139" t="s">
        <v>2454</v>
      </c>
      <c r="E65" s="139" t="s">
        <v>2454</v>
      </c>
      <c r="F65" s="139" t="s">
        <v>2454</v>
      </c>
      <c r="G65" s="139" t="s">
        <v>2049</v>
      </c>
      <c r="H65" s="139" t="s">
        <v>2041</v>
      </c>
      <c r="I65" s="168" t="s">
        <v>2604</v>
      </c>
      <c r="J65" s="168" t="s">
        <v>2605</v>
      </c>
      <c r="K65" s="308"/>
      <c r="L65" s="139"/>
      <c r="M65" s="138">
        <v>44401</v>
      </c>
    </row>
    <row r="66" spans="1:13" x14ac:dyDescent="0.35">
      <c r="A66" s="199" t="s">
        <v>3775</v>
      </c>
      <c r="B66" s="138">
        <v>44426</v>
      </c>
      <c r="C66" s="307"/>
      <c r="D66" s="139" t="s">
        <v>2454</v>
      </c>
      <c r="E66" s="139" t="s">
        <v>2454</v>
      </c>
      <c r="F66" s="139" t="s">
        <v>2454</v>
      </c>
      <c r="G66" s="139" t="s">
        <v>2049</v>
      </c>
      <c r="H66" s="139" t="s">
        <v>2041</v>
      </c>
      <c r="I66" s="168" t="s">
        <v>2606</v>
      </c>
      <c r="J66" s="168" t="s">
        <v>2607</v>
      </c>
      <c r="K66" s="308"/>
      <c r="L66" s="139"/>
      <c r="M66" s="138">
        <v>44415</v>
      </c>
    </row>
    <row r="67" spans="1:13" x14ac:dyDescent="0.35">
      <c r="A67" s="199" t="s">
        <v>3776</v>
      </c>
      <c r="B67" s="138">
        <v>44443</v>
      </c>
      <c r="C67" s="307"/>
      <c r="D67" s="139" t="s">
        <v>2297</v>
      </c>
      <c r="E67" s="139" t="s">
        <v>2163</v>
      </c>
      <c r="F67" s="139" t="s">
        <v>2163</v>
      </c>
      <c r="G67" s="139" t="s">
        <v>2040</v>
      </c>
      <c r="H67" s="139" t="s">
        <v>2041</v>
      </c>
      <c r="I67" s="168" t="s">
        <v>2608</v>
      </c>
      <c r="J67" s="168" t="s">
        <v>2609</v>
      </c>
      <c r="K67" s="308"/>
      <c r="L67" s="139"/>
      <c r="M67" s="138">
        <v>44394</v>
      </c>
    </row>
    <row r="68" spans="1:13" x14ac:dyDescent="0.35">
      <c r="A68" s="199" t="s">
        <v>3777</v>
      </c>
      <c r="B68" s="138">
        <v>44445</v>
      </c>
      <c r="C68" s="307"/>
      <c r="D68" s="139" t="s">
        <v>2386</v>
      </c>
      <c r="E68" s="139" t="s">
        <v>2386</v>
      </c>
      <c r="F68" s="139" t="s">
        <v>2411</v>
      </c>
      <c r="G68" s="139" t="s">
        <v>2049</v>
      </c>
      <c r="H68" s="139" t="s">
        <v>2041</v>
      </c>
      <c r="I68" s="168" t="s">
        <v>2610</v>
      </c>
      <c r="J68" s="168" t="s">
        <v>2611</v>
      </c>
      <c r="K68" s="308"/>
      <c r="L68" s="139"/>
      <c r="M68" s="138">
        <v>44431</v>
      </c>
    </row>
    <row r="69" spans="1:13" x14ac:dyDescent="0.35">
      <c r="A69" s="199" t="s">
        <v>3778</v>
      </c>
      <c r="B69" s="138">
        <v>44445</v>
      </c>
      <c r="C69" s="307"/>
      <c r="D69" s="139" t="s">
        <v>2612</v>
      </c>
      <c r="E69" s="139" t="s">
        <v>2612</v>
      </c>
      <c r="F69" s="139" t="s">
        <v>2613</v>
      </c>
      <c r="G69" s="139" t="s">
        <v>2049</v>
      </c>
      <c r="H69" s="139" t="s">
        <v>2041</v>
      </c>
      <c r="I69" s="168" t="s">
        <v>2614</v>
      </c>
      <c r="J69" s="168" t="s">
        <v>1978</v>
      </c>
      <c r="K69" s="308"/>
      <c r="L69" s="139"/>
      <c r="M69" s="138">
        <v>44438</v>
      </c>
    </row>
    <row r="70" spans="1:13" x14ac:dyDescent="0.35">
      <c r="A70" s="199" t="s">
        <v>3779</v>
      </c>
      <c r="B70" s="138">
        <v>44462</v>
      </c>
      <c r="C70" s="307"/>
      <c r="D70" s="139" t="s">
        <v>2612</v>
      </c>
      <c r="E70" s="139" t="s">
        <v>2612</v>
      </c>
      <c r="F70" s="139" t="s">
        <v>2411</v>
      </c>
      <c r="G70" s="139" t="s">
        <v>2049</v>
      </c>
      <c r="H70" s="139" t="s">
        <v>2041</v>
      </c>
      <c r="I70" s="168" t="s">
        <v>2615</v>
      </c>
      <c r="J70" s="168" t="s">
        <v>2616</v>
      </c>
      <c r="K70" s="308"/>
      <c r="L70" s="139"/>
      <c r="M70" s="138">
        <v>44443</v>
      </c>
    </row>
    <row r="71" spans="1:13" x14ac:dyDescent="0.35">
      <c r="A71" s="199" t="s">
        <v>3780</v>
      </c>
      <c r="B71" s="138">
        <v>44492</v>
      </c>
      <c r="C71" s="307"/>
      <c r="D71" s="139" t="s">
        <v>2411</v>
      </c>
      <c r="E71" s="139" t="s">
        <v>2411</v>
      </c>
      <c r="F71" s="139" t="s">
        <v>2424</v>
      </c>
      <c r="G71" s="139" t="s">
        <v>2049</v>
      </c>
      <c r="H71" s="139" t="s">
        <v>2041</v>
      </c>
      <c r="I71" s="168" t="s">
        <v>2617</v>
      </c>
      <c r="J71" s="168" t="s">
        <v>2618</v>
      </c>
      <c r="K71" s="308"/>
      <c r="L71" s="139"/>
      <c r="M71" s="138">
        <v>44451</v>
      </c>
    </row>
    <row r="72" spans="1:13" x14ac:dyDescent="0.35">
      <c r="A72" s="199" t="s">
        <v>3781</v>
      </c>
      <c r="B72" s="138">
        <v>44462</v>
      </c>
      <c r="C72" s="307"/>
      <c r="D72" s="139" t="s">
        <v>2386</v>
      </c>
      <c r="E72" s="139" t="s">
        <v>2411</v>
      </c>
      <c r="F72" s="139" t="s">
        <v>2411</v>
      </c>
      <c r="G72" s="139" t="s">
        <v>2049</v>
      </c>
      <c r="H72" s="139" t="s">
        <v>2041</v>
      </c>
      <c r="I72" s="168" t="s">
        <v>2619</v>
      </c>
      <c r="J72" s="168" t="s">
        <v>2620</v>
      </c>
      <c r="K72" s="308"/>
      <c r="L72" s="139"/>
      <c r="M72" s="138">
        <v>44441</v>
      </c>
    </row>
    <row r="73" spans="1:13" x14ac:dyDescent="0.35">
      <c r="A73" s="199" t="s">
        <v>3782</v>
      </c>
      <c r="B73" s="138">
        <v>44490</v>
      </c>
      <c r="C73" s="307"/>
      <c r="D73" s="139" t="s">
        <v>2612</v>
      </c>
      <c r="E73" s="139" t="s">
        <v>2114</v>
      </c>
      <c r="F73" s="139" t="s">
        <v>2411</v>
      </c>
      <c r="G73" s="139" t="s">
        <v>2049</v>
      </c>
      <c r="H73" s="139" t="s">
        <v>2041</v>
      </c>
      <c r="I73" s="168" t="s">
        <v>2621</v>
      </c>
      <c r="J73" s="168" t="s">
        <v>1125</v>
      </c>
      <c r="K73" s="308"/>
      <c r="L73" s="139"/>
      <c r="M73" s="138">
        <v>44443</v>
      </c>
    </row>
    <row r="74" spans="1:13" x14ac:dyDescent="0.35">
      <c r="A74" s="199" t="s">
        <v>3783</v>
      </c>
      <c r="B74" s="138">
        <v>44490</v>
      </c>
      <c r="C74" s="307"/>
      <c r="D74" s="139" t="s">
        <v>2612</v>
      </c>
      <c r="E74" s="139" t="s">
        <v>2114</v>
      </c>
      <c r="F74" s="139" t="s">
        <v>2411</v>
      </c>
      <c r="G74" s="139" t="s">
        <v>2424</v>
      </c>
      <c r="H74" s="139" t="s">
        <v>2041</v>
      </c>
      <c r="I74" s="168" t="s">
        <v>2622</v>
      </c>
      <c r="J74" s="168" t="s">
        <v>2623</v>
      </c>
      <c r="K74" s="308"/>
      <c r="L74" s="139"/>
      <c r="M74" s="138">
        <v>44457</v>
      </c>
    </row>
    <row r="75" spans="1:13" x14ac:dyDescent="0.35">
      <c r="A75" s="199" t="s">
        <v>3784</v>
      </c>
      <c r="B75" s="138">
        <v>44490</v>
      </c>
      <c r="C75" s="307"/>
      <c r="D75" s="139" t="s">
        <v>2624</v>
      </c>
      <c r="E75" s="139" t="s">
        <v>2114</v>
      </c>
      <c r="F75" s="139" t="s">
        <v>2411</v>
      </c>
      <c r="G75" s="139" t="s">
        <v>2049</v>
      </c>
      <c r="H75" s="139" t="s">
        <v>2041</v>
      </c>
      <c r="I75" s="168" t="s">
        <v>2625</v>
      </c>
      <c r="J75" s="168" t="s">
        <v>2626</v>
      </c>
      <c r="K75" s="308"/>
      <c r="L75" s="139"/>
      <c r="M75" s="138">
        <v>44443</v>
      </c>
    </row>
    <row r="76" spans="1:13" x14ac:dyDescent="0.35">
      <c r="A76" s="199" t="s">
        <v>3785</v>
      </c>
      <c r="B76" s="138">
        <v>44492</v>
      </c>
      <c r="C76" s="307"/>
      <c r="D76" s="139" t="s">
        <v>2612</v>
      </c>
      <c r="E76" s="139" t="s">
        <v>2411</v>
      </c>
      <c r="F76" s="139" t="s">
        <v>2411</v>
      </c>
      <c r="G76" s="139" t="s">
        <v>2049</v>
      </c>
      <c r="H76" s="139" t="s">
        <v>2041</v>
      </c>
      <c r="I76" s="168" t="s">
        <v>2627</v>
      </c>
      <c r="J76" s="168" t="s">
        <v>2628</v>
      </c>
      <c r="K76" s="308"/>
      <c r="L76" s="139"/>
      <c r="M76" s="138">
        <v>44467</v>
      </c>
    </row>
    <row r="77" spans="1:13" x14ac:dyDescent="0.35">
      <c r="A77" s="199" t="s">
        <v>3786</v>
      </c>
      <c r="B77" s="138">
        <v>44492</v>
      </c>
      <c r="C77" s="307"/>
      <c r="D77" s="139" t="s">
        <v>2456</v>
      </c>
      <c r="E77" s="139" t="s">
        <v>2386</v>
      </c>
      <c r="F77" s="139" t="s">
        <v>2386</v>
      </c>
      <c r="G77" s="139" t="s">
        <v>2049</v>
      </c>
      <c r="H77" s="139" t="s">
        <v>2041</v>
      </c>
      <c r="I77" s="168" t="s">
        <v>2629</v>
      </c>
      <c r="J77" s="168" t="s">
        <v>2630</v>
      </c>
      <c r="K77" s="308"/>
      <c r="L77" s="139"/>
      <c r="M77" s="138">
        <v>44451</v>
      </c>
    </row>
    <row r="78" spans="1:13" x14ac:dyDescent="0.35">
      <c r="A78" s="199" t="s">
        <v>3787</v>
      </c>
      <c r="B78" s="138">
        <v>44499</v>
      </c>
      <c r="C78" s="307"/>
      <c r="D78" s="139" t="s">
        <v>2236</v>
      </c>
      <c r="E78" s="139" t="s">
        <v>2113</v>
      </c>
      <c r="F78" s="139" t="s">
        <v>2040</v>
      </c>
      <c r="G78" s="139" t="s">
        <v>2040</v>
      </c>
      <c r="H78" s="139" t="s">
        <v>2041</v>
      </c>
      <c r="I78" s="168" t="s">
        <v>2631</v>
      </c>
      <c r="J78" s="168" t="s">
        <v>2632</v>
      </c>
      <c r="K78" s="308"/>
      <c r="L78" s="139"/>
      <c r="M78" s="138">
        <v>44458</v>
      </c>
    </row>
    <row r="79" spans="1:13" x14ac:dyDescent="0.35">
      <c r="A79" s="199" t="s">
        <v>3788</v>
      </c>
      <c r="B79" s="138">
        <v>44490</v>
      </c>
      <c r="C79" s="307"/>
      <c r="D79" s="139" t="s">
        <v>2091</v>
      </c>
      <c r="E79" s="139" t="s">
        <v>2454</v>
      </c>
      <c r="F79" s="139" t="s">
        <v>2411</v>
      </c>
      <c r="G79" s="139" t="s">
        <v>2049</v>
      </c>
      <c r="H79" s="139" t="s">
        <v>2041</v>
      </c>
      <c r="I79" s="168" t="s">
        <v>2633</v>
      </c>
      <c r="J79" s="168" t="s">
        <v>2020</v>
      </c>
      <c r="K79" s="308"/>
      <c r="L79" s="139"/>
      <c r="M79" s="138">
        <v>44387</v>
      </c>
    </row>
    <row r="80" spans="1:13" x14ac:dyDescent="0.35">
      <c r="A80" s="199" t="s">
        <v>3789</v>
      </c>
      <c r="B80" s="138">
        <v>44500</v>
      </c>
      <c r="C80" s="307"/>
      <c r="D80" s="139" t="s">
        <v>2157</v>
      </c>
      <c r="E80" s="139" t="s">
        <v>2158</v>
      </c>
      <c r="F80" s="139" t="s">
        <v>2150</v>
      </c>
      <c r="G80" s="139" t="s">
        <v>2151</v>
      </c>
      <c r="H80" s="139" t="s">
        <v>2041</v>
      </c>
      <c r="I80" s="168" t="s">
        <v>2634</v>
      </c>
      <c r="J80" s="168" t="s">
        <v>2635</v>
      </c>
      <c r="K80" s="308"/>
      <c r="L80" s="139"/>
      <c r="M80" s="138">
        <v>44453</v>
      </c>
    </row>
    <row r="81" spans="1:13" x14ac:dyDescent="0.35">
      <c r="A81" s="199" t="s">
        <v>3790</v>
      </c>
      <c r="B81" s="138">
        <v>44496</v>
      </c>
      <c r="C81" s="307"/>
      <c r="D81" s="139" t="s">
        <v>2612</v>
      </c>
      <c r="E81" s="139" t="s">
        <v>2411</v>
      </c>
      <c r="F81" s="139" t="s">
        <v>2411</v>
      </c>
      <c r="G81" s="139" t="s">
        <v>2049</v>
      </c>
      <c r="H81" s="139" t="s">
        <v>2041</v>
      </c>
      <c r="I81" s="168" t="s">
        <v>2636</v>
      </c>
      <c r="J81" s="168" t="s">
        <v>2637</v>
      </c>
      <c r="K81" s="308"/>
      <c r="L81" s="139"/>
      <c r="M81" s="138">
        <v>44496</v>
      </c>
    </row>
    <row r="82" spans="1:13" x14ac:dyDescent="0.35">
      <c r="A82" s="199" t="s">
        <v>3791</v>
      </c>
      <c r="B82" s="138">
        <v>44576</v>
      </c>
      <c r="C82" s="307"/>
      <c r="D82" s="139" t="s">
        <v>2271</v>
      </c>
      <c r="E82" s="139" t="s">
        <v>2265</v>
      </c>
      <c r="F82" s="139" t="s">
        <v>2177</v>
      </c>
      <c r="G82" s="139" t="s">
        <v>2177</v>
      </c>
      <c r="H82" s="139" t="s">
        <v>2041</v>
      </c>
      <c r="I82" s="168" t="s">
        <v>2638</v>
      </c>
      <c r="J82" s="168" t="s">
        <v>2639</v>
      </c>
      <c r="K82" s="308"/>
      <c r="L82" s="139"/>
      <c r="M82" s="138">
        <v>44547</v>
      </c>
    </row>
    <row r="83" spans="1:13" x14ac:dyDescent="0.35">
      <c r="A83" s="199" t="s">
        <v>3792</v>
      </c>
      <c r="B83" s="138">
        <v>44571</v>
      </c>
      <c r="C83" s="307"/>
      <c r="D83" s="139" t="s">
        <v>2431</v>
      </c>
      <c r="E83" s="139" t="s">
        <v>2431</v>
      </c>
      <c r="F83" s="139" t="s">
        <v>2318</v>
      </c>
      <c r="G83" s="139" t="s">
        <v>2049</v>
      </c>
      <c r="H83" s="139" t="s">
        <v>2041</v>
      </c>
      <c r="I83" s="168" t="s">
        <v>2640</v>
      </c>
      <c r="J83" s="168" t="s">
        <v>2641</v>
      </c>
      <c r="K83" s="308"/>
      <c r="L83" s="139"/>
      <c r="M83" s="138">
        <v>44550</v>
      </c>
    </row>
    <row r="84" spans="1:13" x14ac:dyDescent="0.35">
      <c r="A84" s="199" t="s">
        <v>3793</v>
      </c>
      <c r="B84" s="138">
        <v>44590</v>
      </c>
      <c r="C84" s="307"/>
      <c r="D84" s="139" t="s">
        <v>2385</v>
      </c>
      <c r="E84" s="139" t="s">
        <v>2351</v>
      </c>
      <c r="F84" s="139" t="s">
        <v>2048</v>
      </c>
      <c r="G84" s="139" t="s">
        <v>2049</v>
      </c>
      <c r="H84" s="139" t="s">
        <v>2041</v>
      </c>
      <c r="I84" s="168" t="s">
        <v>2642</v>
      </c>
      <c r="J84" s="168" t="s">
        <v>2643</v>
      </c>
      <c r="K84" s="308"/>
      <c r="L84" s="139"/>
      <c r="M84" s="138">
        <v>44532</v>
      </c>
    </row>
    <row r="85" spans="1:13" x14ac:dyDescent="0.35">
      <c r="A85" s="199" t="s">
        <v>3794</v>
      </c>
      <c r="B85" s="138">
        <v>44590</v>
      </c>
      <c r="C85" s="307"/>
      <c r="D85" s="139" t="s">
        <v>2377</v>
      </c>
      <c r="E85" s="139" t="s">
        <v>2334</v>
      </c>
      <c r="F85" s="139" t="s">
        <v>2048</v>
      </c>
      <c r="G85" s="139" t="s">
        <v>2049</v>
      </c>
      <c r="H85" s="139" t="s">
        <v>2041</v>
      </c>
      <c r="I85" s="168" t="s">
        <v>2644</v>
      </c>
      <c r="J85" s="168" t="s">
        <v>2645</v>
      </c>
      <c r="K85" s="308"/>
      <c r="L85" s="139"/>
      <c r="M85" s="138">
        <v>44536</v>
      </c>
    </row>
    <row r="86" spans="1:13" x14ac:dyDescent="0.35">
      <c r="A86" s="199" t="s">
        <v>3795</v>
      </c>
      <c r="B86" s="138">
        <v>44590</v>
      </c>
      <c r="C86" s="307"/>
      <c r="D86" s="139" t="s">
        <v>2377</v>
      </c>
      <c r="E86" s="139" t="s">
        <v>2334</v>
      </c>
      <c r="F86" s="139" t="s">
        <v>2048</v>
      </c>
      <c r="G86" s="139" t="s">
        <v>2049</v>
      </c>
      <c r="H86" s="139" t="s">
        <v>2041</v>
      </c>
      <c r="I86" s="168" t="s">
        <v>2646</v>
      </c>
      <c r="J86" s="168" t="s">
        <v>2647</v>
      </c>
      <c r="K86" s="308"/>
      <c r="L86" s="139"/>
      <c r="M86" s="138">
        <v>44535</v>
      </c>
    </row>
    <row r="87" spans="1:13" x14ac:dyDescent="0.35">
      <c r="A87" s="199" t="s">
        <v>3796</v>
      </c>
      <c r="B87" s="138">
        <v>44590</v>
      </c>
      <c r="C87" s="307"/>
      <c r="D87" s="139" t="s">
        <v>2648</v>
      </c>
      <c r="E87" s="139" t="s">
        <v>2351</v>
      </c>
      <c r="F87" s="139" t="s">
        <v>2048</v>
      </c>
      <c r="G87" s="139" t="s">
        <v>2049</v>
      </c>
      <c r="H87" s="139" t="s">
        <v>2041</v>
      </c>
      <c r="I87" s="168" t="s">
        <v>2649</v>
      </c>
      <c r="J87" s="168" t="s">
        <v>2650</v>
      </c>
      <c r="K87" s="308"/>
      <c r="L87" s="139"/>
      <c r="M87" s="138">
        <v>44561</v>
      </c>
    </row>
    <row r="88" spans="1:13" x14ac:dyDescent="0.35">
      <c r="A88" s="199" t="s">
        <v>3797</v>
      </c>
      <c r="B88" s="138">
        <v>44597</v>
      </c>
      <c r="C88" s="307"/>
      <c r="D88" s="139" t="s">
        <v>2651</v>
      </c>
      <c r="E88" s="139" t="s">
        <v>2137</v>
      </c>
      <c r="F88" s="139" t="s">
        <v>2040</v>
      </c>
      <c r="G88" s="139" t="s">
        <v>2040</v>
      </c>
      <c r="H88" s="139" t="s">
        <v>2041</v>
      </c>
      <c r="I88" s="168" t="s">
        <v>2652</v>
      </c>
      <c r="J88" s="168" t="s">
        <v>2653</v>
      </c>
      <c r="K88" s="308"/>
      <c r="L88" s="139"/>
      <c r="M88" s="138">
        <v>44540</v>
      </c>
    </row>
    <row r="89" spans="1:13" x14ac:dyDescent="0.35">
      <c r="A89" s="199" t="s">
        <v>3798</v>
      </c>
      <c r="B89" s="138">
        <v>44598</v>
      </c>
      <c r="C89" s="307"/>
      <c r="D89" s="139" t="s">
        <v>2654</v>
      </c>
      <c r="E89" s="139" t="s">
        <v>2207</v>
      </c>
      <c r="F89" s="139" t="s">
        <v>2040</v>
      </c>
      <c r="G89" s="139" t="s">
        <v>2040</v>
      </c>
      <c r="H89" s="139" t="s">
        <v>2041</v>
      </c>
      <c r="I89" s="168" t="s">
        <v>2655</v>
      </c>
      <c r="J89" s="168" t="s">
        <v>2656</v>
      </c>
      <c r="K89" s="308"/>
      <c r="L89" s="139"/>
      <c r="M89" s="138">
        <v>44538</v>
      </c>
    </row>
    <row r="90" spans="1:13" x14ac:dyDescent="0.35">
      <c r="A90" s="199" t="s">
        <v>3799</v>
      </c>
      <c r="B90" s="138">
        <v>44597</v>
      </c>
      <c r="C90" s="307"/>
      <c r="D90" s="139" t="s">
        <v>2115</v>
      </c>
      <c r="E90" s="139" t="s">
        <v>2092</v>
      </c>
      <c r="F90" s="139" t="s">
        <v>2092</v>
      </c>
      <c r="G90" s="139" t="s">
        <v>2040</v>
      </c>
      <c r="H90" s="139" t="s">
        <v>2041</v>
      </c>
      <c r="I90" s="168" t="s">
        <v>2657</v>
      </c>
      <c r="J90" s="168" t="s">
        <v>2658</v>
      </c>
      <c r="K90" s="308"/>
      <c r="L90" s="139"/>
      <c r="M90" s="138">
        <v>44548</v>
      </c>
    </row>
    <row r="91" spans="1:13" x14ac:dyDescent="0.35">
      <c r="A91" s="199" t="s">
        <v>3800</v>
      </c>
      <c r="B91" s="138">
        <v>44607</v>
      </c>
      <c r="C91" s="307"/>
      <c r="D91" s="139" t="s">
        <v>2659</v>
      </c>
      <c r="E91" s="139" t="s">
        <v>2660</v>
      </c>
      <c r="F91" s="139" t="s">
        <v>2660</v>
      </c>
      <c r="G91" s="139" t="s">
        <v>2081</v>
      </c>
      <c r="H91" s="139" t="s">
        <v>2041</v>
      </c>
      <c r="I91" s="168" t="s">
        <v>2661</v>
      </c>
      <c r="J91" s="168" t="s">
        <v>2662</v>
      </c>
      <c r="K91" s="308"/>
      <c r="L91" s="139"/>
      <c r="M91" s="138">
        <v>44545</v>
      </c>
    </row>
    <row r="92" spans="1:13" x14ac:dyDescent="0.35">
      <c r="A92" s="199" t="s">
        <v>3801</v>
      </c>
      <c r="B92" s="138">
        <v>44602</v>
      </c>
      <c r="C92" s="307"/>
      <c r="D92" s="139" t="s">
        <v>2455</v>
      </c>
      <c r="E92" s="139" t="s">
        <v>2411</v>
      </c>
      <c r="F92" s="139" t="s">
        <v>2424</v>
      </c>
      <c r="G92" s="139" t="s">
        <v>2049</v>
      </c>
      <c r="H92" s="139" t="s">
        <v>2041</v>
      </c>
      <c r="I92" s="168" t="s">
        <v>2663</v>
      </c>
      <c r="J92" s="168" t="s">
        <v>2664</v>
      </c>
      <c r="K92" s="308"/>
      <c r="L92" s="139"/>
      <c r="M92" s="138">
        <v>44546</v>
      </c>
    </row>
    <row r="93" spans="1:13" x14ac:dyDescent="0.35">
      <c r="A93" s="199" t="s">
        <v>3802</v>
      </c>
      <c r="B93" s="138">
        <v>44576</v>
      </c>
      <c r="C93" s="307"/>
      <c r="D93" s="139" t="s">
        <v>2665</v>
      </c>
      <c r="E93" s="139" t="s">
        <v>2570</v>
      </c>
      <c r="F93" s="139" t="s">
        <v>2411</v>
      </c>
      <c r="G93" s="139" t="s">
        <v>2049</v>
      </c>
      <c r="H93" s="139" t="s">
        <v>2041</v>
      </c>
      <c r="I93" s="168" t="s">
        <v>2666</v>
      </c>
      <c r="J93" s="168" t="s">
        <v>2667</v>
      </c>
      <c r="K93" s="308"/>
      <c r="L93" s="139"/>
      <c r="M93" s="138">
        <v>44560</v>
      </c>
    </row>
    <row r="94" spans="1:13" x14ac:dyDescent="0.35">
      <c r="A94" s="199" t="s">
        <v>3803</v>
      </c>
      <c r="B94" s="138">
        <v>44576</v>
      </c>
      <c r="C94" s="307"/>
      <c r="D94" s="139" t="s">
        <v>2114</v>
      </c>
      <c r="E94" s="139" t="s">
        <v>2570</v>
      </c>
      <c r="F94" s="139" t="s">
        <v>2411</v>
      </c>
      <c r="G94" s="139" t="s">
        <v>2049</v>
      </c>
      <c r="H94" s="139" t="s">
        <v>2041</v>
      </c>
      <c r="I94" s="168" t="s">
        <v>2621</v>
      </c>
      <c r="J94" s="168" t="s">
        <v>2668</v>
      </c>
      <c r="K94" s="308"/>
      <c r="L94" s="139"/>
      <c r="M94" s="138">
        <v>44546</v>
      </c>
    </row>
    <row r="95" spans="1:13" x14ac:dyDescent="0.35">
      <c r="A95" s="199" t="s">
        <v>3804</v>
      </c>
      <c r="B95" s="138">
        <v>44590</v>
      </c>
      <c r="C95" s="307"/>
      <c r="D95" s="139" t="s">
        <v>2053</v>
      </c>
      <c r="E95" s="139" t="s">
        <v>2114</v>
      </c>
      <c r="F95" s="139" t="s">
        <v>2411</v>
      </c>
      <c r="G95" s="139" t="s">
        <v>2049</v>
      </c>
      <c r="H95" s="139" t="s">
        <v>2041</v>
      </c>
      <c r="I95" s="168" t="s">
        <v>2669</v>
      </c>
      <c r="J95" s="168" t="s">
        <v>2670</v>
      </c>
      <c r="K95" s="308"/>
      <c r="L95" s="139"/>
      <c r="M95" s="138">
        <v>44584</v>
      </c>
    </row>
    <row r="96" spans="1:13" x14ac:dyDescent="0.35">
      <c r="A96" s="199" t="s">
        <v>3805</v>
      </c>
      <c r="B96" s="138">
        <v>44590</v>
      </c>
      <c r="C96" s="307"/>
      <c r="D96" s="139" t="s">
        <v>2386</v>
      </c>
      <c r="E96" s="139" t="s">
        <v>2386</v>
      </c>
      <c r="F96" s="139" t="s">
        <v>2411</v>
      </c>
      <c r="G96" s="139" t="s">
        <v>2049</v>
      </c>
      <c r="H96" s="139" t="s">
        <v>2041</v>
      </c>
      <c r="I96" s="168" t="s">
        <v>2671</v>
      </c>
      <c r="J96" s="168" t="s">
        <v>2672</v>
      </c>
      <c r="K96" s="308"/>
      <c r="L96" s="139"/>
      <c r="M96" s="138">
        <v>44589</v>
      </c>
    </row>
    <row r="97" spans="1:13" x14ac:dyDescent="0.35">
      <c r="A97" s="199" t="s">
        <v>3806</v>
      </c>
      <c r="B97" s="138">
        <v>44598</v>
      </c>
      <c r="C97" s="307"/>
      <c r="D97" s="139" t="s">
        <v>2673</v>
      </c>
      <c r="E97" s="139" t="s">
        <v>2207</v>
      </c>
      <c r="F97" s="139" t="s">
        <v>2040</v>
      </c>
      <c r="G97" s="139" t="s">
        <v>2040</v>
      </c>
      <c r="H97" s="139" t="s">
        <v>2041</v>
      </c>
      <c r="I97" s="168" t="s">
        <v>2674</v>
      </c>
      <c r="J97" s="168" t="s">
        <v>2675</v>
      </c>
      <c r="K97" s="308"/>
      <c r="L97" s="139"/>
      <c r="M97" s="138">
        <v>44591</v>
      </c>
    </row>
    <row r="98" spans="1:13" x14ac:dyDescent="0.35">
      <c r="A98" s="199" t="s">
        <v>3807</v>
      </c>
      <c r="B98" s="138">
        <v>44607</v>
      </c>
      <c r="C98" s="307"/>
      <c r="D98" s="139" t="s">
        <v>2673</v>
      </c>
      <c r="E98" s="139" t="s">
        <v>2040</v>
      </c>
      <c r="F98" s="139" t="s">
        <v>2040</v>
      </c>
      <c r="G98" s="139" t="s">
        <v>2040</v>
      </c>
      <c r="H98" s="139" t="s">
        <v>2041</v>
      </c>
      <c r="I98" s="168" t="s">
        <v>2676</v>
      </c>
      <c r="J98" s="168" t="s">
        <v>2677</v>
      </c>
      <c r="K98" s="308"/>
      <c r="L98" s="139"/>
      <c r="M98" s="138">
        <v>44606</v>
      </c>
    </row>
    <row r="99" spans="1:13" x14ac:dyDescent="0.35">
      <c r="A99" s="199" t="s">
        <v>3808</v>
      </c>
      <c r="B99" s="138">
        <v>44603</v>
      </c>
      <c r="C99" s="307"/>
      <c r="D99" s="139" t="s">
        <v>2678</v>
      </c>
      <c r="E99" s="139" t="s">
        <v>2146</v>
      </c>
      <c r="F99" s="139" t="s">
        <v>2040</v>
      </c>
      <c r="G99" s="139" t="s">
        <v>2040</v>
      </c>
      <c r="H99" s="139" t="s">
        <v>2041</v>
      </c>
      <c r="I99" s="168" t="s">
        <v>2679</v>
      </c>
      <c r="J99" s="168" t="s">
        <v>2680</v>
      </c>
      <c r="K99" s="308"/>
      <c r="L99" s="139"/>
      <c r="M99" s="138">
        <v>44588</v>
      </c>
    </row>
    <row r="100" spans="1:13" x14ac:dyDescent="0.35">
      <c r="A100" s="199" t="s">
        <v>3809</v>
      </c>
      <c r="B100" s="138">
        <v>44603</v>
      </c>
      <c r="C100" s="307"/>
      <c r="D100" s="139" t="s">
        <v>2681</v>
      </c>
      <c r="E100" s="139" t="s">
        <v>2045</v>
      </c>
      <c r="F100" s="139" t="s">
        <v>2045</v>
      </c>
      <c r="G100" s="139" t="s">
        <v>2040</v>
      </c>
      <c r="H100" s="139" t="s">
        <v>2041</v>
      </c>
      <c r="I100" s="168" t="s">
        <v>2682</v>
      </c>
      <c r="J100" s="168" t="s">
        <v>2683</v>
      </c>
      <c r="K100" s="308"/>
      <c r="L100" s="139"/>
      <c r="M100" s="138">
        <v>44591</v>
      </c>
    </row>
    <row r="101" spans="1:13" x14ac:dyDescent="0.35">
      <c r="A101" s="199" t="s">
        <v>3810</v>
      </c>
      <c r="B101" s="138">
        <v>44607</v>
      </c>
      <c r="C101" s="307"/>
      <c r="D101" s="139" t="s">
        <v>2673</v>
      </c>
      <c r="E101" s="139" t="s">
        <v>2040</v>
      </c>
      <c r="F101" s="139" t="s">
        <v>2040</v>
      </c>
      <c r="G101" s="139" t="s">
        <v>2040</v>
      </c>
      <c r="H101" s="139" t="s">
        <v>2041</v>
      </c>
      <c r="I101" s="168" t="s">
        <v>2684</v>
      </c>
      <c r="J101" s="168" t="s">
        <v>2685</v>
      </c>
      <c r="K101" s="308"/>
      <c r="L101" s="139"/>
      <c r="M101" s="138">
        <v>44599</v>
      </c>
    </row>
    <row r="102" spans="1:13" x14ac:dyDescent="0.35">
      <c r="A102" s="199" t="s">
        <v>3811</v>
      </c>
      <c r="B102" s="138">
        <v>44646</v>
      </c>
      <c r="C102" s="307"/>
      <c r="D102" s="139" t="s">
        <v>2673</v>
      </c>
      <c r="E102" s="139" t="s">
        <v>2040</v>
      </c>
      <c r="F102" s="139" t="s">
        <v>2040</v>
      </c>
      <c r="G102" s="139" t="s">
        <v>2040</v>
      </c>
      <c r="H102" s="139" t="s">
        <v>2041</v>
      </c>
      <c r="I102" s="168" t="s">
        <v>2686</v>
      </c>
      <c r="J102" s="168" t="s">
        <v>2687</v>
      </c>
      <c r="K102" s="308"/>
      <c r="L102" s="139"/>
      <c r="M102" s="138">
        <v>44638</v>
      </c>
    </row>
    <row r="103" spans="1:13" x14ac:dyDescent="0.35">
      <c r="A103" s="199" t="s">
        <v>3812</v>
      </c>
      <c r="B103" s="138">
        <v>44646</v>
      </c>
      <c r="C103" s="307"/>
      <c r="D103" s="139" t="s">
        <v>2673</v>
      </c>
      <c r="E103" s="139" t="s">
        <v>2040</v>
      </c>
      <c r="F103" s="139" t="s">
        <v>2040</v>
      </c>
      <c r="G103" s="139" t="s">
        <v>2040</v>
      </c>
      <c r="H103" s="139" t="s">
        <v>2041</v>
      </c>
      <c r="I103" s="168" t="s">
        <v>2688</v>
      </c>
      <c r="J103" s="168" t="s">
        <v>2689</v>
      </c>
      <c r="K103" s="308"/>
      <c r="L103" s="139"/>
      <c r="M103" s="138">
        <v>44628</v>
      </c>
    </row>
    <row r="104" spans="1:13" x14ac:dyDescent="0.35">
      <c r="A104" s="199" t="s">
        <v>3813</v>
      </c>
      <c r="B104" s="138">
        <v>44646</v>
      </c>
      <c r="C104" s="307"/>
      <c r="D104" s="139" t="s">
        <v>2654</v>
      </c>
      <c r="E104" s="139" t="s">
        <v>2040</v>
      </c>
      <c r="F104" s="139" t="s">
        <v>2040</v>
      </c>
      <c r="G104" s="139" t="s">
        <v>2040</v>
      </c>
      <c r="H104" s="139" t="s">
        <v>2041</v>
      </c>
      <c r="I104" s="168" t="s">
        <v>2690</v>
      </c>
      <c r="J104" s="168" t="s">
        <v>2691</v>
      </c>
      <c r="K104" s="308"/>
      <c r="L104" s="139"/>
      <c r="M104" s="138">
        <v>44651</v>
      </c>
    </row>
    <row r="105" spans="1:13" x14ac:dyDescent="0.35">
      <c r="A105" s="199" t="s">
        <v>3814</v>
      </c>
      <c r="B105" s="138">
        <v>44663</v>
      </c>
      <c r="C105" s="307"/>
      <c r="D105" s="139" t="s">
        <v>2271</v>
      </c>
      <c r="E105" s="139" t="s">
        <v>2265</v>
      </c>
      <c r="F105" s="139" t="s">
        <v>2177</v>
      </c>
      <c r="G105" s="139" t="s">
        <v>2177</v>
      </c>
      <c r="H105" s="139" t="s">
        <v>2041</v>
      </c>
      <c r="I105" s="168" t="s">
        <v>2692</v>
      </c>
      <c r="J105" s="168" t="s">
        <v>2693</v>
      </c>
      <c r="K105" s="308"/>
      <c r="L105" s="139"/>
      <c r="M105" s="138">
        <v>44662</v>
      </c>
    </row>
    <row r="106" spans="1:13" x14ac:dyDescent="0.35">
      <c r="A106" s="199" t="s">
        <v>3815</v>
      </c>
      <c r="B106" s="138">
        <v>44663</v>
      </c>
      <c r="C106" s="307"/>
      <c r="D106" s="139" t="s">
        <v>2271</v>
      </c>
      <c r="E106" s="139" t="s">
        <v>2265</v>
      </c>
      <c r="F106" s="139" t="s">
        <v>2177</v>
      </c>
      <c r="G106" s="139" t="s">
        <v>2177</v>
      </c>
      <c r="H106" s="139" t="s">
        <v>2041</v>
      </c>
      <c r="I106" s="168" t="s">
        <v>2694</v>
      </c>
      <c r="J106" s="168" t="s">
        <v>2695</v>
      </c>
      <c r="K106" s="308"/>
      <c r="L106" s="139"/>
      <c r="M106" s="138">
        <v>44650</v>
      </c>
    </row>
    <row r="107" spans="1:13" x14ac:dyDescent="0.35">
      <c r="A107" s="199" t="s">
        <v>3816</v>
      </c>
      <c r="B107" s="138">
        <v>44663</v>
      </c>
      <c r="C107" s="307"/>
      <c r="D107" s="139" t="s">
        <v>2271</v>
      </c>
      <c r="E107" s="139" t="s">
        <v>2265</v>
      </c>
      <c r="F107" s="139" t="s">
        <v>2177</v>
      </c>
      <c r="G107" s="139" t="s">
        <v>2177</v>
      </c>
      <c r="H107" s="139" t="s">
        <v>2041</v>
      </c>
      <c r="I107" s="168" t="s">
        <v>2696</v>
      </c>
      <c r="J107" s="168" t="s">
        <v>2697</v>
      </c>
      <c r="K107" s="308"/>
      <c r="L107" s="139"/>
      <c r="M107" s="138">
        <v>44659</v>
      </c>
    </row>
    <row r="108" spans="1:13" x14ac:dyDescent="0.35">
      <c r="A108" s="199" t="s">
        <v>3817</v>
      </c>
      <c r="B108" s="138">
        <v>44700</v>
      </c>
      <c r="C108" s="307"/>
      <c r="D108" s="139" t="s">
        <v>2698</v>
      </c>
      <c r="E108" s="139" t="s">
        <v>2454</v>
      </c>
      <c r="F108" s="139" t="s">
        <v>2049</v>
      </c>
      <c r="G108" s="139" t="s">
        <v>2049</v>
      </c>
      <c r="H108" s="139" t="s">
        <v>2041</v>
      </c>
      <c r="I108" s="168" t="s">
        <v>2699</v>
      </c>
      <c r="J108" s="168" t="s">
        <v>2700</v>
      </c>
      <c r="K108" s="308"/>
      <c r="L108" s="139"/>
      <c r="M108" s="138">
        <v>44679</v>
      </c>
    </row>
    <row r="109" spans="1:13" x14ac:dyDescent="0.35">
      <c r="A109" s="199" t="s">
        <v>3818</v>
      </c>
      <c r="B109" s="138">
        <v>44715</v>
      </c>
      <c r="C109" s="307"/>
      <c r="D109" s="139" t="s">
        <v>2271</v>
      </c>
      <c r="E109" s="139" t="s">
        <v>2265</v>
      </c>
      <c r="F109" s="139" t="s">
        <v>2177</v>
      </c>
      <c r="G109" s="139" t="s">
        <v>2177</v>
      </c>
      <c r="H109" s="139" t="s">
        <v>2041</v>
      </c>
      <c r="I109" s="168" t="s">
        <v>2701</v>
      </c>
      <c r="J109" s="168" t="s">
        <v>2702</v>
      </c>
      <c r="K109" s="308"/>
      <c r="L109" s="139"/>
      <c r="M109" s="138">
        <v>44701</v>
      </c>
    </row>
    <row r="110" spans="1:13" x14ac:dyDescent="0.35">
      <c r="A110" s="199" t="s">
        <v>3819</v>
      </c>
      <c r="B110" s="138">
        <v>44715</v>
      </c>
      <c r="C110" s="307"/>
      <c r="D110" s="139" t="s">
        <v>2271</v>
      </c>
      <c r="E110" s="139" t="s">
        <v>2265</v>
      </c>
      <c r="F110" s="139" t="s">
        <v>2177</v>
      </c>
      <c r="G110" s="139" t="s">
        <v>2177</v>
      </c>
      <c r="H110" s="139" t="s">
        <v>2041</v>
      </c>
      <c r="I110" s="168" t="s">
        <v>2703</v>
      </c>
      <c r="J110" s="168" t="s">
        <v>2704</v>
      </c>
      <c r="K110" s="308"/>
      <c r="L110" s="139"/>
      <c r="M110" s="138">
        <v>44684</v>
      </c>
    </row>
    <row r="111" spans="1:13" x14ac:dyDescent="0.35">
      <c r="A111" s="199" t="s">
        <v>3820</v>
      </c>
      <c r="B111" s="138">
        <v>44716</v>
      </c>
      <c r="C111" s="307"/>
      <c r="D111" s="139" t="s">
        <v>2705</v>
      </c>
      <c r="E111" s="139" t="s">
        <v>2272</v>
      </c>
      <c r="F111" s="139" t="s">
        <v>2176</v>
      </c>
      <c r="G111" s="139" t="s">
        <v>2177</v>
      </c>
      <c r="H111" s="139" t="s">
        <v>2041</v>
      </c>
      <c r="I111" s="168" t="s">
        <v>2706</v>
      </c>
      <c r="J111" s="168" t="s">
        <v>2707</v>
      </c>
      <c r="K111" s="308"/>
      <c r="L111" s="139"/>
      <c r="M111" s="138">
        <v>44681</v>
      </c>
    </row>
    <row r="112" spans="1:13" x14ac:dyDescent="0.35">
      <c r="A112" s="199" t="s">
        <v>3821</v>
      </c>
      <c r="B112" s="138">
        <v>44716</v>
      </c>
      <c r="C112" s="307"/>
      <c r="D112" s="139" t="s">
        <v>2256</v>
      </c>
      <c r="E112" s="139" t="s">
        <v>2176</v>
      </c>
      <c r="F112" s="139" t="s">
        <v>2176</v>
      </c>
      <c r="G112" s="139" t="s">
        <v>2177</v>
      </c>
      <c r="H112" s="139" t="s">
        <v>2041</v>
      </c>
      <c r="I112" s="168" t="s">
        <v>2708</v>
      </c>
      <c r="J112" s="168" t="s">
        <v>2709</v>
      </c>
      <c r="K112" s="308"/>
      <c r="L112" s="139"/>
      <c r="M112" s="138">
        <v>44680</v>
      </c>
    </row>
    <row r="113" spans="1:13" x14ac:dyDescent="0.35">
      <c r="A113" s="199" t="s">
        <v>3822</v>
      </c>
      <c r="B113" s="138">
        <v>44716</v>
      </c>
      <c r="C113" s="307"/>
      <c r="D113" s="139" t="s">
        <v>2271</v>
      </c>
      <c r="E113" s="139" t="s">
        <v>2265</v>
      </c>
      <c r="F113" s="139" t="s">
        <v>2177</v>
      </c>
      <c r="G113" s="139" t="s">
        <v>2177</v>
      </c>
      <c r="H113" s="139" t="s">
        <v>2041</v>
      </c>
      <c r="I113" s="168" t="s">
        <v>2710</v>
      </c>
      <c r="J113" s="168" t="s">
        <v>2711</v>
      </c>
      <c r="K113" s="308"/>
      <c r="L113" s="139"/>
      <c r="M113" s="138">
        <v>44666</v>
      </c>
    </row>
    <row r="114" spans="1:13" x14ac:dyDescent="0.35">
      <c r="A114" s="199" t="s">
        <v>3823</v>
      </c>
      <c r="B114" s="138">
        <v>44722</v>
      </c>
      <c r="C114" s="307"/>
      <c r="D114" s="139" t="s">
        <v>2259</v>
      </c>
      <c r="E114" s="139" t="s">
        <v>2177</v>
      </c>
      <c r="F114" s="139" t="s">
        <v>2177</v>
      </c>
      <c r="G114" s="139" t="s">
        <v>2177</v>
      </c>
      <c r="H114" s="139" t="s">
        <v>2041</v>
      </c>
      <c r="I114" s="168" t="s">
        <v>2712</v>
      </c>
      <c r="J114" s="168" t="s">
        <v>2713</v>
      </c>
      <c r="K114" s="308"/>
      <c r="L114" s="139"/>
      <c r="M114" s="138">
        <v>44661</v>
      </c>
    </row>
    <row r="115" spans="1:13" x14ac:dyDescent="0.35">
      <c r="A115" s="199" t="s">
        <v>3824</v>
      </c>
      <c r="B115" s="138">
        <v>44729</v>
      </c>
      <c r="C115" s="307"/>
      <c r="D115" s="139" t="s">
        <v>2648</v>
      </c>
      <c r="E115" s="139" t="s">
        <v>2351</v>
      </c>
      <c r="F115" s="139" t="s">
        <v>2047</v>
      </c>
      <c r="G115" s="139" t="s">
        <v>2049</v>
      </c>
      <c r="H115" s="139" t="s">
        <v>2041</v>
      </c>
      <c r="I115" s="168" t="s">
        <v>2714</v>
      </c>
      <c r="J115" s="168" t="s">
        <v>2715</v>
      </c>
      <c r="K115" s="308"/>
      <c r="L115" s="139"/>
      <c r="M115" s="138">
        <v>44711</v>
      </c>
    </row>
    <row r="116" spans="1:13" x14ac:dyDescent="0.35">
      <c r="A116" s="199" t="s">
        <v>3825</v>
      </c>
      <c r="B116" s="138">
        <v>44729</v>
      </c>
      <c r="C116" s="307"/>
      <c r="D116" s="139" t="s">
        <v>2648</v>
      </c>
      <c r="E116" s="139" t="s">
        <v>2351</v>
      </c>
      <c r="F116" s="139" t="s">
        <v>2047</v>
      </c>
      <c r="G116" s="139" t="s">
        <v>2049</v>
      </c>
      <c r="H116" s="139" t="s">
        <v>2041</v>
      </c>
      <c r="I116" s="168" t="s">
        <v>2716</v>
      </c>
      <c r="J116" s="168" t="s">
        <v>2717</v>
      </c>
      <c r="K116" s="308"/>
      <c r="L116" s="139"/>
      <c r="M116" s="138">
        <v>44671</v>
      </c>
    </row>
    <row r="117" spans="1:13" x14ac:dyDescent="0.35">
      <c r="A117" s="199" t="s">
        <v>3826</v>
      </c>
      <c r="B117" s="138">
        <v>44729</v>
      </c>
      <c r="C117" s="307"/>
      <c r="D117" s="139" t="s">
        <v>2648</v>
      </c>
      <c r="E117" s="139" t="s">
        <v>2351</v>
      </c>
      <c r="F117" s="139" t="s">
        <v>2047</v>
      </c>
      <c r="G117" s="139" t="s">
        <v>2049</v>
      </c>
      <c r="H117" s="139" t="s">
        <v>2041</v>
      </c>
      <c r="I117" s="168" t="s">
        <v>2718</v>
      </c>
      <c r="J117" s="168" t="s">
        <v>2719</v>
      </c>
      <c r="K117" s="308"/>
      <c r="L117" s="139"/>
      <c r="M117" s="138">
        <v>44676</v>
      </c>
    </row>
    <row r="118" spans="1:13" x14ac:dyDescent="0.35">
      <c r="A118" s="199" t="s">
        <v>3827</v>
      </c>
      <c r="B118" s="138">
        <v>44729</v>
      </c>
      <c r="C118" s="307"/>
      <c r="D118" s="139" t="s">
        <v>2720</v>
      </c>
      <c r="E118" s="139" t="s">
        <v>2040</v>
      </c>
      <c r="F118" s="139" t="s">
        <v>2040</v>
      </c>
      <c r="G118" s="139" t="s">
        <v>2040</v>
      </c>
      <c r="H118" s="139" t="s">
        <v>2041</v>
      </c>
      <c r="I118" s="168" t="s">
        <v>2721</v>
      </c>
      <c r="J118" s="168" t="s">
        <v>2691</v>
      </c>
      <c r="K118" s="308"/>
      <c r="L118" s="139"/>
      <c r="M118" s="138">
        <v>44638</v>
      </c>
    </row>
    <row r="119" spans="1:13" x14ac:dyDescent="0.35">
      <c r="A119" s="199" t="s">
        <v>3828</v>
      </c>
      <c r="B119" s="138">
        <v>44729</v>
      </c>
      <c r="C119" s="307"/>
      <c r="D119" s="139" t="s">
        <v>2648</v>
      </c>
      <c r="E119" s="139" t="s">
        <v>2351</v>
      </c>
      <c r="F119" s="139" t="s">
        <v>2047</v>
      </c>
      <c r="G119" s="139" t="s">
        <v>2049</v>
      </c>
      <c r="H119" s="139" t="s">
        <v>2041</v>
      </c>
      <c r="I119" s="168" t="s">
        <v>2722</v>
      </c>
      <c r="J119" s="168" t="s">
        <v>2723</v>
      </c>
      <c r="K119" s="308"/>
      <c r="L119" s="139"/>
      <c r="M119" s="138">
        <v>44675</v>
      </c>
    </row>
    <row r="120" spans="1:13" x14ac:dyDescent="0.35">
      <c r="A120" s="199" t="s">
        <v>3829</v>
      </c>
      <c r="B120" s="138">
        <v>44730</v>
      </c>
      <c r="C120" s="307"/>
      <c r="D120" s="139" t="s">
        <v>2724</v>
      </c>
      <c r="E120" s="139" t="s">
        <v>2040</v>
      </c>
      <c r="F120" s="139" t="s">
        <v>2040</v>
      </c>
      <c r="G120" s="139" t="s">
        <v>2040</v>
      </c>
      <c r="H120" s="139" t="s">
        <v>2041</v>
      </c>
      <c r="I120" s="168" t="s">
        <v>2721</v>
      </c>
      <c r="J120" s="168" t="s">
        <v>2725</v>
      </c>
      <c r="K120" s="308"/>
      <c r="L120" s="139"/>
      <c r="M120" s="138">
        <v>44627</v>
      </c>
    </row>
    <row r="121" spans="1:13" x14ac:dyDescent="0.35">
      <c r="A121" s="199" t="s">
        <v>3830</v>
      </c>
      <c r="B121" s="138">
        <v>44730</v>
      </c>
      <c r="C121" s="307"/>
      <c r="D121" s="139" t="s">
        <v>2726</v>
      </c>
      <c r="E121" s="139" t="s">
        <v>2040</v>
      </c>
      <c r="F121" s="139" t="s">
        <v>2040</v>
      </c>
      <c r="G121" s="139" t="s">
        <v>2040</v>
      </c>
      <c r="H121" s="139" t="s">
        <v>2041</v>
      </c>
      <c r="I121" s="168" t="s">
        <v>2727</v>
      </c>
      <c r="J121" s="168" t="s">
        <v>2728</v>
      </c>
      <c r="K121" s="308"/>
      <c r="L121" s="139"/>
      <c r="M121" s="138">
        <v>44638</v>
      </c>
    </row>
    <row r="122" spans="1:13" x14ac:dyDescent="0.35">
      <c r="A122" s="199" t="s">
        <v>3831</v>
      </c>
      <c r="B122" s="138">
        <v>44729</v>
      </c>
      <c r="C122" s="307"/>
      <c r="D122" s="139" t="s">
        <v>2220</v>
      </c>
      <c r="E122" s="139" t="s">
        <v>2045</v>
      </c>
      <c r="F122" s="139" t="s">
        <v>2045</v>
      </c>
      <c r="G122" s="139" t="s">
        <v>2040</v>
      </c>
      <c r="H122" s="139" t="s">
        <v>2041</v>
      </c>
      <c r="I122" s="168" t="s">
        <v>2729</v>
      </c>
      <c r="J122" s="168" t="s">
        <v>2730</v>
      </c>
      <c r="K122" s="308"/>
      <c r="L122" s="139"/>
      <c r="M122" s="138">
        <v>44650</v>
      </c>
    </row>
    <row r="123" spans="1:13" x14ac:dyDescent="0.35">
      <c r="A123" s="199" t="s">
        <v>3832</v>
      </c>
      <c r="B123" s="138">
        <v>44729</v>
      </c>
      <c r="C123" s="307"/>
      <c r="D123" s="139" t="s">
        <v>2681</v>
      </c>
      <c r="E123" s="139" t="s">
        <v>2045</v>
      </c>
      <c r="F123" s="139" t="s">
        <v>2045</v>
      </c>
      <c r="G123" s="139" t="s">
        <v>2040</v>
      </c>
      <c r="H123" s="139" t="s">
        <v>2041</v>
      </c>
      <c r="I123" s="168" t="s">
        <v>2731</v>
      </c>
      <c r="J123" s="168" t="s">
        <v>2732</v>
      </c>
      <c r="K123" s="308"/>
      <c r="L123" s="139"/>
      <c r="M123" s="138">
        <v>44607</v>
      </c>
    </row>
    <row r="124" spans="1:13" x14ac:dyDescent="0.35">
      <c r="A124" s="199" t="s">
        <v>3833</v>
      </c>
      <c r="B124" s="138">
        <v>44729</v>
      </c>
      <c r="C124" s="307"/>
      <c r="D124" s="139" t="s">
        <v>2137</v>
      </c>
      <c r="E124" s="139" t="s">
        <v>2040</v>
      </c>
      <c r="F124" s="139" t="s">
        <v>2040</v>
      </c>
      <c r="G124" s="139" t="s">
        <v>2040</v>
      </c>
      <c r="H124" s="139" t="s">
        <v>2041</v>
      </c>
      <c r="I124" s="168" t="s">
        <v>2733</v>
      </c>
      <c r="J124" s="168" t="s">
        <v>2734</v>
      </c>
      <c r="K124" s="308"/>
      <c r="L124" s="139"/>
      <c r="M124" s="138">
        <v>44667</v>
      </c>
    </row>
    <row r="125" spans="1:13" x14ac:dyDescent="0.35">
      <c r="A125" s="199" t="s">
        <v>3834</v>
      </c>
      <c r="B125" s="138">
        <v>44729</v>
      </c>
      <c r="C125" s="307"/>
      <c r="D125" s="139" t="s">
        <v>2211</v>
      </c>
      <c r="E125" s="139" t="s">
        <v>2040</v>
      </c>
      <c r="F125" s="139" t="s">
        <v>2040</v>
      </c>
      <c r="G125" s="139" t="s">
        <v>2040</v>
      </c>
      <c r="H125" s="139" t="s">
        <v>2041</v>
      </c>
      <c r="I125" s="168" t="s">
        <v>2735</v>
      </c>
      <c r="J125" s="168" t="s">
        <v>2736</v>
      </c>
      <c r="K125" s="308"/>
      <c r="L125" s="139"/>
      <c r="M125" s="138">
        <v>44631</v>
      </c>
    </row>
    <row r="126" spans="1:13" x14ac:dyDescent="0.35">
      <c r="A126" s="199" t="s">
        <v>3835</v>
      </c>
      <c r="B126" s="138">
        <v>44730</v>
      </c>
      <c r="C126" s="307"/>
      <c r="D126" s="139" t="s">
        <v>2726</v>
      </c>
      <c r="E126" s="139" t="s">
        <v>2040</v>
      </c>
      <c r="F126" s="139" t="s">
        <v>2040</v>
      </c>
      <c r="G126" s="139" t="s">
        <v>2040</v>
      </c>
      <c r="H126" s="139" t="s">
        <v>2041</v>
      </c>
      <c r="I126" s="168" t="s">
        <v>2737</v>
      </c>
      <c r="J126" s="168" t="s">
        <v>2738</v>
      </c>
      <c r="K126" s="308"/>
      <c r="L126" s="139"/>
      <c r="M126" s="138">
        <v>44681</v>
      </c>
    </row>
    <row r="127" spans="1:13" x14ac:dyDescent="0.35">
      <c r="A127" s="199" t="s">
        <v>3836</v>
      </c>
      <c r="B127" s="138">
        <v>44730</v>
      </c>
      <c r="C127" s="307"/>
      <c r="D127" s="139" t="s">
        <v>2726</v>
      </c>
      <c r="E127" s="139" t="s">
        <v>2040</v>
      </c>
      <c r="F127" s="139" t="s">
        <v>2040</v>
      </c>
      <c r="G127" s="139" t="s">
        <v>2040</v>
      </c>
      <c r="H127" s="139" t="s">
        <v>2041</v>
      </c>
      <c r="I127" s="168" t="s">
        <v>2739</v>
      </c>
      <c r="J127" s="168" t="s">
        <v>2740</v>
      </c>
      <c r="K127" s="308"/>
      <c r="L127" s="139"/>
      <c r="M127" s="138">
        <v>44712</v>
      </c>
    </row>
    <row r="128" spans="1:13" x14ac:dyDescent="0.35">
      <c r="A128" s="199" t="s">
        <v>3837</v>
      </c>
      <c r="B128" s="138">
        <v>44730</v>
      </c>
      <c r="C128" s="307"/>
      <c r="D128" s="139" t="s">
        <v>2726</v>
      </c>
      <c r="E128" s="139" t="s">
        <v>2040</v>
      </c>
      <c r="F128" s="139" t="s">
        <v>2040</v>
      </c>
      <c r="G128" s="139" t="s">
        <v>2040</v>
      </c>
      <c r="H128" s="139" t="s">
        <v>2041</v>
      </c>
      <c r="I128" s="168" t="s">
        <v>2741</v>
      </c>
      <c r="J128" s="168" t="s">
        <v>2742</v>
      </c>
      <c r="K128" s="308"/>
      <c r="L128" s="139"/>
      <c r="M128" s="138">
        <v>44630</v>
      </c>
    </row>
    <row r="129" spans="1:13" x14ac:dyDescent="0.35">
      <c r="A129" s="199" t="s">
        <v>3838</v>
      </c>
      <c r="B129" s="138">
        <v>44730</v>
      </c>
      <c r="C129" s="307"/>
      <c r="D129" s="139" t="s">
        <v>2207</v>
      </c>
      <c r="E129" s="139" t="s">
        <v>2040</v>
      </c>
      <c r="F129" s="139" t="s">
        <v>2040</v>
      </c>
      <c r="G129" s="139" t="s">
        <v>2040</v>
      </c>
      <c r="H129" s="139" t="s">
        <v>2041</v>
      </c>
      <c r="I129" s="168" t="s">
        <v>2743</v>
      </c>
      <c r="J129" s="168" t="s">
        <v>2744</v>
      </c>
      <c r="K129" s="308"/>
      <c r="L129" s="139"/>
      <c r="M129" s="138">
        <v>44699</v>
      </c>
    </row>
    <row r="130" spans="1:13" x14ac:dyDescent="0.35">
      <c r="A130" s="199" t="s">
        <v>3839</v>
      </c>
      <c r="B130" s="138">
        <v>44730</v>
      </c>
      <c r="C130" s="307"/>
      <c r="D130" s="139" t="s">
        <v>2654</v>
      </c>
      <c r="E130" s="139" t="s">
        <v>2040</v>
      </c>
      <c r="F130" s="139" t="s">
        <v>2040</v>
      </c>
      <c r="G130" s="139" t="s">
        <v>2040</v>
      </c>
      <c r="H130" s="139" t="s">
        <v>2041</v>
      </c>
      <c r="I130" s="168" t="s">
        <v>2745</v>
      </c>
      <c r="J130" s="168" t="s">
        <v>2746</v>
      </c>
      <c r="K130" s="308"/>
      <c r="L130" s="139"/>
      <c r="M130" s="138">
        <v>44639</v>
      </c>
    </row>
    <row r="131" spans="1:13" x14ac:dyDescent="0.35">
      <c r="A131" s="199" t="s">
        <v>3840</v>
      </c>
      <c r="B131" s="138">
        <v>44730</v>
      </c>
      <c r="C131" s="307"/>
      <c r="D131" s="139" t="s">
        <v>2654</v>
      </c>
      <c r="E131" s="139" t="s">
        <v>2040</v>
      </c>
      <c r="F131" s="139" t="s">
        <v>2040</v>
      </c>
      <c r="G131" s="139" t="s">
        <v>2040</v>
      </c>
      <c r="H131" s="139" t="s">
        <v>2041</v>
      </c>
      <c r="I131" s="168" t="s">
        <v>2747</v>
      </c>
      <c r="J131" s="168" t="s">
        <v>2748</v>
      </c>
      <c r="K131" s="308"/>
      <c r="L131" s="139"/>
      <c r="M131" s="138">
        <v>44669</v>
      </c>
    </row>
    <row r="132" spans="1:13" x14ac:dyDescent="0.35">
      <c r="A132" s="199" t="s">
        <v>3841</v>
      </c>
      <c r="B132" s="138">
        <v>44732</v>
      </c>
      <c r="C132" s="307"/>
      <c r="D132" s="139" t="s">
        <v>2426</v>
      </c>
      <c r="E132" s="139" t="s">
        <v>2426</v>
      </c>
      <c r="F132" s="139" t="s">
        <v>2426</v>
      </c>
      <c r="G132" s="139" t="s">
        <v>2049</v>
      </c>
      <c r="H132" s="139" t="s">
        <v>2041</v>
      </c>
      <c r="I132" s="168" t="s">
        <v>2749</v>
      </c>
      <c r="J132" s="168" t="s">
        <v>2750</v>
      </c>
      <c r="K132" s="308"/>
      <c r="L132" s="139"/>
      <c r="M132" s="138">
        <v>44709</v>
      </c>
    </row>
    <row r="133" spans="1:13" x14ac:dyDescent="0.35">
      <c r="A133" s="199" t="s">
        <v>3842</v>
      </c>
      <c r="B133" s="138">
        <v>44732</v>
      </c>
      <c r="C133" s="307"/>
      <c r="D133" s="139" t="s">
        <v>2053</v>
      </c>
      <c r="E133" s="139" t="s">
        <v>2411</v>
      </c>
      <c r="F133" s="139" t="s">
        <v>2049</v>
      </c>
      <c r="G133" s="139" t="s">
        <v>2049</v>
      </c>
      <c r="H133" s="139" t="s">
        <v>2041</v>
      </c>
      <c r="I133" s="168" t="s">
        <v>2751</v>
      </c>
      <c r="J133" s="168" t="s">
        <v>2752</v>
      </c>
      <c r="K133" s="308"/>
      <c r="L133" s="139"/>
      <c r="M133" s="138">
        <v>44691</v>
      </c>
    </row>
    <row r="134" spans="1:13" x14ac:dyDescent="0.35">
      <c r="A134" s="199" t="s">
        <v>3843</v>
      </c>
      <c r="B134" s="138">
        <v>44732</v>
      </c>
      <c r="C134" s="307"/>
      <c r="D134" s="139" t="s">
        <v>2053</v>
      </c>
      <c r="E134" s="139" t="s">
        <v>2411</v>
      </c>
      <c r="F134" s="139" t="s">
        <v>2049</v>
      </c>
      <c r="G134" s="139" t="s">
        <v>2049</v>
      </c>
      <c r="H134" s="139" t="s">
        <v>2041</v>
      </c>
      <c r="I134" s="168" t="s">
        <v>2753</v>
      </c>
      <c r="J134" s="168" t="s">
        <v>2754</v>
      </c>
      <c r="K134" s="308"/>
      <c r="L134" s="139"/>
      <c r="M134" s="138">
        <v>44691</v>
      </c>
    </row>
    <row r="135" spans="1:13" x14ac:dyDescent="0.35">
      <c r="A135" s="199" t="s">
        <v>3844</v>
      </c>
      <c r="B135" s="138">
        <v>44733</v>
      </c>
      <c r="C135" s="307"/>
      <c r="D135" s="139" t="s">
        <v>2755</v>
      </c>
      <c r="E135" s="139" t="s">
        <v>2122</v>
      </c>
      <c r="F135" s="139" t="s">
        <v>2040</v>
      </c>
      <c r="G135" s="139" t="s">
        <v>2040</v>
      </c>
      <c r="H135" s="139" t="s">
        <v>2041</v>
      </c>
      <c r="I135" s="168" t="s">
        <v>2756</v>
      </c>
      <c r="J135" s="168" t="s">
        <v>2757</v>
      </c>
      <c r="K135" s="308"/>
      <c r="L135" s="139"/>
      <c r="M135" s="138">
        <v>44693</v>
      </c>
    </row>
    <row r="136" spans="1:13" x14ac:dyDescent="0.35">
      <c r="A136" s="199" t="s">
        <v>3845</v>
      </c>
      <c r="B136" s="138">
        <v>44733</v>
      </c>
      <c r="C136" s="307"/>
      <c r="D136" s="139" t="s">
        <v>2091</v>
      </c>
      <c r="E136" s="139" t="s">
        <v>2092</v>
      </c>
      <c r="F136" s="139" t="s">
        <v>2040</v>
      </c>
      <c r="G136" s="139" t="s">
        <v>2040</v>
      </c>
      <c r="H136" s="139" t="s">
        <v>2041</v>
      </c>
      <c r="I136" s="168" t="s">
        <v>2758</v>
      </c>
      <c r="J136" s="168" t="s">
        <v>2759</v>
      </c>
      <c r="K136" s="308"/>
      <c r="L136" s="139"/>
      <c r="M136" s="138">
        <v>44681</v>
      </c>
    </row>
    <row r="137" spans="1:13" x14ac:dyDescent="0.35">
      <c r="A137" s="199" t="s">
        <v>3846</v>
      </c>
      <c r="B137" s="138">
        <v>44733</v>
      </c>
      <c r="C137" s="307"/>
      <c r="D137" s="139" t="s">
        <v>2673</v>
      </c>
      <c r="E137" s="139" t="s">
        <v>2040</v>
      </c>
      <c r="F137" s="139" t="s">
        <v>2040</v>
      </c>
      <c r="G137" s="139" t="s">
        <v>2040</v>
      </c>
      <c r="H137" s="139" t="s">
        <v>2041</v>
      </c>
      <c r="I137" s="168" t="s">
        <v>2760</v>
      </c>
      <c r="J137" s="168" t="s">
        <v>2761</v>
      </c>
      <c r="K137" s="308"/>
      <c r="L137" s="139"/>
      <c r="M137" s="138">
        <v>44674</v>
      </c>
    </row>
    <row r="138" spans="1:13" x14ac:dyDescent="0.35">
      <c r="A138" s="199" t="s">
        <v>3847</v>
      </c>
      <c r="B138" s="138">
        <v>44733</v>
      </c>
      <c r="C138" s="307"/>
      <c r="D138" s="139" t="s">
        <v>2425</v>
      </c>
      <c r="E138" s="139" t="s">
        <v>2163</v>
      </c>
      <c r="F138" s="139" t="s">
        <v>2040</v>
      </c>
      <c r="G138" s="139" t="s">
        <v>2040</v>
      </c>
      <c r="H138" s="139" t="s">
        <v>2041</v>
      </c>
      <c r="I138" s="168" t="s">
        <v>2762</v>
      </c>
      <c r="J138" s="168" t="s">
        <v>2763</v>
      </c>
      <c r="K138" s="308"/>
      <c r="L138" s="139"/>
      <c r="M138" s="138">
        <v>44660</v>
      </c>
    </row>
    <row r="139" spans="1:13" x14ac:dyDescent="0.35">
      <c r="A139" s="199" t="s">
        <v>3848</v>
      </c>
      <c r="B139" s="138">
        <v>44733</v>
      </c>
      <c r="C139" s="307"/>
      <c r="D139" s="139" t="s">
        <v>2425</v>
      </c>
      <c r="E139" s="139" t="s">
        <v>2163</v>
      </c>
      <c r="F139" s="139" t="s">
        <v>2040</v>
      </c>
      <c r="G139" s="139" t="s">
        <v>2040</v>
      </c>
      <c r="H139" s="139" t="s">
        <v>2041</v>
      </c>
      <c r="I139" s="168" t="s">
        <v>2764</v>
      </c>
      <c r="J139" s="168" t="s">
        <v>2765</v>
      </c>
      <c r="K139" s="308"/>
      <c r="L139" s="139"/>
      <c r="M139" s="138">
        <v>44674</v>
      </c>
    </row>
    <row r="140" spans="1:13" x14ac:dyDescent="0.35">
      <c r="A140" s="199" t="s">
        <v>3849</v>
      </c>
      <c r="B140" s="138">
        <v>44733</v>
      </c>
      <c r="C140" s="307"/>
      <c r="D140" s="139" t="s">
        <v>2081</v>
      </c>
      <c r="E140" s="139" t="s">
        <v>2081</v>
      </c>
      <c r="F140" s="139" t="s">
        <v>2058</v>
      </c>
      <c r="G140" s="139" t="s">
        <v>2058</v>
      </c>
      <c r="H140" s="139" t="s">
        <v>2041</v>
      </c>
      <c r="I140" s="168" t="s">
        <v>2766</v>
      </c>
      <c r="J140" s="168" t="s">
        <v>2767</v>
      </c>
      <c r="K140" s="308"/>
      <c r="L140" s="139"/>
      <c r="M140" s="138">
        <v>44693</v>
      </c>
    </row>
    <row r="141" spans="1:13" x14ac:dyDescent="0.35">
      <c r="A141" s="199" t="s">
        <v>3850</v>
      </c>
      <c r="B141" s="138">
        <v>44734</v>
      </c>
      <c r="C141" s="307"/>
      <c r="D141" s="139" t="s">
        <v>2659</v>
      </c>
      <c r="E141" s="139" t="s">
        <v>2081</v>
      </c>
      <c r="F141" s="139" t="s">
        <v>2081</v>
      </c>
      <c r="G141" s="139" t="s">
        <v>2081</v>
      </c>
      <c r="H141" s="139" t="s">
        <v>2041</v>
      </c>
      <c r="I141" s="168" t="s">
        <v>2766</v>
      </c>
      <c r="J141" s="168" t="s">
        <v>2767</v>
      </c>
      <c r="K141" s="308"/>
      <c r="L141" s="139"/>
      <c r="M141" s="138">
        <v>44661</v>
      </c>
    </row>
    <row r="142" spans="1:13" x14ac:dyDescent="0.35">
      <c r="A142" s="199" t="s">
        <v>3851</v>
      </c>
      <c r="B142" s="138">
        <v>44764</v>
      </c>
      <c r="C142" s="307"/>
      <c r="D142" s="139" t="s">
        <v>2475</v>
      </c>
      <c r="E142" s="139" t="s">
        <v>2176</v>
      </c>
      <c r="F142" s="139" t="s">
        <v>2768</v>
      </c>
      <c r="G142" s="139" t="s">
        <v>2177</v>
      </c>
      <c r="H142" s="139" t="s">
        <v>2041</v>
      </c>
      <c r="I142" s="168" t="s">
        <v>2769</v>
      </c>
      <c r="J142" s="168" t="s">
        <v>2770</v>
      </c>
      <c r="K142" s="308"/>
      <c r="L142" s="139"/>
      <c r="M142" s="138">
        <v>44752</v>
      </c>
    </row>
    <row r="143" spans="1:13" x14ac:dyDescent="0.35">
      <c r="A143" s="199" t="s">
        <v>3852</v>
      </c>
      <c r="B143" s="138">
        <v>44840</v>
      </c>
      <c r="C143" s="307"/>
      <c r="D143" s="139" t="s">
        <v>2771</v>
      </c>
      <c r="E143" s="139" t="s">
        <v>2196</v>
      </c>
      <c r="F143" s="139" t="s">
        <v>2151</v>
      </c>
      <c r="G143" s="139" t="s">
        <v>2151</v>
      </c>
      <c r="H143" s="139" t="s">
        <v>2041</v>
      </c>
      <c r="I143" s="168" t="s">
        <v>2772</v>
      </c>
      <c r="J143" s="168" t="s">
        <v>2773</v>
      </c>
      <c r="K143" s="308"/>
      <c r="L143" s="139"/>
      <c r="M143" s="138">
        <v>44758</v>
      </c>
    </row>
    <row r="144" spans="1:13" x14ac:dyDescent="0.35">
      <c r="A144" s="199" t="s">
        <v>3853</v>
      </c>
      <c r="B144" s="138">
        <v>44824</v>
      </c>
      <c r="C144" s="307"/>
      <c r="D144" s="139" t="s">
        <v>2475</v>
      </c>
      <c r="E144" s="139" t="s">
        <v>2176</v>
      </c>
      <c r="F144" s="139" t="s">
        <v>2176</v>
      </c>
      <c r="G144" s="139" t="s">
        <v>2177</v>
      </c>
      <c r="H144" s="139" t="s">
        <v>2041</v>
      </c>
      <c r="I144" s="168" t="s">
        <v>2774</v>
      </c>
      <c r="J144" s="168" t="s">
        <v>2775</v>
      </c>
      <c r="K144" s="308"/>
      <c r="L144" s="139"/>
      <c r="M144" s="138">
        <v>44765</v>
      </c>
    </row>
    <row r="145" spans="1:13" x14ac:dyDescent="0.35">
      <c r="A145" s="199" t="s">
        <v>3854</v>
      </c>
      <c r="B145" s="138">
        <v>44838</v>
      </c>
      <c r="C145" s="307"/>
      <c r="D145" s="139" t="s">
        <v>2269</v>
      </c>
      <c r="E145" s="139" t="s">
        <v>2176</v>
      </c>
      <c r="F145" s="139" t="s">
        <v>2176</v>
      </c>
      <c r="G145" s="139" t="s">
        <v>2177</v>
      </c>
      <c r="H145" s="139" t="s">
        <v>2041</v>
      </c>
      <c r="I145" s="168" t="s">
        <v>2776</v>
      </c>
      <c r="J145" s="168" t="s">
        <v>2777</v>
      </c>
      <c r="K145" s="308"/>
      <c r="L145" s="139"/>
      <c r="M145" s="138">
        <v>44835</v>
      </c>
    </row>
    <row r="146" spans="1:13" x14ac:dyDescent="0.35">
      <c r="A146" s="199" t="s">
        <v>3855</v>
      </c>
      <c r="B146" s="138">
        <v>44841</v>
      </c>
      <c r="C146" s="307"/>
      <c r="D146" s="139" t="s">
        <v>2333</v>
      </c>
      <c r="E146" s="139" t="s">
        <v>2351</v>
      </c>
      <c r="F146" s="139" t="s">
        <v>2047</v>
      </c>
      <c r="G146" s="139" t="s">
        <v>2049</v>
      </c>
      <c r="H146" s="139" t="s">
        <v>2041</v>
      </c>
      <c r="I146" s="168" t="s">
        <v>2778</v>
      </c>
      <c r="J146" s="168" t="s">
        <v>2779</v>
      </c>
      <c r="K146" s="308"/>
      <c r="L146" s="139"/>
      <c r="M146" s="138">
        <v>44729</v>
      </c>
    </row>
    <row r="147" spans="1:13" x14ac:dyDescent="0.35">
      <c r="A147" s="199" t="s">
        <v>3856</v>
      </c>
      <c r="B147" s="138">
        <v>44841</v>
      </c>
      <c r="C147" s="307"/>
      <c r="D147" s="139" t="s">
        <v>2724</v>
      </c>
      <c r="E147" s="139" t="s">
        <v>2040</v>
      </c>
      <c r="F147" s="139" t="s">
        <v>2040</v>
      </c>
      <c r="G147" s="139" t="s">
        <v>2040</v>
      </c>
      <c r="H147" s="139" t="s">
        <v>2041</v>
      </c>
      <c r="I147" s="168" t="s">
        <v>2780</v>
      </c>
      <c r="J147" s="168" t="s">
        <v>2781</v>
      </c>
      <c r="K147" s="308"/>
      <c r="L147" s="139"/>
      <c r="M147" s="138">
        <v>44752</v>
      </c>
    </row>
    <row r="148" spans="1:13" x14ac:dyDescent="0.35">
      <c r="A148" s="199" t="s">
        <v>3857</v>
      </c>
      <c r="B148" s="138">
        <v>44824</v>
      </c>
      <c r="C148" s="307"/>
      <c r="D148" s="139" t="s">
        <v>2475</v>
      </c>
      <c r="E148" s="139" t="s">
        <v>2176</v>
      </c>
      <c r="F148" s="139" t="s">
        <v>2176</v>
      </c>
      <c r="G148" s="139" t="s">
        <v>2177</v>
      </c>
      <c r="H148" s="139" t="s">
        <v>2041</v>
      </c>
      <c r="I148" s="168" t="s">
        <v>2782</v>
      </c>
      <c r="J148" s="168" t="s">
        <v>2783</v>
      </c>
      <c r="K148" s="308"/>
      <c r="L148" s="139"/>
      <c r="M148" s="138">
        <v>44818</v>
      </c>
    </row>
    <row r="149" spans="1:13" x14ac:dyDescent="0.35">
      <c r="A149" s="199" t="s">
        <v>3858</v>
      </c>
      <c r="B149" s="138">
        <v>44841</v>
      </c>
      <c r="C149" s="307"/>
      <c r="D149" s="139" t="s">
        <v>2265</v>
      </c>
      <c r="E149" s="139" t="s">
        <v>2177</v>
      </c>
      <c r="F149" s="139" t="s">
        <v>2177</v>
      </c>
      <c r="G149" s="139" t="s">
        <v>2177</v>
      </c>
      <c r="H149" s="139" t="s">
        <v>2041</v>
      </c>
      <c r="I149" s="168" t="s">
        <v>2784</v>
      </c>
      <c r="J149" s="168" t="s">
        <v>2785</v>
      </c>
      <c r="K149" s="308"/>
      <c r="L149" s="139"/>
      <c r="M149" s="138">
        <v>44751</v>
      </c>
    </row>
    <row r="150" spans="1:13" x14ac:dyDescent="0.35">
      <c r="A150" s="199" t="s">
        <v>3859</v>
      </c>
      <c r="B150" s="138">
        <v>44824</v>
      </c>
      <c r="C150" s="307"/>
      <c r="D150" s="139" t="s">
        <v>2475</v>
      </c>
      <c r="E150" s="139" t="s">
        <v>2176</v>
      </c>
      <c r="F150" s="139" t="s">
        <v>2176</v>
      </c>
      <c r="G150" s="139" t="s">
        <v>2177</v>
      </c>
      <c r="H150" s="139" t="s">
        <v>2041</v>
      </c>
      <c r="I150" s="168" t="s">
        <v>2786</v>
      </c>
      <c r="J150" s="168" t="s">
        <v>2787</v>
      </c>
      <c r="K150" s="308"/>
      <c r="L150" s="139"/>
      <c r="M150" s="138">
        <v>44781</v>
      </c>
    </row>
    <row r="151" spans="1:13" x14ac:dyDescent="0.35">
      <c r="A151" s="199" t="s">
        <v>3860</v>
      </c>
      <c r="B151" s="138">
        <v>44840</v>
      </c>
      <c r="C151" s="307"/>
      <c r="D151" s="139" t="s">
        <v>2196</v>
      </c>
      <c r="E151" s="139" t="s">
        <v>2151</v>
      </c>
      <c r="F151" s="139" t="s">
        <v>2151</v>
      </c>
      <c r="G151" s="139" t="s">
        <v>2151</v>
      </c>
      <c r="H151" s="139" t="s">
        <v>2041</v>
      </c>
      <c r="I151" s="168" t="s">
        <v>2788</v>
      </c>
      <c r="J151" s="168" t="s">
        <v>2789</v>
      </c>
      <c r="K151" s="308"/>
      <c r="L151" s="139"/>
      <c r="M151" s="138">
        <v>44779</v>
      </c>
    </row>
    <row r="152" spans="1:13" x14ac:dyDescent="0.35">
      <c r="A152" s="199" t="s">
        <v>3861</v>
      </c>
      <c r="B152" s="138">
        <v>44824</v>
      </c>
      <c r="C152" s="307"/>
      <c r="D152" s="139" t="s">
        <v>2475</v>
      </c>
      <c r="E152" s="139" t="s">
        <v>2176</v>
      </c>
      <c r="F152" s="139" t="s">
        <v>2176</v>
      </c>
      <c r="G152" s="139" t="s">
        <v>2177</v>
      </c>
      <c r="H152" s="139" t="s">
        <v>2041</v>
      </c>
      <c r="I152" s="168" t="s">
        <v>2790</v>
      </c>
      <c r="J152" s="168" t="s">
        <v>2791</v>
      </c>
      <c r="K152" s="308"/>
      <c r="L152" s="139"/>
      <c r="M152" s="138">
        <v>44772</v>
      </c>
    </row>
    <row r="153" spans="1:13" x14ac:dyDescent="0.35">
      <c r="A153" s="199" t="s">
        <v>3862</v>
      </c>
      <c r="B153" s="138">
        <v>44841</v>
      </c>
      <c r="C153" s="307"/>
      <c r="D153" s="139" t="s">
        <v>2342</v>
      </c>
      <c r="E153" s="139" t="s">
        <v>2290</v>
      </c>
      <c r="F153" s="139" t="s">
        <v>2048</v>
      </c>
      <c r="G153" s="139" t="s">
        <v>2049</v>
      </c>
      <c r="H153" s="139" t="s">
        <v>2041</v>
      </c>
      <c r="I153" s="168" t="s">
        <v>2792</v>
      </c>
      <c r="J153" s="168" t="s">
        <v>2793</v>
      </c>
      <c r="K153" s="308"/>
      <c r="L153" s="139"/>
      <c r="M153" s="138">
        <v>44832</v>
      </c>
    </row>
    <row r="154" spans="1:13" x14ac:dyDescent="0.35">
      <c r="A154" s="199" t="s">
        <v>3863</v>
      </c>
      <c r="B154" s="138">
        <v>44840</v>
      </c>
      <c r="C154" s="307"/>
      <c r="D154" s="139" t="s">
        <v>2794</v>
      </c>
      <c r="E154" s="139" t="s">
        <v>2089</v>
      </c>
      <c r="F154" s="139" t="s">
        <v>2040</v>
      </c>
      <c r="G154" s="139" t="s">
        <v>2040</v>
      </c>
      <c r="H154" s="139" t="s">
        <v>2041</v>
      </c>
      <c r="I154" s="168" t="s">
        <v>2795</v>
      </c>
      <c r="J154" s="168" t="s">
        <v>2796</v>
      </c>
      <c r="K154" s="308"/>
      <c r="L154" s="139"/>
      <c r="M154" s="138">
        <v>44758</v>
      </c>
    </row>
    <row r="155" spans="1:13" x14ac:dyDescent="0.35">
      <c r="A155" s="199" t="s">
        <v>3864</v>
      </c>
      <c r="B155" s="138">
        <v>44840</v>
      </c>
      <c r="C155" s="307"/>
      <c r="D155" s="139" t="s">
        <v>2797</v>
      </c>
      <c r="E155" s="139" t="s">
        <v>2146</v>
      </c>
      <c r="F155" s="139" t="s">
        <v>2146</v>
      </c>
      <c r="G155" s="139" t="s">
        <v>2040</v>
      </c>
      <c r="H155" s="139" t="s">
        <v>2041</v>
      </c>
      <c r="I155" s="168" t="s">
        <v>2798</v>
      </c>
      <c r="J155" s="168" t="s">
        <v>2799</v>
      </c>
      <c r="K155" s="308"/>
      <c r="L155" s="139"/>
      <c r="M155" s="138">
        <v>44752</v>
      </c>
    </row>
    <row r="156" spans="1:13" x14ac:dyDescent="0.35">
      <c r="A156" s="199" t="s">
        <v>3865</v>
      </c>
      <c r="B156" s="138">
        <v>44840</v>
      </c>
      <c r="C156" s="307"/>
      <c r="D156" s="139" t="s">
        <v>2297</v>
      </c>
      <c r="E156" s="139" t="s">
        <v>2196</v>
      </c>
      <c r="F156" s="139" t="s">
        <v>2151</v>
      </c>
      <c r="G156" s="139" t="s">
        <v>2151</v>
      </c>
      <c r="H156" s="139" t="s">
        <v>2041</v>
      </c>
      <c r="I156" s="168" t="s">
        <v>2800</v>
      </c>
      <c r="J156" s="168" t="s">
        <v>2801</v>
      </c>
      <c r="K156" s="308"/>
      <c r="L156" s="139"/>
      <c r="M156" s="138">
        <v>44802</v>
      </c>
    </row>
    <row r="157" spans="1:13" x14ac:dyDescent="0.35">
      <c r="A157" s="199" t="s">
        <v>3866</v>
      </c>
      <c r="B157" s="138">
        <v>44841</v>
      </c>
      <c r="C157" s="307"/>
      <c r="D157" s="139" t="s">
        <v>2724</v>
      </c>
      <c r="E157" s="139" t="s">
        <v>2040</v>
      </c>
      <c r="F157" s="139" t="s">
        <v>2040</v>
      </c>
      <c r="G157" s="139" t="s">
        <v>2040</v>
      </c>
      <c r="H157" s="139" t="s">
        <v>2041</v>
      </c>
      <c r="I157" s="168" t="s">
        <v>2802</v>
      </c>
      <c r="J157" s="168" t="s">
        <v>2803</v>
      </c>
      <c r="K157" s="308"/>
      <c r="L157" s="139"/>
      <c r="M157" s="138">
        <v>44786</v>
      </c>
    </row>
    <row r="158" spans="1:13" x14ac:dyDescent="0.35">
      <c r="A158" s="199" t="s">
        <v>3867</v>
      </c>
      <c r="B158" s="138">
        <v>44826</v>
      </c>
      <c r="C158" s="307"/>
      <c r="D158" s="139" t="s">
        <v>2269</v>
      </c>
      <c r="E158" s="139" t="s">
        <v>2176</v>
      </c>
      <c r="F158" s="139" t="s">
        <v>2176</v>
      </c>
      <c r="G158" s="139" t="s">
        <v>2177</v>
      </c>
      <c r="H158" s="139" t="s">
        <v>2041</v>
      </c>
      <c r="I158" s="168" t="s">
        <v>1182</v>
      </c>
      <c r="J158" s="168" t="s">
        <v>2804</v>
      </c>
      <c r="K158" s="308"/>
      <c r="L158" s="139"/>
      <c r="M158" s="138">
        <v>44814</v>
      </c>
    </row>
    <row r="159" spans="1:13" x14ac:dyDescent="0.35">
      <c r="A159" s="199" t="s">
        <v>3868</v>
      </c>
      <c r="B159" s="138">
        <v>44824</v>
      </c>
      <c r="C159" s="307"/>
      <c r="D159" s="139" t="s">
        <v>2475</v>
      </c>
      <c r="E159" s="139" t="s">
        <v>2176</v>
      </c>
      <c r="F159" s="139" t="s">
        <v>2176</v>
      </c>
      <c r="G159" s="139" t="s">
        <v>2177</v>
      </c>
      <c r="H159" s="139" t="s">
        <v>2041</v>
      </c>
      <c r="I159" s="168" t="s">
        <v>2805</v>
      </c>
      <c r="J159" s="168" t="s">
        <v>2775</v>
      </c>
      <c r="K159" s="308"/>
      <c r="L159" s="139"/>
      <c r="M159" s="138">
        <v>44758</v>
      </c>
    </row>
    <row r="160" spans="1:13" x14ac:dyDescent="0.35">
      <c r="A160" s="199" t="s">
        <v>3869</v>
      </c>
      <c r="B160" s="138">
        <v>44838</v>
      </c>
      <c r="C160" s="307"/>
      <c r="D160" s="139" t="s">
        <v>2269</v>
      </c>
      <c r="E160" s="139" t="s">
        <v>2176</v>
      </c>
      <c r="F160" s="139" t="s">
        <v>2176</v>
      </c>
      <c r="G160" s="139" t="s">
        <v>2177</v>
      </c>
      <c r="H160" s="139" t="s">
        <v>2041</v>
      </c>
      <c r="I160" s="168" t="s">
        <v>2806</v>
      </c>
      <c r="J160" s="168" t="s">
        <v>2807</v>
      </c>
      <c r="K160" s="308"/>
      <c r="L160" s="139"/>
      <c r="M160" s="138">
        <v>44828</v>
      </c>
    </row>
    <row r="161" spans="1:13" x14ac:dyDescent="0.35">
      <c r="A161" s="199" t="s">
        <v>3870</v>
      </c>
      <c r="B161" s="138">
        <v>44824</v>
      </c>
      <c r="C161" s="307"/>
      <c r="D161" s="139" t="s">
        <v>2475</v>
      </c>
      <c r="E161" s="139" t="s">
        <v>2176</v>
      </c>
      <c r="F161" s="139" t="s">
        <v>2176</v>
      </c>
      <c r="G161" s="139" t="s">
        <v>2177</v>
      </c>
      <c r="H161" s="139" t="s">
        <v>2041</v>
      </c>
      <c r="I161" s="168" t="s">
        <v>2808</v>
      </c>
      <c r="J161" s="168" t="s">
        <v>2809</v>
      </c>
      <c r="K161" s="308"/>
      <c r="L161" s="139"/>
      <c r="M161" s="138">
        <v>44806</v>
      </c>
    </row>
    <row r="162" spans="1:13" x14ac:dyDescent="0.35">
      <c r="A162" s="199" t="s">
        <v>3871</v>
      </c>
      <c r="B162" s="138">
        <v>44914</v>
      </c>
      <c r="C162" s="307"/>
      <c r="D162" s="139" t="s">
        <v>2269</v>
      </c>
      <c r="E162" s="139" t="s">
        <v>2475</v>
      </c>
      <c r="F162" s="139" t="s">
        <v>2176</v>
      </c>
      <c r="G162" s="139" t="s">
        <v>2177</v>
      </c>
      <c r="H162" s="139" t="s">
        <v>2041</v>
      </c>
      <c r="I162" s="168" t="s">
        <v>2810</v>
      </c>
      <c r="J162" s="168" t="s">
        <v>2811</v>
      </c>
      <c r="K162" s="308"/>
      <c r="L162" s="139"/>
      <c r="M162" s="138">
        <v>44810</v>
      </c>
    </row>
    <row r="163" spans="1:13" x14ac:dyDescent="0.35">
      <c r="A163" s="199" t="s">
        <v>3872</v>
      </c>
      <c r="B163" s="138">
        <v>44914</v>
      </c>
      <c r="C163" s="307"/>
      <c r="D163" s="139" t="s">
        <v>2269</v>
      </c>
      <c r="E163" s="139" t="s">
        <v>2475</v>
      </c>
      <c r="F163" s="139" t="s">
        <v>2176</v>
      </c>
      <c r="G163" s="139" t="s">
        <v>2177</v>
      </c>
      <c r="H163" s="139" t="s">
        <v>2041</v>
      </c>
      <c r="I163" s="168" t="s">
        <v>2812</v>
      </c>
      <c r="J163" s="168" t="s">
        <v>2813</v>
      </c>
      <c r="K163" s="308"/>
      <c r="L163" s="139"/>
      <c r="M163" s="138">
        <v>44848</v>
      </c>
    </row>
    <row r="164" spans="1:13" x14ac:dyDescent="0.35">
      <c r="A164" s="199" t="s">
        <v>3873</v>
      </c>
      <c r="B164" s="138">
        <v>44914</v>
      </c>
      <c r="C164" s="307"/>
      <c r="D164" s="139" t="s">
        <v>2269</v>
      </c>
      <c r="E164" s="139" t="s">
        <v>2475</v>
      </c>
      <c r="F164" s="139" t="s">
        <v>2176</v>
      </c>
      <c r="G164" s="139" t="s">
        <v>2177</v>
      </c>
      <c r="H164" s="139" t="s">
        <v>2041</v>
      </c>
      <c r="I164" s="168" t="s">
        <v>2814</v>
      </c>
      <c r="J164" s="168" t="s">
        <v>2815</v>
      </c>
      <c r="K164" s="308"/>
      <c r="L164" s="139"/>
      <c r="M164" s="138">
        <v>44855</v>
      </c>
    </row>
    <row r="165" spans="1:13" x14ac:dyDescent="0.35">
      <c r="A165" s="199" t="s">
        <v>3874</v>
      </c>
      <c r="B165" s="138">
        <v>44914</v>
      </c>
      <c r="C165" s="307"/>
      <c r="D165" s="139" t="s">
        <v>2269</v>
      </c>
      <c r="E165" s="139" t="s">
        <v>2475</v>
      </c>
      <c r="F165" s="139" t="s">
        <v>2176</v>
      </c>
      <c r="G165" s="139" t="s">
        <v>2177</v>
      </c>
      <c r="H165" s="139" t="s">
        <v>2041</v>
      </c>
      <c r="I165" s="168" t="s">
        <v>2816</v>
      </c>
      <c r="J165" s="168" t="s">
        <v>2817</v>
      </c>
      <c r="K165" s="308"/>
      <c r="L165" s="139"/>
      <c r="M165" s="138">
        <v>44842</v>
      </c>
    </row>
    <row r="166" spans="1:13" x14ac:dyDescent="0.35">
      <c r="A166" s="199" t="s">
        <v>3875</v>
      </c>
      <c r="B166" s="138">
        <v>44914</v>
      </c>
      <c r="C166" s="307"/>
      <c r="D166" s="139" t="s">
        <v>2269</v>
      </c>
      <c r="E166" s="139" t="s">
        <v>2475</v>
      </c>
      <c r="F166" s="139" t="s">
        <v>2176</v>
      </c>
      <c r="G166" s="139" t="s">
        <v>2177</v>
      </c>
      <c r="H166" s="139" t="s">
        <v>2041</v>
      </c>
      <c r="I166" s="168" t="s">
        <v>2818</v>
      </c>
      <c r="J166" s="168" t="s">
        <v>2819</v>
      </c>
      <c r="K166" s="308"/>
      <c r="L166" s="139"/>
      <c r="M166" s="138">
        <v>44873</v>
      </c>
    </row>
    <row r="167" spans="1:13" x14ac:dyDescent="0.35">
      <c r="A167" s="199" t="s">
        <v>3876</v>
      </c>
      <c r="B167" s="138">
        <v>44914</v>
      </c>
      <c r="C167" s="307"/>
      <c r="D167" s="139" t="s">
        <v>2269</v>
      </c>
      <c r="E167" s="139" t="s">
        <v>2475</v>
      </c>
      <c r="F167" s="139" t="s">
        <v>2176</v>
      </c>
      <c r="G167" s="139" t="s">
        <v>2177</v>
      </c>
      <c r="H167" s="139" t="s">
        <v>2041</v>
      </c>
      <c r="I167" s="168" t="s">
        <v>2820</v>
      </c>
      <c r="J167" s="168" t="s">
        <v>2821</v>
      </c>
      <c r="K167" s="308"/>
      <c r="L167" s="139"/>
      <c r="M167" s="138">
        <v>44880</v>
      </c>
    </row>
    <row r="168" spans="1:13" x14ac:dyDescent="0.35">
      <c r="A168" s="199" t="s">
        <v>3877</v>
      </c>
      <c r="B168" s="138">
        <v>44914</v>
      </c>
      <c r="C168" s="307"/>
      <c r="D168" s="139" t="s">
        <v>2269</v>
      </c>
      <c r="E168" s="139" t="s">
        <v>2475</v>
      </c>
      <c r="F168" s="139" t="s">
        <v>2176</v>
      </c>
      <c r="G168" s="139" t="s">
        <v>2177</v>
      </c>
      <c r="H168" s="139" t="s">
        <v>2041</v>
      </c>
      <c r="I168" s="168" t="s">
        <v>2822</v>
      </c>
      <c r="J168" s="168" t="s">
        <v>2823</v>
      </c>
      <c r="K168" s="308"/>
      <c r="L168" s="139"/>
      <c r="M168" s="138">
        <v>44849</v>
      </c>
    </row>
    <row r="169" spans="1:13" x14ac:dyDescent="0.35">
      <c r="A169" s="199" t="s">
        <v>3878</v>
      </c>
      <c r="B169" s="138">
        <v>44914</v>
      </c>
      <c r="C169" s="307"/>
      <c r="D169" s="139" t="s">
        <v>2269</v>
      </c>
      <c r="E169" s="139" t="s">
        <v>2475</v>
      </c>
      <c r="F169" s="139" t="s">
        <v>2176</v>
      </c>
      <c r="G169" s="139" t="s">
        <v>2177</v>
      </c>
      <c r="H169" s="139" t="s">
        <v>2041</v>
      </c>
      <c r="I169" s="168" t="s">
        <v>2824</v>
      </c>
      <c r="J169" s="168" t="s">
        <v>2825</v>
      </c>
      <c r="K169" s="308"/>
      <c r="L169" s="139"/>
      <c r="M169" s="138">
        <v>44867</v>
      </c>
    </row>
    <row r="170" spans="1:13" x14ac:dyDescent="0.35">
      <c r="A170" s="199" t="s">
        <v>3879</v>
      </c>
      <c r="B170" s="138">
        <v>44915</v>
      </c>
      <c r="C170" s="307"/>
      <c r="D170" s="139" t="s">
        <v>2826</v>
      </c>
      <c r="E170" s="139" t="s">
        <v>2827</v>
      </c>
      <c r="F170" s="139" t="s">
        <v>2049</v>
      </c>
      <c r="G170" s="139" t="s">
        <v>2049</v>
      </c>
      <c r="H170" s="139" t="s">
        <v>2041</v>
      </c>
      <c r="I170" s="168" t="s">
        <v>2828</v>
      </c>
      <c r="J170" s="168" t="s">
        <v>2829</v>
      </c>
      <c r="K170" s="308"/>
      <c r="L170" s="139"/>
      <c r="M170" s="138">
        <v>44896</v>
      </c>
    </row>
    <row r="171" spans="1:13" x14ac:dyDescent="0.35">
      <c r="A171" s="199" t="s">
        <v>3880</v>
      </c>
      <c r="B171" s="138">
        <v>44917</v>
      </c>
      <c r="C171" s="307"/>
      <c r="D171" s="139" t="s">
        <v>2830</v>
      </c>
      <c r="E171" s="139" t="s">
        <v>2040</v>
      </c>
      <c r="F171" s="139" t="s">
        <v>2040</v>
      </c>
      <c r="G171" s="139" t="s">
        <v>2040</v>
      </c>
      <c r="H171" s="139" t="s">
        <v>2041</v>
      </c>
      <c r="I171" s="168" t="s">
        <v>2831</v>
      </c>
      <c r="J171" s="168" t="s">
        <v>2832</v>
      </c>
      <c r="K171" s="308"/>
      <c r="L171" s="139"/>
      <c r="M171" s="138">
        <v>44835</v>
      </c>
    </row>
    <row r="172" spans="1:13" x14ac:dyDescent="0.35">
      <c r="A172" s="199" t="s">
        <v>3881</v>
      </c>
      <c r="B172" s="138">
        <v>44916</v>
      </c>
      <c r="C172" s="307"/>
      <c r="D172" s="139" t="s">
        <v>2425</v>
      </c>
      <c r="E172" s="139" t="s">
        <v>2163</v>
      </c>
      <c r="F172" s="139" t="s">
        <v>2040</v>
      </c>
      <c r="G172" s="139" t="s">
        <v>2040</v>
      </c>
      <c r="H172" s="139" t="s">
        <v>2041</v>
      </c>
      <c r="I172" s="168" t="s">
        <v>2833</v>
      </c>
      <c r="J172" s="168" t="s">
        <v>2834</v>
      </c>
      <c r="K172" s="308"/>
      <c r="L172" s="139"/>
      <c r="M172" s="138">
        <v>44891</v>
      </c>
    </row>
    <row r="173" spans="1:13" x14ac:dyDescent="0.35">
      <c r="A173" s="199" t="s">
        <v>3882</v>
      </c>
      <c r="B173" s="138">
        <v>44916</v>
      </c>
      <c r="C173" s="307"/>
      <c r="D173" s="139" t="s">
        <v>2425</v>
      </c>
      <c r="E173" s="139" t="s">
        <v>2163</v>
      </c>
      <c r="F173" s="139" t="s">
        <v>2040</v>
      </c>
      <c r="G173" s="139" t="s">
        <v>2040</v>
      </c>
      <c r="H173" s="139" t="s">
        <v>2041</v>
      </c>
      <c r="I173" s="168" t="s">
        <v>2835</v>
      </c>
      <c r="J173" s="168" t="s">
        <v>2836</v>
      </c>
      <c r="K173" s="308"/>
      <c r="L173" s="139"/>
      <c r="M173" s="138">
        <v>44905</v>
      </c>
    </row>
    <row r="174" spans="1:13" x14ac:dyDescent="0.35">
      <c r="A174" s="199" t="s">
        <v>3883</v>
      </c>
      <c r="B174" s="138">
        <v>44917</v>
      </c>
      <c r="C174" s="307"/>
      <c r="D174" s="139" t="s">
        <v>2724</v>
      </c>
      <c r="E174" s="139" t="s">
        <v>2040</v>
      </c>
      <c r="F174" s="139" t="s">
        <v>2040</v>
      </c>
      <c r="G174" s="139" t="s">
        <v>2040</v>
      </c>
      <c r="H174" s="139" t="s">
        <v>2041</v>
      </c>
      <c r="I174" s="168" t="s">
        <v>2837</v>
      </c>
      <c r="J174" s="168" t="s">
        <v>2838</v>
      </c>
      <c r="K174" s="308"/>
      <c r="L174" s="139"/>
      <c r="M174" s="138">
        <v>44905</v>
      </c>
    </row>
    <row r="175" spans="1:13" x14ac:dyDescent="0.35">
      <c r="A175" s="199" t="s">
        <v>3884</v>
      </c>
      <c r="B175" s="138">
        <v>44917</v>
      </c>
      <c r="C175" s="307"/>
      <c r="D175" s="139" t="s">
        <v>2724</v>
      </c>
      <c r="E175" s="139" t="s">
        <v>2040</v>
      </c>
      <c r="F175" s="139" t="s">
        <v>2040</v>
      </c>
      <c r="G175" s="139" t="s">
        <v>2040</v>
      </c>
      <c r="H175" s="139" t="s">
        <v>2041</v>
      </c>
      <c r="I175" s="168" t="s">
        <v>2839</v>
      </c>
      <c r="J175" s="168" t="s">
        <v>2840</v>
      </c>
      <c r="K175" s="308"/>
      <c r="L175" s="139"/>
      <c r="M175" s="138">
        <v>44877</v>
      </c>
    </row>
    <row r="176" spans="1:13" x14ac:dyDescent="0.35">
      <c r="A176" s="199" t="s">
        <v>3885</v>
      </c>
      <c r="B176" s="138">
        <v>44917</v>
      </c>
      <c r="C176" s="307"/>
      <c r="D176" s="139" t="s">
        <v>2841</v>
      </c>
      <c r="E176" s="139" t="s">
        <v>2842</v>
      </c>
      <c r="F176" s="139" t="s">
        <v>2040</v>
      </c>
      <c r="G176" s="139" t="s">
        <v>2040</v>
      </c>
      <c r="H176" s="139" t="s">
        <v>2041</v>
      </c>
      <c r="I176" s="168" t="s">
        <v>2843</v>
      </c>
      <c r="J176" s="168" t="s">
        <v>2844</v>
      </c>
      <c r="K176" s="308"/>
      <c r="L176" s="139"/>
      <c r="M176" s="138">
        <v>44863</v>
      </c>
    </row>
    <row r="177" spans="1:13" x14ac:dyDescent="0.35">
      <c r="A177" s="199" t="s">
        <v>3886</v>
      </c>
      <c r="B177" s="138">
        <v>44921</v>
      </c>
      <c r="C177" s="307"/>
      <c r="D177" s="139" t="s">
        <v>2314</v>
      </c>
      <c r="E177" s="139" t="s">
        <v>2845</v>
      </c>
      <c r="F177" s="139" t="s">
        <v>2177</v>
      </c>
      <c r="G177" s="139" t="s">
        <v>2177</v>
      </c>
      <c r="H177" s="139" t="s">
        <v>2041</v>
      </c>
      <c r="I177" s="168" t="s">
        <v>2846</v>
      </c>
      <c r="J177" s="168" t="s">
        <v>2847</v>
      </c>
      <c r="K177" s="308"/>
      <c r="L177" s="139"/>
      <c r="M177" s="138">
        <v>44863</v>
      </c>
    </row>
    <row r="178" spans="1:13" x14ac:dyDescent="0.35">
      <c r="A178" s="199" t="s">
        <v>3887</v>
      </c>
      <c r="B178" s="138">
        <v>44921</v>
      </c>
      <c r="C178" s="307"/>
      <c r="D178" s="139" t="s">
        <v>2848</v>
      </c>
      <c r="E178" s="139" t="s">
        <v>2176</v>
      </c>
      <c r="F178" s="139" t="s">
        <v>2177</v>
      </c>
      <c r="G178" s="139" t="s">
        <v>2177</v>
      </c>
      <c r="H178" s="139" t="s">
        <v>2041</v>
      </c>
      <c r="I178" s="168" t="s">
        <v>2849</v>
      </c>
      <c r="J178" s="168" t="s">
        <v>2850</v>
      </c>
      <c r="K178" s="308"/>
      <c r="L178" s="139"/>
      <c r="M178" s="138">
        <v>44880</v>
      </c>
    </row>
    <row r="179" spans="1:13" x14ac:dyDescent="0.35">
      <c r="A179" s="199" t="s">
        <v>3888</v>
      </c>
      <c r="B179" s="138">
        <v>44921</v>
      </c>
      <c r="C179" s="307"/>
      <c r="D179" s="139" t="s">
        <v>2848</v>
      </c>
      <c r="E179" s="139" t="s">
        <v>2265</v>
      </c>
      <c r="F179" s="139" t="s">
        <v>2177</v>
      </c>
      <c r="G179" s="139" t="s">
        <v>2177</v>
      </c>
      <c r="H179" s="139" t="s">
        <v>2041</v>
      </c>
      <c r="I179" s="168" t="s">
        <v>2851</v>
      </c>
      <c r="J179" s="168" t="s">
        <v>2852</v>
      </c>
      <c r="K179" s="308"/>
      <c r="L179" s="139"/>
      <c r="M179" s="138">
        <v>44842</v>
      </c>
    </row>
    <row r="180" spans="1:13" x14ac:dyDescent="0.35">
      <c r="A180" s="199" t="s">
        <v>3889</v>
      </c>
      <c r="B180" s="138">
        <v>44922</v>
      </c>
      <c r="C180" s="307"/>
      <c r="D180" s="139" t="s">
        <v>2853</v>
      </c>
      <c r="E180" s="139" t="s">
        <v>2059</v>
      </c>
      <c r="F180" s="139" t="s">
        <v>2058</v>
      </c>
      <c r="G180" s="139" t="s">
        <v>2058</v>
      </c>
      <c r="H180" s="139" t="s">
        <v>2041</v>
      </c>
      <c r="I180" s="168" t="s">
        <v>2854</v>
      </c>
      <c r="J180" s="168" t="s">
        <v>2855</v>
      </c>
      <c r="K180" s="308"/>
      <c r="L180" s="139"/>
      <c r="M180" s="138">
        <v>44884</v>
      </c>
    </row>
    <row r="181" spans="1:13" x14ac:dyDescent="0.35">
      <c r="A181" s="199" t="s">
        <v>3890</v>
      </c>
      <c r="B181" s="138">
        <v>44923</v>
      </c>
      <c r="C181" s="307"/>
      <c r="D181" s="139" t="s">
        <v>2391</v>
      </c>
      <c r="E181" s="139" t="s">
        <v>2431</v>
      </c>
      <c r="F181" s="139" t="s">
        <v>2049</v>
      </c>
      <c r="G181" s="139" t="s">
        <v>2049</v>
      </c>
      <c r="H181" s="139" t="s">
        <v>2041</v>
      </c>
      <c r="I181" s="168" t="s">
        <v>2856</v>
      </c>
      <c r="J181" s="168" t="s">
        <v>2857</v>
      </c>
      <c r="K181" s="308"/>
      <c r="L181" s="139"/>
      <c r="M181" s="138">
        <v>44848</v>
      </c>
    </row>
  </sheetData>
  <autoFilter ref="A1:M181" xr:uid="{00000000-0009-0000-0000-000007000000}">
    <filterColumn colId="3" showButton="0"/>
    <filterColumn colId="4" showButton="0"/>
    <filterColumn colId="5" showButton="0"/>
    <filterColumn colId="6" showButton="0"/>
    <filterColumn colId="8" showButton="0"/>
    <sortState xmlns:xlrd2="http://schemas.microsoft.com/office/spreadsheetml/2017/richdata2" ref="A2:M185">
      <sortCondition ref="A1:A2"/>
    </sortState>
  </autoFilter>
  <mergeCells count="2">
    <mergeCell ref="D1:H1"/>
    <mergeCell ref="I1:J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78"/>
  <sheetViews>
    <sheetView zoomScale="90" zoomScaleNormal="90" workbookViewId="0">
      <pane ySplit="2" topLeftCell="A3" activePane="bottomLeft" state="frozen"/>
      <selection pane="bottomLeft" activeCell="M16" sqref="M16"/>
    </sheetView>
  </sheetViews>
  <sheetFormatPr baseColWidth="10" defaultColWidth="14.453125" defaultRowHeight="15" customHeight="1" x14ac:dyDescent="0.3"/>
  <cols>
    <col min="1" max="1" width="13.08984375" style="163" customWidth="1"/>
    <col min="2" max="2" width="19" style="163" customWidth="1"/>
    <col min="3" max="3" width="34.08984375" style="163" customWidth="1"/>
    <col min="4" max="10" width="11.453125" style="163" customWidth="1"/>
    <col min="11" max="11" width="15.08984375" style="163" customWidth="1"/>
    <col min="12" max="12" width="14" style="163" customWidth="1"/>
    <col min="13" max="13" width="19.453125" style="163" customWidth="1"/>
    <col min="14" max="19" width="11.453125" style="163" customWidth="1"/>
    <col min="20" max="16384" width="14.453125" style="163"/>
  </cols>
  <sheetData>
    <row r="1" spans="1:13" ht="21" x14ac:dyDescent="0.5">
      <c r="A1" s="162"/>
      <c r="B1" s="291" t="s">
        <v>203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72.650000000000006" customHeight="1" x14ac:dyDescent="0.3">
      <c r="A2" s="164" t="s">
        <v>194</v>
      </c>
      <c r="B2" s="165" t="s">
        <v>19</v>
      </c>
      <c r="C2" s="166" t="s">
        <v>20</v>
      </c>
      <c r="D2" s="293" t="s">
        <v>79</v>
      </c>
      <c r="E2" s="292"/>
      <c r="F2" s="292"/>
      <c r="G2" s="292"/>
      <c r="H2" s="294"/>
      <c r="I2" s="295" t="s">
        <v>80</v>
      </c>
      <c r="J2" s="294"/>
      <c r="K2" s="167" t="s">
        <v>81</v>
      </c>
      <c r="L2" s="166" t="s">
        <v>204</v>
      </c>
      <c r="M2" s="165" t="s">
        <v>21</v>
      </c>
    </row>
    <row r="3" spans="1:13" ht="14.5" x14ac:dyDescent="0.35">
      <c r="A3" s="193" t="s">
        <v>2879</v>
      </c>
      <c r="B3" s="138">
        <v>40585</v>
      </c>
      <c r="C3" s="302"/>
      <c r="D3" s="181" t="s">
        <v>2039</v>
      </c>
      <c r="E3" s="181" t="s">
        <v>2039</v>
      </c>
      <c r="F3" s="181" t="s">
        <v>2040</v>
      </c>
      <c r="G3" s="181" t="s">
        <v>2040</v>
      </c>
      <c r="H3" s="181" t="s">
        <v>2041</v>
      </c>
      <c r="I3" s="168" t="s">
        <v>205</v>
      </c>
      <c r="J3" s="168" t="s">
        <v>206</v>
      </c>
      <c r="K3" s="313"/>
      <c r="L3" s="169"/>
      <c r="M3" s="138">
        <v>40849</v>
      </c>
    </row>
    <row r="4" spans="1:13" ht="14.5" x14ac:dyDescent="0.35">
      <c r="A4" s="193" t="s">
        <v>2880</v>
      </c>
      <c r="B4" s="138">
        <v>40589</v>
      </c>
      <c r="C4" s="304"/>
      <c r="D4" s="181" t="s">
        <v>2042</v>
      </c>
      <c r="E4" s="181" t="s">
        <v>2039</v>
      </c>
      <c r="F4" s="181" t="s">
        <v>2040</v>
      </c>
      <c r="G4" s="181" t="s">
        <v>2040</v>
      </c>
      <c r="H4" s="181" t="s">
        <v>2041</v>
      </c>
      <c r="I4" s="168" t="s">
        <v>207</v>
      </c>
      <c r="J4" s="168" t="s">
        <v>208</v>
      </c>
      <c r="K4" s="313"/>
      <c r="L4" s="139"/>
      <c r="M4" s="138">
        <v>40964</v>
      </c>
    </row>
    <row r="5" spans="1:13" ht="14.5" x14ac:dyDescent="0.35">
      <c r="A5" s="193" t="s">
        <v>2881</v>
      </c>
      <c r="B5" s="138">
        <v>40617</v>
      </c>
      <c r="C5" s="304"/>
      <c r="D5" s="181" t="s">
        <v>2043</v>
      </c>
      <c r="E5" s="181" t="s">
        <v>2043</v>
      </c>
      <c r="F5" s="181" t="s">
        <v>2040</v>
      </c>
      <c r="G5" s="181" t="s">
        <v>2040</v>
      </c>
      <c r="H5" s="181" t="s">
        <v>2041</v>
      </c>
      <c r="I5" s="168" t="s">
        <v>210</v>
      </c>
      <c r="J5" s="168" t="s">
        <v>211</v>
      </c>
      <c r="K5" s="313"/>
      <c r="L5" s="139"/>
      <c r="M5" s="138">
        <v>40617</v>
      </c>
    </row>
    <row r="6" spans="1:13" ht="14.5" x14ac:dyDescent="0.35">
      <c r="A6" s="193" t="s">
        <v>2882</v>
      </c>
      <c r="B6" s="138">
        <v>40659</v>
      </c>
      <c r="C6" s="302"/>
      <c r="D6" s="181" t="s">
        <v>2044</v>
      </c>
      <c r="E6" s="181" t="s">
        <v>2045</v>
      </c>
      <c r="F6" s="181" t="s">
        <v>2040</v>
      </c>
      <c r="G6" s="181" t="s">
        <v>2040</v>
      </c>
      <c r="H6" s="181" t="s">
        <v>2041</v>
      </c>
      <c r="I6" s="168" t="s">
        <v>212</v>
      </c>
      <c r="J6" s="168" t="s">
        <v>213</v>
      </c>
      <c r="K6" s="313"/>
      <c r="L6" s="169"/>
      <c r="M6" s="138">
        <v>41025</v>
      </c>
    </row>
    <row r="7" spans="1:13" ht="14.5" x14ac:dyDescent="0.35">
      <c r="A7" s="193" t="s">
        <v>2883</v>
      </c>
      <c r="B7" s="138">
        <v>40796</v>
      </c>
      <c r="C7" s="304"/>
      <c r="D7" s="181" t="s">
        <v>2046</v>
      </c>
      <c r="E7" s="181" t="s">
        <v>2047</v>
      </c>
      <c r="F7" s="181" t="s">
        <v>2048</v>
      </c>
      <c r="G7" s="181" t="s">
        <v>2049</v>
      </c>
      <c r="H7" s="181" t="s">
        <v>2041</v>
      </c>
      <c r="I7" s="168" t="s">
        <v>215</v>
      </c>
      <c r="J7" s="168" t="s">
        <v>216</v>
      </c>
      <c r="K7" s="313"/>
      <c r="L7" s="169"/>
      <c r="M7" s="138" t="s">
        <v>217</v>
      </c>
    </row>
    <row r="8" spans="1:13" ht="14.5" x14ac:dyDescent="0.35">
      <c r="A8" s="193" t="s">
        <v>2884</v>
      </c>
      <c r="B8" s="138">
        <v>40796</v>
      </c>
      <c r="C8" s="302"/>
      <c r="D8" s="181" t="s">
        <v>2050</v>
      </c>
      <c r="E8" s="181" t="s">
        <v>2045</v>
      </c>
      <c r="F8" s="181" t="s">
        <v>2045</v>
      </c>
      <c r="G8" s="181" t="s">
        <v>2040</v>
      </c>
      <c r="H8" s="181" t="s">
        <v>2041</v>
      </c>
      <c r="I8" s="168" t="s">
        <v>218</v>
      </c>
      <c r="J8" s="168" t="s">
        <v>219</v>
      </c>
      <c r="K8" s="313"/>
      <c r="L8" s="169"/>
      <c r="M8" s="138" t="s">
        <v>217</v>
      </c>
    </row>
    <row r="9" spans="1:13" ht="14.5" x14ac:dyDescent="0.35">
      <c r="A9" s="193" t="s">
        <v>2885</v>
      </c>
      <c r="B9" s="138">
        <v>40809</v>
      </c>
      <c r="C9" s="302"/>
      <c r="D9" s="181" t="s">
        <v>2051</v>
      </c>
      <c r="E9" s="181" t="s">
        <v>2045</v>
      </c>
      <c r="F9" s="181" t="s">
        <v>2045</v>
      </c>
      <c r="G9" s="181" t="s">
        <v>2040</v>
      </c>
      <c r="H9" s="181" t="s">
        <v>2041</v>
      </c>
      <c r="I9" s="168" t="s">
        <v>220</v>
      </c>
      <c r="J9" s="168" t="s">
        <v>221</v>
      </c>
      <c r="K9" s="313"/>
      <c r="L9" s="169"/>
      <c r="M9" s="138" t="s">
        <v>222</v>
      </c>
    </row>
    <row r="10" spans="1:13" ht="14.5" x14ac:dyDescent="0.35">
      <c r="A10" s="193" t="s">
        <v>2886</v>
      </c>
      <c r="B10" s="138">
        <v>40809</v>
      </c>
      <c r="C10" s="302"/>
      <c r="D10" s="181" t="s">
        <v>2052</v>
      </c>
      <c r="E10" s="181" t="s">
        <v>2045</v>
      </c>
      <c r="F10" s="181" t="s">
        <v>2045</v>
      </c>
      <c r="G10" s="181" t="s">
        <v>2040</v>
      </c>
      <c r="H10" s="181" t="s">
        <v>2041</v>
      </c>
      <c r="I10" s="168" t="s">
        <v>223</v>
      </c>
      <c r="J10" s="168" t="s">
        <v>224</v>
      </c>
      <c r="K10" s="313"/>
      <c r="L10" s="169"/>
      <c r="M10" s="138" t="s">
        <v>222</v>
      </c>
    </row>
    <row r="11" spans="1:13" ht="14.5" x14ac:dyDescent="0.35">
      <c r="A11" s="193" t="s">
        <v>2887</v>
      </c>
      <c r="B11" s="138">
        <v>40809</v>
      </c>
      <c r="C11" s="302"/>
      <c r="D11" s="181" t="s">
        <v>2051</v>
      </c>
      <c r="E11" s="181" t="s">
        <v>2045</v>
      </c>
      <c r="F11" s="181" t="s">
        <v>2045</v>
      </c>
      <c r="G11" s="181" t="s">
        <v>2040</v>
      </c>
      <c r="H11" s="181" t="s">
        <v>2041</v>
      </c>
      <c r="I11" s="168" t="s">
        <v>225</v>
      </c>
      <c r="J11" s="168" t="s">
        <v>226</v>
      </c>
      <c r="K11" s="313"/>
      <c r="L11" s="169"/>
      <c r="M11" s="138" t="s">
        <v>222</v>
      </c>
    </row>
    <row r="12" spans="1:13" ht="14.5" x14ac:dyDescent="0.35">
      <c r="A12" s="193" t="s">
        <v>2888</v>
      </c>
      <c r="B12" s="138">
        <v>40809</v>
      </c>
      <c r="C12" s="302"/>
      <c r="D12" s="181" t="s">
        <v>2051</v>
      </c>
      <c r="E12" s="181" t="s">
        <v>2045</v>
      </c>
      <c r="F12" s="181" t="s">
        <v>2045</v>
      </c>
      <c r="G12" s="181" t="s">
        <v>2040</v>
      </c>
      <c r="H12" s="181" t="s">
        <v>2041</v>
      </c>
      <c r="I12" s="168" t="s">
        <v>227</v>
      </c>
      <c r="J12" s="168" t="s">
        <v>228</v>
      </c>
      <c r="K12" s="313"/>
      <c r="L12" s="169"/>
      <c r="M12" s="138" t="s">
        <v>222</v>
      </c>
    </row>
    <row r="13" spans="1:13" ht="14.5" x14ac:dyDescent="0.35">
      <c r="A13" s="193" t="s">
        <v>2889</v>
      </c>
      <c r="B13" s="138">
        <v>40809</v>
      </c>
      <c r="C13" s="302"/>
      <c r="D13" s="181" t="s">
        <v>2052</v>
      </c>
      <c r="E13" s="181" t="s">
        <v>2045</v>
      </c>
      <c r="F13" s="181" t="s">
        <v>2040</v>
      </c>
      <c r="G13" s="181" t="s">
        <v>2040</v>
      </c>
      <c r="H13" s="181" t="s">
        <v>2041</v>
      </c>
      <c r="I13" s="168" t="s">
        <v>229</v>
      </c>
      <c r="J13" s="168" t="s">
        <v>230</v>
      </c>
      <c r="K13" s="313"/>
      <c r="L13" s="169"/>
      <c r="M13" s="138" t="s">
        <v>222</v>
      </c>
    </row>
    <row r="14" spans="1:13" ht="14.5" x14ac:dyDescent="0.35">
      <c r="A14" s="193" t="s">
        <v>2890</v>
      </c>
      <c r="B14" s="138">
        <v>40809</v>
      </c>
      <c r="C14" s="302"/>
      <c r="D14" s="181" t="s">
        <v>2051</v>
      </c>
      <c r="E14" s="181" t="s">
        <v>2045</v>
      </c>
      <c r="F14" s="181" t="s">
        <v>2040</v>
      </c>
      <c r="G14" s="181" t="s">
        <v>2041</v>
      </c>
      <c r="H14" s="181" t="s">
        <v>2041</v>
      </c>
      <c r="I14" s="168" t="s">
        <v>231</v>
      </c>
      <c r="J14" s="168" t="s">
        <v>232</v>
      </c>
      <c r="K14" s="313"/>
      <c r="L14" s="169"/>
      <c r="M14" s="138" t="s">
        <v>222</v>
      </c>
    </row>
    <row r="15" spans="1:13" ht="14.5" x14ac:dyDescent="0.35">
      <c r="A15" s="193" t="s">
        <v>2891</v>
      </c>
      <c r="B15" s="138">
        <v>40809</v>
      </c>
      <c r="C15" s="302"/>
      <c r="D15" s="181" t="s">
        <v>2053</v>
      </c>
      <c r="E15" s="181" t="s">
        <v>2045</v>
      </c>
      <c r="F15" s="181" t="s">
        <v>2045</v>
      </c>
      <c r="G15" s="181" t="s">
        <v>2040</v>
      </c>
      <c r="H15" s="181" t="s">
        <v>2041</v>
      </c>
      <c r="I15" s="168" t="s">
        <v>233</v>
      </c>
      <c r="J15" s="168" t="s">
        <v>234</v>
      </c>
      <c r="K15" s="313"/>
      <c r="L15" s="169"/>
      <c r="M15" s="138" t="s">
        <v>222</v>
      </c>
    </row>
    <row r="16" spans="1:13" ht="14.5" x14ac:dyDescent="0.35">
      <c r="A16" s="193" t="s">
        <v>2892</v>
      </c>
      <c r="B16" s="138">
        <v>40809</v>
      </c>
      <c r="C16" s="302"/>
      <c r="D16" s="181" t="s">
        <v>2053</v>
      </c>
      <c r="E16" s="181" t="s">
        <v>2045</v>
      </c>
      <c r="F16" s="181" t="s">
        <v>2045</v>
      </c>
      <c r="G16" s="181" t="s">
        <v>2040</v>
      </c>
      <c r="H16" s="181" t="s">
        <v>2041</v>
      </c>
      <c r="I16" s="168" t="s">
        <v>235</v>
      </c>
      <c r="J16" s="168" t="s">
        <v>236</v>
      </c>
      <c r="K16" s="313"/>
      <c r="L16" s="169"/>
      <c r="M16" s="138" t="s">
        <v>222</v>
      </c>
    </row>
    <row r="17" spans="1:13" ht="14.5" x14ac:dyDescent="0.35">
      <c r="A17" s="193" t="s">
        <v>2893</v>
      </c>
      <c r="B17" s="138">
        <v>40810</v>
      </c>
      <c r="C17" s="302"/>
      <c r="D17" s="181" t="s">
        <v>2054</v>
      </c>
      <c r="E17" s="181" t="s">
        <v>2043</v>
      </c>
      <c r="F17" s="181" t="s">
        <v>2040</v>
      </c>
      <c r="G17" s="181" t="s">
        <v>2041</v>
      </c>
      <c r="H17" s="181" t="s">
        <v>2041</v>
      </c>
      <c r="I17" s="168" t="s">
        <v>237</v>
      </c>
      <c r="J17" s="168" t="s">
        <v>238</v>
      </c>
      <c r="K17" s="313"/>
      <c r="L17" s="169"/>
      <c r="M17" s="138" t="s">
        <v>239</v>
      </c>
    </row>
    <row r="18" spans="1:13" ht="14.5" x14ac:dyDescent="0.35">
      <c r="A18" s="193" t="s">
        <v>2894</v>
      </c>
      <c r="B18" s="138">
        <v>40810</v>
      </c>
      <c r="C18" s="302"/>
      <c r="D18" s="181" t="s">
        <v>2055</v>
      </c>
      <c r="E18" s="181" t="s">
        <v>2039</v>
      </c>
      <c r="F18" s="181" t="s">
        <v>2040</v>
      </c>
      <c r="G18" s="181" t="s">
        <v>2040</v>
      </c>
      <c r="H18" s="181" t="s">
        <v>2041</v>
      </c>
      <c r="I18" s="168" t="s">
        <v>240</v>
      </c>
      <c r="J18" s="168" t="s">
        <v>241</v>
      </c>
      <c r="K18" s="313"/>
      <c r="L18" s="169"/>
      <c r="M18" s="138" t="s">
        <v>239</v>
      </c>
    </row>
    <row r="19" spans="1:13" ht="14.5" x14ac:dyDescent="0.35">
      <c r="A19" s="193" t="s">
        <v>2895</v>
      </c>
      <c r="B19" s="138">
        <v>40815</v>
      </c>
      <c r="C19" s="302"/>
      <c r="D19" s="181" t="s">
        <v>2050</v>
      </c>
      <c r="E19" s="181" t="s">
        <v>2045</v>
      </c>
      <c r="F19" s="181" t="s">
        <v>2045</v>
      </c>
      <c r="G19" s="181" t="s">
        <v>2040</v>
      </c>
      <c r="H19" s="181" t="s">
        <v>2041</v>
      </c>
      <c r="I19" s="168" t="s">
        <v>242</v>
      </c>
      <c r="J19" s="168" t="s">
        <v>243</v>
      </c>
      <c r="K19" s="313"/>
      <c r="L19" s="169"/>
      <c r="M19" s="138" t="s">
        <v>244</v>
      </c>
    </row>
    <row r="20" spans="1:13" ht="14.5" x14ac:dyDescent="0.35">
      <c r="A20" s="193" t="s">
        <v>2896</v>
      </c>
      <c r="B20" s="138">
        <v>40815</v>
      </c>
      <c r="C20" s="302"/>
      <c r="D20" s="181" t="s">
        <v>2050</v>
      </c>
      <c r="E20" s="181" t="s">
        <v>2045</v>
      </c>
      <c r="F20" s="181" t="s">
        <v>2045</v>
      </c>
      <c r="G20" s="181" t="s">
        <v>2040</v>
      </c>
      <c r="H20" s="181" t="s">
        <v>2041</v>
      </c>
      <c r="I20" s="168" t="s">
        <v>245</v>
      </c>
      <c r="J20" s="168" t="s">
        <v>246</v>
      </c>
      <c r="K20" s="313"/>
      <c r="L20" s="169"/>
      <c r="M20" s="138">
        <v>40815</v>
      </c>
    </row>
    <row r="21" spans="1:13" ht="15.75" customHeight="1" x14ac:dyDescent="0.35">
      <c r="A21" s="193" t="s">
        <v>2897</v>
      </c>
      <c r="B21" s="138">
        <v>40818</v>
      </c>
      <c r="C21" s="302"/>
      <c r="D21" s="181" t="s">
        <v>2056</v>
      </c>
      <c r="E21" s="181" t="s">
        <v>2057</v>
      </c>
      <c r="F21" s="181" t="s">
        <v>2058</v>
      </c>
      <c r="G21" s="181" t="s">
        <v>2058</v>
      </c>
      <c r="H21" s="181" t="s">
        <v>2041</v>
      </c>
      <c r="I21" s="168" t="s">
        <v>247</v>
      </c>
      <c r="J21" s="168" t="s">
        <v>248</v>
      </c>
      <c r="K21" s="313"/>
      <c r="L21" s="139" t="s">
        <v>249</v>
      </c>
      <c r="M21" s="138">
        <v>40818</v>
      </c>
    </row>
    <row r="22" spans="1:13" ht="15.75" customHeight="1" x14ac:dyDescent="0.35">
      <c r="A22" s="193" t="s">
        <v>2898</v>
      </c>
      <c r="B22" s="138">
        <v>40818</v>
      </c>
      <c r="C22" s="302"/>
      <c r="D22" s="181" t="s">
        <v>2057</v>
      </c>
      <c r="E22" s="181" t="s">
        <v>2059</v>
      </c>
      <c r="F22" s="181" t="s">
        <v>2058</v>
      </c>
      <c r="G22" s="181" t="s">
        <v>2058</v>
      </c>
      <c r="H22" s="181" t="s">
        <v>2041</v>
      </c>
      <c r="I22" s="168" t="s">
        <v>250</v>
      </c>
      <c r="J22" s="168" t="s">
        <v>251</v>
      </c>
      <c r="K22" s="313"/>
      <c r="L22" s="139" t="s">
        <v>249</v>
      </c>
      <c r="M22" s="138" t="s">
        <v>252</v>
      </c>
    </row>
    <row r="23" spans="1:13" ht="15.75" customHeight="1" x14ac:dyDescent="0.35">
      <c r="A23" s="193" t="s">
        <v>2899</v>
      </c>
      <c r="B23" s="138">
        <v>40818</v>
      </c>
      <c r="C23" s="302"/>
      <c r="D23" s="181" t="s">
        <v>2060</v>
      </c>
      <c r="E23" s="181" t="s">
        <v>2059</v>
      </c>
      <c r="F23" s="181" t="s">
        <v>2058</v>
      </c>
      <c r="G23" s="181" t="s">
        <v>2058</v>
      </c>
      <c r="H23" s="181" t="s">
        <v>2041</v>
      </c>
      <c r="I23" s="168" t="s">
        <v>247</v>
      </c>
      <c r="J23" s="168" t="s">
        <v>248</v>
      </c>
      <c r="K23" s="313"/>
      <c r="L23" s="169"/>
      <c r="M23" s="138">
        <v>40431</v>
      </c>
    </row>
    <row r="24" spans="1:13" ht="15.75" customHeight="1" x14ac:dyDescent="0.35">
      <c r="A24" s="193" t="s">
        <v>2900</v>
      </c>
      <c r="B24" s="138">
        <v>40818</v>
      </c>
      <c r="C24" s="304"/>
      <c r="D24" s="181" t="s">
        <v>2042</v>
      </c>
      <c r="E24" s="181" t="s">
        <v>2039</v>
      </c>
      <c r="F24" s="181" t="s">
        <v>2040</v>
      </c>
      <c r="G24" s="181" t="s">
        <v>2040</v>
      </c>
      <c r="H24" s="181" t="s">
        <v>2041</v>
      </c>
      <c r="I24" s="168" t="s">
        <v>253</v>
      </c>
      <c r="J24" s="168" t="s">
        <v>254</v>
      </c>
      <c r="K24" s="313"/>
      <c r="L24" s="139"/>
      <c r="M24" s="138" t="s">
        <v>255</v>
      </c>
    </row>
    <row r="25" spans="1:13" ht="15.75" customHeight="1" x14ac:dyDescent="0.35">
      <c r="A25" s="193" t="s">
        <v>2901</v>
      </c>
      <c r="B25" s="138">
        <v>40818</v>
      </c>
      <c r="C25" s="302"/>
      <c r="D25" s="181" t="s">
        <v>2057</v>
      </c>
      <c r="E25" s="181" t="s">
        <v>2059</v>
      </c>
      <c r="F25" s="181" t="s">
        <v>2058</v>
      </c>
      <c r="G25" s="181" t="s">
        <v>2058</v>
      </c>
      <c r="H25" s="181" t="s">
        <v>2041</v>
      </c>
      <c r="I25" s="168" t="s">
        <v>256</v>
      </c>
      <c r="J25" s="168" t="s">
        <v>257</v>
      </c>
      <c r="K25" s="313"/>
      <c r="L25" s="139" t="s">
        <v>249</v>
      </c>
      <c r="M25" s="138">
        <v>40818</v>
      </c>
    </row>
    <row r="26" spans="1:13" ht="15.75" customHeight="1" x14ac:dyDescent="0.35">
      <c r="A26" s="193" t="s">
        <v>2902</v>
      </c>
      <c r="B26" s="138">
        <v>40818</v>
      </c>
      <c r="C26" s="302"/>
      <c r="D26" s="181" t="s">
        <v>2059</v>
      </c>
      <c r="E26" s="181" t="s">
        <v>2061</v>
      </c>
      <c r="F26" s="181" t="s">
        <v>2058</v>
      </c>
      <c r="G26" s="181" t="s">
        <v>2058</v>
      </c>
      <c r="H26" s="181" t="s">
        <v>2041</v>
      </c>
      <c r="I26" s="168" t="s">
        <v>258</v>
      </c>
      <c r="J26" s="168" t="s">
        <v>259</v>
      </c>
      <c r="K26" s="313"/>
      <c r="L26" s="139" t="s">
        <v>249</v>
      </c>
      <c r="M26" s="138" t="s">
        <v>260</v>
      </c>
    </row>
    <row r="27" spans="1:13" ht="15.75" customHeight="1" x14ac:dyDescent="0.35">
      <c r="A27" s="193" t="s">
        <v>2903</v>
      </c>
      <c r="B27" s="138">
        <v>40818</v>
      </c>
      <c r="C27" s="302"/>
      <c r="D27" s="181" t="s">
        <v>2057</v>
      </c>
      <c r="E27" s="181" t="s">
        <v>2059</v>
      </c>
      <c r="F27" s="181" t="s">
        <v>2058</v>
      </c>
      <c r="G27" s="181" t="s">
        <v>2058</v>
      </c>
      <c r="H27" s="181" t="s">
        <v>2041</v>
      </c>
      <c r="I27" s="168" t="s">
        <v>261</v>
      </c>
      <c r="J27" s="168" t="s">
        <v>262</v>
      </c>
      <c r="K27" s="313"/>
      <c r="L27" s="139" t="s">
        <v>249</v>
      </c>
      <c r="M27" s="138">
        <v>40818</v>
      </c>
    </row>
    <row r="28" spans="1:13" ht="15.75" customHeight="1" x14ac:dyDescent="0.35">
      <c r="A28" s="193" t="s">
        <v>2904</v>
      </c>
      <c r="B28" s="138">
        <v>40818</v>
      </c>
      <c r="C28" s="302"/>
      <c r="D28" s="181" t="s">
        <v>2057</v>
      </c>
      <c r="E28" s="181" t="s">
        <v>2059</v>
      </c>
      <c r="F28" s="181" t="s">
        <v>2058</v>
      </c>
      <c r="G28" s="181" t="s">
        <v>2058</v>
      </c>
      <c r="H28" s="181" t="s">
        <v>2041</v>
      </c>
      <c r="I28" s="168" t="s">
        <v>263</v>
      </c>
      <c r="J28" s="168" t="s">
        <v>264</v>
      </c>
      <c r="K28" s="313"/>
      <c r="L28" s="139" t="s">
        <v>249</v>
      </c>
      <c r="M28" s="138">
        <v>40584</v>
      </c>
    </row>
    <row r="29" spans="1:13" ht="15.75" customHeight="1" x14ac:dyDescent="0.35">
      <c r="A29" s="193" t="s">
        <v>2905</v>
      </c>
      <c r="B29" s="138">
        <v>40825</v>
      </c>
      <c r="C29" s="302"/>
      <c r="D29" s="181" t="s">
        <v>2062</v>
      </c>
      <c r="E29" s="181" t="s">
        <v>2063</v>
      </c>
      <c r="F29" s="181" t="s">
        <v>2058</v>
      </c>
      <c r="G29" s="181" t="s">
        <v>2058</v>
      </c>
      <c r="H29" s="181" t="s">
        <v>2041</v>
      </c>
      <c r="I29" s="168" t="s">
        <v>265</v>
      </c>
      <c r="J29" s="168" t="s">
        <v>266</v>
      </c>
      <c r="K29" s="313"/>
      <c r="L29" s="169"/>
      <c r="M29" s="138">
        <v>40825</v>
      </c>
    </row>
    <row r="30" spans="1:13" ht="15.75" customHeight="1" x14ac:dyDescent="0.35">
      <c r="A30" s="193" t="s">
        <v>2906</v>
      </c>
      <c r="B30" s="138">
        <v>40825</v>
      </c>
      <c r="C30" s="302"/>
      <c r="D30" s="181" t="s">
        <v>2064</v>
      </c>
      <c r="E30" s="181" t="s">
        <v>2063</v>
      </c>
      <c r="F30" s="181" t="s">
        <v>2058</v>
      </c>
      <c r="G30" s="181" t="s">
        <v>2058</v>
      </c>
      <c r="H30" s="181" t="s">
        <v>2041</v>
      </c>
      <c r="I30" s="168" t="s">
        <v>267</v>
      </c>
      <c r="J30" s="168" t="s">
        <v>268</v>
      </c>
      <c r="K30" s="313"/>
      <c r="L30" s="169"/>
      <c r="M30" s="138">
        <v>40825</v>
      </c>
    </row>
    <row r="31" spans="1:13" ht="15.75" customHeight="1" x14ac:dyDescent="0.35">
      <c r="A31" s="193" t="s">
        <v>2907</v>
      </c>
      <c r="B31" s="138">
        <v>40825</v>
      </c>
      <c r="C31" s="302"/>
      <c r="D31" s="181" t="s">
        <v>2062</v>
      </c>
      <c r="E31" s="181" t="s">
        <v>2063</v>
      </c>
      <c r="F31" s="181" t="s">
        <v>2058</v>
      </c>
      <c r="G31" s="181" t="s">
        <v>2058</v>
      </c>
      <c r="H31" s="181" t="s">
        <v>2041</v>
      </c>
      <c r="I31" s="168" t="s">
        <v>269</v>
      </c>
      <c r="J31" s="168" t="s">
        <v>270</v>
      </c>
      <c r="K31" s="313"/>
      <c r="L31" s="169"/>
      <c r="M31" s="138">
        <v>40825</v>
      </c>
    </row>
    <row r="32" spans="1:13" ht="15.75" customHeight="1" x14ac:dyDescent="0.35">
      <c r="A32" s="193" t="s">
        <v>2908</v>
      </c>
      <c r="B32" s="138">
        <v>40832</v>
      </c>
      <c r="C32" s="304"/>
      <c r="D32" s="181" t="s">
        <v>2065</v>
      </c>
      <c r="E32" s="181" t="s">
        <v>2066</v>
      </c>
      <c r="F32" s="181" t="s">
        <v>2058</v>
      </c>
      <c r="G32" s="181" t="s">
        <v>2058</v>
      </c>
      <c r="H32" s="181" t="s">
        <v>2041</v>
      </c>
      <c r="I32" s="168" t="s">
        <v>271</v>
      </c>
      <c r="J32" s="168" t="s">
        <v>272</v>
      </c>
      <c r="K32" s="313"/>
      <c r="L32" s="139" t="s">
        <v>249</v>
      </c>
      <c r="M32" s="138" t="s">
        <v>273</v>
      </c>
    </row>
    <row r="33" spans="1:13" ht="15.75" customHeight="1" x14ac:dyDescent="0.35">
      <c r="A33" s="193" t="s">
        <v>2909</v>
      </c>
      <c r="B33" s="138">
        <v>40832</v>
      </c>
      <c r="C33" s="302"/>
      <c r="D33" s="181" t="s">
        <v>2067</v>
      </c>
      <c r="E33" s="181" t="s">
        <v>2068</v>
      </c>
      <c r="F33" s="181" t="s">
        <v>2069</v>
      </c>
      <c r="G33" s="181" t="s">
        <v>2058</v>
      </c>
      <c r="H33" s="181" t="s">
        <v>2041</v>
      </c>
      <c r="I33" s="168" t="s">
        <v>274</v>
      </c>
      <c r="J33" s="168" t="s">
        <v>275</v>
      </c>
      <c r="K33" s="313"/>
      <c r="L33" s="169"/>
      <c r="M33" s="138" t="s">
        <v>273</v>
      </c>
    </row>
    <row r="34" spans="1:13" ht="15.75" customHeight="1" x14ac:dyDescent="0.35">
      <c r="A34" s="193" t="s">
        <v>2910</v>
      </c>
      <c r="B34" s="138">
        <v>40832</v>
      </c>
      <c r="C34" s="302"/>
      <c r="D34" s="181" t="s">
        <v>2070</v>
      </c>
      <c r="E34" s="181" t="s">
        <v>2063</v>
      </c>
      <c r="F34" s="181" t="s">
        <v>2058</v>
      </c>
      <c r="G34" s="181" t="s">
        <v>2058</v>
      </c>
      <c r="H34" s="181" t="s">
        <v>2041</v>
      </c>
      <c r="I34" s="168" t="s">
        <v>276</v>
      </c>
      <c r="J34" s="168" t="s">
        <v>277</v>
      </c>
      <c r="K34" s="313"/>
      <c r="L34" s="169"/>
      <c r="M34" s="138" t="s">
        <v>278</v>
      </c>
    </row>
    <row r="35" spans="1:13" ht="15.75" customHeight="1" x14ac:dyDescent="0.35">
      <c r="A35" s="193" t="s">
        <v>2911</v>
      </c>
      <c r="B35" s="138">
        <v>40839</v>
      </c>
      <c r="C35" s="302"/>
      <c r="D35" s="181" t="s">
        <v>2056</v>
      </c>
      <c r="E35" s="181" t="s">
        <v>2057</v>
      </c>
      <c r="F35" s="181" t="s">
        <v>2058</v>
      </c>
      <c r="G35" s="181" t="s">
        <v>2058</v>
      </c>
      <c r="H35" s="181" t="s">
        <v>2041</v>
      </c>
      <c r="I35" s="168" t="s">
        <v>279</v>
      </c>
      <c r="J35" s="168" t="s">
        <v>280</v>
      </c>
      <c r="K35" s="313"/>
      <c r="L35" s="169"/>
      <c r="M35" s="138" t="s">
        <v>281</v>
      </c>
    </row>
    <row r="36" spans="1:13" ht="15.75" customHeight="1" x14ac:dyDescent="0.35">
      <c r="A36" s="193" t="s">
        <v>2912</v>
      </c>
      <c r="B36" s="138">
        <v>40844</v>
      </c>
      <c r="C36" s="302"/>
      <c r="D36" s="181" t="s">
        <v>2071</v>
      </c>
      <c r="E36" s="181" t="s">
        <v>2072</v>
      </c>
      <c r="F36" s="181" t="s">
        <v>2073</v>
      </c>
      <c r="G36" s="181" t="s">
        <v>2074</v>
      </c>
      <c r="H36" s="181" t="s">
        <v>2041</v>
      </c>
      <c r="I36" s="168" t="s">
        <v>282</v>
      </c>
      <c r="J36" s="168" t="s">
        <v>283</v>
      </c>
      <c r="K36" s="313"/>
      <c r="L36" s="169"/>
      <c r="M36" s="138" t="s">
        <v>284</v>
      </c>
    </row>
    <row r="37" spans="1:13" ht="15.75" customHeight="1" x14ac:dyDescent="0.35">
      <c r="A37" s="193" t="s">
        <v>2913</v>
      </c>
      <c r="B37" s="138">
        <v>40845</v>
      </c>
      <c r="C37" s="302"/>
      <c r="D37" s="181" t="s">
        <v>2050</v>
      </c>
      <c r="E37" s="181" t="s">
        <v>2052</v>
      </c>
      <c r="F37" s="181" t="s">
        <v>2045</v>
      </c>
      <c r="G37" s="181" t="s">
        <v>2040</v>
      </c>
      <c r="H37" s="181" t="s">
        <v>2041</v>
      </c>
      <c r="I37" s="168" t="s">
        <v>285</v>
      </c>
      <c r="J37" s="168" t="s">
        <v>286</v>
      </c>
      <c r="K37" s="313"/>
      <c r="L37" s="169"/>
      <c r="M37" s="138" t="s">
        <v>287</v>
      </c>
    </row>
    <row r="38" spans="1:13" ht="15.75" customHeight="1" x14ac:dyDescent="0.35">
      <c r="A38" s="193" t="s">
        <v>2914</v>
      </c>
      <c r="B38" s="138">
        <v>40846</v>
      </c>
      <c r="C38" s="302"/>
      <c r="D38" s="181" t="s">
        <v>2075</v>
      </c>
      <c r="E38" s="181" t="s">
        <v>2075</v>
      </c>
      <c r="F38" s="181" t="s">
        <v>2076</v>
      </c>
      <c r="G38" s="181" t="s">
        <v>2058</v>
      </c>
      <c r="H38" s="181" t="s">
        <v>2041</v>
      </c>
      <c r="I38" s="168" t="s">
        <v>288</v>
      </c>
      <c r="J38" s="168" t="s">
        <v>289</v>
      </c>
      <c r="K38" s="313"/>
      <c r="L38" s="169"/>
      <c r="M38" s="138" t="s">
        <v>290</v>
      </c>
    </row>
    <row r="39" spans="1:13" ht="15.75" customHeight="1" x14ac:dyDescent="0.35">
      <c r="A39" s="193" t="s">
        <v>2915</v>
      </c>
      <c r="B39" s="138">
        <v>40852</v>
      </c>
      <c r="C39" s="304"/>
      <c r="D39" s="181" t="s">
        <v>2039</v>
      </c>
      <c r="E39" s="181" t="s">
        <v>2039</v>
      </c>
      <c r="F39" s="181" t="s">
        <v>2040</v>
      </c>
      <c r="G39" s="181" t="s">
        <v>2040</v>
      </c>
      <c r="H39" s="181" t="s">
        <v>2041</v>
      </c>
      <c r="I39" s="168" t="s">
        <v>291</v>
      </c>
      <c r="J39" s="168" t="s">
        <v>292</v>
      </c>
      <c r="K39" s="313"/>
      <c r="L39" s="139"/>
      <c r="M39" s="138">
        <v>40674</v>
      </c>
    </row>
    <row r="40" spans="1:13" ht="15.75" customHeight="1" x14ac:dyDescent="0.35">
      <c r="A40" s="193" t="s">
        <v>2916</v>
      </c>
      <c r="B40" s="138">
        <v>40859</v>
      </c>
      <c r="C40" s="304"/>
      <c r="D40" s="181" t="s">
        <v>2039</v>
      </c>
      <c r="E40" s="181" t="s">
        <v>2039</v>
      </c>
      <c r="F40" s="181" t="s">
        <v>2040</v>
      </c>
      <c r="G40" s="181" t="s">
        <v>2040</v>
      </c>
      <c r="H40" s="181" t="s">
        <v>2041</v>
      </c>
      <c r="I40" s="168" t="s">
        <v>293</v>
      </c>
      <c r="J40" s="168" t="s">
        <v>294</v>
      </c>
      <c r="K40" s="313"/>
      <c r="L40" s="139"/>
      <c r="M40" s="138">
        <v>40765</v>
      </c>
    </row>
    <row r="41" spans="1:13" ht="15.75" customHeight="1" x14ac:dyDescent="0.35">
      <c r="A41" s="193" t="s">
        <v>2917</v>
      </c>
      <c r="B41" s="138">
        <v>40886</v>
      </c>
      <c r="C41" s="304"/>
      <c r="D41" s="181" t="s">
        <v>2039</v>
      </c>
      <c r="E41" s="181" t="s">
        <v>2039</v>
      </c>
      <c r="F41" s="181" t="s">
        <v>2040</v>
      </c>
      <c r="G41" s="181" t="s">
        <v>2040</v>
      </c>
      <c r="H41" s="181" t="s">
        <v>2041</v>
      </c>
      <c r="I41" s="168" t="s">
        <v>295</v>
      </c>
      <c r="J41" s="168" t="s">
        <v>296</v>
      </c>
      <c r="K41" s="313"/>
      <c r="L41" s="139"/>
      <c r="M41" s="138">
        <v>40886</v>
      </c>
    </row>
    <row r="42" spans="1:13" ht="15.75" customHeight="1" x14ac:dyDescent="0.35">
      <c r="A42" s="193" t="s">
        <v>2918</v>
      </c>
      <c r="B42" s="138">
        <v>40886</v>
      </c>
      <c r="C42" s="304"/>
      <c r="D42" s="181" t="s">
        <v>2077</v>
      </c>
      <c r="E42" s="181" t="s">
        <v>2078</v>
      </c>
      <c r="F42" s="181" t="s">
        <v>2039</v>
      </c>
      <c r="G42" s="181" t="s">
        <v>2040</v>
      </c>
      <c r="H42" s="181" t="s">
        <v>2041</v>
      </c>
      <c r="I42" s="168" t="s">
        <v>297</v>
      </c>
      <c r="J42" s="168" t="s">
        <v>298</v>
      </c>
      <c r="K42" s="313"/>
      <c r="L42" s="139"/>
      <c r="M42" s="138">
        <v>40886</v>
      </c>
    </row>
    <row r="43" spans="1:13" ht="15.75" customHeight="1" x14ac:dyDescent="0.35">
      <c r="A43" s="193" t="s">
        <v>2919</v>
      </c>
      <c r="B43" s="138">
        <v>40887</v>
      </c>
      <c r="C43" s="304"/>
      <c r="D43" s="181" t="s">
        <v>2039</v>
      </c>
      <c r="E43" s="181" t="s">
        <v>2039</v>
      </c>
      <c r="F43" s="181" t="s">
        <v>2040</v>
      </c>
      <c r="G43" s="181" t="s">
        <v>2040</v>
      </c>
      <c r="H43" s="181" t="s">
        <v>2041</v>
      </c>
      <c r="I43" s="168" t="s">
        <v>299</v>
      </c>
      <c r="J43" s="168" t="s">
        <v>300</v>
      </c>
      <c r="K43" s="313"/>
      <c r="L43" s="139"/>
      <c r="M43" s="138">
        <v>40674</v>
      </c>
    </row>
    <row r="44" spans="1:13" ht="15.75" customHeight="1" x14ac:dyDescent="0.35">
      <c r="A44" s="193" t="s">
        <v>2920</v>
      </c>
      <c r="B44" s="138">
        <v>40889</v>
      </c>
      <c r="C44" s="304"/>
      <c r="D44" s="181" t="s">
        <v>2079</v>
      </c>
      <c r="E44" s="181" t="s">
        <v>2063</v>
      </c>
      <c r="F44" s="181" t="s">
        <v>2058</v>
      </c>
      <c r="G44" s="181" t="s">
        <v>2058</v>
      </c>
      <c r="H44" s="181" t="s">
        <v>2041</v>
      </c>
      <c r="I44" s="168" t="s">
        <v>301</v>
      </c>
      <c r="J44" s="168" t="s">
        <v>302</v>
      </c>
      <c r="K44" s="313"/>
      <c r="L44" s="139"/>
      <c r="M44" s="138">
        <v>40889</v>
      </c>
    </row>
    <row r="45" spans="1:13" ht="15.75" customHeight="1" x14ac:dyDescent="0.35">
      <c r="A45" s="193" t="s">
        <v>2921</v>
      </c>
      <c r="B45" s="138">
        <v>40907</v>
      </c>
      <c r="C45" s="304"/>
      <c r="D45" s="181" t="s">
        <v>2039</v>
      </c>
      <c r="E45" s="181" t="s">
        <v>2039</v>
      </c>
      <c r="F45" s="181" t="s">
        <v>2040</v>
      </c>
      <c r="G45" s="181" t="s">
        <v>2040</v>
      </c>
      <c r="H45" s="181" t="s">
        <v>2041</v>
      </c>
      <c r="I45" s="168" t="s">
        <v>303</v>
      </c>
      <c r="J45" s="168" t="s">
        <v>304</v>
      </c>
      <c r="K45" s="313"/>
      <c r="L45" s="139"/>
      <c r="M45" s="138" t="s">
        <v>305</v>
      </c>
    </row>
    <row r="46" spans="1:13" ht="15.75" customHeight="1" x14ac:dyDescent="0.35">
      <c r="A46" s="193" t="s">
        <v>2922</v>
      </c>
      <c r="B46" s="138">
        <v>40907</v>
      </c>
      <c r="C46" s="304"/>
      <c r="D46" s="181" t="s">
        <v>2080</v>
      </c>
      <c r="E46" s="181" t="s">
        <v>2040</v>
      </c>
      <c r="F46" s="181" t="s">
        <v>2040</v>
      </c>
      <c r="G46" s="181" t="s">
        <v>2040</v>
      </c>
      <c r="H46" s="181" t="s">
        <v>2041</v>
      </c>
      <c r="I46" s="168" t="s">
        <v>306</v>
      </c>
      <c r="J46" s="168" t="s">
        <v>307</v>
      </c>
      <c r="K46" s="313"/>
      <c r="L46" s="139"/>
      <c r="M46" s="138" t="s">
        <v>305</v>
      </c>
    </row>
    <row r="47" spans="1:13" ht="15.75" customHeight="1" x14ac:dyDescent="0.35">
      <c r="A47" s="193" t="s">
        <v>2923</v>
      </c>
      <c r="B47" s="138">
        <v>40907</v>
      </c>
      <c r="C47" s="304"/>
      <c r="D47" s="181" t="s">
        <v>2039</v>
      </c>
      <c r="E47" s="181" t="s">
        <v>2039</v>
      </c>
      <c r="F47" s="181" t="s">
        <v>2040</v>
      </c>
      <c r="G47" s="181" t="s">
        <v>2040</v>
      </c>
      <c r="H47" s="181" t="s">
        <v>2041</v>
      </c>
      <c r="I47" s="168" t="s">
        <v>308</v>
      </c>
      <c r="J47" s="168" t="s">
        <v>309</v>
      </c>
      <c r="K47" s="313"/>
      <c r="L47" s="139"/>
      <c r="M47" s="138" t="s">
        <v>287</v>
      </c>
    </row>
    <row r="48" spans="1:13" ht="15.75" customHeight="1" x14ac:dyDescent="0.35">
      <c r="A48" s="193" t="s">
        <v>2924</v>
      </c>
      <c r="B48" s="138">
        <v>40907</v>
      </c>
      <c r="C48" s="304"/>
      <c r="D48" s="181" t="s">
        <v>2044</v>
      </c>
      <c r="E48" s="181" t="s">
        <v>2045</v>
      </c>
      <c r="F48" s="181" t="s">
        <v>2040</v>
      </c>
      <c r="G48" s="181" t="s">
        <v>2040</v>
      </c>
      <c r="H48" s="181" t="s">
        <v>2041</v>
      </c>
      <c r="I48" s="168" t="s">
        <v>310</v>
      </c>
      <c r="J48" s="168" t="s">
        <v>311</v>
      </c>
      <c r="K48" s="313"/>
      <c r="L48" s="139"/>
      <c r="M48" s="138" t="s">
        <v>290</v>
      </c>
    </row>
    <row r="49" spans="1:13" ht="15.75" customHeight="1" x14ac:dyDescent="0.35">
      <c r="A49" s="193" t="s">
        <v>2925</v>
      </c>
      <c r="B49" s="138">
        <v>40907</v>
      </c>
      <c r="C49" s="304"/>
      <c r="D49" s="181" t="s">
        <v>2054</v>
      </c>
      <c r="E49" s="181" t="s">
        <v>2043</v>
      </c>
      <c r="F49" s="181" t="s">
        <v>2040</v>
      </c>
      <c r="G49" s="181" t="s">
        <v>2040</v>
      </c>
      <c r="H49" s="181" t="s">
        <v>2041</v>
      </c>
      <c r="I49" s="168" t="s">
        <v>312</v>
      </c>
      <c r="J49" s="168" t="s">
        <v>313</v>
      </c>
      <c r="K49" s="313"/>
      <c r="L49" s="139"/>
      <c r="M49" s="138" t="s">
        <v>305</v>
      </c>
    </row>
    <row r="50" spans="1:13" ht="15.75" customHeight="1" x14ac:dyDescent="0.35">
      <c r="A50" s="193" t="s">
        <v>2926</v>
      </c>
      <c r="B50" s="138">
        <v>40907</v>
      </c>
      <c r="C50" s="304"/>
      <c r="D50" s="181" t="s">
        <v>2054</v>
      </c>
      <c r="E50" s="181" t="s">
        <v>2043</v>
      </c>
      <c r="F50" s="181" t="s">
        <v>2040</v>
      </c>
      <c r="G50" s="181" t="s">
        <v>2040</v>
      </c>
      <c r="H50" s="181" t="s">
        <v>2041</v>
      </c>
      <c r="I50" s="168" t="s">
        <v>314</v>
      </c>
      <c r="J50" s="168" t="s">
        <v>315</v>
      </c>
      <c r="K50" s="313"/>
      <c r="L50" s="139"/>
      <c r="M50" s="138" t="s">
        <v>305</v>
      </c>
    </row>
    <row r="51" spans="1:13" ht="15.75" customHeight="1" x14ac:dyDescent="0.35">
      <c r="A51" s="193" t="s">
        <v>2927</v>
      </c>
      <c r="B51" s="138">
        <v>40907</v>
      </c>
      <c r="C51" s="304"/>
      <c r="D51" s="181" t="s">
        <v>2044</v>
      </c>
      <c r="E51" s="181" t="s">
        <v>2045</v>
      </c>
      <c r="F51" s="181" t="s">
        <v>2040</v>
      </c>
      <c r="G51" s="181" t="s">
        <v>2040</v>
      </c>
      <c r="H51" s="181" t="s">
        <v>2041</v>
      </c>
      <c r="I51" s="168" t="s">
        <v>316</v>
      </c>
      <c r="J51" s="168" t="s">
        <v>317</v>
      </c>
      <c r="K51" s="313"/>
      <c r="L51" s="139"/>
      <c r="M51" s="138" t="s">
        <v>305</v>
      </c>
    </row>
    <row r="52" spans="1:13" ht="15.75" customHeight="1" x14ac:dyDescent="0.35">
      <c r="A52" s="193" t="s">
        <v>2928</v>
      </c>
      <c r="B52" s="138">
        <v>40907</v>
      </c>
      <c r="C52" s="304"/>
      <c r="D52" s="181" t="s">
        <v>2044</v>
      </c>
      <c r="E52" s="181" t="s">
        <v>2045</v>
      </c>
      <c r="F52" s="181" t="s">
        <v>2040</v>
      </c>
      <c r="G52" s="181" t="s">
        <v>2040</v>
      </c>
      <c r="H52" s="181" t="s">
        <v>2041</v>
      </c>
      <c r="I52" s="168" t="s">
        <v>318</v>
      </c>
      <c r="J52" s="168" t="s">
        <v>319</v>
      </c>
      <c r="K52" s="313"/>
      <c r="L52" s="139"/>
      <c r="M52" s="138" t="s">
        <v>305</v>
      </c>
    </row>
    <row r="53" spans="1:13" ht="15.75" customHeight="1" x14ac:dyDescent="0.35">
      <c r="A53" s="193" t="s">
        <v>2929</v>
      </c>
      <c r="B53" s="138">
        <v>40907</v>
      </c>
      <c r="C53" s="304"/>
      <c r="D53" s="181" t="s">
        <v>2039</v>
      </c>
      <c r="E53" s="181" t="s">
        <v>2039</v>
      </c>
      <c r="F53" s="181" t="s">
        <v>2040</v>
      </c>
      <c r="G53" s="181" t="s">
        <v>2040</v>
      </c>
      <c r="H53" s="181" t="s">
        <v>2041</v>
      </c>
      <c r="I53" s="168" t="s">
        <v>320</v>
      </c>
      <c r="J53" s="168" t="s">
        <v>321</v>
      </c>
      <c r="K53" s="313"/>
      <c r="L53" s="139"/>
      <c r="M53" s="138" t="s">
        <v>305</v>
      </c>
    </row>
    <row r="54" spans="1:13" ht="15.75" customHeight="1" x14ac:dyDescent="0.35">
      <c r="A54" s="193" t="s">
        <v>2930</v>
      </c>
      <c r="B54" s="138">
        <v>40908</v>
      </c>
      <c r="C54" s="304"/>
      <c r="D54" s="181" t="s">
        <v>2073</v>
      </c>
      <c r="E54" s="181" t="s">
        <v>2063</v>
      </c>
      <c r="F54" s="181" t="s">
        <v>2058</v>
      </c>
      <c r="G54" s="181" t="s">
        <v>2058</v>
      </c>
      <c r="H54" s="181" t="s">
        <v>2041</v>
      </c>
      <c r="I54" s="168" t="s">
        <v>322</v>
      </c>
      <c r="J54" s="168" t="s">
        <v>323</v>
      </c>
      <c r="K54" s="313"/>
      <c r="L54" s="139"/>
      <c r="M54" s="138" t="s">
        <v>324</v>
      </c>
    </row>
    <row r="55" spans="1:13" ht="15.75" customHeight="1" x14ac:dyDescent="0.35">
      <c r="A55" s="193" t="s">
        <v>2931</v>
      </c>
      <c r="B55" s="138">
        <v>40908</v>
      </c>
      <c r="C55" s="304"/>
      <c r="D55" s="181" t="s">
        <v>2044</v>
      </c>
      <c r="E55" s="181" t="s">
        <v>2045</v>
      </c>
      <c r="F55" s="181" t="s">
        <v>2040</v>
      </c>
      <c r="G55" s="181" t="s">
        <v>2040</v>
      </c>
      <c r="H55" s="181" t="s">
        <v>2041</v>
      </c>
      <c r="I55" s="168" t="s">
        <v>325</v>
      </c>
      <c r="J55" s="168" t="s">
        <v>326</v>
      </c>
      <c r="K55" s="313"/>
      <c r="L55" s="139"/>
      <c r="M55" s="138" t="s">
        <v>324</v>
      </c>
    </row>
    <row r="56" spans="1:13" ht="15.75" customHeight="1" x14ac:dyDescent="0.35">
      <c r="A56" s="193" t="s">
        <v>2932</v>
      </c>
      <c r="B56" s="138">
        <v>40914</v>
      </c>
      <c r="C56" s="304"/>
      <c r="D56" s="181" t="s">
        <v>2068</v>
      </c>
      <c r="E56" s="181" t="s">
        <v>2081</v>
      </c>
      <c r="F56" s="181" t="s">
        <v>2058</v>
      </c>
      <c r="G56" s="181" t="s">
        <v>2058</v>
      </c>
      <c r="H56" s="181" t="s">
        <v>2041</v>
      </c>
      <c r="I56" s="168" t="s">
        <v>327</v>
      </c>
      <c r="J56" s="168" t="s">
        <v>328</v>
      </c>
      <c r="K56" s="313"/>
      <c r="L56" s="139"/>
      <c r="M56" s="138">
        <v>41061</v>
      </c>
    </row>
    <row r="57" spans="1:13" ht="15.75" customHeight="1" x14ac:dyDescent="0.35">
      <c r="A57" s="193" t="s">
        <v>2933</v>
      </c>
      <c r="B57" s="138">
        <v>40914</v>
      </c>
      <c r="C57" s="304"/>
      <c r="D57" s="181" t="s">
        <v>2082</v>
      </c>
      <c r="E57" s="181" t="s">
        <v>2058</v>
      </c>
      <c r="F57" s="181" t="s">
        <v>2058</v>
      </c>
      <c r="G57" s="181" t="s">
        <v>2058</v>
      </c>
      <c r="H57" s="181" t="s">
        <v>2041</v>
      </c>
      <c r="I57" s="168" t="s">
        <v>329</v>
      </c>
      <c r="J57" s="168" t="s">
        <v>330</v>
      </c>
      <c r="K57" s="313"/>
      <c r="L57" s="139"/>
      <c r="M57" s="138">
        <v>41061</v>
      </c>
    </row>
    <row r="58" spans="1:13" ht="15.75" customHeight="1" x14ac:dyDescent="0.35">
      <c r="A58" s="193" t="s">
        <v>2934</v>
      </c>
      <c r="B58" s="138">
        <v>40914</v>
      </c>
      <c r="C58" s="304"/>
      <c r="D58" s="181" t="s">
        <v>2057</v>
      </c>
      <c r="E58" s="181" t="s">
        <v>2059</v>
      </c>
      <c r="F58" s="181" t="s">
        <v>2058</v>
      </c>
      <c r="G58" s="181" t="s">
        <v>2058</v>
      </c>
      <c r="H58" s="181" t="s">
        <v>2041</v>
      </c>
      <c r="I58" s="168" t="s">
        <v>331</v>
      </c>
      <c r="J58" s="168" t="s">
        <v>332</v>
      </c>
      <c r="K58" s="313"/>
      <c r="L58" s="139" t="s">
        <v>249</v>
      </c>
      <c r="M58" s="138">
        <v>41061</v>
      </c>
    </row>
    <row r="59" spans="1:13" ht="15.75" customHeight="1" x14ac:dyDescent="0.35">
      <c r="A59" s="193" t="s">
        <v>2935</v>
      </c>
      <c r="B59" s="138">
        <v>40914</v>
      </c>
      <c r="C59" s="304"/>
      <c r="D59" s="181" t="s">
        <v>2057</v>
      </c>
      <c r="E59" s="181" t="s">
        <v>2059</v>
      </c>
      <c r="F59" s="181" t="s">
        <v>2058</v>
      </c>
      <c r="G59" s="181" t="s">
        <v>2058</v>
      </c>
      <c r="H59" s="181" t="s">
        <v>2041</v>
      </c>
      <c r="I59" s="168" t="s">
        <v>333</v>
      </c>
      <c r="J59" s="168" t="s">
        <v>334</v>
      </c>
      <c r="K59" s="313"/>
      <c r="L59" s="139" t="s">
        <v>249</v>
      </c>
      <c r="M59" s="138">
        <v>41061</v>
      </c>
    </row>
    <row r="60" spans="1:13" ht="15.75" customHeight="1" x14ac:dyDescent="0.35">
      <c r="A60" s="193" t="s">
        <v>2936</v>
      </c>
      <c r="B60" s="138">
        <v>40914</v>
      </c>
      <c r="C60" s="304"/>
      <c r="D60" s="181" t="s">
        <v>2083</v>
      </c>
      <c r="E60" s="181" t="s">
        <v>2058</v>
      </c>
      <c r="F60" s="181" t="s">
        <v>2058</v>
      </c>
      <c r="G60" s="181" t="s">
        <v>2058</v>
      </c>
      <c r="H60" s="181" t="s">
        <v>2041</v>
      </c>
      <c r="I60" s="168" t="s">
        <v>335</v>
      </c>
      <c r="J60" s="168" t="s">
        <v>336</v>
      </c>
      <c r="K60" s="313"/>
      <c r="L60" s="139" t="s">
        <v>249</v>
      </c>
      <c r="M60" s="138">
        <v>41061</v>
      </c>
    </row>
    <row r="61" spans="1:13" ht="15.75" customHeight="1" x14ac:dyDescent="0.35">
      <c r="A61" s="193" t="s">
        <v>2937</v>
      </c>
      <c r="B61" s="138">
        <v>40914</v>
      </c>
      <c r="C61" s="304"/>
      <c r="D61" s="181" t="s">
        <v>2079</v>
      </c>
      <c r="E61" s="181" t="s">
        <v>2084</v>
      </c>
      <c r="F61" s="181" t="s">
        <v>2058</v>
      </c>
      <c r="G61" s="181" t="s">
        <v>2058</v>
      </c>
      <c r="H61" s="181" t="s">
        <v>2041</v>
      </c>
      <c r="I61" s="168" t="s">
        <v>337</v>
      </c>
      <c r="J61" s="168" t="s">
        <v>338</v>
      </c>
      <c r="K61" s="313"/>
      <c r="L61" s="139"/>
      <c r="M61" s="138">
        <v>41061</v>
      </c>
    </row>
    <row r="62" spans="1:13" ht="15.75" customHeight="1" x14ac:dyDescent="0.35">
      <c r="A62" s="193" t="s">
        <v>2938</v>
      </c>
      <c r="B62" s="138">
        <v>40916</v>
      </c>
      <c r="C62" s="304"/>
      <c r="D62" s="181" t="s">
        <v>2085</v>
      </c>
      <c r="E62" s="181" t="s">
        <v>2086</v>
      </c>
      <c r="F62" s="181" t="s">
        <v>2086</v>
      </c>
      <c r="G62" s="181" t="s">
        <v>2087</v>
      </c>
      <c r="H62" s="181" t="s">
        <v>2041</v>
      </c>
      <c r="I62" s="168" t="s">
        <v>339</v>
      </c>
      <c r="J62" s="168" t="s">
        <v>340</v>
      </c>
      <c r="K62" s="313"/>
      <c r="L62" s="139"/>
      <c r="M62" s="138">
        <v>41122</v>
      </c>
    </row>
    <row r="63" spans="1:13" ht="15.75" customHeight="1" x14ac:dyDescent="0.35">
      <c r="A63" s="193" t="s">
        <v>2939</v>
      </c>
      <c r="B63" s="138">
        <v>40918</v>
      </c>
      <c r="C63" s="304"/>
      <c r="D63" s="181" t="s">
        <v>2039</v>
      </c>
      <c r="E63" s="181" t="s">
        <v>2039</v>
      </c>
      <c r="F63" s="181" t="s">
        <v>2040</v>
      </c>
      <c r="G63" s="181" t="s">
        <v>2040</v>
      </c>
      <c r="H63" s="181" t="s">
        <v>2041</v>
      </c>
      <c r="I63" s="168" t="s">
        <v>341</v>
      </c>
      <c r="J63" s="168" t="s">
        <v>342</v>
      </c>
      <c r="K63" s="313"/>
      <c r="L63" s="139"/>
      <c r="M63" s="138" t="s">
        <v>343</v>
      </c>
    </row>
    <row r="64" spans="1:13" ht="15.75" customHeight="1" x14ac:dyDescent="0.35">
      <c r="A64" s="193" t="s">
        <v>2940</v>
      </c>
      <c r="B64" s="138">
        <v>40918</v>
      </c>
      <c r="C64" s="304"/>
      <c r="D64" s="181" t="s">
        <v>2039</v>
      </c>
      <c r="E64" s="181" t="s">
        <v>2039</v>
      </c>
      <c r="F64" s="181" t="s">
        <v>2040</v>
      </c>
      <c r="G64" s="181" t="s">
        <v>2040</v>
      </c>
      <c r="H64" s="181" t="s">
        <v>2041</v>
      </c>
      <c r="I64" s="168" t="s">
        <v>344</v>
      </c>
      <c r="J64" s="168" t="s">
        <v>345</v>
      </c>
      <c r="K64" s="313"/>
      <c r="L64" s="139"/>
      <c r="M64" s="138">
        <v>41183</v>
      </c>
    </row>
    <row r="65" spans="1:13" ht="15.75" customHeight="1" x14ac:dyDescent="0.35">
      <c r="A65" s="193" t="s">
        <v>2941</v>
      </c>
      <c r="B65" s="138">
        <v>40919</v>
      </c>
      <c r="C65" s="304"/>
      <c r="D65" s="181" t="s">
        <v>2039</v>
      </c>
      <c r="E65" s="181" t="s">
        <v>2039</v>
      </c>
      <c r="F65" s="181" t="s">
        <v>2040</v>
      </c>
      <c r="G65" s="181" t="s">
        <v>2040</v>
      </c>
      <c r="H65" s="181" t="s">
        <v>2041</v>
      </c>
      <c r="I65" s="168" t="s">
        <v>346</v>
      </c>
      <c r="J65" s="168" t="s">
        <v>347</v>
      </c>
      <c r="K65" s="313"/>
      <c r="L65" s="139"/>
      <c r="M65" s="138">
        <v>41214</v>
      </c>
    </row>
    <row r="66" spans="1:13" ht="15.75" customHeight="1" x14ac:dyDescent="0.35">
      <c r="A66" s="193" t="s">
        <v>2942</v>
      </c>
      <c r="B66" s="138">
        <v>40929</v>
      </c>
      <c r="C66" s="304"/>
      <c r="D66" s="181" t="s">
        <v>2088</v>
      </c>
      <c r="E66" s="181" t="s">
        <v>2089</v>
      </c>
      <c r="F66" s="181" t="s">
        <v>2045</v>
      </c>
      <c r="G66" s="181" t="s">
        <v>2040</v>
      </c>
      <c r="H66" s="181" t="s">
        <v>2041</v>
      </c>
      <c r="I66" s="168" t="s">
        <v>348</v>
      </c>
      <c r="J66" s="168" t="s">
        <v>349</v>
      </c>
      <c r="K66" s="313"/>
      <c r="L66" s="139"/>
      <c r="M66" s="138">
        <v>40929</v>
      </c>
    </row>
    <row r="67" spans="1:13" ht="15.75" customHeight="1" x14ac:dyDescent="0.35">
      <c r="A67" s="193" t="s">
        <v>2943</v>
      </c>
      <c r="B67" s="138">
        <v>40950</v>
      </c>
      <c r="C67" s="304"/>
      <c r="D67" s="181" t="s">
        <v>2046</v>
      </c>
      <c r="E67" s="181" t="s">
        <v>2047</v>
      </c>
      <c r="F67" s="181" t="s">
        <v>2048</v>
      </c>
      <c r="G67" s="181" t="s">
        <v>2049</v>
      </c>
      <c r="H67" s="181" t="s">
        <v>2041</v>
      </c>
      <c r="I67" s="168" t="s">
        <v>350</v>
      </c>
      <c r="J67" s="168" t="s">
        <v>351</v>
      </c>
      <c r="K67" s="313"/>
      <c r="L67" s="139"/>
      <c r="M67" s="138">
        <v>41215</v>
      </c>
    </row>
    <row r="68" spans="1:13" ht="15.75" customHeight="1" x14ac:dyDescent="0.35">
      <c r="A68" s="193" t="s">
        <v>2944</v>
      </c>
      <c r="B68" s="138">
        <v>40951</v>
      </c>
      <c r="C68" s="304"/>
      <c r="D68" s="181" t="s">
        <v>2039</v>
      </c>
      <c r="E68" s="181" t="s">
        <v>2039</v>
      </c>
      <c r="F68" s="181" t="s">
        <v>2040</v>
      </c>
      <c r="G68" s="181" t="s">
        <v>2040</v>
      </c>
      <c r="H68" s="181" t="s">
        <v>2041</v>
      </c>
      <c r="I68" s="168" t="s">
        <v>352</v>
      </c>
      <c r="J68" s="168" t="s">
        <v>353</v>
      </c>
      <c r="K68" s="313"/>
      <c r="L68" s="139"/>
      <c r="M68" s="138">
        <v>41126</v>
      </c>
    </row>
    <row r="69" spans="1:13" ht="15.75" customHeight="1" x14ac:dyDescent="0.35">
      <c r="A69" s="193" t="s">
        <v>2945</v>
      </c>
      <c r="B69" s="138">
        <v>40964</v>
      </c>
      <c r="C69" s="302"/>
      <c r="D69" s="181" t="s">
        <v>2080</v>
      </c>
      <c r="E69" s="181" t="s">
        <v>2040</v>
      </c>
      <c r="F69" s="181" t="s">
        <v>2040</v>
      </c>
      <c r="G69" s="181" t="s">
        <v>2040</v>
      </c>
      <c r="H69" s="181" t="s">
        <v>2041</v>
      </c>
      <c r="I69" s="168" t="s">
        <v>354</v>
      </c>
      <c r="J69" s="168" t="s">
        <v>355</v>
      </c>
      <c r="K69" s="313"/>
      <c r="L69" s="169"/>
      <c r="M69" s="138" t="s">
        <v>209</v>
      </c>
    </row>
    <row r="70" spans="1:13" ht="15.75" customHeight="1" x14ac:dyDescent="0.35">
      <c r="A70" s="193" t="s">
        <v>2946</v>
      </c>
      <c r="B70" s="138">
        <v>41025</v>
      </c>
      <c r="C70" s="302"/>
      <c r="D70" s="181" t="s">
        <v>2044</v>
      </c>
      <c r="E70" s="181" t="s">
        <v>2045</v>
      </c>
      <c r="F70" s="181" t="s">
        <v>2040</v>
      </c>
      <c r="G70" s="181" t="s">
        <v>2040</v>
      </c>
      <c r="H70" s="181" t="s">
        <v>2041</v>
      </c>
      <c r="I70" s="168" t="s">
        <v>356</v>
      </c>
      <c r="J70" s="168" t="s">
        <v>357</v>
      </c>
      <c r="K70" s="313"/>
      <c r="L70" s="169"/>
      <c r="M70" s="138" t="s">
        <v>222</v>
      </c>
    </row>
    <row r="71" spans="1:13" ht="15.75" customHeight="1" x14ac:dyDescent="0.35">
      <c r="A71" s="193" t="s">
        <v>2947</v>
      </c>
      <c r="B71" s="138">
        <v>41025</v>
      </c>
      <c r="C71" s="302"/>
      <c r="D71" s="181" t="s">
        <v>2090</v>
      </c>
      <c r="E71" s="181" t="s">
        <v>2091</v>
      </c>
      <c r="F71" s="181" t="s">
        <v>2040</v>
      </c>
      <c r="G71" s="181" t="s">
        <v>2040</v>
      </c>
      <c r="H71" s="181" t="s">
        <v>2041</v>
      </c>
      <c r="I71" s="168" t="s">
        <v>358</v>
      </c>
      <c r="J71" s="168" t="s">
        <v>359</v>
      </c>
      <c r="K71" s="313"/>
      <c r="L71" s="169"/>
      <c r="M71" s="138" t="s">
        <v>214</v>
      </c>
    </row>
    <row r="72" spans="1:13" ht="15.75" customHeight="1" x14ac:dyDescent="0.35">
      <c r="A72" s="193" t="s">
        <v>2948</v>
      </c>
      <c r="B72" s="138">
        <v>41025</v>
      </c>
      <c r="C72" s="302"/>
      <c r="D72" s="181" t="s">
        <v>2091</v>
      </c>
      <c r="E72" s="181" t="s">
        <v>2090</v>
      </c>
      <c r="F72" s="181" t="s">
        <v>2040</v>
      </c>
      <c r="G72" s="181" t="s">
        <v>2041</v>
      </c>
      <c r="H72" s="181" t="s">
        <v>2041</v>
      </c>
      <c r="I72" s="168" t="s">
        <v>360</v>
      </c>
      <c r="J72" s="168" t="s">
        <v>361</v>
      </c>
      <c r="K72" s="313"/>
      <c r="L72" s="169"/>
      <c r="M72" s="138" t="s">
        <v>214</v>
      </c>
    </row>
    <row r="73" spans="1:13" ht="15.75" customHeight="1" x14ac:dyDescent="0.35">
      <c r="A73" s="193" t="s">
        <v>2949</v>
      </c>
      <c r="B73" s="138">
        <v>41027</v>
      </c>
      <c r="C73" s="304"/>
      <c r="D73" s="181" t="s">
        <v>2091</v>
      </c>
      <c r="E73" s="181" t="s">
        <v>2092</v>
      </c>
      <c r="F73" s="181" t="s">
        <v>2040</v>
      </c>
      <c r="G73" s="181" t="s">
        <v>2040</v>
      </c>
      <c r="H73" s="181" t="s">
        <v>2041</v>
      </c>
      <c r="I73" s="168" t="s">
        <v>362</v>
      </c>
      <c r="J73" s="168" t="s">
        <v>363</v>
      </c>
      <c r="K73" s="313"/>
      <c r="L73" s="139"/>
      <c r="M73" s="138" t="s">
        <v>364</v>
      </c>
    </row>
    <row r="74" spans="1:13" ht="15.75" customHeight="1" x14ac:dyDescent="0.35">
      <c r="A74" s="193" t="s">
        <v>2950</v>
      </c>
      <c r="B74" s="138">
        <v>41028</v>
      </c>
      <c r="C74" s="302"/>
      <c r="D74" s="181" t="s">
        <v>2093</v>
      </c>
      <c r="E74" s="181" t="s">
        <v>2039</v>
      </c>
      <c r="F74" s="181" t="s">
        <v>2040</v>
      </c>
      <c r="G74" s="181" t="s">
        <v>2040</v>
      </c>
      <c r="H74" s="181" t="s">
        <v>2041</v>
      </c>
      <c r="I74" s="168" t="s">
        <v>365</v>
      </c>
      <c r="J74" s="168" t="s">
        <v>366</v>
      </c>
      <c r="K74" s="313"/>
      <c r="L74" s="169"/>
      <c r="M74" s="138" t="s">
        <v>367</v>
      </c>
    </row>
    <row r="75" spans="1:13" ht="15.75" customHeight="1" x14ac:dyDescent="0.35">
      <c r="A75" s="193" t="s">
        <v>2951</v>
      </c>
      <c r="B75" s="138">
        <v>41028</v>
      </c>
      <c r="C75" s="304"/>
      <c r="D75" s="181" t="s">
        <v>2042</v>
      </c>
      <c r="E75" s="181" t="s">
        <v>2039</v>
      </c>
      <c r="F75" s="181" t="s">
        <v>2040</v>
      </c>
      <c r="G75" s="181" t="s">
        <v>2040</v>
      </c>
      <c r="H75" s="181" t="s">
        <v>2041</v>
      </c>
      <c r="I75" s="168" t="s">
        <v>368</v>
      </c>
      <c r="J75" s="168" t="s">
        <v>369</v>
      </c>
      <c r="K75" s="313"/>
      <c r="L75" s="139"/>
      <c r="M75" s="138" t="s">
        <v>367</v>
      </c>
    </row>
    <row r="76" spans="1:13" ht="15.75" customHeight="1" x14ac:dyDescent="0.35">
      <c r="A76" s="193" t="s">
        <v>2952</v>
      </c>
      <c r="B76" s="138">
        <v>41028</v>
      </c>
      <c r="C76" s="304"/>
      <c r="D76" s="181" t="s">
        <v>2091</v>
      </c>
      <c r="E76" s="181" t="s">
        <v>2090</v>
      </c>
      <c r="F76" s="181" t="s">
        <v>2040</v>
      </c>
      <c r="G76" s="181" t="s">
        <v>2040</v>
      </c>
      <c r="H76" s="181" t="s">
        <v>2041</v>
      </c>
      <c r="I76" s="168" t="s">
        <v>370</v>
      </c>
      <c r="J76" s="168" t="s">
        <v>371</v>
      </c>
      <c r="K76" s="313"/>
      <c r="L76" s="139"/>
      <c r="M76" s="138" t="s">
        <v>367</v>
      </c>
    </row>
    <row r="77" spans="1:13" ht="15.75" customHeight="1" x14ac:dyDescent="0.35">
      <c r="A77" s="193" t="s">
        <v>2953</v>
      </c>
      <c r="B77" s="138">
        <v>41028</v>
      </c>
      <c r="C77" s="304"/>
      <c r="D77" s="181" t="s">
        <v>2094</v>
      </c>
      <c r="E77" s="181" t="s">
        <v>2043</v>
      </c>
      <c r="F77" s="181" t="s">
        <v>2040</v>
      </c>
      <c r="G77" s="181" t="s">
        <v>2040</v>
      </c>
      <c r="H77" s="181" t="s">
        <v>2041</v>
      </c>
      <c r="I77" s="168" t="s">
        <v>372</v>
      </c>
      <c r="J77" s="168" t="s">
        <v>373</v>
      </c>
      <c r="K77" s="313"/>
      <c r="L77" s="139"/>
      <c r="M77" s="138" t="s">
        <v>367</v>
      </c>
    </row>
    <row r="78" spans="1:13" ht="15.75" customHeight="1" x14ac:dyDescent="0.35">
      <c r="A78" s="193" t="s">
        <v>2954</v>
      </c>
      <c r="B78" s="138">
        <v>41028</v>
      </c>
      <c r="C78" s="302"/>
      <c r="D78" s="181" t="s">
        <v>2042</v>
      </c>
      <c r="E78" s="181" t="s">
        <v>2039</v>
      </c>
      <c r="F78" s="181" t="s">
        <v>2040</v>
      </c>
      <c r="G78" s="181" t="s">
        <v>2040</v>
      </c>
      <c r="H78" s="181" t="s">
        <v>2041</v>
      </c>
      <c r="I78" s="168" t="s">
        <v>374</v>
      </c>
      <c r="J78" s="168" t="s">
        <v>375</v>
      </c>
      <c r="K78" s="313"/>
      <c r="L78" s="169"/>
      <c r="M78" s="138" t="s">
        <v>367</v>
      </c>
    </row>
    <row r="79" spans="1:13" ht="15.75" customHeight="1" x14ac:dyDescent="0.35">
      <c r="A79" s="193" t="s">
        <v>2955</v>
      </c>
      <c r="B79" s="138">
        <v>41028</v>
      </c>
      <c r="C79" s="302"/>
      <c r="D79" s="181" t="s">
        <v>2093</v>
      </c>
      <c r="E79" s="181" t="s">
        <v>2039</v>
      </c>
      <c r="F79" s="181" t="s">
        <v>2040</v>
      </c>
      <c r="G79" s="181" t="s">
        <v>2040</v>
      </c>
      <c r="H79" s="181" t="s">
        <v>2041</v>
      </c>
      <c r="I79" s="168" t="s">
        <v>376</v>
      </c>
      <c r="J79" s="168" t="s">
        <v>377</v>
      </c>
      <c r="K79" s="313"/>
      <c r="L79" s="169"/>
      <c r="M79" s="138" t="s">
        <v>367</v>
      </c>
    </row>
    <row r="80" spans="1:13" ht="15.75" customHeight="1" x14ac:dyDescent="0.35">
      <c r="A80" s="193" t="s">
        <v>2956</v>
      </c>
      <c r="B80" s="138">
        <v>41028</v>
      </c>
      <c r="C80" s="304"/>
      <c r="D80" s="181" t="s">
        <v>2091</v>
      </c>
      <c r="E80" s="181" t="s">
        <v>2090</v>
      </c>
      <c r="F80" s="181" t="s">
        <v>2040</v>
      </c>
      <c r="G80" s="181" t="s">
        <v>2040</v>
      </c>
      <c r="H80" s="181" t="s">
        <v>2041</v>
      </c>
      <c r="I80" s="168" t="s">
        <v>378</v>
      </c>
      <c r="J80" s="168" t="s">
        <v>379</v>
      </c>
      <c r="K80" s="313"/>
      <c r="L80" s="139"/>
      <c r="M80" s="138" t="s">
        <v>367</v>
      </c>
    </row>
    <row r="81" spans="1:14" ht="15.75" customHeight="1" x14ac:dyDescent="0.35">
      <c r="A81" s="193" t="s">
        <v>2957</v>
      </c>
      <c r="B81" s="138">
        <v>41028</v>
      </c>
      <c r="C81" s="304"/>
      <c r="D81" s="181" t="s">
        <v>2054</v>
      </c>
      <c r="E81" s="181" t="s">
        <v>2043</v>
      </c>
      <c r="F81" s="181" t="s">
        <v>2040</v>
      </c>
      <c r="G81" s="181" t="s">
        <v>2040</v>
      </c>
      <c r="H81" s="181" t="s">
        <v>2041</v>
      </c>
      <c r="I81" s="168" t="s">
        <v>380</v>
      </c>
      <c r="J81" s="168" t="s">
        <v>381</v>
      </c>
      <c r="K81" s="313"/>
      <c r="L81" s="139"/>
      <c r="M81" s="138" t="s">
        <v>367</v>
      </c>
    </row>
    <row r="82" spans="1:14" ht="15.75" customHeight="1" x14ac:dyDescent="0.35">
      <c r="A82" s="193" t="s">
        <v>2958</v>
      </c>
      <c r="B82" s="138">
        <v>41028</v>
      </c>
      <c r="C82" s="304"/>
      <c r="D82" s="181" t="s">
        <v>2095</v>
      </c>
      <c r="E82" s="181" t="s">
        <v>2096</v>
      </c>
      <c r="F82" s="181" t="s">
        <v>2097</v>
      </c>
      <c r="G82" s="181" t="s">
        <v>2040</v>
      </c>
      <c r="H82" s="181" t="s">
        <v>2041</v>
      </c>
      <c r="I82" s="168" t="s">
        <v>382</v>
      </c>
      <c r="J82" s="168" t="s">
        <v>383</v>
      </c>
      <c r="K82" s="313"/>
      <c r="L82" s="139"/>
      <c r="M82" s="138" t="s">
        <v>367</v>
      </c>
    </row>
    <row r="83" spans="1:14" ht="15.75" customHeight="1" x14ac:dyDescent="0.35">
      <c r="A83" s="193" t="s">
        <v>2959</v>
      </c>
      <c r="B83" s="138">
        <v>41029</v>
      </c>
      <c r="C83" s="304"/>
      <c r="D83" s="181" t="s">
        <v>2098</v>
      </c>
      <c r="E83" s="181" t="s">
        <v>2099</v>
      </c>
      <c r="F83" s="181" t="s">
        <v>2073</v>
      </c>
      <c r="G83" s="181" t="s">
        <v>2058</v>
      </c>
      <c r="H83" s="181" t="s">
        <v>2041</v>
      </c>
      <c r="I83" s="168" t="s">
        <v>384</v>
      </c>
      <c r="J83" s="168" t="s">
        <v>385</v>
      </c>
      <c r="K83" s="313"/>
      <c r="L83" s="139"/>
      <c r="M83" s="138" t="s">
        <v>386</v>
      </c>
    </row>
    <row r="84" spans="1:14" ht="15.75" customHeight="1" x14ac:dyDescent="0.35">
      <c r="A84" s="193" t="s">
        <v>2960</v>
      </c>
      <c r="B84" s="138">
        <v>41029</v>
      </c>
      <c r="C84" s="304"/>
      <c r="D84" s="181" t="s">
        <v>2043</v>
      </c>
      <c r="E84" s="181" t="s">
        <v>2043</v>
      </c>
      <c r="F84" s="181" t="s">
        <v>2040</v>
      </c>
      <c r="G84" s="181" t="s">
        <v>2041</v>
      </c>
      <c r="H84" s="181" t="s">
        <v>2041</v>
      </c>
      <c r="I84" s="168" t="s">
        <v>387</v>
      </c>
      <c r="J84" s="168" t="s">
        <v>388</v>
      </c>
      <c r="K84" s="313"/>
      <c r="L84" s="139"/>
      <c r="M84" s="138" t="s">
        <v>386</v>
      </c>
    </row>
    <row r="85" spans="1:14" ht="15.75" customHeight="1" x14ac:dyDescent="0.35">
      <c r="A85" s="193" t="s">
        <v>2961</v>
      </c>
      <c r="B85" s="138">
        <v>41029</v>
      </c>
      <c r="C85" s="304"/>
      <c r="D85" s="181" t="s">
        <v>2094</v>
      </c>
      <c r="E85" s="181" t="s">
        <v>2043</v>
      </c>
      <c r="F85" s="181" t="s">
        <v>2040</v>
      </c>
      <c r="G85" s="181" t="s">
        <v>2041</v>
      </c>
      <c r="H85" s="181" t="s">
        <v>2041</v>
      </c>
      <c r="I85" s="168" t="s">
        <v>389</v>
      </c>
      <c r="J85" s="168" t="s">
        <v>390</v>
      </c>
      <c r="K85" s="313"/>
      <c r="L85" s="139"/>
      <c r="M85" s="138" t="s">
        <v>386</v>
      </c>
    </row>
    <row r="86" spans="1:14" ht="15.75" customHeight="1" x14ac:dyDescent="0.35">
      <c r="A86" s="193" t="s">
        <v>2962</v>
      </c>
      <c r="B86" s="138">
        <v>41029</v>
      </c>
      <c r="C86" s="304"/>
      <c r="D86" s="181" t="s">
        <v>2043</v>
      </c>
      <c r="E86" s="181" t="s">
        <v>2040</v>
      </c>
      <c r="F86" s="181" t="s">
        <v>2040</v>
      </c>
      <c r="G86" s="181" t="s">
        <v>2040</v>
      </c>
      <c r="H86" s="181" t="s">
        <v>2041</v>
      </c>
      <c r="I86" s="168" t="s">
        <v>391</v>
      </c>
      <c r="J86" s="168" t="s">
        <v>392</v>
      </c>
      <c r="K86" s="313"/>
      <c r="L86" s="139"/>
      <c r="M86" s="138" t="s">
        <v>386</v>
      </c>
    </row>
    <row r="87" spans="1:14" ht="15.75" customHeight="1" x14ac:dyDescent="0.35">
      <c r="A87" s="193" t="s">
        <v>2963</v>
      </c>
      <c r="B87" s="138">
        <v>41029</v>
      </c>
      <c r="C87" s="304"/>
      <c r="D87" s="181" t="s">
        <v>2094</v>
      </c>
      <c r="E87" s="181" t="s">
        <v>2043</v>
      </c>
      <c r="F87" s="181" t="s">
        <v>2040</v>
      </c>
      <c r="G87" s="181" t="s">
        <v>2040</v>
      </c>
      <c r="H87" s="181" t="s">
        <v>2041</v>
      </c>
      <c r="I87" s="168" t="s">
        <v>393</v>
      </c>
      <c r="J87" s="168" t="s">
        <v>394</v>
      </c>
      <c r="K87" s="313"/>
      <c r="L87" s="139"/>
      <c r="M87" s="138" t="s">
        <v>386</v>
      </c>
    </row>
    <row r="88" spans="1:14" ht="15.75" customHeight="1" x14ac:dyDescent="0.35">
      <c r="A88" s="193" t="s">
        <v>2964</v>
      </c>
      <c r="B88" s="138">
        <v>41029</v>
      </c>
      <c r="C88" s="304"/>
      <c r="D88" s="181" t="s">
        <v>2043</v>
      </c>
      <c r="E88" s="181" t="s">
        <v>2040</v>
      </c>
      <c r="F88" s="181" t="s">
        <v>2040</v>
      </c>
      <c r="G88" s="181" t="s">
        <v>2041</v>
      </c>
      <c r="H88" s="181" t="s">
        <v>2041</v>
      </c>
      <c r="I88" s="168" t="s">
        <v>395</v>
      </c>
      <c r="J88" s="168" t="s">
        <v>396</v>
      </c>
      <c r="K88" s="313"/>
      <c r="L88" s="139"/>
      <c r="M88" s="138" t="s">
        <v>386</v>
      </c>
    </row>
    <row r="89" spans="1:14" ht="15.75" customHeight="1" x14ac:dyDescent="0.35">
      <c r="A89" s="193" t="s">
        <v>2965</v>
      </c>
      <c r="B89" s="138">
        <v>41029</v>
      </c>
      <c r="C89" s="304"/>
      <c r="D89" s="181" t="s">
        <v>2094</v>
      </c>
      <c r="E89" s="181" t="s">
        <v>2043</v>
      </c>
      <c r="F89" s="181" t="s">
        <v>2040</v>
      </c>
      <c r="G89" s="181" t="s">
        <v>2040</v>
      </c>
      <c r="H89" s="181" t="s">
        <v>2041</v>
      </c>
      <c r="I89" s="168" t="s">
        <v>397</v>
      </c>
      <c r="J89" s="168" t="s">
        <v>398</v>
      </c>
      <c r="K89" s="313"/>
      <c r="L89" s="139"/>
      <c r="M89" s="274">
        <v>40980</v>
      </c>
      <c r="N89" s="274"/>
    </row>
    <row r="90" spans="1:14" ht="15.75" customHeight="1" x14ac:dyDescent="0.35">
      <c r="A90" s="193" t="s">
        <v>2966</v>
      </c>
      <c r="B90" s="138">
        <v>41029</v>
      </c>
      <c r="C90" s="304"/>
      <c r="D90" s="181" t="s">
        <v>2040</v>
      </c>
      <c r="E90" s="181" t="s">
        <v>2040</v>
      </c>
      <c r="F90" s="181" t="s">
        <v>2040</v>
      </c>
      <c r="G90" s="181" t="s">
        <v>2040</v>
      </c>
      <c r="H90" s="181" t="s">
        <v>2041</v>
      </c>
      <c r="I90" s="168" t="s">
        <v>399</v>
      </c>
      <c r="J90" s="168" t="s">
        <v>400</v>
      </c>
      <c r="K90" s="313"/>
      <c r="L90" s="139"/>
      <c r="M90" s="138" t="s">
        <v>386</v>
      </c>
    </row>
    <row r="91" spans="1:14" ht="15.75" customHeight="1" x14ac:dyDescent="0.35">
      <c r="A91" s="193" t="s">
        <v>2967</v>
      </c>
      <c r="B91" s="138">
        <v>41029</v>
      </c>
      <c r="C91" s="304"/>
      <c r="D91" s="181" t="s">
        <v>2043</v>
      </c>
      <c r="E91" s="181" t="s">
        <v>2040</v>
      </c>
      <c r="F91" s="181" t="s">
        <v>2040</v>
      </c>
      <c r="G91" s="181" t="s">
        <v>2040</v>
      </c>
      <c r="H91" s="181" t="s">
        <v>2041</v>
      </c>
      <c r="I91" s="168" t="s">
        <v>401</v>
      </c>
      <c r="J91" s="168" t="s">
        <v>402</v>
      </c>
      <c r="K91" s="313"/>
      <c r="L91" s="139"/>
      <c r="M91" s="138" t="s">
        <v>386</v>
      </c>
    </row>
    <row r="92" spans="1:14" ht="15.75" customHeight="1" x14ac:dyDescent="0.35">
      <c r="A92" s="193" t="s">
        <v>2968</v>
      </c>
      <c r="B92" s="138">
        <v>41031</v>
      </c>
      <c r="C92" s="302"/>
      <c r="D92" s="181" t="s">
        <v>2071</v>
      </c>
      <c r="E92" s="181" t="s">
        <v>2071</v>
      </c>
      <c r="F92" s="181" t="s">
        <v>2073</v>
      </c>
      <c r="G92" s="181" t="s">
        <v>2073</v>
      </c>
      <c r="H92" s="181" t="s">
        <v>2041</v>
      </c>
      <c r="I92" s="168" t="s">
        <v>403</v>
      </c>
      <c r="J92" s="168" t="s">
        <v>404</v>
      </c>
      <c r="K92" s="313"/>
      <c r="L92" s="169"/>
      <c r="M92" s="138">
        <v>40944</v>
      </c>
    </row>
    <row r="93" spans="1:14" ht="15.75" customHeight="1" x14ac:dyDescent="0.35">
      <c r="A93" s="193" t="s">
        <v>2969</v>
      </c>
      <c r="B93" s="138">
        <v>41031</v>
      </c>
      <c r="C93" s="302"/>
      <c r="D93" s="181" t="s">
        <v>2071</v>
      </c>
      <c r="E93" s="181" t="s">
        <v>2071</v>
      </c>
      <c r="F93" s="181" t="s">
        <v>2073</v>
      </c>
      <c r="G93" s="181" t="s">
        <v>2041</v>
      </c>
      <c r="H93" s="181" t="s">
        <v>2041</v>
      </c>
      <c r="I93" s="168" t="s">
        <v>405</v>
      </c>
      <c r="J93" s="168" t="s">
        <v>406</v>
      </c>
      <c r="K93" s="313"/>
      <c r="L93" s="169"/>
      <c r="M93" s="138">
        <v>40944</v>
      </c>
    </row>
    <row r="94" spans="1:14" ht="15.75" customHeight="1" x14ac:dyDescent="0.35">
      <c r="A94" s="193" t="s">
        <v>2970</v>
      </c>
      <c r="B94" s="138">
        <v>41031</v>
      </c>
      <c r="C94" s="302"/>
      <c r="D94" s="181" t="s">
        <v>2071</v>
      </c>
      <c r="E94" s="181" t="s">
        <v>2071</v>
      </c>
      <c r="F94" s="181" t="s">
        <v>2073</v>
      </c>
      <c r="G94" s="181" t="s">
        <v>2041</v>
      </c>
      <c r="H94" s="181" t="s">
        <v>2041</v>
      </c>
      <c r="I94" s="168" t="s">
        <v>407</v>
      </c>
      <c r="J94" s="168" t="s">
        <v>408</v>
      </c>
      <c r="K94" s="313"/>
      <c r="L94" s="169"/>
      <c r="M94" s="138">
        <v>40944</v>
      </c>
    </row>
    <row r="95" spans="1:14" ht="15.75" customHeight="1" x14ac:dyDescent="0.35">
      <c r="A95" s="193" t="s">
        <v>2971</v>
      </c>
      <c r="B95" s="138">
        <v>41031</v>
      </c>
      <c r="C95" s="302"/>
      <c r="D95" s="181" t="s">
        <v>2071</v>
      </c>
      <c r="E95" s="181" t="s">
        <v>2072</v>
      </c>
      <c r="F95" s="181" t="s">
        <v>2073</v>
      </c>
      <c r="G95" s="181" t="s">
        <v>2041</v>
      </c>
      <c r="H95" s="181" t="s">
        <v>2041</v>
      </c>
      <c r="I95" s="168" t="s">
        <v>409</v>
      </c>
      <c r="J95" s="168" t="s">
        <v>410</v>
      </c>
      <c r="K95" s="313"/>
      <c r="L95" s="169"/>
      <c r="M95" s="138">
        <v>40944</v>
      </c>
    </row>
    <row r="96" spans="1:14" ht="15.75" customHeight="1" x14ac:dyDescent="0.35">
      <c r="A96" s="193" t="s">
        <v>2972</v>
      </c>
      <c r="B96" s="138">
        <v>41031</v>
      </c>
      <c r="C96" s="302"/>
      <c r="D96" s="181" t="s">
        <v>2071</v>
      </c>
      <c r="E96" s="181" t="s">
        <v>2072</v>
      </c>
      <c r="F96" s="181" t="s">
        <v>2073</v>
      </c>
      <c r="G96" s="181" t="s">
        <v>2041</v>
      </c>
      <c r="H96" s="181" t="s">
        <v>2041</v>
      </c>
      <c r="I96" s="168" t="s">
        <v>411</v>
      </c>
      <c r="J96" s="168" t="s">
        <v>412</v>
      </c>
      <c r="K96" s="313"/>
      <c r="L96" s="169"/>
      <c r="M96" s="138">
        <v>41004</v>
      </c>
    </row>
    <row r="97" spans="1:14" ht="15.75" customHeight="1" x14ac:dyDescent="0.35">
      <c r="A97" s="193" t="s">
        <v>2973</v>
      </c>
      <c r="B97" s="138">
        <v>41033</v>
      </c>
      <c r="C97" s="304"/>
      <c r="D97" s="181" t="s">
        <v>2071</v>
      </c>
      <c r="E97" s="181" t="s">
        <v>2072</v>
      </c>
      <c r="F97" s="181" t="s">
        <v>2073</v>
      </c>
      <c r="G97" s="181" t="s">
        <v>2041</v>
      </c>
      <c r="H97" s="181" t="s">
        <v>2041</v>
      </c>
      <c r="I97" s="168" t="s">
        <v>413</v>
      </c>
      <c r="J97" s="168" t="s">
        <v>414</v>
      </c>
      <c r="K97" s="313"/>
      <c r="L97" s="139"/>
      <c r="M97" s="138" t="s">
        <v>415</v>
      </c>
    </row>
    <row r="98" spans="1:14" ht="15.75" customHeight="1" x14ac:dyDescent="0.35">
      <c r="A98" s="193" t="s">
        <v>2974</v>
      </c>
      <c r="B98" s="138">
        <v>41033</v>
      </c>
      <c r="C98" s="302"/>
      <c r="D98" s="181" t="s">
        <v>2071</v>
      </c>
      <c r="E98" s="181" t="s">
        <v>2071</v>
      </c>
      <c r="F98" s="181" t="s">
        <v>2073</v>
      </c>
      <c r="G98" s="181" t="s">
        <v>2041</v>
      </c>
      <c r="H98" s="181" t="s">
        <v>2041</v>
      </c>
      <c r="I98" s="168" t="s">
        <v>416</v>
      </c>
      <c r="J98" s="168" t="s">
        <v>417</v>
      </c>
      <c r="K98" s="313"/>
      <c r="L98" s="169"/>
      <c r="M98" s="138">
        <v>41004</v>
      </c>
    </row>
    <row r="99" spans="1:14" ht="15.75" customHeight="1" x14ac:dyDescent="0.35">
      <c r="A99" s="193" t="s">
        <v>2975</v>
      </c>
      <c r="B99" s="138">
        <v>41034</v>
      </c>
      <c r="C99" s="304"/>
      <c r="D99" s="181" t="s">
        <v>2091</v>
      </c>
      <c r="E99" s="181" t="s">
        <v>2090</v>
      </c>
      <c r="F99" s="181" t="s">
        <v>2040</v>
      </c>
      <c r="G99" s="181" t="s">
        <v>2040</v>
      </c>
      <c r="H99" s="181" t="s">
        <v>2041</v>
      </c>
      <c r="I99" s="168" t="s">
        <v>418</v>
      </c>
      <c r="J99" s="168" t="s">
        <v>419</v>
      </c>
      <c r="K99" s="313"/>
      <c r="L99" s="139"/>
      <c r="M99" s="138">
        <v>41034</v>
      </c>
    </row>
    <row r="100" spans="1:14" ht="15.75" customHeight="1" x14ac:dyDescent="0.35">
      <c r="A100" s="193" t="s">
        <v>2976</v>
      </c>
      <c r="B100" s="138">
        <v>41035</v>
      </c>
      <c r="C100" s="304"/>
      <c r="D100" s="181" t="s">
        <v>2075</v>
      </c>
      <c r="E100" s="181" t="s">
        <v>2058</v>
      </c>
      <c r="F100" s="181" t="s">
        <v>2058</v>
      </c>
      <c r="G100" s="181" t="s">
        <v>2058</v>
      </c>
      <c r="H100" s="181" t="s">
        <v>2041</v>
      </c>
      <c r="I100" s="168" t="s">
        <v>420</v>
      </c>
      <c r="J100" s="168" t="s">
        <v>421</v>
      </c>
      <c r="K100" s="313"/>
      <c r="L100" s="139" t="s">
        <v>249</v>
      </c>
      <c r="M100" s="138">
        <v>41065</v>
      </c>
    </row>
    <row r="101" spans="1:14" ht="15.75" customHeight="1" x14ac:dyDescent="0.35">
      <c r="A101" s="193" t="s">
        <v>2977</v>
      </c>
      <c r="B101" s="138">
        <v>41035</v>
      </c>
      <c r="C101" s="304"/>
      <c r="D101" s="181" t="s">
        <v>2100</v>
      </c>
      <c r="E101" s="181" t="s">
        <v>2101</v>
      </c>
      <c r="F101" s="181" t="s">
        <v>2102</v>
      </c>
      <c r="G101" s="181" t="s">
        <v>2058</v>
      </c>
      <c r="H101" s="181" t="s">
        <v>2041</v>
      </c>
      <c r="I101" s="168" t="s">
        <v>422</v>
      </c>
      <c r="J101" s="168" t="s">
        <v>423</v>
      </c>
      <c r="K101" s="313"/>
      <c r="L101" s="139"/>
      <c r="M101" s="138">
        <v>41065</v>
      </c>
    </row>
    <row r="102" spans="1:14" ht="15.75" customHeight="1" x14ac:dyDescent="0.35">
      <c r="A102" s="193" t="s">
        <v>2978</v>
      </c>
      <c r="B102" s="138">
        <v>41035</v>
      </c>
      <c r="C102" s="304"/>
      <c r="D102" s="181" t="s">
        <v>2103</v>
      </c>
      <c r="E102" s="181" t="s">
        <v>2075</v>
      </c>
      <c r="F102" s="181" t="s">
        <v>2058</v>
      </c>
      <c r="G102" s="181" t="s">
        <v>2058</v>
      </c>
      <c r="H102" s="181" t="s">
        <v>2041</v>
      </c>
      <c r="I102" s="168" t="s">
        <v>424</v>
      </c>
      <c r="J102" s="168" t="s">
        <v>425</v>
      </c>
      <c r="K102" s="313"/>
      <c r="L102" s="139"/>
      <c r="M102" s="138">
        <v>41065</v>
      </c>
    </row>
    <row r="103" spans="1:14" ht="15.75" customHeight="1" x14ac:dyDescent="0.35">
      <c r="A103" s="193" t="s">
        <v>2979</v>
      </c>
      <c r="B103" s="138">
        <v>41037</v>
      </c>
      <c r="C103" s="304"/>
      <c r="D103" s="181" t="s">
        <v>2104</v>
      </c>
      <c r="E103" s="181" t="s">
        <v>2058</v>
      </c>
      <c r="F103" s="181" t="s">
        <v>2058</v>
      </c>
      <c r="G103" s="181" t="s">
        <v>2058</v>
      </c>
      <c r="H103" s="181" t="s">
        <v>2041</v>
      </c>
      <c r="I103" s="168" t="s">
        <v>426</v>
      </c>
      <c r="J103" s="168" t="s">
        <v>427</v>
      </c>
      <c r="K103" s="313"/>
      <c r="L103" s="139"/>
      <c r="M103" s="138">
        <v>41126</v>
      </c>
    </row>
    <row r="104" spans="1:14" ht="15.75" customHeight="1" x14ac:dyDescent="0.35">
      <c r="A104" s="193" t="s">
        <v>2980</v>
      </c>
      <c r="B104" s="138">
        <v>41037</v>
      </c>
      <c r="C104" s="304"/>
      <c r="D104" s="181" t="s">
        <v>2104</v>
      </c>
      <c r="E104" s="181" t="s">
        <v>2058</v>
      </c>
      <c r="F104" s="181" t="s">
        <v>2058</v>
      </c>
      <c r="G104" s="181" t="s">
        <v>2040</v>
      </c>
      <c r="H104" s="181" t="s">
        <v>2041</v>
      </c>
      <c r="I104" s="168" t="s">
        <v>428</v>
      </c>
      <c r="J104" s="168" t="s">
        <v>429</v>
      </c>
      <c r="K104" s="313"/>
      <c r="L104" s="139"/>
      <c r="M104" s="138">
        <v>41126</v>
      </c>
    </row>
    <row r="105" spans="1:14" ht="15.75" customHeight="1" x14ac:dyDescent="0.35">
      <c r="A105" s="193" t="s">
        <v>2981</v>
      </c>
      <c r="B105" s="138">
        <v>41039</v>
      </c>
      <c r="C105" s="304"/>
      <c r="D105" s="181" t="s">
        <v>2105</v>
      </c>
      <c r="E105" s="181" t="s">
        <v>2092</v>
      </c>
      <c r="F105" s="181" t="s">
        <v>2040</v>
      </c>
      <c r="G105" s="181" t="s">
        <v>2040</v>
      </c>
      <c r="H105" s="181" t="s">
        <v>2041</v>
      </c>
      <c r="I105" s="168" t="s">
        <v>430</v>
      </c>
      <c r="J105" s="168" t="s">
        <v>431</v>
      </c>
      <c r="K105" s="313"/>
      <c r="L105" s="139"/>
      <c r="M105" s="138">
        <v>41187</v>
      </c>
    </row>
    <row r="106" spans="1:14" ht="15.75" customHeight="1" x14ac:dyDescent="0.35">
      <c r="A106" s="193" t="s">
        <v>2982</v>
      </c>
      <c r="B106" s="138">
        <v>41045</v>
      </c>
      <c r="C106" s="304"/>
      <c r="D106" s="181" t="s">
        <v>2106</v>
      </c>
      <c r="E106" s="181" t="s">
        <v>2073</v>
      </c>
      <c r="F106" s="181" t="s">
        <v>2073</v>
      </c>
      <c r="G106" s="181" t="s">
        <v>2041</v>
      </c>
      <c r="H106" s="181" t="s">
        <v>2041</v>
      </c>
      <c r="I106" s="168" t="s">
        <v>432</v>
      </c>
      <c r="J106" s="168" t="s">
        <v>433</v>
      </c>
      <c r="K106" s="313"/>
      <c r="L106" s="139"/>
      <c r="M106" s="138" t="s">
        <v>434</v>
      </c>
    </row>
    <row r="107" spans="1:14" ht="15.75" customHeight="1" x14ac:dyDescent="0.35">
      <c r="A107" s="193" t="s">
        <v>2983</v>
      </c>
      <c r="B107" s="138">
        <v>41046</v>
      </c>
      <c r="C107" s="304"/>
      <c r="D107" s="181" t="s">
        <v>2107</v>
      </c>
      <c r="E107" s="181" t="s">
        <v>2108</v>
      </c>
      <c r="F107" s="181" t="s">
        <v>2109</v>
      </c>
      <c r="G107" s="181" t="s">
        <v>2109</v>
      </c>
      <c r="H107" s="181" t="s">
        <v>2041</v>
      </c>
      <c r="I107" s="168" t="s">
        <v>435</v>
      </c>
      <c r="J107" s="168" t="s">
        <v>436</v>
      </c>
      <c r="K107" s="313"/>
      <c r="L107" s="139"/>
      <c r="M107" s="138" t="s">
        <v>437</v>
      </c>
    </row>
    <row r="108" spans="1:14" ht="15.75" customHeight="1" x14ac:dyDescent="0.35">
      <c r="A108" s="193" t="s">
        <v>2984</v>
      </c>
      <c r="B108" s="138">
        <v>41050</v>
      </c>
      <c r="C108" s="304"/>
      <c r="D108" s="181" t="s">
        <v>2110</v>
      </c>
      <c r="E108" s="181" t="s">
        <v>2111</v>
      </c>
      <c r="F108" s="181" t="s">
        <v>2058</v>
      </c>
      <c r="G108" s="181" t="s">
        <v>2041</v>
      </c>
      <c r="H108" s="181" t="s">
        <v>2041</v>
      </c>
      <c r="I108" s="168" t="s">
        <v>438</v>
      </c>
      <c r="J108" s="168" t="s">
        <v>439</v>
      </c>
      <c r="K108" s="313"/>
      <c r="L108" s="139"/>
      <c r="M108" s="274">
        <v>41015</v>
      </c>
      <c r="N108" s="274"/>
    </row>
    <row r="109" spans="1:14" ht="15.75" customHeight="1" x14ac:dyDescent="0.35">
      <c r="A109" s="193" t="s">
        <v>2985</v>
      </c>
      <c r="B109" s="138">
        <v>41055</v>
      </c>
      <c r="C109" s="304"/>
      <c r="D109" s="181" t="s">
        <v>2046</v>
      </c>
      <c r="E109" s="181" t="s">
        <v>2047</v>
      </c>
      <c r="F109" s="181" t="s">
        <v>2112</v>
      </c>
      <c r="G109" s="181" t="s">
        <v>2049</v>
      </c>
      <c r="H109" s="181" t="s">
        <v>2041</v>
      </c>
      <c r="I109" s="168" t="s">
        <v>440</v>
      </c>
      <c r="J109" s="168" t="s">
        <v>441</v>
      </c>
      <c r="K109" s="313"/>
      <c r="L109" s="139"/>
      <c r="M109" s="138" t="s">
        <v>442</v>
      </c>
    </row>
    <row r="110" spans="1:14" ht="15.75" customHeight="1" x14ac:dyDescent="0.35">
      <c r="A110" s="193" t="s">
        <v>2986</v>
      </c>
      <c r="B110" s="138">
        <v>41055</v>
      </c>
      <c r="C110" s="304"/>
      <c r="D110" s="181" t="s">
        <v>2046</v>
      </c>
      <c r="E110" s="181" t="s">
        <v>2047</v>
      </c>
      <c r="F110" s="181" t="s">
        <v>2048</v>
      </c>
      <c r="G110" s="181" t="s">
        <v>2049</v>
      </c>
      <c r="H110" s="181" t="s">
        <v>2041</v>
      </c>
      <c r="I110" s="168" t="s">
        <v>443</v>
      </c>
      <c r="J110" s="168" t="s">
        <v>444</v>
      </c>
      <c r="K110" s="313"/>
      <c r="L110" s="139"/>
      <c r="M110" s="138" t="s">
        <v>442</v>
      </c>
    </row>
    <row r="111" spans="1:14" ht="15.75" customHeight="1" x14ac:dyDescent="0.35">
      <c r="A111" s="193" t="s">
        <v>2987</v>
      </c>
      <c r="B111" s="138">
        <v>41064</v>
      </c>
      <c r="C111" s="304"/>
      <c r="D111" s="181" t="s">
        <v>2113</v>
      </c>
      <c r="E111" s="181" t="s">
        <v>2114</v>
      </c>
      <c r="F111" s="181" t="s">
        <v>2073</v>
      </c>
      <c r="G111" s="181" t="s">
        <v>2041</v>
      </c>
      <c r="H111" s="181" t="s">
        <v>2041</v>
      </c>
      <c r="I111" s="168" t="s">
        <v>445</v>
      </c>
      <c r="J111" s="168" t="s">
        <v>446</v>
      </c>
      <c r="K111" s="313"/>
      <c r="L111" s="139"/>
      <c r="M111" s="138">
        <v>41005</v>
      </c>
    </row>
    <row r="112" spans="1:14" ht="15.75" customHeight="1" x14ac:dyDescent="0.35">
      <c r="A112" s="193" t="s">
        <v>2988</v>
      </c>
      <c r="B112" s="138">
        <v>41064</v>
      </c>
      <c r="C112" s="304"/>
      <c r="D112" s="181" t="s">
        <v>2091</v>
      </c>
      <c r="E112" s="181" t="s">
        <v>2092</v>
      </c>
      <c r="F112" s="181" t="s">
        <v>2040</v>
      </c>
      <c r="G112" s="181" t="s">
        <v>2040</v>
      </c>
      <c r="H112" s="181" t="s">
        <v>2041</v>
      </c>
      <c r="I112" s="168" t="s">
        <v>447</v>
      </c>
      <c r="J112" s="168" t="s">
        <v>448</v>
      </c>
      <c r="K112" s="313"/>
      <c r="L112" s="139"/>
      <c r="M112" s="138">
        <v>41005</v>
      </c>
    </row>
    <row r="113" spans="1:13" ht="15.75" customHeight="1" x14ac:dyDescent="0.35">
      <c r="A113" s="193" t="s">
        <v>2989</v>
      </c>
      <c r="B113" s="138">
        <v>41070</v>
      </c>
      <c r="C113" s="304"/>
      <c r="D113" s="181" t="s">
        <v>2091</v>
      </c>
      <c r="E113" s="181" t="s">
        <v>2090</v>
      </c>
      <c r="F113" s="181" t="s">
        <v>2040</v>
      </c>
      <c r="G113" s="181" t="s">
        <v>2040</v>
      </c>
      <c r="H113" s="181" t="s">
        <v>2041</v>
      </c>
      <c r="I113" s="168" t="s">
        <v>449</v>
      </c>
      <c r="J113" s="168" t="s">
        <v>450</v>
      </c>
      <c r="K113" s="313"/>
      <c r="L113" s="139"/>
      <c r="M113" s="138">
        <v>41188</v>
      </c>
    </row>
    <row r="114" spans="1:13" ht="15.75" customHeight="1" x14ac:dyDescent="0.35">
      <c r="A114" s="193" t="s">
        <v>2990</v>
      </c>
      <c r="B114" s="138">
        <v>41077</v>
      </c>
      <c r="C114" s="304"/>
      <c r="D114" s="181" t="s">
        <v>2115</v>
      </c>
      <c r="E114" s="181" t="s">
        <v>2092</v>
      </c>
      <c r="F114" s="181" t="s">
        <v>2040</v>
      </c>
      <c r="G114" s="181" t="s">
        <v>2040</v>
      </c>
      <c r="H114" s="181" t="s">
        <v>2041</v>
      </c>
      <c r="I114" s="168" t="s">
        <v>451</v>
      </c>
      <c r="J114" s="168" t="s">
        <v>452</v>
      </c>
      <c r="K114" s="313"/>
      <c r="L114" s="139"/>
      <c r="M114" s="138" t="s">
        <v>453</v>
      </c>
    </row>
    <row r="115" spans="1:13" ht="15.75" customHeight="1" x14ac:dyDescent="0.35">
      <c r="A115" s="193" t="s">
        <v>2991</v>
      </c>
      <c r="B115" s="138">
        <v>41077</v>
      </c>
      <c r="C115" s="304"/>
      <c r="D115" s="181" t="s">
        <v>2091</v>
      </c>
      <c r="E115" s="181" t="s">
        <v>2092</v>
      </c>
      <c r="F115" s="181" t="s">
        <v>2040</v>
      </c>
      <c r="G115" s="181" t="s">
        <v>2040</v>
      </c>
      <c r="H115" s="181" t="s">
        <v>2041</v>
      </c>
      <c r="I115" s="168" t="s">
        <v>454</v>
      </c>
      <c r="J115" s="168" t="s">
        <v>455</v>
      </c>
      <c r="K115" s="313"/>
      <c r="L115" s="139"/>
      <c r="M115" s="138" t="s">
        <v>453</v>
      </c>
    </row>
    <row r="116" spans="1:13" ht="15.75" customHeight="1" x14ac:dyDescent="0.35">
      <c r="A116" s="193" t="s">
        <v>2992</v>
      </c>
      <c r="B116" s="138">
        <v>41078</v>
      </c>
      <c r="C116" s="304"/>
      <c r="D116" s="181" t="s">
        <v>2071</v>
      </c>
      <c r="E116" s="181" t="s">
        <v>2116</v>
      </c>
      <c r="F116" s="181" t="s">
        <v>2073</v>
      </c>
      <c r="G116" s="181" t="s">
        <v>2041</v>
      </c>
      <c r="H116" s="181" t="s">
        <v>2041</v>
      </c>
      <c r="I116" s="168" t="s">
        <v>456</v>
      </c>
      <c r="J116" s="168" t="s">
        <v>457</v>
      </c>
      <c r="K116" s="313"/>
      <c r="L116" s="139"/>
      <c r="M116" s="138" t="s">
        <v>458</v>
      </c>
    </row>
    <row r="117" spans="1:13" ht="15.75" customHeight="1" x14ac:dyDescent="0.35">
      <c r="A117" s="193" t="s">
        <v>2993</v>
      </c>
      <c r="B117" s="138">
        <v>41085</v>
      </c>
      <c r="C117" s="304"/>
      <c r="D117" s="181" t="s">
        <v>2071</v>
      </c>
      <c r="E117" s="181" t="s">
        <v>2116</v>
      </c>
      <c r="F117" s="181" t="s">
        <v>2073</v>
      </c>
      <c r="G117" s="181" t="s">
        <v>2041</v>
      </c>
      <c r="H117" s="181" t="s">
        <v>2041</v>
      </c>
      <c r="I117" s="168" t="s">
        <v>459</v>
      </c>
      <c r="J117" s="168" t="s">
        <v>460</v>
      </c>
      <c r="K117" s="313"/>
      <c r="L117" s="139"/>
      <c r="M117" s="138" t="s">
        <v>461</v>
      </c>
    </row>
    <row r="118" spans="1:13" ht="15.75" customHeight="1" x14ac:dyDescent="0.35">
      <c r="A118" s="193" t="s">
        <v>2994</v>
      </c>
      <c r="B118" s="138">
        <v>41135</v>
      </c>
      <c r="C118" s="304"/>
      <c r="D118" s="181" t="s">
        <v>2117</v>
      </c>
      <c r="E118" s="181" t="s">
        <v>2118</v>
      </c>
      <c r="F118" s="181" t="s">
        <v>2045</v>
      </c>
      <c r="G118" s="181" t="s">
        <v>2040</v>
      </c>
      <c r="H118" s="181" t="s">
        <v>2041</v>
      </c>
      <c r="I118" s="168" t="s">
        <v>462</v>
      </c>
      <c r="J118" s="168" t="s">
        <v>463</v>
      </c>
      <c r="K118" s="313"/>
      <c r="L118" s="139"/>
      <c r="M118" s="138" t="s">
        <v>464</v>
      </c>
    </row>
    <row r="119" spans="1:13" ht="15.75" customHeight="1" x14ac:dyDescent="0.35">
      <c r="A119" s="193" t="s">
        <v>2995</v>
      </c>
      <c r="B119" s="138">
        <v>41135</v>
      </c>
      <c r="C119" s="304"/>
      <c r="D119" s="181" t="s">
        <v>2071</v>
      </c>
      <c r="E119" s="181" t="s">
        <v>2072</v>
      </c>
      <c r="F119" s="181" t="s">
        <v>2073</v>
      </c>
      <c r="G119" s="181" t="s">
        <v>2041</v>
      </c>
      <c r="H119" s="181" t="s">
        <v>2041</v>
      </c>
      <c r="I119" s="168" t="s">
        <v>465</v>
      </c>
      <c r="J119" s="168" t="s">
        <v>466</v>
      </c>
      <c r="K119" s="313"/>
      <c r="L119" s="139"/>
      <c r="M119" s="138" t="s">
        <v>467</v>
      </c>
    </row>
    <row r="120" spans="1:13" ht="15.75" customHeight="1" x14ac:dyDescent="0.35">
      <c r="A120" s="193" t="s">
        <v>2996</v>
      </c>
      <c r="B120" s="138">
        <v>41157</v>
      </c>
      <c r="C120" s="304"/>
      <c r="D120" s="181" t="s">
        <v>2119</v>
      </c>
      <c r="E120" s="181" t="s">
        <v>2120</v>
      </c>
      <c r="F120" s="181" t="s">
        <v>2040</v>
      </c>
      <c r="G120" s="181" t="s">
        <v>2040</v>
      </c>
      <c r="H120" s="181" t="s">
        <v>2041</v>
      </c>
      <c r="I120" s="168" t="s">
        <v>468</v>
      </c>
      <c r="J120" s="168" t="s">
        <v>469</v>
      </c>
      <c r="K120" s="313"/>
      <c r="L120" s="139"/>
      <c r="M120" s="138">
        <v>41038</v>
      </c>
    </row>
    <row r="121" spans="1:13" ht="15.75" customHeight="1" x14ac:dyDescent="0.35">
      <c r="A121" s="193" t="s">
        <v>2997</v>
      </c>
      <c r="B121" s="138">
        <v>41162</v>
      </c>
      <c r="C121" s="304"/>
      <c r="D121" s="181" t="s">
        <v>2121</v>
      </c>
      <c r="E121" s="181" t="s">
        <v>2039</v>
      </c>
      <c r="F121" s="181" t="s">
        <v>2040</v>
      </c>
      <c r="G121" s="181" t="s">
        <v>2040</v>
      </c>
      <c r="H121" s="181" t="s">
        <v>2041</v>
      </c>
      <c r="I121" s="168" t="s">
        <v>470</v>
      </c>
      <c r="J121" s="168" t="s">
        <v>471</v>
      </c>
      <c r="K121" s="313"/>
      <c r="L121" s="139"/>
      <c r="M121" s="138">
        <v>41191</v>
      </c>
    </row>
    <row r="122" spans="1:13" ht="15.75" customHeight="1" x14ac:dyDescent="0.35">
      <c r="A122" s="193" t="s">
        <v>2998</v>
      </c>
      <c r="B122" s="138">
        <v>41184</v>
      </c>
      <c r="C122" s="304"/>
      <c r="D122" s="181" t="s">
        <v>2093</v>
      </c>
      <c r="E122" s="181" t="s">
        <v>2039</v>
      </c>
      <c r="F122" s="181" t="s">
        <v>2040</v>
      </c>
      <c r="G122" s="181" t="s">
        <v>2040</v>
      </c>
      <c r="H122" s="181" t="s">
        <v>2041</v>
      </c>
      <c r="I122" s="168" t="s">
        <v>472</v>
      </c>
      <c r="J122" s="168" t="s">
        <v>473</v>
      </c>
      <c r="K122" s="313"/>
      <c r="L122" s="139"/>
      <c r="M122" s="138">
        <v>40949</v>
      </c>
    </row>
    <row r="123" spans="1:13" ht="15.75" customHeight="1" x14ac:dyDescent="0.35">
      <c r="A123" s="193" t="s">
        <v>2999</v>
      </c>
      <c r="B123" s="138">
        <v>41188</v>
      </c>
      <c r="C123" s="304"/>
      <c r="D123" s="181" t="s">
        <v>2122</v>
      </c>
      <c r="E123" s="181" t="s">
        <v>2040</v>
      </c>
      <c r="F123" s="181" t="s">
        <v>2040</v>
      </c>
      <c r="G123" s="181" t="s">
        <v>2040</v>
      </c>
      <c r="H123" s="181" t="s">
        <v>2041</v>
      </c>
      <c r="I123" s="168" t="s">
        <v>474</v>
      </c>
      <c r="J123" s="168" t="s">
        <v>475</v>
      </c>
      <c r="K123" s="313"/>
      <c r="L123" s="139"/>
      <c r="M123" s="138">
        <v>41188</v>
      </c>
    </row>
    <row r="124" spans="1:13" ht="15.75" customHeight="1" x14ac:dyDescent="0.35">
      <c r="A124" s="193" t="s">
        <v>3000</v>
      </c>
      <c r="B124" s="138">
        <v>41191</v>
      </c>
      <c r="C124" s="304"/>
      <c r="D124" s="181" t="s">
        <v>2123</v>
      </c>
      <c r="E124" s="181" t="s">
        <v>2124</v>
      </c>
      <c r="F124" s="181" t="s">
        <v>2045</v>
      </c>
      <c r="G124" s="181" t="s">
        <v>2040</v>
      </c>
      <c r="H124" s="181" t="s">
        <v>2041</v>
      </c>
      <c r="I124" s="168" t="s">
        <v>476</v>
      </c>
      <c r="J124" s="168" t="s">
        <v>477</v>
      </c>
      <c r="K124" s="313"/>
      <c r="L124" s="139"/>
      <c r="M124" s="138">
        <v>41162</v>
      </c>
    </row>
    <row r="125" spans="1:13" ht="15.75" customHeight="1" x14ac:dyDescent="0.35">
      <c r="A125" s="193" t="s">
        <v>3001</v>
      </c>
      <c r="B125" s="138">
        <v>41230</v>
      </c>
      <c r="C125" s="304"/>
      <c r="D125" s="181" t="s">
        <v>2091</v>
      </c>
      <c r="E125" s="181" t="s">
        <v>2092</v>
      </c>
      <c r="F125" s="181" t="s">
        <v>2040</v>
      </c>
      <c r="G125" s="181" t="s">
        <v>2040</v>
      </c>
      <c r="H125" s="181" t="s">
        <v>2041</v>
      </c>
      <c r="I125" s="168" t="s">
        <v>478</v>
      </c>
      <c r="J125" s="168" t="s">
        <v>479</v>
      </c>
      <c r="K125" s="313"/>
      <c r="L125" s="139"/>
      <c r="M125" s="138" t="s">
        <v>480</v>
      </c>
    </row>
    <row r="126" spans="1:13" ht="15.75" customHeight="1" x14ac:dyDescent="0.35">
      <c r="A126" s="193" t="s">
        <v>3002</v>
      </c>
      <c r="B126" s="138">
        <v>41244</v>
      </c>
      <c r="C126" s="304"/>
      <c r="D126" s="181" t="s">
        <v>2125</v>
      </c>
      <c r="E126" s="181" t="s">
        <v>2126</v>
      </c>
      <c r="F126" s="181" t="s">
        <v>2040</v>
      </c>
      <c r="G126" s="181" t="s">
        <v>2040</v>
      </c>
      <c r="H126" s="181" t="s">
        <v>2041</v>
      </c>
      <c r="I126" s="168" t="s">
        <v>481</v>
      </c>
      <c r="J126" s="168" t="s">
        <v>482</v>
      </c>
      <c r="K126" s="313"/>
      <c r="L126" s="139"/>
      <c r="M126" s="138" t="s">
        <v>483</v>
      </c>
    </row>
    <row r="127" spans="1:13" ht="15.75" customHeight="1" x14ac:dyDescent="0.35">
      <c r="A127" s="193" t="s">
        <v>3003</v>
      </c>
      <c r="B127" s="138">
        <v>41244</v>
      </c>
      <c r="C127" s="304"/>
      <c r="D127" s="181" t="s">
        <v>2091</v>
      </c>
      <c r="E127" s="181" t="s">
        <v>2092</v>
      </c>
      <c r="F127" s="181" t="s">
        <v>2040</v>
      </c>
      <c r="G127" s="181" t="s">
        <v>2040</v>
      </c>
      <c r="H127" s="181" t="s">
        <v>2041</v>
      </c>
      <c r="I127" s="168" t="s">
        <v>484</v>
      </c>
      <c r="J127" s="168" t="s">
        <v>485</v>
      </c>
      <c r="K127" s="313"/>
      <c r="L127" s="139"/>
      <c r="M127" s="138">
        <v>41033</v>
      </c>
    </row>
    <row r="128" spans="1:13" ht="15.75" customHeight="1" x14ac:dyDescent="0.35">
      <c r="A128" s="193" t="s">
        <v>3004</v>
      </c>
      <c r="B128" s="138">
        <v>41244</v>
      </c>
      <c r="C128" s="304"/>
      <c r="D128" s="183" t="s">
        <v>2127</v>
      </c>
      <c r="E128" s="181" t="s">
        <v>2039</v>
      </c>
      <c r="F128" s="181" t="s">
        <v>2040</v>
      </c>
      <c r="G128" s="181" t="s">
        <v>2040</v>
      </c>
      <c r="H128" s="181" t="s">
        <v>2041</v>
      </c>
      <c r="I128" s="168" t="s">
        <v>486</v>
      </c>
      <c r="J128" s="168" t="s">
        <v>487</v>
      </c>
      <c r="K128" s="313"/>
      <c r="L128" s="139"/>
      <c r="M128" s="138" t="s">
        <v>488</v>
      </c>
    </row>
    <row r="129" spans="1:13" ht="15.75" customHeight="1" x14ac:dyDescent="0.35">
      <c r="A129" s="193" t="s">
        <v>3005</v>
      </c>
      <c r="B129" s="138">
        <v>41244</v>
      </c>
      <c r="C129" s="304"/>
      <c r="D129" s="181" t="s">
        <v>2128</v>
      </c>
      <c r="E129" s="181" t="s">
        <v>2039</v>
      </c>
      <c r="F129" s="181" t="s">
        <v>2040</v>
      </c>
      <c r="G129" s="181" t="s">
        <v>2040</v>
      </c>
      <c r="H129" s="181" t="s">
        <v>2041</v>
      </c>
      <c r="I129" s="168" t="s">
        <v>489</v>
      </c>
      <c r="J129" s="168" t="s">
        <v>490</v>
      </c>
      <c r="K129" s="313"/>
      <c r="L129" s="139"/>
      <c r="M129" s="138" t="s">
        <v>491</v>
      </c>
    </row>
    <row r="130" spans="1:13" ht="15.75" customHeight="1" x14ac:dyDescent="0.35">
      <c r="A130" s="193" t="s">
        <v>3006</v>
      </c>
      <c r="B130" s="138">
        <v>41246</v>
      </c>
      <c r="C130" s="304"/>
      <c r="D130" s="181" t="s">
        <v>2091</v>
      </c>
      <c r="E130" s="181" t="s">
        <v>2092</v>
      </c>
      <c r="F130" s="181" t="s">
        <v>2040</v>
      </c>
      <c r="G130" s="181" t="s">
        <v>2040</v>
      </c>
      <c r="H130" s="181" t="s">
        <v>2041</v>
      </c>
      <c r="I130" s="168" t="s">
        <v>492</v>
      </c>
      <c r="J130" s="168" t="s">
        <v>493</v>
      </c>
      <c r="K130" s="313"/>
      <c r="L130" s="139"/>
      <c r="M130" s="138">
        <v>41156</v>
      </c>
    </row>
    <row r="131" spans="1:13" ht="15.75" customHeight="1" x14ac:dyDescent="0.35">
      <c r="A131" s="193" t="s">
        <v>3007</v>
      </c>
      <c r="B131" s="138">
        <v>41251</v>
      </c>
      <c r="C131" s="304"/>
      <c r="D131" s="181" t="s">
        <v>2124</v>
      </c>
      <c r="E131" s="181" t="s">
        <v>2045</v>
      </c>
      <c r="F131" s="181" t="s">
        <v>2040</v>
      </c>
      <c r="G131" s="181" t="s">
        <v>2040</v>
      </c>
      <c r="H131" s="181" t="s">
        <v>2041</v>
      </c>
      <c r="I131" s="168" t="s">
        <v>494</v>
      </c>
      <c r="J131" s="168" t="s">
        <v>495</v>
      </c>
      <c r="K131" s="313"/>
      <c r="L131" s="139"/>
      <c r="M131" s="138">
        <v>41133</v>
      </c>
    </row>
    <row r="132" spans="1:13" ht="15.75" customHeight="1" x14ac:dyDescent="0.35">
      <c r="A132" s="193" t="s">
        <v>3008</v>
      </c>
      <c r="B132" s="138">
        <v>41251</v>
      </c>
      <c r="C132" s="304"/>
      <c r="D132" s="181" t="s">
        <v>2120</v>
      </c>
      <c r="E132" s="181" t="s">
        <v>2124</v>
      </c>
      <c r="F132" s="181" t="s">
        <v>2040</v>
      </c>
      <c r="G132" s="181" t="s">
        <v>2040</v>
      </c>
      <c r="H132" s="181" t="s">
        <v>2041</v>
      </c>
      <c r="I132" s="168" t="s">
        <v>496</v>
      </c>
      <c r="J132" s="168" t="s">
        <v>497</v>
      </c>
      <c r="K132" s="313"/>
      <c r="L132" s="139"/>
      <c r="M132" s="138" t="s">
        <v>498</v>
      </c>
    </row>
    <row r="133" spans="1:13" ht="15.75" customHeight="1" x14ac:dyDescent="0.35">
      <c r="A133" s="193" t="s">
        <v>3009</v>
      </c>
      <c r="B133" s="138">
        <v>41251</v>
      </c>
      <c r="C133" s="304"/>
      <c r="D133" s="181" t="s">
        <v>2124</v>
      </c>
      <c r="E133" s="181" t="s">
        <v>2045</v>
      </c>
      <c r="F133" s="181" t="s">
        <v>2040</v>
      </c>
      <c r="G133" s="181" t="s">
        <v>2040</v>
      </c>
      <c r="H133" s="181" t="s">
        <v>2041</v>
      </c>
      <c r="I133" s="168" t="s">
        <v>499</v>
      </c>
      <c r="J133" s="168" t="s">
        <v>500</v>
      </c>
      <c r="K133" s="313"/>
      <c r="L133" s="139"/>
      <c r="M133" s="138">
        <v>41133</v>
      </c>
    </row>
    <row r="134" spans="1:13" ht="15.75" customHeight="1" x14ac:dyDescent="0.35">
      <c r="A134" s="193" t="s">
        <v>3010</v>
      </c>
      <c r="B134" s="138">
        <v>41253</v>
      </c>
      <c r="C134" s="304"/>
      <c r="D134" s="181" t="s">
        <v>2089</v>
      </c>
      <c r="E134" s="181" t="s">
        <v>2045</v>
      </c>
      <c r="F134" s="181" t="s">
        <v>2040</v>
      </c>
      <c r="G134" s="181" t="s">
        <v>2040</v>
      </c>
      <c r="H134" s="181" t="s">
        <v>2041</v>
      </c>
      <c r="I134" s="168" t="s">
        <v>501</v>
      </c>
      <c r="J134" s="168" t="s">
        <v>502</v>
      </c>
      <c r="K134" s="313"/>
      <c r="L134" s="139"/>
      <c r="M134" s="138">
        <v>41194</v>
      </c>
    </row>
    <row r="135" spans="1:13" ht="15.75" customHeight="1" x14ac:dyDescent="0.35">
      <c r="A135" s="193" t="s">
        <v>3011</v>
      </c>
      <c r="B135" s="138">
        <v>41253</v>
      </c>
      <c r="C135" s="304"/>
      <c r="D135" s="181" t="s">
        <v>2089</v>
      </c>
      <c r="E135" s="181" t="s">
        <v>2045</v>
      </c>
      <c r="F135" s="181" t="s">
        <v>2040</v>
      </c>
      <c r="G135" s="181" t="s">
        <v>2040</v>
      </c>
      <c r="H135" s="181" t="s">
        <v>2041</v>
      </c>
      <c r="I135" s="168" t="s">
        <v>503</v>
      </c>
      <c r="J135" s="168" t="s">
        <v>504</v>
      </c>
      <c r="K135" s="313"/>
      <c r="L135" s="139"/>
      <c r="M135" s="138">
        <v>41194</v>
      </c>
    </row>
    <row r="136" spans="1:13" ht="15.75" customHeight="1" x14ac:dyDescent="0.35">
      <c r="A136" s="193" t="s">
        <v>3012</v>
      </c>
      <c r="B136" s="138">
        <v>41260</v>
      </c>
      <c r="C136" s="304"/>
      <c r="D136" s="181" t="s">
        <v>2122</v>
      </c>
      <c r="E136" s="181" t="s">
        <v>2129</v>
      </c>
      <c r="F136" s="181" t="s">
        <v>2040</v>
      </c>
      <c r="G136" s="181" t="s">
        <v>2040</v>
      </c>
      <c r="H136" s="181" t="s">
        <v>2041</v>
      </c>
      <c r="I136" s="168" t="s">
        <v>505</v>
      </c>
      <c r="J136" s="168" t="s">
        <v>506</v>
      </c>
      <c r="K136" s="313"/>
      <c r="L136" s="139"/>
      <c r="M136" s="138" t="s">
        <v>507</v>
      </c>
    </row>
    <row r="137" spans="1:13" ht="15.75" customHeight="1" x14ac:dyDescent="0.35">
      <c r="A137" s="193" t="s">
        <v>3013</v>
      </c>
      <c r="B137" s="138">
        <v>41265</v>
      </c>
      <c r="C137" s="304"/>
      <c r="D137" s="181" t="s">
        <v>2071</v>
      </c>
      <c r="E137" s="181" t="s">
        <v>2116</v>
      </c>
      <c r="F137" s="181" t="s">
        <v>2073</v>
      </c>
      <c r="G137" s="181" t="s">
        <v>2041</v>
      </c>
      <c r="H137" s="181" t="s">
        <v>2041</v>
      </c>
      <c r="I137" s="168" t="s">
        <v>508</v>
      </c>
      <c r="J137" s="168" t="s">
        <v>509</v>
      </c>
      <c r="K137" s="313"/>
      <c r="L137" s="139"/>
      <c r="M137" s="138">
        <v>41206</v>
      </c>
    </row>
    <row r="138" spans="1:13" ht="15.75" customHeight="1" x14ac:dyDescent="0.35">
      <c r="A138" s="193" t="s">
        <v>3014</v>
      </c>
      <c r="B138" s="138">
        <v>41265</v>
      </c>
      <c r="C138" s="304"/>
      <c r="D138" s="181" t="s">
        <v>2090</v>
      </c>
      <c r="E138" s="181" t="s">
        <v>2092</v>
      </c>
      <c r="F138" s="181" t="s">
        <v>2040</v>
      </c>
      <c r="G138" s="181" t="s">
        <v>2040</v>
      </c>
      <c r="H138" s="181" t="s">
        <v>2041</v>
      </c>
      <c r="I138" s="168" t="s">
        <v>510</v>
      </c>
      <c r="J138" s="168" t="s">
        <v>511</v>
      </c>
      <c r="K138" s="313"/>
      <c r="L138" s="139"/>
      <c r="M138" s="138">
        <v>41218</v>
      </c>
    </row>
    <row r="139" spans="1:13" ht="15.75" customHeight="1" x14ac:dyDescent="0.35">
      <c r="A139" s="193" t="s">
        <v>3015</v>
      </c>
      <c r="B139" s="138">
        <v>41279</v>
      </c>
      <c r="C139" s="304"/>
      <c r="D139" s="181" t="s">
        <v>2130</v>
      </c>
      <c r="E139" s="181" t="s">
        <v>2130</v>
      </c>
      <c r="F139" s="181" t="s">
        <v>2041</v>
      </c>
      <c r="G139" s="181" t="s">
        <v>2041</v>
      </c>
      <c r="H139" s="181" t="s">
        <v>2041</v>
      </c>
      <c r="I139" s="168" t="s">
        <v>512</v>
      </c>
      <c r="J139" s="168" t="s">
        <v>513</v>
      </c>
      <c r="K139" s="313"/>
      <c r="L139" s="139"/>
      <c r="M139" s="138" t="s">
        <v>514</v>
      </c>
    </row>
    <row r="140" spans="1:13" ht="15.75" customHeight="1" x14ac:dyDescent="0.35">
      <c r="A140" s="193" t="s">
        <v>3016</v>
      </c>
      <c r="B140" s="138">
        <v>41279</v>
      </c>
      <c r="C140" s="304"/>
      <c r="D140" s="181" t="s">
        <v>2130</v>
      </c>
      <c r="E140" s="181" t="s">
        <v>2130</v>
      </c>
      <c r="F140" s="181" t="s">
        <v>2041</v>
      </c>
      <c r="G140" s="181" t="s">
        <v>2041</v>
      </c>
      <c r="H140" s="181" t="s">
        <v>2041</v>
      </c>
      <c r="I140" s="168" t="s">
        <v>515</v>
      </c>
      <c r="J140" s="168" t="s">
        <v>516</v>
      </c>
      <c r="K140" s="313"/>
      <c r="L140" s="139"/>
      <c r="M140" s="138" t="s">
        <v>514</v>
      </c>
    </row>
    <row r="141" spans="1:13" ht="15.75" customHeight="1" x14ac:dyDescent="0.35">
      <c r="A141" s="193" t="s">
        <v>3017</v>
      </c>
      <c r="B141" s="138">
        <v>41279</v>
      </c>
      <c r="C141" s="304"/>
      <c r="D141" s="181" t="s">
        <v>2071</v>
      </c>
      <c r="E141" s="181" t="s">
        <v>2116</v>
      </c>
      <c r="F141" s="181" t="s">
        <v>2073</v>
      </c>
      <c r="G141" s="181" t="s">
        <v>2041</v>
      </c>
      <c r="H141" s="181" t="s">
        <v>2041</v>
      </c>
      <c r="I141" s="168" t="s">
        <v>517</v>
      </c>
      <c r="J141" s="168" t="s">
        <v>518</v>
      </c>
      <c r="K141" s="313"/>
      <c r="L141" s="139"/>
      <c r="M141" s="138" t="s">
        <v>519</v>
      </c>
    </row>
    <row r="142" spans="1:13" ht="15.75" customHeight="1" x14ac:dyDescent="0.35">
      <c r="A142" s="193" t="s">
        <v>3018</v>
      </c>
      <c r="B142" s="138">
        <v>41279</v>
      </c>
      <c r="C142" s="304"/>
      <c r="D142" s="181" t="s">
        <v>2071</v>
      </c>
      <c r="E142" s="181" t="s">
        <v>2131</v>
      </c>
      <c r="F142" s="181" t="s">
        <v>2073</v>
      </c>
      <c r="G142" s="181" t="s">
        <v>2041</v>
      </c>
      <c r="H142" s="181" t="s">
        <v>2041</v>
      </c>
      <c r="I142" s="168" t="s">
        <v>520</v>
      </c>
      <c r="J142" s="168" t="s">
        <v>521</v>
      </c>
      <c r="K142" s="313"/>
      <c r="L142" s="139"/>
      <c r="M142" s="138">
        <v>41191</v>
      </c>
    </row>
    <row r="143" spans="1:13" ht="15.75" customHeight="1" x14ac:dyDescent="0.35">
      <c r="A143" s="193" t="s">
        <v>3019</v>
      </c>
      <c r="B143" s="138">
        <v>41279</v>
      </c>
      <c r="C143" s="304"/>
      <c r="D143" s="181" t="s">
        <v>2132</v>
      </c>
      <c r="E143" s="181" t="s">
        <v>2071</v>
      </c>
      <c r="F143" s="181" t="s">
        <v>2133</v>
      </c>
      <c r="G143" s="181" t="s">
        <v>2073</v>
      </c>
      <c r="H143" s="181" t="s">
        <v>2041</v>
      </c>
      <c r="I143" s="168" t="s">
        <v>522</v>
      </c>
      <c r="J143" s="168" t="s">
        <v>523</v>
      </c>
      <c r="K143" s="313"/>
      <c r="L143" s="139"/>
      <c r="M143" s="138">
        <v>41549</v>
      </c>
    </row>
    <row r="144" spans="1:13" ht="15.75" customHeight="1" x14ac:dyDescent="0.35">
      <c r="A144" s="193" t="s">
        <v>3020</v>
      </c>
      <c r="B144" s="138">
        <v>41279</v>
      </c>
      <c r="C144" s="304"/>
      <c r="D144" s="181" t="s">
        <v>2071</v>
      </c>
      <c r="E144" s="181" t="s">
        <v>2116</v>
      </c>
      <c r="F144" s="181" t="s">
        <v>2073</v>
      </c>
      <c r="G144" s="181" t="s">
        <v>2041</v>
      </c>
      <c r="H144" s="181" t="s">
        <v>2041</v>
      </c>
      <c r="I144" s="168" t="s">
        <v>524</v>
      </c>
      <c r="J144" s="168" t="s">
        <v>525</v>
      </c>
      <c r="K144" s="313"/>
      <c r="L144" s="139"/>
      <c r="M144" s="138" t="s">
        <v>519</v>
      </c>
    </row>
    <row r="145" spans="1:13" ht="15.75" customHeight="1" x14ac:dyDescent="0.35">
      <c r="A145" s="193" t="s">
        <v>3021</v>
      </c>
      <c r="B145" s="138">
        <v>41279</v>
      </c>
      <c r="C145" s="304"/>
      <c r="D145" s="181" t="s">
        <v>2071</v>
      </c>
      <c r="E145" s="181" t="s">
        <v>2116</v>
      </c>
      <c r="F145" s="181" t="s">
        <v>2073</v>
      </c>
      <c r="G145" s="181" t="s">
        <v>2041</v>
      </c>
      <c r="H145" s="181" t="s">
        <v>2041</v>
      </c>
      <c r="I145" s="168" t="s">
        <v>526</v>
      </c>
      <c r="J145" s="168" t="s">
        <v>527</v>
      </c>
      <c r="K145" s="313"/>
      <c r="L145" s="139"/>
      <c r="M145" s="138" t="s">
        <v>528</v>
      </c>
    </row>
    <row r="146" spans="1:13" ht="15.75" customHeight="1" x14ac:dyDescent="0.35">
      <c r="A146" s="193" t="s">
        <v>3022</v>
      </c>
      <c r="B146" s="138">
        <v>41310</v>
      </c>
      <c r="C146" s="304"/>
      <c r="D146" s="181" t="s">
        <v>2134</v>
      </c>
      <c r="E146" s="181" t="s">
        <v>2135</v>
      </c>
      <c r="F146" s="181" t="s">
        <v>2040</v>
      </c>
      <c r="G146" s="181" t="s">
        <v>2040</v>
      </c>
      <c r="H146" s="181" t="s">
        <v>2041</v>
      </c>
      <c r="I146" s="168" t="s">
        <v>529</v>
      </c>
      <c r="J146" s="168" t="s">
        <v>530</v>
      </c>
      <c r="K146" s="313"/>
      <c r="L146" s="139"/>
      <c r="M146" s="138">
        <v>41366</v>
      </c>
    </row>
    <row r="147" spans="1:13" ht="15.75" customHeight="1" x14ac:dyDescent="0.35">
      <c r="A147" s="193" t="s">
        <v>3023</v>
      </c>
      <c r="B147" s="138">
        <v>41310</v>
      </c>
      <c r="C147" s="304"/>
      <c r="D147" s="181" t="s">
        <v>2136</v>
      </c>
      <c r="E147" s="181" t="s">
        <v>2137</v>
      </c>
      <c r="F147" s="181" t="s">
        <v>2040</v>
      </c>
      <c r="G147" s="181" t="s">
        <v>2040</v>
      </c>
      <c r="H147" s="181" t="s">
        <v>2041</v>
      </c>
      <c r="I147" s="168" t="s">
        <v>531</v>
      </c>
      <c r="J147" s="168" t="s">
        <v>532</v>
      </c>
      <c r="K147" s="313"/>
      <c r="L147" s="139"/>
      <c r="M147" s="138">
        <v>41549</v>
      </c>
    </row>
    <row r="148" spans="1:13" ht="15.75" customHeight="1" x14ac:dyDescent="0.35">
      <c r="A148" s="193" t="s">
        <v>3024</v>
      </c>
      <c r="B148" s="138">
        <v>41310</v>
      </c>
      <c r="C148" s="304"/>
      <c r="D148" s="181" t="s">
        <v>2043</v>
      </c>
      <c r="E148" s="181" t="s">
        <v>2040</v>
      </c>
      <c r="F148" s="181" t="s">
        <v>2040</v>
      </c>
      <c r="G148" s="181" t="s">
        <v>2040</v>
      </c>
      <c r="H148" s="181" t="s">
        <v>2041</v>
      </c>
      <c r="I148" s="168" t="s">
        <v>533</v>
      </c>
      <c r="J148" s="168" t="s">
        <v>534</v>
      </c>
      <c r="K148" s="313"/>
      <c r="L148" s="139"/>
      <c r="M148" s="138">
        <v>41580</v>
      </c>
    </row>
    <row r="149" spans="1:13" ht="15.75" customHeight="1" x14ac:dyDescent="0.35">
      <c r="A149" s="193" t="s">
        <v>3025</v>
      </c>
      <c r="B149" s="138">
        <v>41310</v>
      </c>
      <c r="C149" s="304"/>
      <c r="D149" s="181" t="s">
        <v>2090</v>
      </c>
      <c r="E149" s="181" t="s">
        <v>2092</v>
      </c>
      <c r="F149" s="181" t="s">
        <v>2040</v>
      </c>
      <c r="G149" s="181" t="s">
        <v>2040</v>
      </c>
      <c r="H149" s="181" t="s">
        <v>2041</v>
      </c>
      <c r="I149" s="168" t="s">
        <v>535</v>
      </c>
      <c r="J149" s="168" t="s">
        <v>536</v>
      </c>
      <c r="K149" s="313"/>
      <c r="L149" s="139"/>
      <c r="M149" s="138">
        <v>41072</v>
      </c>
    </row>
    <row r="150" spans="1:13" ht="15.75" customHeight="1" x14ac:dyDescent="0.35">
      <c r="A150" s="193" t="s">
        <v>3026</v>
      </c>
      <c r="B150" s="138">
        <v>41310</v>
      </c>
      <c r="C150" s="304"/>
      <c r="D150" s="181" t="s">
        <v>2043</v>
      </c>
      <c r="E150" s="181" t="s">
        <v>2040</v>
      </c>
      <c r="F150" s="181" t="s">
        <v>2040</v>
      </c>
      <c r="G150" s="181" t="s">
        <v>2040</v>
      </c>
      <c r="H150" s="181" t="s">
        <v>2041</v>
      </c>
      <c r="I150" s="168" t="s">
        <v>537</v>
      </c>
      <c r="J150" s="168" t="s">
        <v>538</v>
      </c>
      <c r="K150" s="313"/>
      <c r="L150" s="139"/>
      <c r="M150" s="138">
        <v>41307</v>
      </c>
    </row>
    <row r="151" spans="1:13" ht="15.75" customHeight="1" x14ac:dyDescent="0.35">
      <c r="A151" s="193" t="s">
        <v>3027</v>
      </c>
      <c r="B151" s="138">
        <v>41310</v>
      </c>
      <c r="C151" s="304"/>
      <c r="D151" s="181" t="s">
        <v>2138</v>
      </c>
      <c r="E151" s="181" t="s">
        <v>2139</v>
      </c>
      <c r="F151" s="181" t="s">
        <v>2040</v>
      </c>
      <c r="G151" s="181" t="s">
        <v>2040</v>
      </c>
      <c r="H151" s="181" t="s">
        <v>2041</v>
      </c>
      <c r="I151" s="168" t="s">
        <v>539</v>
      </c>
      <c r="J151" s="168" t="s">
        <v>540</v>
      </c>
      <c r="K151" s="313"/>
      <c r="L151" s="139"/>
      <c r="M151" s="138">
        <v>41335</v>
      </c>
    </row>
    <row r="152" spans="1:13" ht="15.75" customHeight="1" x14ac:dyDescent="0.35">
      <c r="A152" s="193" t="s">
        <v>3028</v>
      </c>
      <c r="B152" s="138">
        <v>41310</v>
      </c>
      <c r="C152" s="304"/>
      <c r="D152" s="181" t="s">
        <v>2138</v>
      </c>
      <c r="E152" s="181" t="s">
        <v>2139</v>
      </c>
      <c r="F152" s="181" t="s">
        <v>2040</v>
      </c>
      <c r="G152" s="181" t="s">
        <v>2040</v>
      </c>
      <c r="H152" s="181" t="s">
        <v>2041</v>
      </c>
      <c r="I152" s="168" t="s">
        <v>541</v>
      </c>
      <c r="J152" s="168" t="s">
        <v>542</v>
      </c>
      <c r="K152" s="313"/>
      <c r="L152" s="139"/>
      <c r="M152" s="138">
        <v>41520</v>
      </c>
    </row>
    <row r="153" spans="1:13" ht="15.75" customHeight="1" x14ac:dyDescent="0.35">
      <c r="A153" s="193" t="s">
        <v>3029</v>
      </c>
      <c r="B153" s="138">
        <v>41330</v>
      </c>
      <c r="C153" s="304"/>
      <c r="D153" s="181" t="s">
        <v>2070</v>
      </c>
      <c r="E153" s="181" t="s">
        <v>2070</v>
      </c>
      <c r="F153" s="181" t="s">
        <v>2058</v>
      </c>
      <c r="G153" s="181" t="s">
        <v>2058</v>
      </c>
      <c r="H153" s="181" t="s">
        <v>2041</v>
      </c>
      <c r="I153" s="168" t="s">
        <v>543</v>
      </c>
      <c r="J153" s="168" t="s">
        <v>544</v>
      </c>
      <c r="K153" s="313"/>
      <c r="L153" s="139"/>
      <c r="M153" s="138">
        <v>41136</v>
      </c>
    </row>
    <row r="154" spans="1:13" ht="15.75" customHeight="1" x14ac:dyDescent="0.35">
      <c r="A154" s="193" t="s">
        <v>3030</v>
      </c>
      <c r="B154" s="138">
        <v>41331</v>
      </c>
      <c r="C154" s="304"/>
      <c r="D154" s="181" t="s">
        <v>2140</v>
      </c>
      <c r="E154" s="181" t="s">
        <v>2141</v>
      </c>
      <c r="F154" s="181" t="s">
        <v>2141</v>
      </c>
      <c r="G154" s="181" t="s">
        <v>2142</v>
      </c>
      <c r="H154" s="181" t="s">
        <v>2041</v>
      </c>
      <c r="I154" s="168" t="s">
        <v>545</v>
      </c>
      <c r="J154" s="168" t="s">
        <v>546</v>
      </c>
      <c r="K154" s="313"/>
      <c r="L154" s="139"/>
      <c r="M154" s="138" t="s">
        <v>547</v>
      </c>
    </row>
    <row r="155" spans="1:13" ht="15.75" customHeight="1" x14ac:dyDescent="0.35">
      <c r="A155" s="193" t="s">
        <v>3031</v>
      </c>
      <c r="B155" s="138">
        <v>41333</v>
      </c>
      <c r="C155" s="304"/>
      <c r="D155" s="181" t="s">
        <v>2084</v>
      </c>
      <c r="E155" s="181" t="s">
        <v>2066</v>
      </c>
      <c r="F155" s="181" t="s">
        <v>2058</v>
      </c>
      <c r="G155" s="181" t="s">
        <v>2041</v>
      </c>
      <c r="H155" s="181" t="s">
        <v>2041</v>
      </c>
      <c r="I155" s="168" t="s">
        <v>548</v>
      </c>
      <c r="J155" s="168" t="s">
        <v>549</v>
      </c>
      <c r="K155" s="313"/>
      <c r="L155" s="139"/>
      <c r="M155" s="138" t="s">
        <v>550</v>
      </c>
    </row>
    <row r="156" spans="1:13" ht="15.75" customHeight="1" x14ac:dyDescent="0.35">
      <c r="A156" s="193" t="s">
        <v>3032</v>
      </c>
      <c r="B156" s="138">
        <v>41340</v>
      </c>
      <c r="C156" s="304"/>
      <c r="D156" s="181" t="s">
        <v>2113</v>
      </c>
      <c r="E156" s="181" t="s">
        <v>2113</v>
      </c>
      <c r="F156" s="181" t="s">
        <v>2073</v>
      </c>
      <c r="G156" s="181" t="s">
        <v>2041</v>
      </c>
      <c r="H156" s="181" t="s">
        <v>2041</v>
      </c>
      <c r="I156" s="168" t="s">
        <v>551</v>
      </c>
      <c r="J156" s="168" t="s">
        <v>552</v>
      </c>
      <c r="K156" s="313"/>
      <c r="L156" s="139"/>
      <c r="M156" s="138">
        <v>40861</v>
      </c>
    </row>
    <row r="157" spans="1:13" ht="15.75" customHeight="1" x14ac:dyDescent="0.35">
      <c r="A157" s="193" t="s">
        <v>3033</v>
      </c>
      <c r="B157" s="138">
        <v>41340</v>
      </c>
      <c r="C157" s="304"/>
      <c r="D157" s="181" t="s">
        <v>2115</v>
      </c>
      <c r="E157" s="181" t="s">
        <v>2092</v>
      </c>
      <c r="F157" s="181" t="s">
        <v>2040</v>
      </c>
      <c r="G157" s="181" t="s">
        <v>2040</v>
      </c>
      <c r="H157" s="181" t="s">
        <v>2041</v>
      </c>
      <c r="I157" s="168" t="s">
        <v>553</v>
      </c>
      <c r="J157" s="168" t="s">
        <v>554</v>
      </c>
      <c r="K157" s="313"/>
      <c r="L157" s="139"/>
      <c r="M157" s="138">
        <v>40865</v>
      </c>
    </row>
    <row r="158" spans="1:13" ht="15.75" customHeight="1" x14ac:dyDescent="0.35">
      <c r="A158" s="193" t="s">
        <v>3034</v>
      </c>
      <c r="B158" s="138">
        <v>41344</v>
      </c>
      <c r="C158" s="304"/>
      <c r="D158" s="181" t="s">
        <v>2143</v>
      </c>
      <c r="E158" s="181" t="s">
        <v>2144</v>
      </c>
      <c r="F158" s="181" t="s">
        <v>2073</v>
      </c>
      <c r="G158" s="181" t="s">
        <v>2041</v>
      </c>
      <c r="H158" s="181" t="s">
        <v>2041</v>
      </c>
      <c r="I158" s="168" t="s">
        <v>555</v>
      </c>
      <c r="J158" s="168" t="s">
        <v>556</v>
      </c>
      <c r="K158" s="313"/>
      <c r="L158" s="139"/>
      <c r="M158" s="138">
        <v>41554</v>
      </c>
    </row>
    <row r="159" spans="1:13" ht="15.75" customHeight="1" x14ac:dyDescent="0.35">
      <c r="A159" s="193" t="s">
        <v>3035</v>
      </c>
      <c r="B159" s="138">
        <v>41344</v>
      </c>
      <c r="C159" s="304"/>
      <c r="D159" s="181" t="s">
        <v>2145</v>
      </c>
      <c r="E159" s="181" t="s">
        <v>2144</v>
      </c>
      <c r="F159" s="181" t="s">
        <v>2073</v>
      </c>
      <c r="G159" s="181" t="s">
        <v>2041</v>
      </c>
      <c r="H159" s="181" t="s">
        <v>2041</v>
      </c>
      <c r="I159" s="168" t="s">
        <v>557</v>
      </c>
      <c r="J159" s="168" t="s">
        <v>558</v>
      </c>
      <c r="K159" s="313"/>
      <c r="L159" s="139"/>
      <c r="M159" s="138">
        <v>41557</v>
      </c>
    </row>
    <row r="160" spans="1:13" ht="15.75" customHeight="1" x14ac:dyDescent="0.35">
      <c r="A160" s="193" t="s">
        <v>3036</v>
      </c>
      <c r="B160" s="138">
        <v>41346</v>
      </c>
      <c r="C160" s="304"/>
      <c r="D160" s="181" t="s">
        <v>2136</v>
      </c>
      <c r="E160" s="181" t="s">
        <v>2135</v>
      </c>
      <c r="F160" s="181" t="s">
        <v>2040</v>
      </c>
      <c r="G160" s="181" t="s">
        <v>2040</v>
      </c>
      <c r="H160" s="181" t="s">
        <v>2041</v>
      </c>
      <c r="I160" s="168" t="s">
        <v>559</v>
      </c>
      <c r="J160" s="168" t="s">
        <v>560</v>
      </c>
      <c r="K160" s="313"/>
      <c r="L160" s="139"/>
      <c r="M160" s="138" t="s">
        <v>561</v>
      </c>
    </row>
    <row r="161" spans="1:13" ht="15.75" customHeight="1" x14ac:dyDescent="0.35">
      <c r="A161" s="193" t="s">
        <v>3037</v>
      </c>
      <c r="B161" s="138">
        <v>41348</v>
      </c>
      <c r="C161" s="304"/>
      <c r="D161" s="181" t="s">
        <v>2146</v>
      </c>
      <c r="E161" s="181" t="s">
        <v>2124</v>
      </c>
      <c r="F161" s="181" t="s">
        <v>2045</v>
      </c>
      <c r="G161" s="181" t="s">
        <v>2040</v>
      </c>
      <c r="H161" s="181" t="s">
        <v>2041</v>
      </c>
      <c r="I161" s="168" t="s">
        <v>562</v>
      </c>
      <c r="J161" s="168" t="s">
        <v>563</v>
      </c>
      <c r="K161" s="313"/>
      <c r="L161" s="139"/>
      <c r="M161" s="138" t="s">
        <v>564</v>
      </c>
    </row>
    <row r="162" spans="1:13" ht="15.75" customHeight="1" x14ac:dyDescent="0.35">
      <c r="A162" s="193" t="s">
        <v>3038</v>
      </c>
      <c r="B162" s="138">
        <v>41349</v>
      </c>
      <c r="C162" s="304"/>
      <c r="D162" s="181" t="s">
        <v>2073</v>
      </c>
      <c r="E162" s="181" t="s">
        <v>2147</v>
      </c>
      <c r="F162" s="181" t="s">
        <v>2073</v>
      </c>
      <c r="G162" s="181" t="s">
        <v>2074</v>
      </c>
      <c r="H162" s="181" t="s">
        <v>2041</v>
      </c>
      <c r="I162" s="168" t="s">
        <v>565</v>
      </c>
      <c r="J162" s="168" t="s">
        <v>566</v>
      </c>
      <c r="K162" s="313"/>
      <c r="L162" s="139"/>
      <c r="M162" s="138" t="s">
        <v>567</v>
      </c>
    </row>
    <row r="163" spans="1:13" ht="15.75" customHeight="1" x14ac:dyDescent="0.35">
      <c r="A163" s="193" t="s">
        <v>3039</v>
      </c>
      <c r="B163" s="138">
        <v>41356</v>
      </c>
      <c r="C163" s="304"/>
      <c r="D163" s="181" t="s">
        <v>2148</v>
      </c>
      <c r="E163" s="181" t="s">
        <v>2149</v>
      </c>
      <c r="F163" s="181" t="s">
        <v>2150</v>
      </c>
      <c r="G163" s="181" t="s">
        <v>2151</v>
      </c>
      <c r="H163" s="181" t="s">
        <v>2041</v>
      </c>
      <c r="I163" s="168" t="s">
        <v>568</v>
      </c>
      <c r="J163" s="168" t="s">
        <v>569</v>
      </c>
      <c r="K163" s="313"/>
      <c r="L163" s="139"/>
      <c r="M163" s="138">
        <v>41467</v>
      </c>
    </row>
    <row r="164" spans="1:13" ht="15.75" customHeight="1" x14ac:dyDescent="0.35">
      <c r="A164" s="193" t="s">
        <v>3040</v>
      </c>
      <c r="B164" s="138">
        <v>41385</v>
      </c>
      <c r="C164" s="304"/>
      <c r="D164" s="181" t="s">
        <v>2079</v>
      </c>
      <c r="E164" s="181" t="s">
        <v>2066</v>
      </c>
      <c r="F164" s="181" t="s">
        <v>2058</v>
      </c>
      <c r="G164" s="181" t="s">
        <v>2041</v>
      </c>
      <c r="H164" s="181" t="s">
        <v>2041</v>
      </c>
      <c r="I164" s="168" t="s">
        <v>570</v>
      </c>
      <c r="J164" s="168" t="s">
        <v>571</v>
      </c>
      <c r="K164" s="313"/>
      <c r="L164" s="139"/>
      <c r="M164" s="138">
        <v>40941</v>
      </c>
    </row>
    <row r="165" spans="1:13" ht="15.75" customHeight="1" x14ac:dyDescent="0.35">
      <c r="A165" s="193" t="s">
        <v>3041</v>
      </c>
      <c r="B165" s="138">
        <v>41385</v>
      </c>
      <c r="C165" s="304"/>
      <c r="D165" s="181" t="s">
        <v>2083</v>
      </c>
      <c r="E165" s="181" t="s">
        <v>2058</v>
      </c>
      <c r="F165" s="181" t="s">
        <v>2058</v>
      </c>
      <c r="G165" s="181" t="s">
        <v>2041</v>
      </c>
      <c r="H165" s="181" t="s">
        <v>2041</v>
      </c>
      <c r="I165" s="168" t="s">
        <v>572</v>
      </c>
      <c r="J165" s="168" t="s">
        <v>573</v>
      </c>
      <c r="K165" s="313"/>
      <c r="L165" s="139"/>
      <c r="M165" s="138">
        <v>41193</v>
      </c>
    </row>
    <row r="166" spans="1:13" ht="15.75" customHeight="1" x14ac:dyDescent="0.35">
      <c r="A166" s="193" t="s">
        <v>3042</v>
      </c>
      <c r="B166" s="138">
        <v>41385</v>
      </c>
      <c r="C166" s="304"/>
      <c r="D166" s="181" t="s">
        <v>2073</v>
      </c>
      <c r="E166" s="181" t="s">
        <v>2063</v>
      </c>
      <c r="F166" s="181" t="s">
        <v>2058</v>
      </c>
      <c r="G166" s="181" t="s">
        <v>2058</v>
      </c>
      <c r="H166" s="181" t="s">
        <v>2041</v>
      </c>
      <c r="I166" s="168" t="s">
        <v>574</v>
      </c>
      <c r="J166" s="168" t="s">
        <v>575</v>
      </c>
      <c r="K166" s="313"/>
      <c r="L166" s="139"/>
      <c r="M166" s="138">
        <v>41038</v>
      </c>
    </row>
    <row r="167" spans="1:13" ht="15.75" customHeight="1" x14ac:dyDescent="0.35">
      <c r="A167" s="193" t="s">
        <v>3043</v>
      </c>
      <c r="B167" s="138">
        <v>41388</v>
      </c>
      <c r="C167" s="304"/>
      <c r="D167" s="181" t="s">
        <v>2147</v>
      </c>
      <c r="E167" s="181" t="s">
        <v>2147</v>
      </c>
      <c r="F167" s="181" t="s">
        <v>2073</v>
      </c>
      <c r="G167" s="181" t="s">
        <v>2073</v>
      </c>
      <c r="H167" s="181" t="s">
        <v>2041</v>
      </c>
      <c r="I167" s="168" t="s">
        <v>576</v>
      </c>
      <c r="J167" s="168" t="s">
        <v>577</v>
      </c>
      <c r="K167" s="313"/>
      <c r="L167" s="139"/>
      <c r="M167" s="138" t="s">
        <v>578</v>
      </c>
    </row>
    <row r="168" spans="1:13" ht="15.75" customHeight="1" x14ac:dyDescent="0.35">
      <c r="A168" s="193" t="s">
        <v>3044</v>
      </c>
      <c r="B168" s="138">
        <v>41388</v>
      </c>
      <c r="C168" s="304"/>
      <c r="D168" s="181" t="s">
        <v>2147</v>
      </c>
      <c r="E168" s="181" t="s">
        <v>2147</v>
      </c>
      <c r="F168" s="181" t="s">
        <v>2073</v>
      </c>
      <c r="G168" s="181" t="s">
        <v>2073</v>
      </c>
      <c r="H168" s="181" t="s">
        <v>2041</v>
      </c>
      <c r="I168" s="168" t="s">
        <v>579</v>
      </c>
      <c r="J168" s="168" t="s">
        <v>580</v>
      </c>
      <c r="K168" s="313"/>
      <c r="L168" s="139"/>
      <c r="M168" s="138">
        <v>41550</v>
      </c>
    </row>
    <row r="169" spans="1:13" ht="15.75" customHeight="1" x14ac:dyDescent="0.35">
      <c r="A169" s="193" t="s">
        <v>3045</v>
      </c>
      <c r="B169" s="138">
        <v>41391</v>
      </c>
      <c r="C169" s="304"/>
      <c r="D169" s="181" t="s">
        <v>2152</v>
      </c>
      <c r="E169" s="181" t="s">
        <v>2124</v>
      </c>
      <c r="F169" s="181" t="s">
        <v>2045</v>
      </c>
      <c r="G169" s="181" t="s">
        <v>2040</v>
      </c>
      <c r="H169" s="181" t="s">
        <v>2041</v>
      </c>
      <c r="I169" s="168" t="s">
        <v>581</v>
      </c>
      <c r="J169" s="168" t="s">
        <v>582</v>
      </c>
      <c r="K169" s="313"/>
      <c r="L169" s="139"/>
      <c r="M169" s="138" t="s">
        <v>583</v>
      </c>
    </row>
    <row r="170" spans="1:13" ht="15.75" customHeight="1" x14ac:dyDescent="0.35">
      <c r="A170" s="193" t="s">
        <v>3046</v>
      </c>
      <c r="B170" s="138">
        <v>41391</v>
      </c>
      <c r="C170" s="304"/>
      <c r="D170" s="181" t="s">
        <v>2153</v>
      </c>
      <c r="E170" s="181" t="s">
        <v>2146</v>
      </c>
      <c r="F170" s="181" t="s">
        <v>2045</v>
      </c>
      <c r="G170" s="181" t="s">
        <v>2040</v>
      </c>
      <c r="H170" s="181" t="s">
        <v>2041</v>
      </c>
      <c r="I170" s="168" t="s">
        <v>584</v>
      </c>
      <c r="J170" s="168" t="s">
        <v>585</v>
      </c>
      <c r="K170" s="313"/>
      <c r="L170" s="139"/>
      <c r="M170" s="138" t="s">
        <v>586</v>
      </c>
    </row>
    <row r="171" spans="1:13" ht="15.75" customHeight="1" x14ac:dyDescent="0.35">
      <c r="A171" s="193" t="s">
        <v>3047</v>
      </c>
      <c r="B171" s="138">
        <v>41391</v>
      </c>
      <c r="C171" s="304"/>
      <c r="D171" s="181" t="s">
        <v>2154</v>
      </c>
      <c r="E171" s="181" t="s">
        <v>2073</v>
      </c>
      <c r="F171" s="181" t="s">
        <v>2073</v>
      </c>
      <c r="G171" s="181" t="s">
        <v>2041</v>
      </c>
      <c r="H171" s="181" t="s">
        <v>2041</v>
      </c>
      <c r="I171" s="168" t="s">
        <v>587</v>
      </c>
      <c r="J171" s="168" t="s">
        <v>588</v>
      </c>
      <c r="K171" s="313"/>
      <c r="L171" s="139"/>
      <c r="M171" s="138" t="s">
        <v>589</v>
      </c>
    </row>
    <row r="172" spans="1:13" ht="15.75" customHeight="1" x14ac:dyDescent="0.35">
      <c r="A172" s="193" t="s">
        <v>3048</v>
      </c>
      <c r="B172" s="138">
        <v>41391</v>
      </c>
      <c r="C172" s="304"/>
      <c r="D172" s="181" t="s">
        <v>2146</v>
      </c>
      <c r="E172" s="181" t="s">
        <v>2045</v>
      </c>
      <c r="F172" s="181" t="s">
        <v>2045</v>
      </c>
      <c r="G172" s="181" t="s">
        <v>2040</v>
      </c>
      <c r="H172" s="181" t="s">
        <v>2041</v>
      </c>
      <c r="I172" s="168" t="s">
        <v>590</v>
      </c>
      <c r="J172" s="168" t="s">
        <v>591</v>
      </c>
      <c r="K172" s="313"/>
      <c r="L172" s="139"/>
      <c r="M172" s="138" t="s">
        <v>592</v>
      </c>
    </row>
    <row r="173" spans="1:13" ht="15.75" customHeight="1" x14ac:dyDescent="0.35">
      <c r="A173" s="193" t="s">
        <v>3049</v>
      </c>
      <c r="B173" s="138">
        <v>41391</v>
      </c>
      <c r="C173" s="304"/>
      <c r="D173" s="181" t="s">
        <v>2153</v>
      </c>
      <c r="E173" s="181" t="s">
        <v>2124</v>
      </c>
      <c r="F173" s="181" t="s">
        <v>2045</v>
      </c>
      <c r="G173" s="181" t="s">
        <v>2040</v>
      </c>
      <c r="H173" s="181" t="s">
        <v>2041</v>
      </c>
      <c r="I173" s="168" t="s">
        <v>593</v>
      </c>
      <c r="J173" s="168" t="s">
        <v>594</v>
      </c>
      <c r="K173" s="313"/>
      <c r="L173" s="139"/>
      <c r="M173" s="138" t="s">
        <v>592</v>
      </c>
    </row>
    <row r="174" spans="1:13" ht="15.75" customHeight="1" x14ac:dyDescent="0.35">
      <c r="A174" s="193" t="s">
        <v>3050</v>
      </c>
      <c r="B174" s="138">
        <v>41394</v>
      </c>
      <c r="C174" s="304"/>
      <c r="D174" s="181" t="s">
        <v>2155</v>
      </c>
      <c r="E174" s="181" t="s">
        <v>2099</v>
      </c>
      <c r="F174" s="181" t="s">
        <v>2073</v>
      </c>
      <c r="G174" s="181" t="s">
        <v>2073</v>
      </c>
      <c r="H174" s="181" t="s">
        <v>2041</v>
      </c>
      <c r="I174" s="168" t="s">
        <v>595</v>
      </c>
      <c r="J174" s="168" t="s">
        <v>596</v>
      </c>
      <c r="K174" s="313"/>
      <c r="L174" s="139"/>
      <c r="M174" s="138" t="s">
        <v>597</v>
      </c>
    </row>
    <row r="175" spans="1:13" ht="15.75" customHeight="1" x14ac:dyDescent="0.35">
      <c r="A175" s="193" t="s">
        <v>3051</v>
      </c>
      <c r="B175" s="138">
        <v>41394</v>
      </c>
      <c r="C175" s="304"/>
      <c r="D175" s="181" t="s">
        <v>2154</v>
      </c>
      <c r="E175" s="181" t="s">
        <v>2144</v>
      </c>
      <c r="F175" s="181" t="s">
        <v>2073</v>
      </c>
      <c r="G175" s="181" t="s">
        <v>2041</v>
      </c>
      <c r="H175" s="181" t="s">
        <v>2041</v>
      </c>
      <c r="I175" s="168" t="s">
        <v>598</v>
      </c>
      <c r="J175" s="168" t="s">
        <v>599</v>
      </c>
      <c r="K175" s="313"/>
      <c r="L175" s="139"/>
      <c r="M175" s="138" t="s">
        <v>589</v>
      </c>
    </row>
    <row r="176" spans="1:13" ht="15.75" customHeight="1" x14ac:dyDescent="0.35">
      <c r="A176" s="193" t="s">
        <v>3052</v>
      </c>
      <c r="B176" s="138">
        <v>41394</v>
      </c>
      <c r="C176" s="304"/>
      <c r="D176" s="181" t="s">
        <v>2154</v>
      </c>
      <c r="E176" s="181" t="s">
        <v>2144</v>
      </c>
      <c r="F176" s="181" t="s">
        <v>2073</v>
      </c>
      <c r="G176" s="181" t="s">
        <v>2156</v>
      </c>
      <c r="H176" s="181" t="s">
        <v>2041</v>
      </c>
      <c r="I176" s="168" t="s">
        <v>600</v>
      </c>
      <c r="J176" s="168" t="s">
        <v>601</v>
      </c>
      <c r="K176" s="313"/>
      <c r="L176" s="139"/>
      <c r="M176" s="138" t="s">
        <v>602</v>
      </c>
    </row>
    <row r="177" spans="1:13" ht="15.75" customHeight="1" x14ac:dyDescent="0.35">
      <c r="A177" s="193" t="s">
        <v>3053</v>
      </c>
      <c r="B177" s="138">
        <v>41394</v>
      </c>
      <c r="C177" s="304"/>
      <c r="D177" s="181" t="s">
        <v>2154</v>
      </c>
      <c r="E177" s="181" t="s">
        <v>2144</v>
      </c>
      <c r="F177" s="181" t="s">
        <v>2073</v>
      </c>
      <c r="G177" s="181" t="s">
        <v>2041</v>
      </c>
      <c r="H177" s="181" t="s">
        <v>2041</v>
      </c>
      <c r="I177" s="168" t="s">
        <v>603</v>
      </c>
      <c r="J177" s="168" t="s">
        <v>604</v>
      </c>
      <c r="K177" s="313"/>
      <c r="L177" s="139"/>
      <c r="M177" s="138" t="s">
        <v>589</v>
      </c>
    </row>
    <row r="178" spans="1:13" ht="15.75" customHeight="1" x14ac:dyDescent="0.35">
      <c r="A178" s="193" t="s">
        <v>3054</v>
      </c>
      <c r="B178" s="138">
        <v>41396</v>
      </c>
      <c r="C178" s="304"/>
      <c r="D178" s="181" t="s">
        <v>2137</v>
      </c>
      <c r="E178" s="181" t="s">
        <v>2039</v>
      </c>
      <c r="F178" s="181" t="s">
        <v>2040</v>
      </c>
      <c r="G178" s="181" t="s">
        <v>2040</v>
      </c>
      <c r="H178" s="181" t="s">
        <v>2041</v>
      </c>
      <c r="I178" s="168" t="s">
        <v>605</v>
      </c>
      <c r="J178" s="168" t="s">
        <v>606</v>
      </c>
      <c r="K178" s="313"/>
      <c r="L178" s="139"/>
      <c r="M178" s="138">
        <v>41488</v>
      </c>
    </row>
    <row r="179" spans="1:13" ht="15.75" customHeight="1" x14ac:dyDescent="0.35">
      <c r="A179" s="193" t="s">
        <v>3055</v>
      </c>
      <c r="B179" s="138">
        <v>41404</v>
      </c>
      <c r="C179" s="304"/>
      <c r="D179" s="181" t="s">
        <v>2143</v>
      </c>
      <c r="E179" s="181" t="s">
        <v>2155</v>
      </c>
      <c r="F179" s="181" t="s">
        <v>2073</v>
      </c>
      <c r="G179" s="181" t="s">
        <v>2073</v>
      </c>
      <c r="H179" s="181" t="s">
        <v>2041</v>
      </c>
      <c r="I179" s="168" t="s">
        <v>607</v>
      </c>
      <c r="J179" s="168" t="s">
        <v>608</v>
      </c>
      <c r="K179" s="313"/>
      <c r="L179" s="139"/>
      <c r="M179" s="138" t="s">
        <v>609</v>
      </c>
    </row>
    <row r="180" spans="1:13" ht="15.75" customHeight="1" x14ac:dyDescent="0.35">
      <c r="A180" s="193" t="s">
        <v>3056</v>
      </c>
      <c r="B180" s="138">
        <v>41411</v>
      </c>
      <c r="C180" s="304"/>
      <c r="D180" s="181" t="s">
        <v>2157</v>
      </c>
      <c r="E180" s="181" t="s">
        <v>2158</v>
      </c>
      <c r="F180" s="181" t="s">
        <v>2150</v>
      </c>
      <c r="G180" s="181" t="s">
        <v>2151</v>
      </c>
      <c r="H180" s="181" t="s">
        <v>2041</v>
      </c>
      <c r="I180" s="168" t="s">
        <v>610</v>
      </c>
      <c r="J180" s="168" t="s">
        <v>611</v>
      </c>
      <c r="K180" s="313"/>
      <c r="L180" s="139"/>
      <c r="M180" s="138">
        <v>41398</v>
      </c>
    </row>
    <row r="181" spans="1:13" ht="15.75" customHeight="1" x14ac:dyDescent="0.35">
      <c r="A181" s="193" t="s">
        <v>3057</v>
      </c>
      <c r="B181" s="138">
        <v>41411</v>
      </c>
      <c r="C181" s="304"/>
      <c r="D181" s="181" t="s">
        <v>2157</v>
      </c>
      <c r="E181" s="181" t="s">
        <v>2158</v>
      </c>
      <c r="F181" s="181" t="s">
        <v>2150</v>
      </c>
      <c r="G181" s="181" t="s">
        <v>2151</v>
      </c>
      <c r="H181" s="181" t="s">
        <v>2041</v>
      </c>
      <c r="I181" s="168" t="s">
        <v>612</v>
      </c>
      <c r="J181" s="168" t="s">
        <v>613</v>
      </c>
      <c r="K181" s="313"/>
      <c r="L181" s="139"/>
      <c r="M181" s="138">
        <v>41551</v>
      </c>
    </row>
    <row r="182" spans="1:13" ht="15.75" customHeight="1" x14ac:dyDescent="0.35">
      <c r="A182" s="193" t="s">
        <v>3058</v>
      </c>
      <c r="B182" s="138">
        <v>41411</v>
      </c>
      <c r="C182" s="304"/>
      <c r="D182" s="181" t="s">
        <v>2157</v>
      </c>
      <c r="E182" s="181" t="s">
        <v>2158</v>
      </c>
      <c r="F182" s="181" t="s">
        <v>2150</v>
      </c>
      <c r="G182" s="181" t="s">
        <v>2151</v>
      </c>
      <c r="H182" s="181" t="s">
        <v>2041</v>
      </c>
      <c r="I182" s="168" t="s">
        <v>614</v>
      </c>
      <c r="J182" s="168" t="s">
        <v>615</v>
      </c>
      <c r="K182" s="313"/>
      <c r="L182" s="139"/>
      <c r="M182" s="138">
        <v>41398</v>
      </c>
    </row>
    <row r="183" spans="1:13" ht="15.75" customHeight="1" x14ac:dyDescent="0.35">
      <c r="A183" s="193" t="s">
        <v>3059</v>
      </c>
      <c r="B183" s="138">
        <v>41412</v>
      </c>
      <c r="C183" s="304"/>
      <c r="D183" s="181" t="s">
        <v>2159</v>
      </c>
      <c r="E183" s="181" t="s">
        <v>2073</v>
      </c>
      <c r="F183" s="181" t="s">
        <v>2073</v>
      </c>
      <c r="G183" s="181" t="s">
        <v>2041</v>
      </c>
      <c r="H183" s="181" t="s">
        <v>2041</v>
      </c>
      <c r="I183" s="168" t="s">
        <v>616</v>
      </c>
      <c r="J183" s="168" t="s">
        <v>617</v>
      </c>
      <c r="K183" s="313"/>
      <c r="L183" s="139"/>
      <c r="M183" s="138">
        <v>40461</v>
      </c>
    </row>
    <row r="184" spans="1:13" ht="15.75" customHeight="1" x14ac:dyDescent="0.35">
      <c r="A184" s="193" t="s">
        <v>3060</v>
      </c>
      <c r="B184" s="138">
        <v>41412</v>
      </c>
      <c r="C184" s="304"/>
      <c r="D184" s="181" t="s">
        <v>2160</v>
      </c>
      <c r="E184" s="181" t="s">
        <v>2130</v>
      </c>
      <c r="F184" s="181" t="s">
        <v>2041</v>
      </c>
      <c r="G184" s="181" t="s">
        <v>2041</v>
      </c>
      <c r="H184" s="181" t="s">
        <v>2041</v>
      </c>
      <c r="I184" s="168" t="s">
        <v>618</v>
      </c>
      <c r="J184" s="168" t="s">
        <v>619</v>
      </c>
      <c r="K184" s="313"/>
      <c r="L184" s="139"/>
      <c r="M184" s="138">
        <v>41338</v>
      </c>
    </row>
    <row r="185" spans="1:13" ht="15.75" customHeight="1" x14ac:dyDescent="0.35">
      <c r="A185" s="193" t="s">
        <v>3061</v>
      </c>
      <c r="B185" s="138">
        <v>41425</v>
      </c>
      <c r="C185" s="304"/>
      <c r="D185" s="181" t="s">
        <v>2161</v>
      </c>
      <c r="E185" s="181" t="s">
        <v>2063</v>
      </c>
      <c r="F185" s="181" t="s">
        <v>2069</v>
      </c>
      <c r="G185" s="181" t="s">
        <v>2041</v>
      </c>
      <c r="H185" s="181" t="s">
        <v>2041</v>
      </c>
      <c r="I185" s="168" t="s">
        <v>620</v>
      </c>
      <c r="J185" s="168" t="s">
        <v>621</v>
      </c>
      <c r="K185" s="313"/>
      <c r="L185" s="139"/>
      <c r="M185" s="138" t="s">
        <v>622</v>
      </c>
    </row>
    <row r="186" spans="1:13" ht="15.75" customHeight="1" x14ac:dyDescent="0.35">
      <c r="A186" s="193" t="s">
        <v>3062</v>
      </c>
      <c r="B186" s="138">
        <v>41465</v>
      </c>
      <c r="C186" s="304"/>
      <c r="D186" s="181" t="s">
        <v>2118</v>
      </c>
      <c r="E186" s="181" t="s">
        <v>2045</v>
      </c>
      <c r="F186" s="181" t="s">
        <v>2040</v>
      </c>
      <c r="G186" s="181" t="s">
        <v>2040</v>
      </c>
      <c r="H186" s="181" t="s">
        <v>2041</v>
      </c>
      <c r="I186" s="168" t="s">
        <v>623</v>
      </c>
      <c r="J186" s="168" t="s">
        <v>624</v>
      </c>
      <c r="K186" s="313"/>
      <c r="L186" s="139"/>
      <c r="M186" s="138" t="s">
        <v>625</v>
      </c>
    </row>
    <row r="187" spans="1:13" ht="15.75" customHeight="1" x14ac:dyDescent="0.35">
      <c r="A187" s="193" t="s">
        <v>3063</v>
      </c>
      <c r="B187" s="138">
        <v>41532</v>
      </c>
      <c r="C187" s="304"/>
      <c r="D187" s="181" t="s">
        <v>2071</v>
      </c>
      <c r="E187" s="181" t="s">
        <v>2072</v>
      </c>
      <c r="F187" s="181" t="s">
        <v>2073</v>
      </c>
      <c r="G187" s="181" t="s">
        <v>2041</v>
      </c>
      <c r="H187" s="181" t="s">
        <v>2041</v>
      </c>
      <c r="I187" s="168" t="s">
        <v>626</v>
      </c>
      <c r="J187" s="168" t="s">
        <v>627</v>
      </c>
      <c r="K187" s="313"/>
      <c r="L187" s="139"/>
      <c r="M187" s="138">
        <v>41401</v>
      </c>
    </row>
    <row r="188" spans="1:13" ht="15.75" customHeight="1" x14ac:dyDescent="0.35">
      <c r="A188" s="193" t="s">
        <v>3064</v>
      </c>
      <c r="B188" s="138">
        <v>41532</v>
      </c>
      <c r="C188" s="304"/>
      <c r="D188" s="181" t="s">
        <v>2071</v>
      </c>
      <c r="E188" s="181" t="s">
        <v>2072</v>
      </c>
      <c r="F188" s="181" t="s">
        <v>2073</v>
      </c>
      <c r="G188" s="181" t="s">
        <v>2041</v>
      </c>
      <c r="H188" s="181" t="s">
        <v>2041</v>
      </c>
      <c r="I188" s="168" t="s">
        <v>628</v>
      </c>
      <c r="J188" s="168" t="s">
        <v>629</v>
      </c>
      <c r="K188" s="313"/>
      <c r="L188" s="139"/>
      <c r="M188" s="138">
        <v>41369</v>
      </c>
    </row>
    <row r="189" spans="1:13" ht="15.75" customHeight="1" x14ac:dyDescent="0.35">
      <c r="A189" s="193" t="s">
        <v>3065</v>
      </c>
      <c r="B189" s="138">
        <v>41537</v>
      </c>
      <c r="C189" s="304"/>
      <c r="D189" s="181" t="s">
        <v>2162</v>
      </c>
      <c r="E189" s="181" t="s">
        <v>2163</v>
      </c>
      <c r="F189" s="181" t="s">
        <v>2040</v>
      </c>
      <c r="G189" s="181" t="s">
        <v>2040</v>
      </c>
      <c r="H189" s="181" t="s">
        <v>2041</v>
      </c>
      <c r="I189" s="168" t="s">
        <v>630</v>
      </c>
      <c r="J189" s="168" t="s">
        <v>631</v>
      </c>
      <c r="K189" s="313"/>
      <c r="L189" s="139"/>
      <c r="M189" s="138">
        <v>41554</v>
      </c>
    </row>
    <row r="190" spans="1:13" ht="15.75" customHeight="1" x14ac:dyDescent="0.35">
      <c r="A190" s="193" t="s">
        <v>3066</v>
      </c>
      <c r="B190" s="138">
        <v>41537</v>
      </c>
      <c r="C190" s="304"/>
      <c r="D190" s="181" t="s">
        <v>2162</v>
      </c>
      <c r="E190" s="181" t="s">
        <v>2163</v>
      </c>
      <c r="F190" s="181" t="s">
        <v>2040</v>
      </c>
      <c r="G190" s="181" t="s">
        <v>2040</v>
      </c>
      <c r="H190" s="181" t="s">
        <v>2041</v>
      </c>
      <c r="I190" s="168" t="s">
        <v>632</v>
      </c>
      <c r="J190" s="168" t="s">
        <v>633</v>
      </c>
      <c r="K190" s="313"/>
      <c r="L190" s="139"/>
      <c r="M190" s="138">
        <v>41431</v>
      </c>
    </row>
    <row r="191" spans="1:13" ht="15.75" customHeight="1" x14ac:dyDescent="0.35">
      <c r="A191" s="193" t="s">
        <v>3067</v>
      </c>
      <c r="B191" s="138">
        <v>41537</v>
      </c>
      <c r="C191" s="304"/>
      <c r="D191" s="181" t="s">
        <v>2162</v>
      </c>
      <c r="E191" s="181" t="s">
        <v>2162</v>
      </c>
      <c r="F191" s="181" t="s">
        <v>2163</v>
      </c>
      <c r="G191" s="181" t="s">
        <v>2040</v>
      </c>
      <c r="H191" s="181" t="s">
        <v>2041</v>
      </c>
      <c r="I191" s="168" t="s">
        <v>634</v>
      </c>
      <c r="J191" s="168" t="s">
        <v>635</v>
      </c>
      <c r="K191" s="313"/>
      <c r="L191" s="139"/>
      <c r="M191" s="138" t="s">
        <v>636</v>
      </c>
    </row>
    <row r="192" spans="1:13" ht="15.75" customHeight="1" x14ac:dyDescent="0.35">
      <c r="A192" s="193" t="s">
        <v>3068</v>
      </c>
      <c r="B192" s="138">
        <v>41537</v>
      </c>
      <c r="C192" s="304"/>
      <c r="D192" s="181" t="s">
        <v>2122</v>
      </c>
      <c r="E192" s="181" t="s">
        <v>2043</v>
      </c>
      <c r="F192" s="181" t="s">
        <v>2040</v>
      </c>
      <c r="G192" s="181" t="s">
        <v>2040</v>
      </c>
      <c r="H192" s="181" t="s">
        <v>2041</v>
      </c>
      <c r="I192" s="168" t="s">
        <v>637</v>
      </c>
      <c r="J192" s="168" t="s">
        <v>638</v>
      </c>
      <c r="K192" s="313"/>
      <c r="L192" s="139"/>
      <c r="M192" s="138" t="s">
        <v>639</v>
      </c>
    </row>
    <row r="193" spans="1:13" ht="15.75" customHeight="1" x14ac:dyDescent="0.35">
      <c r="A193" s="193" t="s">
        <v>3069</v>
      </c>
      <c r="B193" s="138">
        <v>41537</v>
      </c>
      <c r="C193" s="304"/>
      <c r="D193" s="181" t="s">
        <v>2122</v>
      </c>
      <c r="E193" s="181" t="s">
        <v>2040</v>
      </c>
      <c r="F193" s="181" t="s">
        <v>2040</v>
      </c>
      <c r="G193" s="181" t="s">
        <v>2040</v>
      </c>
      <c r="H193" s="181" t="s">
        <v>2041</v>
      </c>
      <c r="I193" s="168" t="s">
        <v>640</v>
      </c>
      <c r="J193" s="168" t="s">
        <v>641</v>
      </c>
      <c r="K193" s="313"/>
      <c r="L193" s="139"/>
      <c r="M193" s="138">
        <v>41554</v>
      </c>
    </row>
    <row r="194" spans="1:13" ht="15.75" customHeight="1" x14ac:dyDescent="0.35">
      <c r="A194" s="193" t="s">
        <v>3070</v>
      </c>
      <c r="B194" s="138">
        <v>41537</v>
      </c>
      <c r="C194" s="304"/>
      <c r="D194" s="181" t="s">
        <v>2091</v>
      </c>
      <c r="E194" s="181" t="s">
        <v>2092</v>
      </c>
      <c r="F194" s="181" t="s">
        <v>2040</v>
      </c>
      <c r="G194" s="181" t="s">
        <v>2040</v>
      </c>
      <c r="H194" s="181" t="s">
        <v>2041</v>
      </c>
      <c r="I194" s="168" t="s">
        <v>642</v>
      </c>
      <c r="J194" s="168" t="s">
        <v>643</v>
      </c>
      <c r="K194" s="313"/>
      <c r="L194" s="139"/>
      <c r="M194" s="138">
        <v>41249</v>
      </c>
    </row>
    <row r="195" spans="1:13" ht="15.75" customHeight="1" x14ac:dyDescent="0.35">
      <c r="A195" s="193" t="s">
        <v>3071</v>
      </c>
      <c r="B195" s="138">
        <v>41537</v>
      </c>
      <c r="C195" s="304"/>
      <c r="D195" s="181" t="s">
        <v>2091</v>
      </c>
      <c r="E195" s="181" t="s">
        <v>2092</v>
      </c>
      <c r="F195" s="181" t="s">
        <v>2040</v>
      </c>
      <c r="G195" s="181" t="s">
        <v>2040</v>
      </c>
      <c r="H195" s="181" t="s">
        <v>2041</v>
      </c>
      <c r="I195" s="168" t="s">
        <v>644</v>
      </c>
      <c r="J195" s="168" t="s">
        <v>645</v>
      </c>
      <c r="K195" s="313"/>
      <c r="L195" s="139"/>
      <c r="M195" s="138">
        <v>41552</v>
      </c>
    </row>
    <row r="196" spans="1:13" ht="15.75" customHeight="1" x14ac:dyDescent="0.35">
      <c r="A196" s="193" t="s">
        <v>3072</v>
      </c>
      <c r="B196" s="138">
        <v>41537</v>
      </c>
      <c r="C196" s="304"/>
      <c r="D196" s="181" t="s">
        <v>2130</v>
      </c>
      <c r="E196" s="181" t="s">
        <v>2099</v>
      </c>
      <c r="F196" s="181" t="s">
        <v>2073</v>
      </c>
      <c r="G196" s="181" t="s">
        <v>2041</v>
      </c>
      <c r="H196" s="181" t="s">
        <v>2041</v>
      </c>
      <c r="I196" s="168" t="s">
        <v>646</v>
      </c>
      <c r="J196" s="168" t="s">
        <v>647</v>
      </c>
      <c r="K196" s="313"/>
      <c r="L196" s="139"/>
      <c r="M196" s="138">
        <v>41337</v>
      </c>
    </row>
    <row r="197" spans="1:13" ht="15.75" customHeight="1" x14ac:dyDescent="0.35">
      <c r="A197" s="193" t="s">
        <v>3073</v>
      </c>
      <c r="B197" s="138">
        <v>41537</v>
      </c>
      <c r="C197" s="304"/>
      <c r="D197" s="181" t="s">
        <v>2053</v>
      </c>
      <c r="E197" s="181" t="s">
        <v>2045</v>
      </c>
      <c r="F197" s="181" t="s">
        <v>2045</v>
      </c>
      <c r="G197" s="181" t="s">
        <v>2040</v>
      </c>
      <c r="H197" s="181" t="s">
        <v>2041</v>
      </c>
      <c r="I197" s="168" t="s">
        <v>648</v>
      </c>
      <c r="J197" s="168" t="s">
        <v>649</v>
      </c>
      <c r="K197" s="313"/>
      <c r="L197" s="139"/>
      <c r="M197" s="138" t="s">
        <v>650</v>
      </c>
    </row>
    <row r="198" spans="1:13" ht="15.75" customHeight="1" x14ac:dyDescent="0.35">
      <c r="A198" s="193" t="s">
        <v>3074</v>
      </c>
      <c r="B198" s="138">
        <v>41538</v>
      </c>
      <c r="C198" s="304"/>
      <c r="D198" s="181" t="s">
        <v>2130</v>
      </c>
      <c r="E198" s="181" t="s">
        <v>2164</v>
      </c>
      <c r="F198" s="181" t="s">
        <v>2099</v>
      </c>
      <c r="G198" s="181" t="s">
        <v>2041</v>
      </c>
      <c r="H198" s="181" t="s">
        <v>2041</v>
      </c>
      <c r="I198" s="168" t="s">
        <v>651</v>
      </c>
      <c r="J198" s="168" t="s">
        <v>652</v>
      </c>
      <c r="K198" s="313"/>
      <c r="L198" s="139"/>
      <c r="M198" s="138" t="s">
        <v>653</v>
      </c>
    </row>
    <row r="199" spans="1:13" ht="15.75" customHeight="1" x14ac:dyDescent="0.35">
      <c r="A199" s="193" t="s">
        <v>3075</v>
      </c>
      <c r="B199" s="138">
        <v>41538</v>
      </c>
      <c r="C199" s="304"/>
      <c r="D199" s="181" t="s">
        <v>2165</v>
      </c>
      <c r="E199" s="181" t="s">
        <v>2039</v>
      </c>
      <c r="F199" s="181" t="s">
        <v>2040</v>
      </c>
      <c r="G199" s="181" t="s">
        <v>2040</v>
      </c>
      <c r="H199" s="181" t="s">
        <v>2041</v>
      </c>
      <c r="I199" s="168" t="s">
        <v>654</v>
      </c>
      <c r="J199" s="168" t="s">
        <v>655</v>
      </c>
      <c r="K199" s="313"/>
      <c r="L199" s="139"/>
      <c r="M199" s="138" t="s">
        <v>656</v>
      </c>
    </row>
    <row r="200" spans="1:13" ht="15.75" customHeight="1" x14ac:dyDescent="0.35">
      <c r="A200" s="193" t="s">
        <v>3076</v>
      </c>
      <c r="B200" s="138">
        <v>41538</v>
      </c>
      <c r="C200" s="304"/>
      <c r="D200" s="181" t="s">
        <v>2166</v>
      </c>
      <c r="E200" s="181" t="s">
        <v>2039</v>
      </c>
      <c r="F200" s="181" t="s">
        <v>2040</v>
      </c>
      <c r="G200" s="181" t="s">
        <v>2040</v>
      </c>
      <c r="H200" s="181" t="s">
        <v>2041</v>
      </c>
      <c r="I200" s="168" t="s">
        <v>657</v>
      </c>
      <c r="J200" s="168" t="s">
        <v>658</v>
      </c>
      <c r="K200" s="313"/>
      <c r="L200" s="139"/>
      <c r="M200" s="138" t="s">
        <v>659</v>
      </c>
    </row>
    <row r="201" spans="1:13" ht="15.75" customHeight="1" x14ac:dyDescent="0.35">
      <c r="A201" s="193" t="s">
        <v>3077</v>
      </c>
      <c r="B201" s="138">
        <v>41538</v>
      </c>
      <c r="C201" s="304"/>
      <c r="D201" s="181" t="s">
        <v>2137</v>
      </c>
      <c r="E201" s="181" t="s">
        <v>2039</v>
      </c>
      <c r="F201" s="181" t="s">
        <v>2040</v>
      </c>
      <c r="G201" s="181" t="s">
        <v>2040</v>
      </c>
      <c r="H201" s="181" t="s">
        <v>2041</v>
      </c>
      <c r="I201" s="168" t="s">
        <v>660</v>
      </c>
      <c r="J201" s="168" t="s">
        <v>661</v>
      </c>
      <c r="K201" s="313"/>
      <c r="L201" s="139"/>
      <c r="M201" s="138" t="s">
        <v>662</v>
      </c>
    </row>
    <row r="202" spans="1:13" ht="15.75" customHeight="1" x14ac:dyDescent="0.35">
      <c r="A202" s="193" t="s">
        <v>3078</v>
      </c>
      <c r="B202" s="138">
        <v>41538</v>
      </c>
      <c r="C202" s="304"/>
      <c r="D202" s="181" t="s">
        <v>2167</v>
      </c>
      <c r="E202" s="181" t="s">
        <v>2040</v>
      </c>
      <c r="F202" s="181" t="s">
        <v>2040</v>
      </c>
      <c r="G202" s="181" t="s">
        <v>2040</v>
      </c>
      <c r="H202" s="181" t="s">
        <v>2041</v>
      </c>
      <c r="I202" s="168" t="s">
        <v>663</v>
      </c>
      <c r="J202" s="168" t="s">
        <v>664</v>
      </c>
      <c r="K202" s="313"/>
      <c r="L202" s="139"/>
      <c r="M202" s="138" t="s">
        <v>665</v>
      </c>
    </row>
    <row r="203" spans="1:13" ht="15.75" customHeight="1" x14ac:dyDescent="0.35">
      <c r="A203" s="193" t="s">
        <v>3079</v>
      </c>
      <c r="B203" s="138">
        <v>41538</v>
      </c>
      <c r="C203" s="304"/>
      <c r="D203" s="181" t="s">
        <v>2043</v>
      </c>
      <c r="E203" s="181" t="s">
        <v>2122</v>
      </c>
      <c r="F203" s="181" t="s">
        <v>2040</v>
      </c>
      <c r="G203" s="181" t="s">
        <v>2040</v>
      </c>
      <c r="H203" s="181" t="s">
        <v>2041</v>
      </c>
      <c r="I203" s="168" t="s">
        <v>666</v>
      </c>
      <c r="J203" s="168" t="s">
        <v>667</v>
      </c>
      <c r="K203" s="313"/>
      <c r="L203" s="139"/>
      <c r="M203" s="138" t="s">
        <v>662</v>
      </c>
    </row>
    <row r="204" spans="1:13" ht="15.75" customHeight="1" x14ac:dyDescent="0.35">
      <c r="A204" s="193" t="s">
        <v>3080</v>
      </c>
      <c r="B204" s="138">
        <v>41538</v>
      </c>
      <c r="C204" s="304"/>
      <c r="D204" s="181" t="s">
        <v>2168</v>
      </c>
      <c r="E204" s="181" t="s">
        <v>2040</v>
      </c>
      <c r="F204" s="181" t="s">
        <v>2040</v>
      </c>
      <c r="G204" s="181" t="s">
        <v>2040</v>
      </c>
      <c r="H204" s="181" t="s">
        <v>2041</v>
      </c>
      <c r="I204" s="168" t="s">
        <v>668</v>
      </c>
      <c r="J204" s="168" t="s">
        <v>669</v>
      </c>
      <c r="K204" s="313"/>
      <c r="L204" s="139"/>
      <c r="M204" s="138">
        <v>41553</v>
      </c>
    </row>
    <row r="205" spans="1:13" ht="15.75" customHeight="1" x14ac:dyDescent="0.35">
      <c r="A205" s="193" t="s">
        <v>3081</v>
      </c>
      <c r="B205" s="138">
        <v>41541</v>
      </c>
      <c r="C205" s="304"/>
      <c r="D205" s="181" t="s">
        <v>2147</v>
      </c>
      <c r="E205" s="181" t="s">
        <v>2073</v>
      </c>
      <c r="F205" s="181" t="s">
        <v>2073</v>
      </c>
      <c r="G205" s="181" t="s">
        <v>2041</v>
      </c>
      <c r="H205" s="181" t="s">
        <v>2041</v>
      </c>
      <c r="I205" s="168" t="s">
        <v>670</v>
      </c>
      <c r="J205" s="168" t="s">
        <v>671</v>
      </c>
      <c r="K205" s="313"/>
      <c r="L205" s="139"/>
      <c r="M205" s="138" t="s">
        <v>672</v>
      </c>
    </row>
    <row r="206" spans="1:13" ht="15.75" customHeight="1" x14ac:dyDescent="0.35">
      <c r="A206" s="193" t="s">
        <v>3082</v>
      </c>
      <c r="B206" s="138">
        <v>41545</v>
      </c>
      <c r="C206" s="304"/>
      <c r="D206" s="181" t="s">
        <v>2169</v>
      </c>
      <c r="E206" s="181" t="s">
        <v>2144</v>
      </c>
      <c r="F206" s="181" t="s">
        <v>2073</v>
      </c>
      <c r="G206" s="181" t="s">
        <v>2041</v>
      </c>
      <c r="H206" s="181" t="s">
        <v>2041</v>
      </c>
      <c r="I206" s="168" t="s">
        <v>673</v>
      </c>
      <c r="J206" s="168" t="s">
        <v>674</v>
      </c>
      <c r="K206" s="313"/>
      <c r="L206" s="139"/>
      <c r="M206" s="138" t="s">
        <v>675</v>
      </c>
    </row>
    <row r="207" spans="1:13" ht="15.75" customHeight="1" x14ac:dyDescent="0.35">
      <c r="A207" s="193" t="s">
        <v>3083</v>
      </c>
      <c r="B207" s="138">
        <v>41546</v>
      </c>
      <c r="C207" s="304"/>
      <c r="D207" s="181" t="s">
        <v>2170</v>
      </c>
      <c r="E207" s="181" t="s">
        <v>2171</v>
      </c>
      <c r="F207" s="181" t="s">
        <v>2073</v>
      </c>
      <c r="G207" s="181" t="s">
        <v>2041</v>
      </c>
      <c r="H207" s="181" t="s">
        <v>2041</v>
      </c>
      <c r="I207" s="168" t="s">
        <v>676</v>
      </c>
      <c r="J207" s="168" t="s">
        <v>677</v>
      </c>
      <c r="K207" s="313"/>
      <c r="L207" s="139"/>
      <c r="M207" s="138" t="s">
        <v>662</v>
      </c>
    </row>
    <row r="208" spans="1:13" ht="15.75" customHeight="1" x14ac:dyDescent="0.35">
      <c r="A208" s="193" t="s">
        <v>3084</v>
      </c>
      <c r="B208" s="138">
        <v>41547</v>
      </c>
      <c r="C208" s="304"/>
      <c r="D208" s="181" t="s">
        <v>2064</v>
      </c>
      <c r="E208" s="181" t="s">
        <v>2070</v>
      </c>
      <c r="F208" s="181" t="s">
        <v>2058</v>
      </c>
      <c r="G208" s="181" t="s">
        <v>2058</v>
      </c>
      <c r="H208" s="181" t="s">
        <v>2041</v>
      </c>
      <c r="I208" s="168" t="s">
        <v>678</v>
      </c>
      <c r="J208" s="168" t="s">
        <v>679</v>
      </c>
      <c r="K208" s="313"/>
      <c r="L208" s="139"/>
      <c r="M208" s="138" t="s">
        <v>680</v>
      </c>
    </row>
    <row r="209" spans="1:13" ht="15.75" customHeight="1" x14ac:dyDescent="0.35">
      <c r="A209" s="193" t="s">
        <v>3085</v>
      </c>
      <c r="B209" s="138">
        <v>41547</v>
      </c>
      <c r="C209" s="304"/>
      <c r="D209" s="181" t="s">
        <v>2172</v>
      </c>
      <c r="E209" s="181" t="s">
        <v>2070</v>
      </c>
      <c r="F209" s="181" t="s">
        <v>2058</v>
      </c>
      <c r="G209" s="181" t="s">
        <v>2058</v>
      </c>
      <c r="H209" s="181" t="s">
        <v>2041</v>
      </c>
      <c r="I209" s="168" t="s">
        <v>681</v>
      </c>
      <c r="J209" s="168" t="s">
        <v>682</v>
      </c>
      <c r="K209" s="313"/>
      <c r="L209" s="139"/>
      <c r="M209" s="138">
        <v>41554</v>
      </c>
    </row>
    <row r="210" spans="1:13" ht="15.75" customHeight="1" x14ac:dyDescent="0.35">
      <c r="A210" s="193" t="s">
        <v>3086</v>
      </c>
      <c r="B210" s="138">
        <v>41550</v>
      </c>
      <c r="C210" s="304"/>
      <c r="D210" s="181" t="s">
        <v>2173</v>
      </c>
      <c r="E210" s="181" t="s">
        <v>2163</v>
      </c>
      <c r="F210" s="181" t="s">
        <v>2040</v>
      </c>
      <c r="G210" s="181" t="s">
        <v>2040</v>
      </c>
      <c r="H210" s="181" t="s">
        <v>2041</v>
      </c>
      <c r="I210" s="168" t="s">
        <v>683</v>
      </c>
      <c r="J210" s="168" t="s">
        <v>684</v>
      </c>
      <c r="K210" s="313"/>
      <c r="L210" s="139"/>
      <c r="M210" s="138">
        <v>41550</v>
      </c>
    </row>
    <row r="211" spans="1:13" ht="15.75" customHeight="1" x14ac:dyDescent="0.35">
      <c r="A211" s="193" t="s">
        <v>3087</v>
      </c>
      <c r="B211" s="138">
        <v>41550</v>
      </c>
      <c r="C211" s="304"/>
      <c r="D211" s="181" t="s">
        <v>2173</v>
      </c>
      <c r="E211" s="181" t="s">
        <v>2163</v>
      </c>
      <c r="F211" s="181" t="s">
        <v>2040</v>
      </c>
      <c r="G211" s="181" t="s">
        <v>2040</v>
      </c>
      <c r="H211" s="181" t="s">
        <v>2041</v>
      </c>
      <c r="I211" s="168" t="s">
        <v>685</v>
      </c>
      <c r="J211" s="168" t="s">
        <v>686</v>
      </c>
      <c r="K211" s="313"/>
      <c r="L211" s="139"/>
      <c r="M211" s="138">
        <v>41277</v>
      </c>
    </row>
    <row r="212" spans="1:13" ht="15.75" customHeight="1" x14ac:dyDescent="0.35">
      <c r="A212" s="193" t="s">
        <v>3088</v>
      </c>
      <c r="B212" s="138">
        <v>41550</v>
      </c>
      <c r="C212" s="304"/>
      <c r="D212" s="181" t="s">
        <v>2174</v>
      </c>
      <c r="E212" s="181" t="s">
        <v>2092</v>
      </c>
      <c r="F212" s="181" t="s">
        <v>2040</v>
      </c>
      <c r="G212" s="181" t="s">
        <v>2040</v>
      </c>
      <c r="H212" s="181" t="s">
        <v>2041</v>
      </c>
      <c r="I212" s="168" t="s">
        <v>687</v>
      </c>
      <c r="J212" s="168" t="s">
        <v>688</v>
      </c>
      <c r="K212" s="313"/>
      <c r="L212" s="139"/>
      <c r="M212" s="138">
        <v>41550</v>
      </c>
    </row>
    <row r="213" spans="1:13" ht="15.75" customHeight="1" x14ac:dyDescent="0.35">
      <c r="A213" s="193" t="s">
        <v>3089</v>
      </c>
      <c r="B213" s="138">
        <v>41557</v>
      </c>
      <c r="C213" s="304"/>
      <c r="D213" s="181" t="s">
        <v>2118</v>
      </c>
      <c r="E213" s="181" t="s">
        <v>2045</v>
      </c>
      <c r="F213" s="181" t="s">
        <v>2040</v>
      </c>
      <c r="G213" s="181" t="s">
        <v>2040</v>
      </c>
      <c r="H213" s="181" t="s">
        <v>2041</v>
      </c>
      <c r="I213" s="168" t="s">
        <v>689</v>
      </c>
      <c r="J213" s="168" t="s">
        <v>690</v>
      </c>
      <c r="K213" s="313"/>
      <c r="L213" s="139"/>
      <c r="M213" s="138" t="s">
        <v>691</v>
      </c>
    </row>
    <row r="214" spans="1:13" ht="15.75" customHeight="1" x14ac:dyDescent="0.35">
      <c r="A214" s="193" t="s">
        <v>3090</v>
      </c>
      <c r="B214" s="138">
        <v>41557</v>
      </c>
      <c r="C214" s="304"/>
      <c r="D214" s="181" t="s">
        <v>2175</v>
      </c>
      <c r="E214" s="181" t="s">
        <v>2175</v>
      </c>
      <c r="F214" s="181" t="s">
        <v>2176</v>
      </c>
      <c r="G214" s="181" t="s">
        <v>2177</v>
      </c>
      <c r="H214" s="181" t="s">
        <v>2041</v>
      </c>
      <c r="I214" s="168" t="s">
        <v>692</v>
      </c>
      <c r="J214" s="168" t="s">
        <v>693</v>
      </c>
      <c r="K214" s="313"/>
      <c r="L214" s="139"/>
      <c r="M214" s="138">
        <v>40644</v>
      </c>
    </row>
    <row r="215" spans="1:13" ht="15.75" customHeight="1" x14ac:dyDescent="0.35">
      <c r="A215" s="193" t="s">
        <v>3091</v>
      </c>
      <c r="B215" s="138">
        <v>41558</v>
      </c>
      <c r="C215" s="304"/>
      <c r="D215" s="181" t="s">
        <v>2124</v>
      </c>
      <c r="E215" s="181" t="s">
        <v>2155</v>
      </c>
      <c r="F215" s="181" t="s">
        <v>2073</v>
      </c>
      <c r="G215" s="181" t="s">
        <v>2041</v>
      </c>
      <c r="H215" s="181" t="s">
        <v>2041</v>
      </c>
      <c r="I215" s="168" t="s">
        <v>694</v>
      </c>
      <c r="J215" s="168" t="s">
        <v>695</v>
      </c>
      <c r="K215" s="313"/>
      <c r="L215" s="139"/>
      <c r="M215" s="138" t="s">
        <v>696</v>
      </c>
    </row>
    <row r="216" spans="1:13" ht="15.75" customHeight="1" x14ac:dyDescent="0.35">
      <c r="A216" s="193" t="s">
        <v>3092</v>
      </c>
      <c r="B216" s="138">
        <v>41559</v>
      </c>
      <c r="C216" s="304"/>
      <c r="D216" s="181" t="s">
        <v>2178</v>
      </c>
      <c r="E216" s="181" t="s">
        <v>2045</v>
      </c>
      <c r="F216" s="181" t="s">
        <v>2040</v>
      </c>
      <c r="G216" s="181" t="s">
        <v>2040</v>
      </c>
      <c r="H216" s="181" t="s">
        <v>2041</v>
      </c>
      <c r="I216" s="168" t="s">
        <v>697</v>
      </c>
      <c r="J216" s="168" t="s">
        <v>698</v>
      </c>
      <c r="K216" s="313"/>
      <c r="L216" s="139"/>
      <c r="M216" s="138" t="s">
        <v>699</v>
      </c>
    </row>
    <row r="217" spans="1:13" ht="15.75" customHeight="1" x14ac:dyDescent="0.35">
      <c r="A217" s="193" t="s">
        <v>3093</v>
      </c>
      <c r="B217" s="138">
        <v>41562</v>
      </c>
      <c r="C217" s="304"/>
      <c r="D217" s="181" t="s">
        <v>2127</v>
      </c>
      <c r="E217" s="181" t="s">
        <v>2039</v>
      </c>
      <c r="F217" s="181" t="s">
        <v>2040</v>
      </c>
      <c r="G217" s="181" t="s">
        <v>2040</v>
      </c>
      <c r="H217" s="181" t="s">
        <v>2041</v>
      </c>
      <c r="I217" s="168" t="s">
        <v>700</v>
      </c>
      <c r="J217" s="168" t="s">
        <v>701</v>
      </c>
      <c r="K217" s="313"/>
      <c r="L217" s="139"/>
      <c r="M217" s="138">
        <v>41402</v>
      </c>
    </row>
    <row r="218" spans="1:13" ht="15.75" customHeight="1" x14ac:dyDescent="0.35">
      <c r="A218" s="193" t="s">
        <v>3094</v>
      </c>
      <c r="B218" s="138">
        <v>41573</v>
      </c>
      <c r="C218" s="304"/>
      <c r="D218" s="181" t="s">
        <v>2080</v>
      </c>
      <c r="E218" s="181" t="s">
        <v>2040</v>
      </c>
      <c r="F218" s="181" t="s">
        <v>2040</v>
      </c>
      <c r="G218" s="181" t="s">
        <v>2040</v>
      </c>
      <c r="H218" s="181" t="s">
        <v>2179</v>
      </c>
      <c r="I218" s="168" t="s">
        <v>702</v>
      </c>
      <c r="J218" s="168" t="s">
        <v>703</v>
      </c>
      <c r="K218" s="313"/>
      <c r="L218" s="139"/>
      <c r="M218" s="138" t="s">
        <v>704</v>
      </c>
    </row>
    <row r="219" spans="1:13" ht="15.75" customHeight="1" x14ac:dyDescent="0.35">
      <c r="A219" s="193" t="s">
        <v>3095</v>
      </c>
      <c r="B219" s="138">
        <v>41579</v>
      </c>
      <c r="C219" s="304"/>
      <c r="D219" s="181" t="s">
        <v>2180</v>
      </c>
      <c r="E219" s="181" t="s">
        <v>2181</v>
      </c>
      <c r="F219" s="181" t="s">
        <v>2150</v>
      </c>
      <c r="G219" s="181" t="s">
        <v>2151</v>
      </c>
      <c r="H219" s="181" t="s">
        <v>2041</v>
      </c>
      <c r="I219" s="168" t="s">
        <v>705</v>
      </c>
      <c r="J219" s="168" t="s">
        <v>706</v>
      </c>
      <c r="K219" s="313"/>
      <c r="L219" s="139"/>
      <c r="M219" s="138" t="s">
        <v>707</v>
      </c>
    </row>
    <row r="220" spans="1:13" ht="15.75" customHeight="1" x14ac:dyDescent="0.35">
      <c r="A220" s="193" t="s">
        <v>3096</v>
      </c>
      <c r="B220" s="138">
        <v>41588</v>
      </c>
      <c r="C220" s="304"/>
      <c r="D220" s="181" t="s">
        <v>2181</v>
      </c>
      <c r="E220" s="181" t="s">
        <v>2182</v>
      </c>
      <c r="F220" s="181" t="s">
        <v>2183</v>
      </c>
      <c r="G220" s="181" t="s">
        <v>2151</v>
      </c>
      <c r="H220" s="181" t="s">
        <v>2041</v>
      </c>
      <c r="I220" s="168" t="s">
        <v>708</v>
      </c>
      <c r="J220" s="168" t="s">
        <v>709</v>
      </c>
      <c r="K220" s="313"/>
      <c r="L220" s="139"/>
      <c r="M220" s="138" t="s">
        <v>710</v>
      </c>
    </row>
    <row r="221" spans="1:13" ht="15.75" customHeight="1" x14ac:dyDescent="0.35">
      <c r="A221" s="193" t="s">
        <v>3097</v>
      </c>
      <c r="B221" s="138">
        <v>41588</v>
      </c>
      <c r="C221" s="304"/>
      <c r="D221" s="181" t="s">
        <v>2184</v>
      </c>
      <c r="E221" s="181" t="s">
        <v>2182</v>
      </c>
      <c r="F221" s="181" t="s">
        <v>2183</v>
      </c>
      <c r="G221" s="181" t="s">
        <v>2151</v>
      </c>
      <c r="H221" s="181" t="s">
        <v>2041</v>
      </c>
      <c r="I221" s="168" t="s">
        <v>711</v>
      </c>
      <c r="J221" s="168" t="s">
        <v>712</v>
      </c>
      <c r="K221" s="313"/>
      <c r="L221" s="139"/>
      <c r="M221" s="138" t="s">
        <v>713</v>
      </c>
    </row>
    <row r="222" spans="1:13" ht="15.75" customHeight="1" x14ac:dyDescent="0.35">
      <c r="A222" s="193" t="s">
        <v>3098</v>
      </c>
      <c r="B222" s="138">
        <v>41588</v>
      </c>
      <c r="C222" s="304"/>
      <c r="D222" s="181" t="s">
        <v>2182</v>
      </c>
      <c r="E222" s="181" t="s">
        <v>2181</v>
      </c>
      <c r="F222" s="181" t="s">
        <v>2150</v>
      </c>
      <c r="G222" s="181" t="s">
        <v>2151</v>
      </c>
      <c r="H222" s="181" t="s">
        <v>2041</v>
      </c>
      <c r="I222" s="168" t="s">
        <v>714</v>
      </c>
      <c r="J222" s="168" t="s">
        <v>715</v>
      </c>
      <c r="K222" s="313"/>
      <c r="L222" s="139"/>
      <c r="M222" s="138">
        <v>41616</v>
      </c>
    </row>
    <row r="223" spans="1:13" ht="15.75" customHeight="1" x14ac:dyDescent="0.35">
      <c r="A223" s="193" t="s">
        <v>3099</v>
      </c>
      <c r="B223" s="138">
        <v>41588</v>
      </c>
      <c r="C223" s="304"/>
      <c r="D223" s="181" t="s">
        <v>2182</v>
      </c>
      <c r="E223" s="181" t="s">
        <v>2181</v>
      </c>
      <c r="F223" s="181" t="s">
        <v>2150</v>
      </c>
      <c r="G223" s="181" t="s">
        <v>2151</v>
      </c>
      <c r="H223" s="181" t="s">
        <v>2041</v>
      </c>
      <c r="I223" s="168" t="s">
        <v>708</v>
      </c>
      <c r="J223" s="168" t="s">
        <v>709</v>
      </c>
      <c r="K223" s="313"/>
      <c r="L223" s="139"/>
      <c r="M223" s="138" t="s">
        <v>564</v>
      </c>
    </row>
    <row r="224" spans="1:13" ht="15.75" customHeight="1" x14ac:dyDescent="0.35">
      <c r="A224" s="193" t="s">
        <v>3100</v>
      </c>
      <c r="B224" s="138">
        <v>41588</v>
      </c>
      <c r="C224" s="304"/>
      <c r="D224" s="181" t="s">
        <v>2185</v>
      </c>
      <c r="E224" s="181" t="s">
        <v>2186</v>
      </c>
      <c r="F224" s="181" t="s">
        <v>2150</v>
      </c>
      <c r="G224" s="181" t="s">
        <v>2151</v>
      </c>
      <c r="H224" s="181" t="s">
        <v>2041</v>
      </c>
      <c r="I224" s="168" t="s">
        <v>716</v>
      </c>
      <c r="J224" s="168" t="s">
        <v>717</v>
      </c>
      <c r="K224" s="313"/>
      <c r="L224" s="139"/>
      <c r="M224" s="138" t="s">
        <v>718</v>
      </c>
    </row>
    <row r="225" spans="1:13" ht="15.75" customHeight="1" x14ac:dyDescent="0.35">
      <c r="A225" s="193" t="s">
        <v>3101</v>
      </c>
      <c r="B225" s="138">
        <v>41588</v>
      </c>
      <c r="C225" s="304"/>
      <c r="D225" s="181" t="s">
        <v>2185</v>
      </c>
      <c r="E225" s="181" t="s">
        <v>2158</v>
      </c>
      <c r="F225" s="181" t="s">
        <v>2150</v>
      </c>
      <c r="G225" s="181" t="s">
        <v>2151</v>
      </c>
      <c r="H225" s="181" t="s">
        <v>2041</v>
      </c>
      <c r="I225" s="168" t="s">
        <v>719</v>
      </c>
      <c r="J225" s="168" t="s">
        <v>720</v>
      </c>
      <c r="K225" s="313"/>
      <c r="L225" s="139"/>
      <c r="M225" s="138" t="s">
        <v>721</v>
      </c>
    </row>
    <row r="226" spans="1:13" ht="15.75" customHeight="1" x14ac:dyDescent="0.35">
      <c r="A226" s="193" t="s">
        <v>3102</v>
      </c>
      <c r="B226" s="138">
        <v>41588</v>
      </c>
      <c r="C226" s="304"/>
      <c r="D226" s="181" t="s">
        <v>2146</v>
      </c>
      <c r="E226" s="181" t="s">
        <v>2045</v>
      </c>
      <c r="F226" s="181" t="s">
        <v>2040</v>
      </c>
      <c r="G226" s="181" t="s">
        <v>2040</v>
      </c>
      <c r="H226" s="181" t="s">
        <v>2041</v>
      </c>
      <c r="I226" s="168" t="s">
        <v>722</v>
      </c>
      <c r="J226" s="168" t="s">
        <v>723</v>
      </c>
      <c r="K226" s="313"/>
      <c r="L226" s="139"/>
      <c r="M226" s="138">
        <v>41434</v>
      </c>
    </row>
    <row r="227" spans="1:13" ht="15.75" customHeight="1" x14ac:dyDescent="0.35">
      <c r="A227" s="193" t="s">
        <v>3103</v>
      </c>
      <c r="B227" s="138">
        <v>41588</v>
      </c>
      <c r="C227" s="304"/>
      <c r="D227" s="181" t="s">
        <v>2187</v>
      </c>
      <c r="E227" s="181" t="s">
        <v>2185</v>
      </c>
      <c r="F227" s="181" t="s">
        <v>2188</v>
      </c>
      <c r="G227" s="181" t="s">
        <v>2151</v>
      </c>
      <c r="H227" s="181" t="s">
        <v>2041</v>
      </c>
      <c r="I227" s="168" t="s">
        <v>724</v>
      </c>
      <c r="J227" s="168" t="s">
        <v>725</v>
      </c>
      <c r="K227" s="313"/>
      <c r="L227" s="139"/>
      <c r="M227" s="138" t="s">
        <v>726</v>
      </c>
    </row>
    <row r="228" spans="1:13" ht="15.75" customHeight="1" x14ac:dyDescent="0.35">
      <c r="A228" s="193" t="s">
        <v>3104</v>
      </c>
      <c r="B228" s="138">
        <v>41590</v>
      </c>
      <c r="C228" s="304"/>
      <c r="D228" s="181" t="s">
        <v>2189</v>
      </c>
      <c r="E228" s="181" t="s">
        <v>2190</v>
      </c>
      <c r="F228" s="181" t="s">
        <v>2177</v>
      </c>
      <c r="G228" s="181" t="s">
        <v>2191</v>
      </c>
      <c r="H228" s="181" t="s">
        <v>2041</v>
      </c>
      <c r="I228" s="168" t="s">
        <v>727</v>
      </c>
      <c r="J228" s="168" t="s">
        <v>728</v>
      </c>
      <c r="K228" s="313"/>
      <c r="L228" s="139"/>
      <c r="M228" s="138">
        <v>41527</v>
      </c>
    </row>
    <row r="229" spans="1:13" ht="15.75" customHeight="1" x14ac:dyDescent="0.35">
      <c r="A229" s="193" t="s">
        <v>3105</v>
      </c>
      <c r="B229" s="138">
        <v>41593</v>
      </c>
      <c r="C229" s="304"/>
      <c r="D229" s="181" t="s">
        <v>2192</v>
      </c>
      <c r="E229" s="181" t="s">
        <v>2045</v>
      </c>
      <c r="F229" s="181" t="s">
        <v>2045</v>
      </c>
      <c r="G229" s="181" t="s">
        <v>2040</v>
      </c>
      <c r="H229" s="181" t="s">
        <v>2041</v>
      </c>
      <c r="I229" s="168" t="s">
        <v>729</v>
      </c>
      <c r="J229" s="168" t="s">
        <v>730</v>
      </c>
      <c r="K229" s="313"/>
      <c r="L229" s="139"/>
      <c r="M229" s="138" t="s">
        <v>731</v>
      </c>
    </row>
    <row r="230" spans="1:13" ht="15.75" customHeight="1" x14ac:dyDescent="0.35">
      <c r="A230" s="193" t="s">
        <v>3106</v>
      </c>
      <c r="B230" s="138">
        <v>41608</v>
      </c>
      <c r="C230" s="304"/>
      <c r="D230" s="181" t="s">
        <v>2193</v>
      </c>
      <c r="E230" s="181" t="s">
        <v>2158</v>
      </c>
      <c r="F230" s="181" t="s">
        <v>2150</v>
      </c>
      <c r="G230" s="181" t="s">
        <v>2151</v>
      </c>
      <c r="H230" s="181" t="s">
        <v>2041</v>
      </c>
      <c r="I230" s="168" t="s">
        <v>732</v>
      </c>
      <c r="J230" s="168" t="s">
        <v>733</v>
      </c>
      <c r="K230" s="313"/>
      <c r="L230" s="139"/>
      <c r="M230" s="138">
        <v>41584</v>
      </c>
    </row>
    <row r="231" spans="1:13" ht="15.75" customHeight="1" x14ac:dyDescent="0.35">
      <c r="A231" s="193" t="s">
        <v>3107</v>
      </c>
      <c r="B231" s="138">
        <v>41617</v>
      </c>
      <c r="C231" s="304"/>
      <c r="D231" s="181" t="s">
        <v>2194</v>
      </c>
      <c r="E231" s="181" t="s">
        <v>2150</v>
      </c>
      <c r="F231" s="181" t="s">
        <v>2195</v>
      </c>
      <c r="G231" s="181" t="s">
        <v>2151</v>
      </c>
      <c r="H231" s="181" t="s">
        <v>2041</v>
      </c>
      <c r="I231" s="168" t="s">
        <v>734</v>
      </c>
      <c r="J231" s="168" t="s">
        <v>735</v>
      </c>
      <c r="K231" s="313"/>
      <c r="L231" s="139"/>
      <c r="M231" s="138" t="s">
        <v>726</v>
      </c>
    </row>
    <row r="232" spans="1:13" ht="15.75" customHeight="1" x14ac:dyDescent="0.35">
      <c r="A232" s="193" t="s">
        <v>3108</v>
      </c>
      <c r="B232" s="138">
        <v>41617</v>
      </c>
      <c r="C232" s="304"/>
      <c r="D232" s="181" t="s">
        <v>2194</v>
      </c>
      <c r="E232" s="181" t="s">
        <v>2150</v>
      </c>
      <c r="F232" s="181" t="s">
        <v>2195</v>
      </c>
      <c r="G232" s="181" t="s">
        <v>2151</v>
      </c>
      <c r="H232" s="181" t="s">
        <v>2041</v>
      </c>
      <c r="I232" s="168" t="s">
        <v>736</v>
      </c>
      <c r="J232" s="168" t="s">
        <v>737</v>
      </c>
      <c r="K232" s="313"/>
      <c r="L232" s="139"/>
      <c r="M232" s="138">
        <v>41522</v>
      </c>
    </row>
    <row r="233" spans="1:13" ht="15.75" customHeight="1" x14ac:dyDescent="0.35">
      <c r="A233" s="193" t="s">
        <v>3109</v>
      </c>
      <c r="B233" s="138">
        <v>41618</v>
      </c>
      <c r="C233" s="304"/>
      <c r="D233" s="181" t="s">
        <v>2158</v>
      </c>
      <c r="E233" s="181" t="s">
        <v>2158</v>
      </c>
      <c r="F233" s="181" t="s">
        <v>2150</v>
      </c>
      <c r="G233" s="181" t="s">
        <v>2151</v>
      </c>
      <c r="H233" s="181" t="s">
        <v>2041</v>
      </c>
      <c r="I233" s="168" t="s">
        <v>738</v>
      </c>
      <c r="J233" s="168" t="s">
        <v>739</v>
      </c>
      <c r="K233" s="313"/>
      <c r="L233" s="139"/>
      <c r="M233" s="138">
        <v>41614</v>
      </c>
    </row>
    <row r="234" spans="1:13" ht="15.75" customHeight="1" x14ac:dyDescent="0.35">
      <c r="A234" s="193" t="s">
        <v>3110</v>
      </c>
      <c r="B234" s="138">
        <v>41618</v>
      </c>
      <c r="C234" s="304"/>
      <c r="D234" s="181" t="s">
        <v>2081</v>
      </c>
      <c r="E234" s="181" t="s">
        <v>2182</v>
      </c>
      <c r="F234" s="181" t="s">
        <v>2150</v>
      </c>
      <c r="G234" s="181" t="s">
        <v>2151</v>
      </c>
      <c r="H234" s="181" t="s">
        <v>2041</v>
      </c>
      <c r="I234" s="168" t="s">
        <v>740</v>
      </c>
      <c r="J234" s="168" t="s">
        <v>741</v>
      </c>
      <c r="K234" s="313"/>
      <c r="L234" s="139"/>
      <c r="M234" s="138">
        <v>41280</v>
      </c>
    </row>
    <row r="235" spans="1:13" ht="15.75" customHeight="1" x14ac:dyDescent="0.35">
      <c r="A235" s="193" t="s">
        <v>3111</v>
      </c>
      <c r="B235" s="138">
        <v>41618</v>
      </c>
      <c r="C235" s="304"/>
      <c r="D235" s="181" t="s">
        <v>2152</v>
      </c>
      <c r="E235" s="181" t="s">
        <v>2124</v>
      </c>
      <c r="F235" s="181" t="s">
        <v>2045</v>
      </c>
      <c r="G235" s="181" t="s">
        <v>2040</v>
      </c>
      <c r="H235" s="181" t="s">
        <v>2041</v>
      </c>
      <c r="I235" s="168" t="s">
        <v>742</v>
      </c>
      <c r="J235" s="168" t="s">
        <v>743</v>
      </c>
      <c r="K235" s="313"/>
      <c r="L235" s="139"/>
      <c r="M235" s="138">
        <v>41612</v>
      </c>
    </row>
    <row r="236" spans="1:13" ht="15.75" customHeight="1" x14ac:dyDescent="0.35">
      <c r="A236" s="193" t="s">
        <v>3112</v>
      </c>
      <c r="B236" s="138">
        <v>41618</v>
      </c>
      <c r="C236" s="304"/>
      <c r="D236" s="181" t="s">
        <v>2181</v>
      </c>
      <c r="E236" s="181" t="s">
        <v>2182</v>
      </c>
      <c r="F236" s="181" t="s">
        <v>2150</v>
      </c>
      <c r="G236" s="181" t="s">
        <v>2151</v>
      </c>
      <c r="H236" s="181" t="s">
        <v>2041</v>
      </c>
      <c r="I236" s="168" t="s">
        <v>744</v>
      </c>
      <c r="J236" s="168" t="s">
        <v>745</v>
      </c>
      <c r="K236" s="313"/>
      <c r="L236" s="139"/>
      <c r="M236" s="138" t="s">
        <v>746</v>
      </c>
    </row>
    <row r="237" spans="1:13" ht="15.75" customHeight="1" x14ac:dyDescent="0.35">
      <c r="A237" s="193" t="s">
        <v>3113</v>
      </c>
      <c r="B237" s="138">
        <v>41620</v>
      </c>
      <c r="C237" s="304"/>
      <c r="D237" s="181" t="s">
        <v>2178</v>
      </c>
      <c r="E237" s="181" t="s">
        <v>2045</v>
      </c>
      <c r="F237" s="181" t="s">
        <v>2040</v>
      </c>
      <c r="G237" s="181" t="s">
        <v>2040</v>
      </c>
      <c r="H237" s="181" t="s">
        <v>2041</v>
      </c>
      <c r="I237" s="168" t="s">
        <v>747</v>
      </c>
      <c r="J237" s="168" t="s">
        <v>748</v>
      </c>
      <c r="K237" s="313"/>
      <c r="L237" s="139"/>
      <c r="M237" s="138">
        <v>41375</v>
      </c>
    </row>
    <row r="238" spans="1:13" ht="15.75" customHeight="1" x14ac:dyDescent="0.35">
      <c r="A238" s="193" t="s">
        <v>3114</v>
      </c>
      <c r="B238" s="138">
        <v>41620</v>
      </c>
      <c r="C238" s="304"/>
      <c r="D238" s="181" t="s">
        <v>2182</v>
      </c>
      <c r="E238" s="181" t="s">
        <v>2181</v>
      </c>
      <c r="F238" s="181" t="s">
        <v>2196</v>
      </c>
      <c r="G238" s="181" t="s">
        <v>2151</v>
      </c>
      <c r="H238" s="181" t="s">
        <v>2041</v>
      </c>
      <c r="I238" s="168" t="s">
        <v>749</v>
      </c>
      <c r="J238" s="168" t="s">
        <v>750</v>
      </c>
      <c r="K238" s="313"/>
      <c r="L238" s="139"/>
      <c r="M238" s="138" t="s">
        <v>721</v>
      </c>
    </row>
    <row r="239" spans="1:13" ht="15.75" customHeight="1" x14ac:dyDescent="0.35">
      <c r="A239" s="193" t="s">
        <v>3115</v>
      </c>
      <c r="B239" s="138">
        <v>41620</v>
      </c>
      <c r="C239" s="304"/>
      <c r="D239" s="181" t="s">
        <v>2197</v>
      </c>
      <c r="E239" s="181" t="s">
        <v>2198</v>
      </c>
      <c r="F239" s="181" t="s">
        <v>2199</v>
      </c>
      <c r="G239" s="181" t="s">
        <v>2199</v>
      </c>
      <c r="H239" s="181" t="s">
        <v>2041</v>
      </c>
      <c r="I239" s="168" t="s">
        <v>751</v>
      </c>
      <c r="J239" s="168" t="s">
        <v>752</v>
      </c>
      <c r="K239" s="313"/>
      <c r="L239" s="139"/>
      <c r="M239" s="138" t="s">
        <v>753</v>
      </c>
    </row>
    <row r="240" spans="1:13" ht="15.75" customHeight="1" x14ac:dyDescent="0.35">
      <c r="A240" s="193" t="s">
        <v>3116</v>
      </c>
      <c r="B240" s="138">
        <v>41620</v>
      </c>
      <c r="C240" s="304"/>
      <c r="D240" s="181" t="s">
        <v>2200</v>
      </c>
      <c r="E240" s="181" t="s">
        <v>2045</v>
      </c>
      <c r="F240" s="181" t="s">
        <v>2040</v>
      </c>
      <c r="G240" s="181" t="s">
        <v>2040</v>
      </c>
      <c r="H240" s="181" t="s">
        <v>2041</v>
      </c>
      <c r="I240" s="168" t="s">
        <v>754</v>
      </c>
      <c r="J240" s="168" t="s">
        <v>755</v>
      </c>
      <c r="K240" s="313"/>
      <c r="L240" s="139"/>
      <c r="M240" s="138">
        <v>41375</v>
      </c>
    </row>
    <row r="241" spans="1:13" ht="15.75" customHeight="1" x14ac:dyDescent="0.35">
      <c r="A241" s="193" t="s">
        <v>3117</v>
      </c>
      <c r="B241" s="138">
        <v>41624</v>
      </c>
      <c r="C241" s="304"/>
      <c r="D241" s="181" t="s">
        <v>2181</v>
      </c>
      <c r="E241" s="181" t="s">
        <v>2182</v>
      </c>
      <c r="F241" s="181" t="s">
        <v>2150</v>
      </c>
      <c r="G241" s="181" t="s">
        <v>2151</v>
      </c>
      <c r="H241" s="181" t="s">
        <v>2041</v>
      </c>
      <c r="I241" s="168" t="s">
        <v>756</v>
      </c>
      <c r="J241" s="168" t="s">
        <v>757</v>
      </c>
      <c r="K241" s="313"/>
      <c r="L241" s="139"/>
      <c r="M241" s="138" t="s">
        <v>758</v>
      </c>
    </row>
    <row r="242" spans="1:13" ht="15.75" customHeight="1" x14ac:dyDescent="0.35">
      <c r="A242" s="193" t="s">
        <v>3118</v>
      </c>
      <c r="B242" s="138">
        <v>41625</v>
      </c>
      <c r="C242" s="304"/>
      <c r="D242" s="181" t="s">
        <v>2181</v>
      </c>
      <c r="E242" s="181" t="s">
        <v>2182</v>
      </c>
      <c r="F242" s="181" t="s">
        <v>2150</v>
      </c>
      <c r="G242" s="181" t="s">
        <v>2151</v>
      </c>
      <c r="H242" s="181" t="s">
        <v>2041</v>
      </c>
      <c r="I242" s="168" t="s">
        <v>759</v>
      </c>
      <c r="J242" s="168" t="s">
        <v>760</v>
      </c>
      <c r="K242" s="313"/>
      <c r="L242" s="139"/>
      <c r="M242" s="138">
        <v>41345</v>
      </c>
    </row>
    <row r="243" spans="1:13" ht="15.75" customHeight="1" x14ac:dyDescent="0.35">
      <c r="A243" s="193" t="s">
        <v>3119</v>
      </c>
      <c r="B243" s="138">
        <v>41625</v>
      </c>
      <c r="C243" s="304"/>
      <c r="D243" s="181" t="s">
        <v>2181</v>
      </c>
      <c r="E243" s="181" t="s">
        <v>2182</v>
      </c>
      <c r="F243" s="181" t="s">
        <v>2150</v>
      </c>
      <c r="G243" s="181" t="s">
        <v>2151</v>
      </c>
      <c r="H243" s="181" t="s">
        <v>2041</v>
      </c>
      <c r="I243" s="168" t="s">
        <v>761</v>
      </c>
      <c r="J243" s="168" t="s">
        <v>762</v>
      </c>
      <c r="K243" s="313"/>
      <c r="L243" s="139"/>
      <c r="M243" s="138" t="s">
        <v>763</v>
      </c>
    </row>
    <row r="244" spans="1:13" ht="15.75" customHeight="1" x14ac:dyDescent="0.35">
      <c r="A244" s="193" t="s">
        <v>3120</v>
      </c>
      <c r="B244" s="138">
        <v>41625</v>
      </c>
      <c r="C244" s="304"/>
      <c r="D244" s="181" t="s">
        <v>2181</v>
      </c>
      <c r="E244" s="181" t="s">
        <v>2182</v>
      </c>
      <c r="F244" s="181" t="s">
        <v>2150</v>
      </c>
      <c r="G244" s="181" t="s">
        <v>2151</v>
      </c>
      <c r="H244" s="181" t="s">
        <v>2041</v>
      </c>
      <c r="I244" s="168" t="s">
        <v>764</v>
      </c>
      <c r="J244" s="168" t="s">
        <v>765</v>
      </c>
      <c r="K244" s="313"/>
      <c r="L244" s="139"/>
      <c r="M244" s="138" t="s">
        <v>766</v>
      </c>
    </row>
    <row r="245" spans="1:13" ht="15.75" customHeight="1" x14ac:dyDescent="0.35">
      <c r="A245" s="193" t="s">
        <v>3121</v>
      </c>
      <c r="B245" s="138">
        <v>41625</v>
      </c>
      <c r="C245" s="304"/>
      <c r="D245" s="181" t="s">
        <v>2180</v>
      </c>
      <c r="E245" s="181" t="s">
        <v>2181</v>
      </c>
      <c r="F245" s="181" t="s">
        <v>2150</v>
      </c>
      <c r="G245" s="181" t="s">
        <v>2151</v>
      </c>
      <c r="H245" s="181" t="s">
        <v>2041</v>
      </c>
      <c r="I245" s="168" t="s">
        <v>767</v>
      </c>
      <c r="J245" s="168" t="s">
        <v>768</v>
      </c>
      <c r="K245" s="313"/>
      <c r="L245" s="139"/>
      <c r="M245" s="138" t="s">
        <v>769</v>
      </c>
    </row>
    <row r="246" spans="1:13" ht="15.75" customHeight="1" x14ac:dyDescent="0.35">
      <c r="A246" s="193" t="s">
        <v>3122</v>
      </c>
      <c r="B246" s="138">
        <v>41628</v>
      </c>
      <c r="C246" s="304"/>
      <c r="D246" s="181" t="s">
        <v>2181</v>
      </c>
      <c r="E246" s="181" t="s">
        <v>2182</v>
      </c>
      <c r="F246" s="181" t="s">
        <v>2150</v>
      </c>
      <c r="G246" s="181" t="s">
        <v>2151</v>
      </c>
      <c r="H246" s="181" t="s">
        <v>2041</v>
      </c>
      <c r="I246" s="168" t="s">
        <v>770</v>
      </c>
      <c r="J246" s="168" t="s">
        <v>771</v>
      </c>
      <c r="K246" s="313"/>
      <c r="L246" s="139"/>
      <c r="M246" s="138" t="s">
        <v>772</v>
      </c>
    </row>
    <row r="247" spans="1:13" ht="15.75" customHeight="1" x14ac:dyDescent="0.35">
      <c r="A247" s="193" t="s">
        <v>3123</v>
      </c>
      <c r="B247" s="138">
        <v>41628</v>
      </c>
      <c r="C247" s="304"/>
      <c r="D247" s="181" t="s">
        <v>2184</v>
      </c>
      <c r="E247" s="181" t="s">
        <v>2182</v>
      </c>
      <c r="F247" s="181" t="s">
        <v>2150</v>
      </c>
      <c r="G247" s="181" t="s">
        <v>2151</v>
      </c>
      <c r="H247" s="181" t="s">
        <v>2041</v>
      </c>
      <c r="I247" s="168" t="s">
        <v>773</v>
      </c>
      <c r="J247" s="168" t="s">
        <v>774</v>
      </c>
      <c r="K247" s="313"/>
      <c r="L247" s="139"/>
      <c r="M247" s="138">
        <v>41467</v>
      </c>
    </row>
    <row r="248" spans="1:13" ht="15.75" customHeight="1" x14ac:dyDescent="0.35">
      <c r="A248" s="193" t="s">
        <v>3124</v>
      </c>
      <c r="B248" s="138">
        <v>41629</v>
      </c>
      <c r="C248" s="304"/>
      <c r="D248" s="181" t="s">
        <v>2201</v>
      </c>
      <c r="E248" s="181" t="s">
        <v>2039</v>
      </c>
      <c r="F248" s="181" t="s">
        <v>2040</v>
      </c>
      <c r="G248" s="181" t="s">
        <v>2040</v>
      </c>
      <c r="H248" s="181" t="s">
        <v>2041</v>
      </c>
      <c r="I248" s="168" t="s">
        <v>775</v>
      </c>
      <c r="J248" s="168" t="s">
        <v>776</v>
      </c>
      <c r="K248" s="313"/>
      <c r="L248" s="139"/>
      <c r="M248" s="138">
        <v>41498</v>
      </c>
    </row>
    <row r="249" spans="1:13" ht="15.75" customHeight="1" x14ac:dyDescent="0.35">
      <c r="A249" s="193" t="s">
        <v>3125</v>
      </c>
      <c r="B249" s="138">
        <v>41629</v>
      </c>
      <c r="C249" s="304"/>
      <c r="D249" s="181" t="s">
        <v>2201</v>
      </c>
      <c r="E249" s="181" t="s">
        <v>2039</v>
      </c>
      <c r="F249" s="181" t="s">
        <v>2040</v>
      </c>
      <c r="G249" s="181" t="s">
        <v>2040</v>
      </c>
      <c r="H249" s="181" t="s">
        <v>2041</v>
      </c>
      <c r="I249" s="168" t="s">
        <v>777</v>
      </c>
      <c r="J249" s="168" t="s">
        <v>778</v>
      </c>
      <c r="K249" s="313"/>
      <c r="L249" s="139"/>
      <c r="M249" s="138">
        <v>41498</v>
      </c>
    </row>
    <row r="250" spans="1:13" ht="15.75" customHeight="1" x14ac:dyDescent="0.35">
      <c r="A250" s="193" t="s">
        <v>3126</v>
      </c>
      <c r="B250" s="138">
        <v>41631</v>
      </c>
      <c r="C250" s="304"/>
      <c r="D250" s="181" t="s">
        <v>2202</v>
      </c>
      <c r="E250" s="181" t="s">
        <v>2183</v>
      </c>
      <c r="F250" s="181" t="s">
        <v>2195</v>
      </c>
      <c r="G250" s="181" t="s">
        <v>2151</v>
      </c>
      <c r="H250" s="181" t="s">
        <v>2041</v>
      </c>
      <c r="I250" s="168" t="s">
        <v>779</v>
      </c>
      <c r="J250" s="168" t="s">
        <v>780</v>
      </c>
      <c r="K250" s="313"/>
      <c r="L250" s="139"/>
      <c r="M250" s="138">
        <v>41403</v>
      </c>
    </row>
    <row r="251" spans="1:13" ht="15.75" customHeight="1" x14ac:dyDescent="0.35">
      <c r="A251" s="193" t="s">
        <v>3127</v>
      </c>
      <c r="B251" s="138">
        <v>41631</v>
      </c>
      <c r="C251" s="304"/>
      <c r="D251" s="181" t="s">
        <v>2202</v>
      </c>
      <c r="E251" s="181" t="s">
        <v>2183</v>
      </c>
      <c r="F251" s="181" t="s">
        <v>2195</v>
      </c>
      <c r="G251" s="181" t="s">
        <v>2151</v>
      </c>
      <c r="H251" s="181" t="s">
        <v>2041</v>
      </c>
      <c r="I251" s="168" t="s">
        <v>781</v>
      </c>
      <c r="J251" s="168" t="s">
        <v>782</v>
      </c>
      <c r="K251" s="313"/>
      <c r="L251" s="139"/>
      <c r="M251" s="138" t="s">
        <v>783</v>
      </c>
    </row>
    <row r="252" spans="1:13" ht="15.75" customHeight="1" x14ac:dyDescent="0.35">
      <c r="A252" s="193" t="s">
        <v>3128</v>
      </c>
      <c r="B252" s="138">
        <v>41631</v>
      </c>
      <c r="C252" s="304"/>
      <c r="D252" s="181" t="s">
        <v>2203</v>
      </c>
      <c r="E252" s="181" t="s">
        <v>2150</v>
      </c>
      <c r="F252" s="181" t="s">
        <v>2204</v>
      </c>
      <c r="G252" s="181" t="s">
        <v>2151</v>
      </c>
      <c r="H252" s="181" t="s">
        <v>2041</v>
      </c>
      <c r="I252" s="168" t="s">
        <v>784</v>
      </c>
      <c r="J252" s="168" t="s">
        <v>785</v>
      </c>
      <c r="K252" s="313"/>
      <c r="L252" s="139"/>
      <c r="M252" s="138">
        <v>41620</v>
      </c>
    </row>
    <row r="253" spans="1:13" ht="15.75" customHeight="1" x14ac:dyDescent="0.35">
      <c r="A253" s="193" t="s">
        <v>3129</v>
      </c>
      <c r="B253" s="138">
        <v>41631</v>
      </c>
      <c r="C253" s="304"/>
      <c r="D253" s="181" t="s">
        <v>2202</v>
      </c>
      <c r="E253" s="181" t="s">
        <v>2183</v>
      </c>
      <c r="F253" s="181" t="s">
        <v>2151</v>
      </c>
      <c r="G253" s="181" t="s">
        <v>2151</v>
      </c>
      <c r="H253" s="181" t="s">
        <v>2041</v>
      </c>
      <c r="I253" s="168" t="s">
        <v>779</v>
      </c>
      <c r="J253" s="168" t="s">
        <v>780</v>
      </c>
      <c r="K253" s="313"/>
      <c r="L253" s="139"/>
      <c r="M253" s="138">
        <v>41403</v>
      </c>
    </row>
    <row r="254" spans="1:13" ht="15.75" customHeight="1" x14ac:dyDescent="0.35">
      <c r="A254" s="193" t="s">
        <v>3130</v>
      </c>
      <c r="B254" s="138">
        <v>41631</v>
      </c>
      <c r="C254" s="304"/>
      <c r="D254" s="181" t="s">
        <v>2205</v>
      </c>
      <c r="E254" s="181" t="s">
        <v>2148</v>
      </c>
      <c r="F254" s="181" t="s">
        <v>2150</v>
      </c>
      <c r="G254" s="181" t="s">
        <v>2151</v>
      </c>
      <c r="H254" s="181" t="s">
        <v>2179</v>
      </c>
      <c r="I254" s="168" t="s">
        <v>786</v>
      </c>
      <c r="J254" s="168" t="s">
        <v>787</v>
      </c>
      <c r="K254" s="313"/>
      <c r="L254" s="139"/>
      <c r="M254" s="138">
        <v>41344</v>
      </c>
    </row>
    <row r="255" spans="1:13" ht="15.75" customHeight="1" x14ac:dyDescent="0.35">
      <c r="A255" s="193" t="s">
        <v>3131</v>
      </c>
      <c r="B255" s="138">
        <v>41631</v>
      </c>
      <c r="C255" s="304"/>
      <c r="D255" s="181" t="s">
        <v>2148</v>
      </c>
      <c r="E255" s="181" t="s">
        <v>2158</v>
      </c>
      <c r="F255" s="181" t="s">
        <v>2150</v>
      </c>
      <c r="G255" s="181" t="s">
        <v>2151</v>
      </c>
      <c r="H255" s="181" t="s">
        <v>2041</v>
      </c>
      <c r="I255" s="168" t="s">
        <v>788</v>
      </c>
      <c r="J255" s="168" t="s">
        <v>789</v>
      </c>
      <c r="K255" s="313"/>
      <c r="L255" s="139"/>
      <c r="M255" s="138">
        <v>41405</v>
      </c>
    </row>
    <row r="256" spans="1:13" ht="15.75" customHeight="1" x14ac:dyDescent="0.35">
      <c r="A256" s="193" t="s">
        <v>3132</v>
      </c>
      <c r="B256" s="138">
        <v>41631</v>
      </c>
      <c r="C256" s="304"/>
      <c r="D256" s="181" t="s">
        <v>2148</v>
      </c>
      <c r="E256" s="181" t="s">
        <v>2158</v>
      </c>
      <c r="F256" s="181" t="s">
        <v>2150</v>
      </c>
      <c r="G256" s="181" t="s">
        <v>2151</v>
      </c>
      <c r="H256" s="181" t="s">
        <v>2041</v>
      </c>
      <c r="I256" s="168" t="s">
        <v>790</v>
      </c>
      <c r="J256" s="168" t="s">
        <v>791</v>
      </c>
      <c r="K256" s="313"/>
      <c r="L256" s="139"/>
      <c r="M256" s="138">
        <v>41405</v>
      </c>
    </row>
    <row r="257" spans="1:13" ht="15.75" customHeight="1" x14ac:dyDescent="0.35">
      <c r="A257" s="193" t="s">
        <v>3133</v>
      </c>
      <c r="B257" s="138">
        <v>41631</v>
      </c>
      <c r="C257" s="304"/>
      <c r="D257" s="181" t="s">
        <v>2148</v>
      </c>
      <c r="E257" s="181" t="s">
        <v>2158</v>
      </c>
      <c r="F257" s="181" t="s">
        <v>2150</v>
      </c>
      <c r="G257" s="181" t="s">
        <v>2151</v>
      </c>
      <c r="H257" s="181" t="s">
        <v>2041</v>
      </c>
      <c r="I257" s="168" t="s">
        <v>792</v>
      </c>
      <c r="J257" s="168" t="s">
        <v>793</v>
      </c>
      <c r="K257" s="313"/>
      <c r="L257" s="139"/>
      <c r="M257" s="138">
        <v>41467</v>
      </c>
    </row>
    <row r="258" spans="1:13" ht="15.75" customHeight="1" x14ac:dyDescent="0.35">
      <c r="A258" s="193" t="s">
        <v>3134</v>
      </c>
      <c r="B258" s="138">
        <v>41631</v>
      </c>
      <c r="C258" s="304"/>
      <c r="D258" s="181" t="s">
        <v>2148</v>
      </c>
      <c r="E258" s="181" t="s">
        <v>2186</v>
      </c>
      <c r="F258" s="181" t="s">
        <v>2150</v>
      </c>
      <c r="G258" s="181" t="s">
        <v>2151</v>
      </c>
      <c r="H258" s="181" t="s">
        <v>2041</v>
      </c>
      <c r="I258" s="168" t="s">
        <v>794</v>
      </c>
      <c r="J258" s="168" t="s">
        <v>795</v>
      </c>
      <c r="K258" s="313"/>
      <c r="L258" s="139"/>
      <c r="M258" s="138" t="s">
        <v>763</v>
      </c>
    </row>
    <row r="259" spans="1:13" ht="15.75" customHeight="1" x14ac:dyDescent="0.35">
      <c r="A259" s="193" t="s">
        <v>3135</v>
      </c>
      <c r="B259" s="138">
        <v>41631</v>
      </c>
      <c r="C259" s="304"/>
      <c r="D259" s="181" t="s">
        <v>2181</v>
      </c>
      <c r="E259" s="181" t="s">
        <v>2182</v>
      </c>
      <c r="F259" s="181" t="s">
        <v>2150</v>
      </c>
      <c r="G259" s="181" t="s">
        <v>2151</v>
      </c>
      <c r="H259" s="181" t="s">
        <v>2041</v>
      </c>
      <c r="I259" s="168" t="s">
        <v>796</v>
      </c>
      <c r="J259" s="168" t="s">
        <v>797</v>
      </c>
      <c r="K259" s="313"/>
      <c r="L259" s="139"/>
      <c r="M259" s="138">
        <v>41589</v>
      </c>
    </row>
    <row r="260" spans="1:13" ht="15.75" customHeight="1" x14ac:dyDescent="0.35">
      <c r="A260" s="193" t="s">
        <v>3136</v>
      </c>
      <c r="B260" s="138">
        <v>41631</v>
      </c>
      <c r="C260" s="304"/>
      <c r="D260" s="181" t="s">
        <v>2148</v>
      </c>
      <c r="E260" s="181" t="s">
        <v>2149</v>
      </c>
      <c r="F260" s="181" t="s">
        <v>2150</v>
      </c>
      <c r="G260" s="181" t="s">
        <v>2151</v>
      </c>
      <c r="H260" s="181" t="s">
        <v>2041</v>
      </c>
      <c r="I260" s="168" t="s">
        <v>798</v>
      </c>
      <c r="J260" s="168" t="s">
        <v>799</v>
      </c>
      <c r="K260" s="313"/>
      <c r="L260" s="139"/>
      <c r="M260" s="138">
        <v>41405</v>
      </c>
    </row>
    <row r="261" spans="1:13" ht="15.75" customHeight="1" x14ac:dyDescent="0.35">
      <c r="A261" s="193" t="s">
        <v>3137</v>
      </c>
      <c r="B261" s="138">
        <v>41636</v>
      </c>
      <c r="C261" s="304"/>
      <c r="D261" s="181" t="s">
        <v>2206</v>
      </c>
      <c r="E261" s="181" t="s">
        <v>2073</v>
      </c>
      <c r="F261" s="181" t="s">
        <v>2073</v>
      </c>
      <c r="G261" s="181" t="s">
        <v>2041</v>
      </c>
      <c r="H261" s="181" t="s">
        <v>2041</v>
      </c>
      <c r="I261" s="168" t="s">
        <v>800</v>
      </c>
      <c r="J261" s="168" t="s">
        <v>801</v>
      </c>
      <c r="K261" s="313"/>
      <c r="L261" s="139"/>
      <c r="M261" s="138">
        <v>41529</v>
      </c>
    </row>
    <row r="262" spans="1:13" ht="15.75" customHeight="1" x14ac:dyDescent="0.35">
      <c r="A262" s="193" t="s">
        <v>3138</v>
      </c>
      <c r="B262" s="138">
        <v>41636</v>
      </c>
      <c r="C262" s="304"/>
      <c r="D262" s="181" t="s">
        <v>2169</v>
      </c>
      <c r="E262" s="181" t="s">
        <v>2144</v>
      </c>
      <c r="F262" s="181" t="s">
        <v>2073</v>
      </c>
      <c r="G262" s="181" t="s">
        <v>2041</v>
      </c>
      <c r="H262" s="181" t="s">
        <v>2041</v>
      </c>
      <c r="I262" s="168" t="s">
        <v>802</v>
      </c>
      <c r="J262" s="168" t="s">
        <v>803</v>
      </c>
      <c r="K262" s="313"/>
      <c r="L262" s="139"/>
      <c r="M262" s="138">
        <v>41467</v>
      </c>
    </row>
    <row r="263" spans="1:13" ht="15.75" customHeight="1" x14ac:dyDescent="0.35">
      <c r="A263" s="193" t="s">
        <v>3139</v>
      </c>
      <c r="B263" s="138">
        <v>41636</v>
      </c>
      <c r="C263" s="304"/>
      <c r="D263" s="181" t="s">
        <v>2073</v>
      </c>
      <c r="E263" s="181" t="s">
        <v>2073</v>
      </c>
      <c r="F263" s="181" t="s">
        <v>2073</v>
      </c>
      <c r="G263" s="181" t="s">
        <v>2041</v>
      </c>
      <c r="H263" s="181" t="s">
        <v>2041</v>
      </c>
      <c r="I263" s="168" t="s">
        <v>804</v>
      </c>
      <c r="J263" s="168" t="s">
        <v>805</v>
      </c>
      <c r="K263" s="313"/>
      <c r="L263" s="139"/>
      <c r="M263" s="138" t="s">
        <v>806</v>
      </c>
    </row>
    <row r="264" spans="1:13" ht="15.75" customHeight="1" x14ac:dyDescent="0.35">
      <c r="A264" s="193" t="s">
        <v>3140</v>
      </c>
      <c r="B264" s="138">
        <v>41636</v>
      </c>
      <c r="C264" s="304"/>
      <c r="D264" s="181" t="s">
        <v>2170</v>
      </c>
      <c r="E264" s="181" t="s">
        <v>2073</v>
      </c>
      <c r="F264" s="181" t="s">
        <v>2073</v>
      </c>
      <c r="G264" s="181" t="s">
        <v>2073</v>
      </c>
      <c r="H264" s="181" t="s">
        <v>2041</v>
      </c>
      <c r="I264" s="168" t="s">
        <v>807</v>
      </c>
      <c r="J264" s="168" t="s">
        <v>808</v>
      </c>
      <c r="K264" s="313"/>
      <c r="L264" s="139"/>
      <c r="M264" s="138">
        <v>41553</v>
      </c>
    </row>
    <row r="265" spans="1:13" ht="15.75" customHeight="1" x14ac:dyDescent="0.35">
      <c r="A265" s="193" t="s">
        <v>3141</v>
      </c>
      <c r="B265" s="138">
        <v>41637</v>
      </c>
      <c r="C265" s="304"/>
      <c r="D265" s="181" t="s">
        <v>2120</v>
      </c>
      <c r="E265" s="181" t="s">
        <v>2045</v>
      </c>
      <c r="F265" s="181" t="s">
        <v>2045</v>
      </c>
      <c r="G265" s="181" t="s">
        <v>2040</v>
      </c>
      <c r="H265" s="181" t="s">
        <v>2041</v>
      </c>
      <c r="I265" s="168" t="s">
        <v>809</v>
      </c>
      <c r="J265" s="168" t="s">
        <v>810</v>
      </c>
      <c r="K265" s="313"/>
      <c r="L265" s="139"/>
      <c r="M265" s="138">
        <v>41396</v>
      </c>
    </row>
    <row r="266" spans="1:13" ht="15.75" customHeight="1" x14ac:dyDescent="0.35">
      <c r="A266" s="193" t="s">
        <v>3142</v>
      </c>
      <c r="B266" s="138">
        <v>41637</v>
      </c>
      <c r="C266" s="304"/>
      <c r="D266" s="181" t="s">
        <v>2147</v>
      </c>
      <c r="E266" s="181" t="s">
        <v>2073</v>
      </c>
      <c r="F266" s="181" t="s">
        <v>2073</v>
      </c>
      <c r="G266" s="181" t="s">
        <v>2041</v>
      </c>
      <c r="H266" s="181" t="s">
        <v>2041</v>
      </c>
      <c r="I266" s="168" t="s">
        <v>811</v>
      </c>
      <c r="J266" s="168" t="s">
        <v>812</v>
      </c>
      <c r="K266" s="313"/>
      <c r="L266" s="139"/>
      <c r="M266" s="138" t="s">
        <v>813</v>
      </c>
    </row>
    <row r="267" spans="1:13" ht="15.75" customHeight="1" x14ac:dyDescent="0.35">
      <c r="A267" s="193" t="s">
        <v>3143</v>
      </c>
      <c r="B267" s="138">
        <v>41637</v>
      </c>
      <c r="C267" s="304"/>
      <c r="D267" s="181" t="s">
        <v>2063</v>
      </c>
      <c r="E267" s="181" t="s">
        <v>2066</v>
      </c>
      <c r="F267" s="181" t="s">
        <v>2058</v>
      </c>
      <c r="G267" s="181" t="s">
        <v>2041</v>
      </c>
      <c r="H267" s="181" t="s">
        <v>2041</v>
      </c>
      <c r="I267" s="168" t="s">
        <v>814</v>
      </c>
      <c r="J267" s="168" t="s">
        <v>815</v>
      </c>
      <c r="K267" s="313"/>
      <c r="L267" s="139"/>
      <c r="M267" s="138" t="s">
        <v>816</v>
      </c>
    </row>
    <row r="268" spans="1:13" ht="15.75" customHeight="1" x14ac:dyDescent="0.35">
      <c r="A268" s="193" t="s">
        <v>3144</v>
      </c>
      <c r="B268" s="138">
        <v>41637</v>
      </c>
      <c r="C268" s="304"/>
      <c r="D268" s="181" t="s">
        <v>2104</v>
      </c>
      <c r="E268" s="181" t="s">
        <v>2058</v>
      </c>
      <c r="F268" s="181" t="s">
        <v>2058</v>
      </c>
      <c r="G268" s="181" t="s">
        <v>2058</v>
      </c>
      <c r="H268" s="181" t="s">
        <v>2041</v>
      </c>
      <c r="I268" s="168" t="s">
        <v>817</v>
      </c>
      <c r="J268" s="168" t="s">
        <v>818</v>
      </c>
      <c r="K268" s="313"/>
      <c r="L268" s="139"/>
      <c r="M268" s="138" t="s">
        <v>819</v>
      </c>
    </row>
    <row r="269" spans="1:13" ht="15.75" customHeight="1" x14ac:dyDescent="0.35">
      <c r="A269" s="193" t="s">
        <v>3145</v>
      </c>
      <c r="B269" s="138">
        <v>41637</v>
      </c>
      <c r="C269" s="304"/>
      <c r="D269" s="181" t="s">
        <v>2063</v>
      </c>
      <c r="E269" s="181" t="s">
        <v>2058</v>
      </c>
      <c r="F269" s="181" t="s">
        <v>2058</v>
      </c>
      <c r="G269" s="181" t="s">
        <v>2041</v>
      </c>
      <c r="H269" s="181" t="s">
        <v>2041</v>
      </c>
      <c r="I269" s="168" t="s">
        <v>820</v>
      </c>
      <c r="J269" s="168" t="s">
        <v>821</v>
      </c>
      <c r="K269" s="313"/>
      <c r="L269" s="139"/>
      <c r="M269" s="138" t="s">
        <v>639</v>
      </c>
    </row>
    <row r="270" spans="1:13" ht="15.75" customHeight="1" x14ac:dyDescent="0.35">
      <c r="A270" s="193" t="s">
        <v>3146</v>
      </c>
      <c r="B270" s="138">
        <v>41637</v>
      </c>
      <c r="C270" s="304"/>
      <c r="D270" s="181" t="s">
        <v>2066</v>
      </c>
      <c r="E270" s="181" t="s">
        <v>2066</v>
      </c>
      <c r="F270" s="181" t="s">
        <v>2058</v>
      </c>
      <c r="G270" s="181" t="s">
        <v>2058</v>
      </c>
      <c r="H270" s="181" t="s">
        <v>2041</v>
      </c>
      <c r="I270" s="168" t="s">
        <v>822</v>
      </c>
      <c r="J270" s="168" t="s">
        <v>823</v>
      </c>
      <c r="K270" s="313"/>
      <c r="L270" s="139"/>
      <c r="M270" s="138">
        <v>41437</v>
      </c>
    </row>
    <row r="271" spans="1:13" ht="15.75" customHeight="1" x14ac:dyDescent="0.35">
      <c r="A271" s="193" t="s">
        <v>3147</v>
      </c>
      <c r="B271" s="138">
        <v>41637</v>
      </c>
      <c r="C271" s="304"/>
      <c r="D271" s="181" t="s">
        <v>2207</v>
      </c>
      <c r="E271" s="181" t="s">
        <v>2137</v>
      </c>
      <c r="F271" s="181" t="s">
        <v>2040</v>
      </c>
      <c r="G271" s="181" t="s">
        <v>2040</v>
      </c>
      <c r="H271" s="181" t="s">
        <v>2041</v>
      </c>
      <c r="I271" s="168" t="s">
        <v>824</v>
      </c>
      <c r="J271" s="168" t="s">
        <v>825</v>
      </c>
      <c r="K271" s="313"/>
      <c r="L271" s="139"/>
      <c r="M271" s="138" t="s">
        <v>826</v>
      </c>
    </row>
    <row r="272" spans="1:13" ht="15.75" customHeight="1" x14ac:dyDescent="0.35">
      <c r="A272" s="193" t="s">
        <v>3148</v>
      </c>
      <c r="B272" s="138">
        <v>41637</v>
      </c>
      <c r="C272" s="304"/>
      <c r="D272" s="181" t="s">
        <v>2163</v>
      </c>
      <c r="E272" s="181" t="s">
        <v>2163</v>
      </c>
      <c r="F272" s="181" t="s">
        <v>2092</v>
      </c>
      <c r="G272" s="181" t="s">
        <v>2040</v>
      </c>
      <c r="H272" s="181" t="s">
        <v>2041</v>
      </c>
      <c r="I272" s="168" t="s">
        <v>827</v>
      </c>
      <c r="J272" s="168" t="s">
        <v>828</v>
      </c>
      <c r="K272" s="313"/>
      <c r="L272" s="139"/>
      <c r="M272" s="138" t="s">
        <v>829</v>
      </c>
    </row>
    <row r="273" spans="1:13" ht="15.75" customHeight="1" x14ac:dyDescent="0.35">
      <c r="A273" s="193" t="s">
        <v>3149</v>
      </c>
      <c r="B273" s="138">
        <v>41637</v>
      </c>
      <c r="C273" s="304"/>
      <c r="D273" s="181" t="s">
        <v>2162</v>
      </c>
      <c r="E273" s="181" t="s">
        <v>2163</v>
      </c>
      <c r="F273" s="181" t="s">
        <v>2092</v>
      </c>
      <c r="G273" s="181" t="s">
        <v>2040</v>
      </c>
      <c r="H273" s="181" t="s">
        <v>2041</v>
      </c>
      <c r="I273" s="168" t="s">
        <v>830</v>
      </c>
      <c r="J273" s="168" t="s">
        <v>831</v>
      </c>
      <c r="K273" s="313"/>
      <c r="L273" s="139"/>
      <c r="M273" s="138" t="s">
        <v>832</v>
      </c>
    </row>
    <row r="274" spans="1:13" ht="15.75" customHeight="1" x14ac:dyDescent="0.35">
      <c r="A274" s="193" t="s">
        <v>3150</v>
      </c>
      <c r="B274" s="138">
        <v>41637</v>
      </c>
      <c r="C274" s="304"/>
      <c r="D274" s="181" t="s">
        <v>2181</v>
      </c>
      <c r="E274" s="181" t="s">
        <v>2182</v>
      </c>
      <c r="F274" s="181" t="s">
        <v>2150</v>
      </c>
      <c r="G274" s="181" t="s">
        <v>2151</v>
      </c>
      <c r="H274" s="181" t="s">
        <v>2041</v>
      </c>
      <c r="I274" s="168" t="s">
        <v>833</v>
      </c>
      <c r="J274" s="168" t="s">
        <v>834</v>
      </c>
      <c r="K274" s="313"/>
      <c r="L274" s="139"/>
      <c r="M274" s="138" t="s">
        <v>753</v>
      </c>
    </row>
    <row r="275" spans="1:13" ht="15.75" customHeight="1" x14ac:dyDescent="0.35">
      <c r="A275" s="193" t="s">
        <v>3151</v>
      </c>
      <c r="B275" s="138">
        <v>41637</v>
      </c>
      <c r="C275" s="304"/>
      <c r="D275" s="181" t="s">
        <v>2044</v>
      </c>
      <c r="E275" s="181" t="s">
        <v>2045</v>
      </c>
      <c r="F275" s="181" t="s">
        <v>2040</v>
      </c>
      <c r="G275" s="181" t="s">
        <v>2040</v>
      </c>
      <c r="H275" s="181" t="s">
        <v>2041</v>
      </c>
      <c r="I275" s="168" t="s">
        <v>835</v>
      </c>
      <c r="J275" s="168" t="s">
        <v>836</v>
      </c>
      <c r="K275" s="313"/>
      <c r="L275" s="139"/>
      <c r="M275" s="138">
        <v>41317</v>
      </c>
    </row>
    <row r="276" spans="1:13" ht="15.75" customHeight="1" x14ac:dyDescent="0.35">
      <c r="A276" s="193" t="s">
        <v>3152</v>
      </c>
      <c r="B276" s="138">
        <v>41637</v>
      </c>
      <c r="C276" s="304"/>
      <c r="D276" s="181" t="s">
        <v>2208</v>
      </c>
      <c r="E276" s="181" t="s">
        <v>2196</v>
      </c>
      <c r="F276" s="181" t="s">
        <v>2150</v>
      </c>
      <c r="G276" s="181" t="s">
        <v>2151</v>
      </c>
      <c r="H276" s="181" t="s">
        <v>2041</v>
      </c>
      <c r="I276" s="168" t="s">
        <v>837</v>
      </c>
      <c r="J276" s="168" t="s">
        <v>838</v>
      </c>
      <c r="K276" s="313"/>
      <c r="L276" s="139"/>
      <c r="M276" s="138" t="s">
        <v>758</v>
      </c>
    </row>
    <row r="277" spans="1:13" ht="15.75" customHeight="1" x14ac:dyDescent="0.35">
      <c r="A277" s="193" t="s">
        <v>3153</v>
      </c>
      <c r="B277" s="138">
        <v>41637</v>
      </c>
      <c r="C277" s="304"/>
      <c r="D277" s="181" t="s">
        <v>2201</v>
      </c>
      <c r="E277" s="181" t="s">
        <v>2039</v>
      </c>
      <c r="F277" s="181" t="s">
        <v>2040</v>
      </c>
      <c r="G277" s="181" t="s">
        <v>2040</v>
      </c>
      <c r="H277" s="181" t="s">
        <v>2041</v>
      </c>
      <c r="I277" s="168" t="s">
        <v>839</v>
      </c>
      <c r="J277" s="168" t="s">
        <v>840</v>
      </c>
      <c r="K277" s="313"/>
      <c r="L277" s="139"/>
      <c r="M277" s="138">
        <v>41317</v>
      </c>
    </row>
    <row r="278" spans="1:13" ht="15.75" customHeight="1" x14ac:dyDescent="0.35">
      <c r="A278" s="193" t="s">
        <v>3154</v>
      </c>
      <c r="B278" s="138">
        <v>41638</v>
      </c>
      <c r="C278" s="304"/>
      <c r="D278" s="181" t="s">
        <v>2120</v>
      </c>
      <c r="E278" s="181" t="s">
        <v>2045</v>
      </c>
      <c r="F278" s="181" t="s">
        <v>2045</v>
      </c>
      <c r="G278" s="181" t="s">
        <v>2040</v>
      </c>
      <c r="H278" s="181" t="s">
        <v>2041</v>
      </c>
      <c r="I278" s="168" t="s">
        <v>841</v>
      </c>
      <c r="J278" s="168" t="s">
        <v>842</v>
      </c>
      <c r="K278" s="313"/>
      <c r="L278" s="139"/>
      <c r="M278" s="138">
        <v>41464</v>
      </c>
    </row>
    <row r="279" spans="1:13" ht="15.75" customHeight="1" x14ac:dyDescent="0.35">
      <c r="A279" s="193" t="s">
        <v>3155</v>
      </c>
      <c r="B279" s="138">
        <v>41638</v>
      </c>
      <c r="C279" s="304"/>
      <c r="D279" s="181" t="s">
        <v>2158</v>
      </c>
      <c r="E279" s="181" t="s">
        <v>2150</v>
      </c>
      <c r="F279" s="181" t="s">
        <v>2195</v>
      </c>
      <c r="G279" s="181" t="s">
        <v>2151</v>
      </c>
      <c r="H279" s="181" t="s">
        <v>2041</v>
      </c>
      <c r="I279" s="168" t="s">
        <v>843</v>
      </c>
      <c r="J279" s="168" t="s">
        <v>844</v>
      </c>
      <c r="K279" s="313"/>
      <c r="L279" s="139"/>
      <c r="M279" s="138">
        <v>41432</v>
      </c>
    </row>
    <row r="280" spans="1:13" ht="15.75" customHeight="1" x14ac:dyDescent="0.35">
      <c r="A280" s="193" t="s">
        <v>3156</v>
      </c>
      <c r="B280" s="138">
        <v>41638</v>
      </c>
      <c r="C280" s="304"/>
      <c r="D280" s="181" t="s">
        <v>2120</v>
      </c>
      <c r="E280" s="181" t="s">
        <v>2045</v>
      </c>
      <c r="F280" s="181" t="s">
        <v>2040</v>
      </c>
      <c r="G280" s="181" t="s">
        <v>2040</v>
      </c>
      <c r="H280" s="181" t="s">
        <v>2041</v>
      </c>
      <c r="I280" s="168" t="s">
        <v>845</v>
      </c>
      <c r="J280" s="168" t="s">
        <v>846</v>
      </c>
      <c r="K280" s="313"/>
      <c r="L280" s="139"/>
      <c r="M280" s="138" t="s">
        <v>847</v>
      </c>
    </row>
    <row r="281" spans="1:13" ht="15.75" customHeight="1" x14ac:dyDescent="0.35">
      <c r="A281" s="193" t="s">
        <v>3157</v>
      </c>
      <c r="B281" s="138">
        <v>41638</v>
      </c>
      <c r="C281" s="304"/>
      <c r="D281" s="181" t="s">
        <v>2152</v>
      </c>
      <c r="E281" s="181" t="s">
        <v>2045</v>
      </c>
      <c r="F281" s="181" t="s">
        <v>2040</v>
      </c>
      <c r="G281" s="181" t="s">
        <v>2040</v>
      </c>
      <c r="H281" s="181" t="s">
        <v>2041</v>
      </c>
      <c r="I281" s="168" t="s">
        <v>848</v>
      </c>
      <c r="J281" s="168" t="s">
        <v>849</v>
      </c>
      <c r="K281" s="313"/>
      <c r="L281" s="139"/>
      <c r="M281" s="138" t="s">
        <v>850</v>
      </c>
    </row>
    <row r="282" spans="1:13" ht="15.75" customHeight="1" x14ac:dyDescent="0.35">
      <c r="A282" s="193" t="s">
        <v>3158</v>
      </c>
      <c r="B282" s="138">
        <v>41638</v>
      </c>
      <c r="C282" s="304"/>
      <c r="D282" s="181" t="s">
        <v>2209</v>
      </c>
      <c r="E282" s="181" t="s">
        <v>2150</v>
      </c>
      <c r="F282" s="181" t="s">
        <v>2150</v>
      </c>
      <c r="G282" s="181" t="s">
        <v>2151</v>
      </c>
      <c r="H282" s="181" t="s">
        <v>2041</v>
      </c>
      <c r="I282" s="168" t="s">
        <v>851</v>
      </c>
      <c r="J282" s="168" t="s">
        <v>852</v>
      </c>
      <c r="K282" s="313"/>
      <c r="L282" s="139"/>
      <c r="M282" s="138" t="s">
        <v>853</v>
      </c>
    </row>
    <row r="283" spans="1:13" ht="15.75" customHeight="1" x14ac:dyDescent="0.35">
      <c r="A283" s="193" t="s">
        <v>3159</v>
      </c>
      <c r="B283" s="138">
        <v>41638</v>
      </c>
      <c r="C283" s="304"/>
      <c r="D283" s="181" t="s">
        <v>2210</v>
      </c>
      <c r="E283" s="181" t="s">
        <v>2045</v>
      </c>
      <c r="F283" s="181" t="s">
        <v>2040</v>
      </c>
      <c r="G283" s="181" t="s">
        <v>2040</v>
      </c>
      <c r="H283" s="181" t="s">
        <v>2041</v>
      </c>
      <c r="I283" s="168" t="s">
        <v>854</v>
      </c>
      <c r="J283" s="168" t="s">
        <v>855</v>
      </c>
      <c r="K283" s="313"/>
      <c r="L283" s="139"/>
      <c r="M283" s="138" t="s">
        <v>856</v>
      </c>
    </row>
    <row r="284" spans="1:13" ht="15.75" customHeight="1" x14ac:dyDescent="0.35">
      <c r="A284" s="193" t="s">
        <v>3160</v>
      </c>
      <c r="B284" s="138">
        <v>41638</v>
      </c>
      <c r="C284" s="304"/>
      <c r="D284" s="181" t="s">
        <v>2089</v>
      </c>
      <c r="E284" s="181" t="s">
        <v>2045</v>
      </c>
      <c r="F284" s="181" t="s">
        <v>2040</v>
      </c>
      <c r="G284" s="181" t="s">
        <v>2040</v>
      </c>
      <c r="H284" s="181" t="s">
        <v>2041</v>
      </c>
      <c r="I284" s="168" t="s">
        <v>857</v>
      </c>
      <c r="J284" s="168" t="s">
        <v>858</v>
      </c>
      <c r="K284" s="313"/>
      <c r="L284" s="139"/>
      <c r="M284" s="138">
        <v>41194</v>
      </c>
    </row>
    <row r="285" spans="1:13" ht="15.75" customHeight="1" x14ac:dyDescent="0.35">
      <c r="A285" s="193" t="s">
        <v>3161</v>
      </c>
      <c r="B285" s="138">
        <v>41638</v>
      </c>
      <c r="C285" s="304"/>
      <c r="D285" s="181" t="s">
        <v>2044</v>
      </c>
      <c r="E285" s="181" t="s">
        <v>2045</v>
      </c>
      <c r="F285" s="181" t="s">
        <v>2040</v>
      </c>
      <c r="G285" s="181" t="s">
        <v>2040</v>
      </c>
      <c r="H285" s="181" t="s">
        <v>2041</v>
      </c>
      <c r="I285" s="168" t="s">
        <v>859</v>
      </c>
      <c r="J285" s="168" t="s">
        <v>860</v>
      </c>
      <c r="K285" s="313"/>
      <c r="L285" s="139"/>
      <c r="M285" s="138" t="s">
        <v>861</v>
      </c>
    </row>
    <row r="286" spans="1:13" ht="15.75" customHeight="1" x14ac:dyDescent="0.35">
      <c r="A286" s="193" t="s">
        <v>3162</v>
      </c>
      <c r="B286" s="138">
        <v>41638</v>
      </c>
      <c r="C286" s="304"/>
      <c r="D286" s="181" t="s">
        <v>2211</v>
      </c>
      <c r="E286" s="181" t="s">
        <v>2045</v>
      </c>
      <c r="F286" s="181" t="s">
        <v>2040</v>
      </c>
      <c r="G286" s="181" t="s">
        <v>2040</v>
      </c>
      <c r="H286" s="181" t="s">
        <v>2041</v>
      </c>
      <c r="I286" s="168" t="s">
        <v>862</v>
      </c>
      <c r="J286" s="168" t="s">
        <v>863</v>
      </c>
      <c r="K286" s="313"/>
      <c r="L286" s="139"/>
      <c r="M286" s="138">
        <v>41400</v>
      </c>
    </row>
    <row r="287" spans="1:13" ht="15.75" customHeight="1" x14ac:dyDescent="0.35">
      <c r="A287" s="193" t="s">
        <v>3163</v>
      </c>
      <c r="B287" s="138">
        <v>41638</v>
      </c>
      <c r="C287" s="304"/>
      <c r="D287" s="181" t="s">
        <v>2162</v>
      </c>
      <c r="E287" s="181" t="s">
        <v>2163</v>
      </c>
      <c r="F287" s="181" t="s">
        <v>2040</v>
      </c>
      <c r="G287" s="181" t="s">
        <v>2040</v>
      </c>
      <c r="H287" s="181" t="s">
        <v>2041</v>
      </c>
      <c r="I287" s="168" t="s">
        <v>864</v>
      </c>
      <c r="J287" s="168" t="s">
        <v>865</v>
      </c>
      <c r="K287" s="313"/>
      <c r="L287" s="139"/>
      <c r="M287" s="138" t="s">
        <v>866</v>
      </c>
    </row>
    <row r="288" spans="1:13" ht="15.75" customHeight="1" x14ac:dyDescent="0.35">
      <c r="A288" s="193" t="s">
        <v>3164</v>
      </c>
      <c r="B288" s="138">
        <v>41638</v>
      </c>
      <c r="C288" s="304"/>
      <c r="D288" s="181" t="s">
        <v>2043</v>
      </c>
      <c r="E288" s="181" t="s">
        <v>2040</v>
      </c>
      <c r="F288" s="181" t="s">
        <v>2040</v>
      </c>
      <c r="G288" s="181" t="s">
        <v>2040</v>
      </c>
      <c r="H288" s="181" t="s">
        <v>2041</v>
      </c>
      <c r="I288" s="168" t="s">
        <v>867</v>
      </c>
      <c r="J288" s="168" t="s">
        <v>868</v>
      </c>
      <c r="K288" s="313"/>
      <c r="L288" s="139"/>
      <c r="M288" s="138" t="s">
        <v>869</v>
      </c>
    </row>
    <row r="289" spans="1:13" ht="15.75" customHeight="1" x14ac:dyDescent="0.35">
      <c r="A289" s="193" t="s">
        <v>3165</v>
      </c>
      <c r="B289" s="138">
        <v>41638</v>
      </c>
      <c r="C289" s="304"/>
      <c r="D289" s="181" t="s">
        <v>2114</v>
      </c>
      <c r="E289" s="181" t="s">
        <v>2181</v>
      </c>
      <c r="F289" s="181" t="s">
        <v>2150</v>
      </c>
      <c r="G289" s="181" t="s">
        <v>2151</v>
      </c>
      <c r="H289" s="181" t="s">
        <v>2041</v>
      </c>
      <c r="I289" s="168" t="s">
        <v>870</v>
      </c>
      <c r="J289" s="168" t="s">
        <v>871</v>
      </c>
      <c r="K289" s="313"/>
      <c r="L289" s="139"/>
      <c r="M289" s="138">
        <v>41620</v>
      </c>
    </row>
    <row r="290" spans="1:13" ht="15.75" customHeight="1" x14ac:dyDescent="0.35">
      <c r="A290" s="193" t="s">
        <v>3166</v>
      </c>
      <c r="B290" s="138">
        <v>41638</v>
      </c>
      <c r="C290" s="304"/>
      <c r="D290" s="181" t="s">
        <v>2185</v>
      </c>
      <c r="E290" s="181" t="s">
        <v>2212</v>
      </c>
      <c r="F290" s="181" t="s">
        <v>2150</v>
      </c>
      <c r="G290" s="181" t="s">
        <v>2151</v>
      </c>
      <c r="H290" s="181" t="s">
        <v>2179</v>
      </c>
      <c r="I290" s="168" t="s">
        <v>872</v>
      </c>
      <c r="J290" s="168" t="s">
        <v>873</v>
      </c>
      <c r="K290" s="313"/>
      <c r="L290" s="139"/>
      <c r="M290" s="138" t="s">
        <v>874</v>
      </c>
    </row>
    <row r="291" spans="1:13" ht="15.75" customHeight="1" x14ac:dyDescent="0.35">
      <c r="A291" s="193" t="s">
        <v>3167</v>
      </c>
      <c r="B291" s="138">
        <v>41638</v>
      </c>
      <c r="C291" s="304"/>
      <c r="D291" s="181" t="s">
        <v>2213</v>
      </c>
      <c r="E291" s="181" t="s">
        <v>2182</v>
      </c>
      <c r="F291" s="181" t="s">
        <v>2150</v>
      </c>
      <c r="G291" s="181" t="s">
        <v>2151</v>
      </c>
      <c r="H291" s="181" t="s">
        <v>2041</v>
      </c>
      <c r="I291" s="168" t="s">
        <v>875</v>
      </c>
      <c r="J291" s="168" t="s">
        <v>876</v>
      </c>
      <c r="K291" s="313"/>
      <c r="L291" s="139"/>
      <c r="M291" s="138">
        <v>41620</v>
      </c>
    </row>
    <row r="292" spans="1:13" ht="15.75" customHeight="1" x14ac:dyDescent="0.35">
      <c r="A292" s="193" t="s">
        <v>3168</v>
      </c>
      <c r="B292" s="138">
        <v>41638</v>
      </c>
      <c r="C292" s="304"/>
      <c r="D292" s="181" t="s">
        <v>2146</v>
      </c>
      <c r="E292" s="181" t="s">
        <v>2214</v>
      </c>
      <c r="F292" s="181" t="s">
        <v>2045</v>
      </c>
      <c r="G292" s="181" t="s">
        <v>2040</v>
      </c>
      <c r="H292" s="181" t="s">
        <v>2041</v>
      </c>
      <c r="I292" s="168" t="s">
        <v>877</v>
      </c>
      <c r="J292" s="168" t="s">
        <v>878</v>
      </c>
      <c r="K292" s="313"/>
      <c r="L292" s="139"/>
      <c r="M292" s="138" t="s">
        <v>879</v>
      </c>
    </row>
    <row r="293" spans="1:13" ht="15.75" customHeight="1" x14ac:dyDescent="0.35">
      <c r="A293" s="193" t="s">
        <v>3169</v>
      </c>
      <c r="B293" s="138">
        <v>41638</v>
      </c>
      <c r="C293" s="304"/>
      <c r="D293" s="181" t="s">
        <v>2215</v>
      </c>
      <c r="E293" s="181" t="s">
        <v>2039</v>
      </c>
      <c r="F293" s="181" t="s">
        <v>2040</v>
      </c>
      <c r="G293" s="181" t="s">
        <v>2040</v>
      </c>
      <c r="H293" s="181" t="s">
        <v>2041</v>
      </c>
      <c r="I293" s="168" t="s">
        <v>880</v>
      </c>
      <c r="J293" s="168" t="s">
        <v>881</v>
      </c>
      <c r="K293" s="313"/>
      <c r="L293" s="139"/>
      <c r="M293" s="138" t="s">
        <v>882</v>
      </c>
    </row>
    <row r="294" spans="1:13" ht="15.75" customHeight="1" x14ac:dyDescent="0.35">
      <c r="A294" s="193" t="s">
        <v>3170</v>
      </c>
      <c r="B294" s="138">
        <v>41638</v>
      </c>
      <c r="C294" s="304"/>
      <c r="D294" s="181" t="s">
        <v>2216</v>
      </c>
      <c r="E294" s="181" t="s">
        <v>2217</v>
      </c>
      <c r="F294" s="181" t="s">
        <v>2183</v>
      </c>
      <c r="G294" s="181" t="s">
        <v>2151</v>
      </c>
      <c r="H294" s="181" t="s">
        <v>2041</v>
      </c>
      <c r="I294" s="168" t="s">
        <v>883</v>
      </c>
      <c r="J294" s="168" t="s">
        <v>884</v>
      </c>
      <c r="K294" s="313"/>
      <c r="L294" s="139"/>
      <c r="M294" s="138">
        <v>41436</v>
      </c>
    </row>
    <row r="295" spans="1:13" ht="15.75" customHeight="1" x14ac:dyDescent="0.35">
      <c r="A295" s="193" t="s">
        <v>3171</v>
      </c>
      <c r="B295" s="138">
        <v>41638</v>
      </c>
      <c r="C295" s="304"/>
      <c r="D295" s="181" t="s">
        <v>2208</v>
      </c>
      <c r="E295" s="181" t="s">
        <v>2150</v>
      </c>
      <c r="F295" s="181" t="s">
        <v>2151</v>
      </c>
      <c r="G295" s="181" t="s">
        <v>2151</v>
      </c>
      <c r="H295" s="181" t="s">
        <v>2041</v>
      </c>
      <c r="I295" s="168" t="s">
        <v>885</v>
      </c>
      <c r="J295" s="168" t="s">
        <v>886</v>
      </c>
      <c r="K295" s="313"/>
      <c r="L295" s="139"/>
      <c r="M295" s="138">
        <v>41437</v>
      </c>
    </row>
    <row r="296" spans="1:13" ht="15.75" customHeight="1" x14ac:dyDescent="0.35">
      <c r="A296" s="193" t="s">
        <v>3172</v>
      </c>
      <c r="B296" s="138">
        <v>41638</v>
      </c>
      <c r="C296" s="304"/>
      <c r="D296" s="181" t="s">
        <v>2181</v>
      </c>
      <c r="E296" s="181" t="s">
        <v>2182</v>
      </c>
      <c r="F296" s="181" t="s">
        <v>2151</v>
      </c>
      <c r="G296" s="181" t="s">
        <v>2151</v>
      </c>
      <c r="H296" s="181" t="s">
        <v>2041</v>
      </c>
      <c r="I296" s="168" t="s">
        <v>887</v>
      </c>
      <c r="J296" s="168" t="s">
        <v>888</v>
      </c>
      <c r="K296" s="313"/>
      <c r="L296" s="139"/>
      <c r="M296" s="138" t="s">
        <v>753</v>
      </c>
    </row>
    <row r="297" spans="1:13" ht="15.75" customHeight="1" x14ac:dyDescent="0.35">
      <c r="A297" s="193" t="s">
        <v>3173</v>
      </c>
      <c r="B297" s="138">
        <v>41638</v>
      </c>
      <c r="C297" s="304"/>
      <c r="D297" s="181" t="s">
        <v>2181</v>
      </c>
      <c r="E297" s="181" t="s">
        <v>2182</v>
      </c>
      <c r="F297" s="181" t="s">
        <v>2150</v>
      </c>
      <c r="G297" s="181" t="s">
        <v>2151</v>
      </c>
      <c r="H297" s="181" t="s">
        <v>2041</v>
      </c>
      <c r="I297" s="168" t="s">
        <v>889</v>
      </c>
      <c r="J297" s="168" t="s">
        <v>890</v>
      </c>
      <c r="K297" s="313"/>
      <c r="L297" s="139"/>
      <c r="M297" s="138">
        <v>41437</v>
      </c>
    </row>
    <row r="298" spans="1:13" ht="15.75" customHeight="1" x14ac:dyDescent="0.35">
      <c r="A298" s="193" t="s">
        <v>3174</v>
      </c>
      <c r="B298" s="138">
        <v>41638</v>
      </c>
      <c r="C298" s="304"/>
      <c r="D298" s="181" t="s">
        <v>2181</v>
      </c>
      <c r="E298" s="181" t="s">
        <v>2182</v>
      </c>
      <c r="F298" s="181" t="s">
        <v>2150</v>
      </c>
      <c r="G298" s="181" t="s">
        <v>2151</v>
      </c>
      <c r="H298" s="181" t="s">
        <v>2041</v>
      </c>
      <c r="I298" s="168" t="s">
        <v>891</v>
      </c>
      <c r="J298" s="168" t="s">
        <v>892</v>
      </c>
      <c r="K298" s="313"/>
      <c r="L298" s="139"/>
      <c r="M298" s="138">
        <v>41405</v>
      </c>
    </row>
    <row r="299" spans="1:13" ht="15.75" customHeight="1" x14ac:dyDescent="0.35">
      <c r="A299" s="193" t="s">
        <v>3175</v>
      </c>
      <c r="B299" s="138">
        <v>41639</v>
      </c>
      <c r="C299" s="304"/>
      <c r="D299" s="181" t="s">
        <v>2182</v>
      </c>
      <c r="E299" s="181" t="s">
        <v>2181</v>
      </c>
      <c r="F299" s="181" t="s">
        <v>2150</v>
      </c>
      <c r="G299" s="181" t="s">
        <v>2151</v>
      </c>
      <c r="H299" s="181" t="s">
        <v>2179</v>
      </c>
      <c r="I299" s="168" t="s">
        <v>893</v>
      </c>
      <c r="J299" s="168" t="s">
        <v>894</v>
      </c>
      <c r="K299" s="313"/>
      <c r="L299" s="139"/>
      <c r="M299" s="138">
        <v>149793</v>
      </c>
    </row>
    <row r="300" spans="1:13" ht="15.75" customHeight="1" x14ac:dyDescent="0.35">
      <c r="A300" s="193" t="s">
        <v>3176</v>
      </c>
      <c r="B300" s="138">
        <v>41639</v>
      </c>
      <c r="C300" s="304"/>
      <c r="D300" s="181" t="s">
        <v>2218</v>
      </c>
      <c r="E300" s="181" t="s">
        <v>2163</v>
      </c>
      <c r="F300" s="181" t="s">
        <v>2092</v>
      </c>
      <c r="G300" s="181" t="s">
        <v>2040</v>
      </c>
      <c r="H300" s="181" t="s">
        <v>2041</v>
      </c>
      <c r="I300" s="168" t="s">
        <v>895</v>
      </c>
      <c r="J300" s="168" t="s">
        <v>896</v>
      </c>
      <c r="K300" s="313"/>
      <c r="L300" s="139"/>
      <c r="M300" s="138" t="s">
        <v>758</v>
      </c>
    </row>
    <row r="301" spans="1:13" ht="15.75" customHeight="1" x14ac:dyDescent="0.35">
      <c r="A301" s="193" t="s">
        <v>3177</v>
      </c>
      <c r="B301" s="138">
        <v>41639</v>
      </c>
      <c r="C301" s="304"/>
      <c r="D301" s="181" t="s">
        <v>2201</v>
      </c>
      <c r="E301" s="181" t="s">
        <v>2039</v>
      </c>
      <c r="F301" s="181" t="s">
        <v>2040</v>
      </c>
      <c r="G301" s="181" t="s">
        <v>2040</v>
      </c>
      <c r="H301" s="181" t="s">
        <v>2041</v>
      </c>
      <c r="I301" s="168" t="s">
        <v>897</v>
      </c>
      <c r="J301" s="168" t="s">
        <v>898</v>
      </c>
      <c r="K301" s="313"/>
      <c r="L301" s="139"/>
      <c r="M301" s="138" t="s">
        <v>899</v>
      </c>
    </row>
    <row r="302" spans="1:13" ht="15.75" customHeight="1" x14ac:dyDescent="0.35">
      <c r="A302" s="193" t="s">
        <v>3178</v>
      </c>
      <c r="B302" s="138">
        <v>43523</v>
      </c>
      <c r="C302" s="304"/>
      <c r="D302" s="181" t="s">
        <v>2219</v>
      </c>
      <c r="E302" s="181" t="s">
        <v>2047</v>
      </c>
      <c r="F302" s="181" t="s">
        <v>2048</v>
      </c>
      <c r="G302" s="181" t="s">
        <v>2048</v>
      </c>
      <c r="H302" s="181" t="s">
        <v>2041</v>
      </c>
      <c r="I302" s="168" t="s">
        <v>900</v>
      </c>
      <c r="J302" s="168" t="s">
        <v>901</v>
      </c>
      <c r="K302" s="313"/>
      <c r="L302" s="139"/>
      <c r="M302" s="138">
        <v>41587</v>
      </c>
    </row>
    <row r="303" spans="1:13" ht="15.75" customHeight="1" x14ac:dyDescent="0.35">
      <c r="A303" s="193" t="s">
        <v>3179</v>
      </c>
      <c r="B303" s="138">
        <v>43523</v>
      </c>
      <c r="C303" s="304"/>
      <c r="D303" s="181" t="s">
        <v>2220</v>
      </c>
      <c r="E303" s="181" t="s">
        <v>2045</v>
      </c>
      <c r="F303" s="181" t="s">
        <v>2040</v>
      </c>
      <c r="G303" s="181" t="s">
        <v>2040</v>
      </c>
      <c r="H303" s="181" t="s">
        <v>2041</v>
      </c>
      <c r="I303" s="168" t="s">
        <v>902</v>
      </c>
      <c r="J303" s="168" t="s">
        <v>903</v>
      </c>
      <c r="K303" s="313"/>
      <c r="L303" s="139"/>
      <c r="M303" s="138">
        <v>41555</v>
      </c>
    </row>
    <row r="304" spans="1:13" ht="15.75" customHeight="1" x14ac:dyDescent="0.35">
      <c r="A304" s="193" t="s">
        <v>3180</v>
      </c>
      <c r="B304" s="138">
        <v>41716</v>
      </c>
      <c r="C304" s="304"/>
      <c r="D304" s="181" t="s">
        <v>2221</v>
      </c>
      <c r="E304" s="181" t="s">
        <v>2158</v>
      </c>
      <c r="F304" s="181" t="s">
        <v>2150</v>
      </c>
      <c r="G304" s="181" t="s">
        <v>2222</v>
      </c>
      <c r="H304" s="181" t="s">
        <v>2041</v>
      </c>
      <c r="I304" s="168" t="s">
        <v>904</v>
      </c>
      <c r="J304" s="168" t="s">
        <v>905</v>
      </c>
      <c r="K304" s="313"/>
      <c r="L304" s="139"/>
      <c r="M304" s="138" t="s">
        <v>906</v>
      </c>
    </row>
    <row r="305" spans="1:13" ht="15.75" customHeight="1" x14ac:dyDescent="0.35">
      <c r="A305" s="193" t="s">
        <v>3181</v>
      </c>
      <c r="B305" s="138">
        <v>41356</v>
      </c>
      <c r="C305" s="304"/>
      <c r="D305" s="181" t="s">
        <v>2113</v>
      </c>
      <c r="E305" s="181" t="s">
        <v>2099</v>
      </c>
      <c r="F305" s="181" t="s">
        <v>2099</v>
      </c>
      <c r="G305" s="181" t="s">
        <v>2041</v>
      </c>
      <c r="H305" s="181" t="s">
        <v>2041</v>
      </c>
      <c r="I305" s="168" t="s">
        <v>907</v>
      </c>
      <c r="J305" s="168" t="s">
        <v>908</v>
      </c>
      <c r="K305" s="313"/>
      <c r="L305" s="139"/>
      <c r="M305" s="138" t="s">
        <v>909</v>
      </c>
    </row>
    <row r="306" spans="1:13" ht="15.75" customHeight="1" x14ac:dyDescent="0.35">
      <c r="A306" s="193" t="s">
        <v>3182</v>
      </c>
      <c r="B306" s="138">
        <v>41752</v>
      </c>
      <c r="C306" s="304"/>
      <c r="D306" s="181" t="s">
        <v>2124</v>
      </c>
      <c r="E306" s="181" t="s">
        <v>2045</v>
      </c>
      <c r="F306" s="181" t="s">
        <v>2040</v>
      </c>
      <c r="G306" s="181" t="s">
        <v>2040</v>
      </c>
      <c r="H306" s="181" t="s">
        <v>2041</v>
      </c>
      <c r="I306" s="168" t="s">
        <v>910</v>
      </c>
      <c r="J306" s="168" t="s">
        <v>911</v>
      </c>
      <c r="K306" s="313"/>
      <c r="L306" s="139"/>
      <c r="M306" s="138" t="s">
        <v>912</v>
      </c>
    </row>
    <row r="307" spans="1:13" ht="15.75" customHeight="1" x14ac:dyDescent="0.35">
      <c r="A307" s="193" t="s">
        <v>3183</v>
      </c>
      <c r="B307" s="138">
        <v>41767</v>
      </c>
      <c r="C307" s="304"/>
      <c r="D307" s="181" t="s">
        <v>3184</v>
      </c>
      <c r="E307" s="181" t="s">
        <v>2099</v>
      </c>
      <c r="F307" s="181" t="s">
        <v>2099</v>
      </c>
      <c r="G307" s="181" t="s">
        <v>2041</v>
      </c>
      <c r="H307" s="181" t="s">
        <v>2041</v>
      </c>
      <c r="I307" s="168" t="s">
        <v>913</v>
      </c>
      <c r="J307" s="168" t="s">
        <v>914</v>
      </c>
      <c r="K307" s="313"/>
      <c r="L307" s="139"/>
      <c r="M307" s="138">
        <v>41761</v>
      </c>
    </row>
    <row r="308" spans="1:13" ht="15.75" customHeight="1" x14ac:dyDescent="0.35">
      <c r="A308" s="193" t="s">
        <v>3185</v>
      </c>
      <c r="B308" s="138">
        <v>41780</v>
      </c>
      <c r="C308" s="304"/>
      <c r="D308" s="181" t="s">
        <v>2275</v>
      </c>
      <c r="E308" s="181" t="s">
        <v>2073</v>
      </c>
      <c r="F308" s="181" t="s">
        <v>2073</v>
      </c>
      <c r="G308" s="181" t="s">
        <v>2041</v>
      </c>
      <c r="H308" s="181" t="s">
        <v>2041</v>
      </c>
      <c r="I308" s="168" t="s">
        <v>915</v>
      </c>
      <c r="J308" s="168" t="s">
        <v>916</v>
      </c>
      <c r="K308" s="313"/>
      <c r="L308" s="139"/>
      <c r="M308" s="138">
        <v>41853</v>
      </c>
    </row>
    <row r="309" spans="1:13" ht="15.75" customHeight="1" x14ac:dyDescent="0.35">
      <c r="A309" s="193" t="s">
        <v>3186</v>
      </c>
      <c r="B309" s="138">
        <v>41781</v>
      </c>
      <c r="C309" s="304"/>
      <c r="D309" s="181" t="s">
        <v>2223</v>
      </c>
      <c r="E309" s="181" t="s">
        <v>2163</v>
      </c>
      <c r="F309" s="181" t="s">
        <v>2040</v>
      </c>
      <c r="G309" s="181" t="s">
        <v>2040</v>
      </c>
      <c r="H309" s="181" t="s">
        <v>2041</v>
      </c>
      <c r="I309" s="168" t="s">
        <v>917</v>
      </c>
      <c r="J309" s="168" t="s">
        <v>918</v>
      </c>
      <c r="K309" s="313"/>
      <c r="L309" s="139"/>
      <c r="M309" s="138" t="s">
        <v>919</v>
      </c>
    </row>
    <row r="310" spans="1:13" ht="15.75" customHeight="1" x14ac:dyDescent="0.35">
      <c r="A310" s="193" t="s">
        <v>3187</v>
      </c>
      <c r="B310" s="138">
        <v>41818</v>
      </c>
      <c r="C310" s="304"/>
      <c r="D310" s="181" t="s">
        <v>2224</v>
      </c>
      <c r="E310" s="181" t="s">
        <v>2182</v>
      </c>
      <c r="F310" s="181" t="s">
        <v>2150</v>
      </c>
      <c r="G310" s="181" t="s">
        <v>2151</v>
      </c>
      <c r="H310" s="181" t="s">
        <v>2041</v>
      </c>
      <c r="I310" s="168" t="s">
        <v>920</v>
      </c>
      <c r="J310" s="168" t="s">
        <v>921</v>
      </c>
      <c r="K310" s="313"/>
      <c r="L310" s="139"/>
      <c r="M310" s="138">
        <v>41979</v>
      </c>
    </row>
    <row r="311" spans="1:13" ht="15.75" customHeight="1" x14ac:dyDescent="0.35">
      <c r="A311" s="193" t="s">
        <v>3188</v>
      </c>
      <c r="B311" s="138">
        <v>41818</v>
      </c>
      <c r="C311" s="304"/>
      <c r="D311" s="181" t="s">
        <v>2225</v>
      </c>
      <c r="E311" s="181" t="s">
        <v>2182</v>
      </c>
      <c r="F311" s="181" t="s">
        <v>2150</v>
      </c>
      <c r="G311" s="181" t="s">
        <v>2151</v>
      </c>
      <c r="H311" s="181" t="s">
        <v>2041</v>
      </c>
      <c r="I311" s="168" t="s">
        <v>922</v>
      </c>
      <c r="J311" s="168" t="s">
        <v>914</v>
      </c>
      <c r="K311" s="313"/>
      <c r="L311" s="139"/>
      <c r="M311" s="138">
        <v>41886</v>
      </c>
    </row>
    <row r="312" spans="1:13" ht="15.75" customHeight="1" x14ac:dyDescent="0.35">
      <c r="A312" s="193" t="s">
        <v>3189</v>
      </c>
      <c r="B312" s="138">
        <v>41818</v>
      </c>
      <c r="C312" s="304"/>
      <c r="D312" s="181" t="s">
        <v>2224</v>
      </c>
      <c r="E312" s="181" t="s">
        <v>2182</v>
      </c>
      <c r="F312" s="181" t="s">
        <v>2150</v>
      </c>
      <c r="G312" s="181" t="s">
        <v>2151</v>
      </c>
      <c r="H312" s="181" t="s">
        <v>2041</v>
      </c>
      <c r="I312" s="168" t="s">
        <v>923</v>
      </c>
      <c r="J312" s="168" t="s">
        <v>924</v>
      </c>
      <c r="K312" s="313"/>
      <c r="L312" s="139"/>
      <c r="M312" s="138">
        <v>41917</v>
      </c>
    </row>
    <row r="313" spans="1:13" ht="15.75" customHeight="1" x14ac:dyDescent="0.35">
      <c r="A313" s="193" t="s">
        <v>3190</v>
      </c>
      <c r="B313" s="138">
        <v>41818</v>
      </c>
      <c r="C313" s="304"/>
      <c r="D313" s="181" t="s">
        <v>2224</v>
      </c>
      <c r="E313" s="181" t="s">
        <v>2182</v>
      </c>
      <c r="F313" s="181" t="s">
        <v>2150</v>
      </c>
      <c r="G313" s="181" t="s">
        <v>3191</v>
      </c>
      <c r="H313" s="181" t="s">
        <v>2041</v>
      </c>
      <c r="I313" s="168" t="s">
        <v>925</v>
      </c>
      <c r="J313" s="168" t="s">
        <v>926</v>
      </c>
      <c r="K313" s="313"/>
      <c r="L313" s="139"/>
      <c r="M313" s="138" t="s">
        <v>927</v>
      </c>
    </row>
    <row r="314" spans="1:13" ht="15.75" customHeight="1" x14ac:dyDescent="0.35">
      <c r="A314" s="193" t="s">
        <v>3192</v>
      </c>
      <c r="B314" s="138">
        <v>41818</v>
      </c>
      <c r="C314" s="304"/>
      <c r="D314" s="181" t="s">
        <v>2136</v>
      </c>
      <c r="E314" s="181" t="s">
        <v>2182</v>
      </c>
      <c r="F314" s="181" t="s">
        <v>2150</v>
      </c>
      <c r="G314" s="181" t="s">
        <v>2151</v>
      </c>
      <c r="H314" s="181" t="s">
        <v>2041</v>
      </c>
      <c r="I314" s="168" t="s">
        <v>928</v>
      </c>
      <c r="J314" s="168" t="s">
        <v>929</v>
      </c>
      <c r="K314" s="313"/>
      <c r="L314" s="139"/>
      <c r="M314" s="138" t="s">
        <v>930</v>
      </c>
    </row>
    <row r="315" spans="1:13" ht="15.75" customHeight="1" x14ac:dyDescent="0.35">
      <c r="A315" s="193" t="s">
        <v>3193</v>
      </c>
      <c r="B315" s="138">
        <v>41818</v>
      </c>
      <c r="C315" s="304"/>
      <c r="D315" s="181" t="s">
        <v>2136</v>
      </c>
      <c r="E315" s="181" t="s">
        <v>2182</v>
      </c>
      <c r="F315" s="181" t="s">
        <v>2150</v>
      </c>
      <c r="G315" s="181" t="s">
        <v>2151</v>
      </c>
      <c r="H315" s="181" t="s">
        <v>2041</v>
      </c>
      <c r="I315" s="168" t="s">
        <v>931</v>
      </c>
      <c r="J315" s="168" t="s">
        <v>932</v>
      </c>
      <c r="K315" s="313"/>
      <c r="L315" s="139"/>
      <c r="M315" s="138">
        <v>41644</v>
      </c>
    </row>
    <row r="316" spans="1:13" ht="15.75" customHeight="1" x14ac:dyDescent="0.35">
      <c r="A316" s="193" t="s">
        <v>3194</v>
      </c>
      <c r="B316" s="138">
        <v>41818</v>
      </c>
      <c r="C316" s="304"/>
      <c r="D316" s="181" t="s">
        <v>2136</v>
      </c>
      <c r="E316" s="181" t="s">
        <v>2182</v>
      </c>
      <c r="F316" s="181" t="s">
        <v>2150</v>
      </c>
      <c r="G316" s="181" t="s">
        <v>2151</v>
      </c>
      <c r="H316" s="181" t="s">
        <v>2041</v>
      </c>
      <c r="I316" s="168" t="s">
        <v>933</v>
      </c>
      <c r="J316" s="168" t="s">
        <v>934</v>
      </c>
      <c r="K316" s="313"/>
      <c r="L316" s="139"/>
      <c r="M316" s="138">
        <v>41977</v>
      </c>
    </row>
    <row r="317" spans="1:13" ht="15.75" customHeight="1" x14ac:dyDescent="0.35">
      <c r="A317" s="193" t="s">
        <v>3195</v>
      </c>
      <c r="B317" s="138">
        <v>41832</v>
      </c>
      <c r="C317" s="304"/>
      <c r="D317" s="181" t="s">
        <v>2206</v>
      </c>
      <c r="E317" s="181" t="s">
        <v>2226</v>
      </c>
      <c r="F317" s="181" t="s">
        <v>2073</v>
      </c>
      <c r="G317" s="181" t="s">
        <v>2041</v>
      </c>
      <c r="H317" s="181" t="s">
        <v>2041</v>
      </c>
      <c r="I317" s="168" t="s">
        <v>935</v>
      </c>
      <c r="J317" s="168" t="s">
        <v>936</v>
      </c>
      <c r="K317" s="313"/>
      <c r="L317" s="139"/>
      <c r="M317" s="138">
        <v>41914</v>
      </c>
    </row>
    <row r="318" spans="1:13" ht="15.75" customHeight="1" x14ac:dyDescent="0.35">
      <c r="A318" s="193" t="s">
        <v>3196</v>
      </c>
      <c r="B318" s="138">
        <v>41832</v>
      </c>
      <c r="C318" s="304"/>
      <c r="D318" s="181" t="s">
        <v>2227</v>
      </c>
      <c r="E318" s="181" t="s">
        <v>2226</v>
      </c>
      <c r="F318" s="181" t="s">
        <v>2073</v>
      </c>
      <c r="G318" s="181" t="s">
        <v>2041</v>
      </c>
      <c r="H318" s="181" t="s">
        <v>2041</v>
      </c>
      <c r="I318" s="168" t="s">
        <v>937</v>
      </c>
      <c r="J318" s="168" t="s">
        <v>938</v>
      </c>
      <c r="K318" s="313"/>
      <c r="L318" s="139"/>
      <c r="M318" s="138" t="s">
        <v>939</v>
      </c>
    </row>
    <row r="319" spans="1:13" ht="15.75" customHeight="1" x14ac:dyDescent="0.35">
      <c r="A319" s="193" t="s">
        <v>3197</v>
      </c>
      <c r="B319" s="138">
        <v>41832</v>
      </c>
      <c r="C319" s="304"/>
      <c r="D319" s="181" t="s">
        <v>2206</v>
      </c>
      <c r="E319" s="181" t="s">
        <v>2226</v>
      </c>
      <c r="F319" s="181" t="s">
        <v>2073</v>
      </c>
      <c r="G319" s="181" t="s">
        <v>2041</v>
      </c>
      <c r="H319" s="181" t="s">
        <v>2041</v>
      </c>
      <c r="I319" s="168" t="s">
        <v>940</v>
      </c>
      <c r="J319" s="168" t="s">
        <v>941</v>
      </c>
      <c r="K319" s="313"/>
      <c r="L319" s="139"/>
      <c r="M319" s="138" t="s">
        <v>942</v>
      </c>
    </row>
    <row r="320" spans="1:13" ht="15.75" customHeight="1" x14ac:dyDescent="0.35">
      <c r="A320" s="193" t="s">
        <v>3198</v>
      </c>
      <c r="B320" s="138">
        <v>41832</v>
      </c>
      <c r="C320" s="304"/>
      <c r="D320" s="181" t="s">
        <v>2206</v>
      </c>
      <c r="E320" s="181" t="s">
        <v>2275</v>
      </c>
      <c r="F320" s="181" t="s">
        <v>2073</v>
      </c>
      <c r="G320" s="181" t="s">
        <v>2041</v>
      </c>
      <c r="H320" s="181" t="s">
        <v>2041</v>
      </c>
      <c r="I320" s="168" t="s">
        <v>943</v>
      </c>
      <c r="J320" s="168" t="s">
        <v>944</v>
      </c>
      <c r="K320" s="313"/>
      <c r="L320" s="139"/>
      <c r="M320" s="138">
        <v>41676</v>
      </c>
    </row>
    <row r="321" spans="1:13" ht="15.75" customHeight="1" x14ac:dyDescent="0.35">
      <c r="A321" s="193" t="s">
        <v>3199</v>
      </c>
      <c r="B321" s="138">
        <v>41853</v>
      </c>
      <c r="C321" s="304"/>
      <c r="D321" s="181" t="s">
        <v>2228</v>
      </c>
      <c r="E321" s="181" t="s">
        <v>2073</v>
      </c>
      <c r="F321" s="181" t="s">
        <v>2073</v>
      </c>
      <c r="G321" s="181" t="s">
        <v>2041</v>
      </c>
      <c r="H321" s="181" t="s">
        <v>2041</v>
      </c>
      <c r="I321" s="168" t="s">
        <v>945</v>
      </c>
      <c r="J321" s="168" t="s">
        <v>946</v>
      </c>
      <c r="K321" s="313"/>
      <c r="L321" s="139"/>
      <c r="M321" s="138" t="s">
        <v>912</v>
      </c>
    </row>
    <row r="322" spans="1:13" ht="15.75" customHeight="1" x14ac:dyDescent="0.35">
      <c r="A322" s="193" t="s">
        <v>3200</v>
      </c>
      <c r="B322" s="138">
        <v>41876</v>
      </c>
      <c r="C322" s="304"/>
      <c r="D322" s="181" t="s">
        <v>2206</v>
      </c>
      <c r="E322" s="181" t="s">
        <v>2073</v>
      </c>
      <c r="F322" s="181" t="s">
        <v>2073</v>
      </c>
      <c r="G322" s="181" t="s">
        <v>2041</v>
      </c>
      <c r="H322" s="181" t="s">
        <v>2041</v>
      </c>
      <c r="I322" s="168" t="s">
        <v>947</v>
      </c>
      <c r="J322" s="168" t="s">
        <v>948</v>
      </c>
      <c r="K322" s="313"/>
      <c r="L322" s="139"/>
      <c r="M322" s="138" t="s">
        <v>949</v>
      </c>
    </row>
    <row r="323" spans="1:13" ht="15.75" customHeight="1" x14ac:dyDescent="0.35">
      <c r="A323" s="193" t="s">
        <v>3201</v>
      </c>
      <c r="B323" s="138">
        <v>41873</v>
      </c>
      <c r="C323" s="304"/>
      <c r="D323" s="181" t="s">
        <v>2206</v>
      </c>
      <c r="E323" s="181" t="s">
        <v>2073</v>
      </c>
      <c r="F323" s="181" t="s">
        <v>2073</v>
      </c>
      <c r="G323" s="181" t="s">
        <v>2041</v>
      </c>
      <c r="H323" s="181" t="s">
        <v>2041</v>
      </c>
      <c r="I323" s="168" t="s">
        <v>950</v>
      </c>
      <c r="J323" s="168" t="s">
        <v>951</v>
      </c>
      <c r="K323" s="313"/>
      <c r="L323" s="139"/>
      <c r="M323" s="138" t="s">
        <v>952</v>
      </c>
    </row>
    <row r="324" spans="1:13" ht="15.75" customHeight="1" x14ac:dyDescent="0.35">
      <c r="A324" s="193" t="s">
        <v>3202</v>
      </c>
      <c r="B324" s="138">
        <v>41876</v>
      </c>
      <c r="C324" s="304"/>
      <c r="D324" s="181" t="s">
        <v>2227</v>
      </c>
      <c r="E324" s="181" t="s">
        <v>2073</v>
      </c>
      <c r="F324" s="181" t="s">
        <v>2073</v>
      </c>
      <c r="G324" s="181" t="s">
        <v>2041</v>
      </c>
      <c r="H324" s="181" t="s">
        <v>2041</v>
      </c>
      <c r="I324" s="168" t="s">
        <v>953</v>
      </c>
      <c r="J324" s="168" t="s">
        <v>954</v>
      </c>
      <c r="K324" s="313"/>
      <c r="L324" s="139"/>
      <c r="M324" s="138">
        <v>41793</v>
      </c>
    </row>
    <row r="325" spans="1:13" ht="15.75" customHeight="1" x14ac:dyDescent="0.35">
      <c r="A325" s="193" t="s">
        <v>3203</v>
      </c>
      <c r="B325" s="138">
        <v>41876</v>
      </c>
      <c r="C325" s="304"/>
      <c r="D325" s="181" t="s">
        <v>2206</v>
      </c>
      <c r="E325" s="181" t="s">
        <v>2073</v>
      </c>
      <c r="F325" s="181" t="s">
        <v>2073</v>
      </c>
      <c r="G325" s="181" t="s">
        <v>2041</v>
      </c>
      <c r="H325" s="181" t="s">
        <v>2041</v>
      </c>
      <c r="I325" s="168" t="s">
        <v>955</v>
      </c>
      <c r="J325" s="168" t="s">
        <v>956</v>
      </c>
      <c r="K325" s="313"/>
      <c r="L325" s="139"/>
      <c r="M325" s="138">
        <v>41733</v>
      </c>
    </row>
    <row r="326" spans="1:13" ht="15.75" customHeight="1" x14ac:dyDescent="0.35">
      <c r="A326" s="193" t="s">
        <v>3204</v>
      </c>
      <c r="B326" s="138">
        <v>41876</v>
      </c>
      <c r="C326" s="304"/>
      <c r="D326" s="181" t="s">
        <v>2227</v>
      </c>
      <c r="E326" s="181" t="s">
        <v>2073</v>
      </c>
      <c r="F326" s="181" t="s">
        <v>2073</v>
      </c>
      <c r="G326" s="181" t="s">
        <v>2041</v>
      </c>
      <c r="H326" s="181" t="s">
        <v>2041</v>
      </c>
      <c r="I326" s="168" t="s">
        <v>957</v>
      </c>
      <c r="J326" s="168" t="s">
        <v>958</v>
      </c>
      <c r="K326" s="313"/>
      <c r="L326" s="139"/>
      <c r="M326" s="138">
        <v>41914</v>
      </c>
    </row>
    <row r="327" spans="1:13" ht="15.75" customHeight="1" x14ac:dyDescent="0.35">
      <c r="A327" s="193" t="s">
        <v>3205</v>
      </c>
      <c r="B327" s="138">
        <v>41876</v>
      </c>
      <c r="C327" s="304"/>
      <c r="D327" s="181" t="s">
        <v>2206</v>
      </c>
      <c r="E327" s="181" t="s">
        <v>2073</v>
      </c>
      <c r="F327" s="181" t="s">
        <v>2073</v>
      </c>
      <c r="G327" s="181" t="s">
        <v>2041</v>
      </c>
      <c r="H327" s="181" t="s">
        <v>2041</v>
      </c>
      <c r="I327" s="168" t="s">
        <v>959</v>
      </c>
      <c r="J327" s="168" t="s">
        <v>960</v>
      </c>
      <c r="K327" s="313"/>
      <c r="L327" s="139"/>
      <c r="M327" s="138" t="s">
        <v>961</v>
      </c>
    </row>
    <row r="328" spans="1:13" ht="15.75" customHeight="1" x14ac:dyDescent="0.35">
      <c r="A328" s="193" t="s">
        <v>3206</v>
      </c>
      <c r="B328" s="138">
        <v>41876</v>
      </c>
      <c r="C328" s="304"/>
      <c r="D328" s="181" t="s">
        <v>2227</v>
      </c>
      <c r="E328" s="181" t="s">
        <v>2073</v>
      </c>
      <c r="F328" s="181" t="s">
        <v>2073</v>
      </c>
      <c r="G328" s="181" t="s">
        <v>2041</v>
      </c>
      <c r="H328" s="181" t="s">
        <v>2041</v>
      </c>
      <c r="I328" s="168" t="s">
        <v>962</v>
      </c>
      <c r="J328" s="168" t="s">
        <v>963</v>
      </c>
      <c r="K328" s="313"/>
      <c r="L328" s="139"/>
      <c r="M328" s="138">
        <v>41762</v>
      </c>
    </row>
    <row r="329" spans="1:13" ht="15.75" customHeight="1" x14ac:dyDescent="0.35">
      <c r="A329" s="193" t="s">
        <v>3207</v>
      </c>
      <c r="B329" s="138">
        <v>41879</v>
      </c>
      <c r="C329" s="304"/>
      <c r="D329" s="181" t="s">
        <v>2228</v>
      </c>
      <c r="E329" s="181" t="s">
        <v>2073</v>
      </c>
      <c r="F329" s="181" t="s">
        <v>2073</v>
      </c>
      <c r="G329" s="181" t="s">
        <v>2041</v>
      </c>
      <c r="H329" s="181" t="s">
        <v>2041</v>
      </c>
      <c r="I329" s="168" t="s">
        <v>964</v>
      </c>
      <c r="J329" s="168" t="s">
        <v>965</v>
      </c>
      <c r="K329" s="313"/>
      <c r="L329" s="139"/>
      <c r="M329" s="138" t="s">
        <v>966</v>
      </c>
    </row>
    <row r="330" spans="1:13" ht="15.75" customHeight="1" x14ac:dyDescent="0.35">
      <c r="A330" s="193" t="s">
        <v>3208</v>
      </c>
      <c r="B330" s="138">
        <v>41879</v>
      </c>
      <c r="C330" s="304"/>
      <c r="D330" s="181" t="s">
        <v>2229</v>
      </c>
      <c r="E330" s="181" t="s">
        <v>2229</v>
      </c>
      <c r="F330" s="181" t="s">
        <v>2177</v>
      </c>
      <c r="G330" s="181" t="s">
        <v>2177</v>
      </c>
      <c r="H330" s="181" t="s">
        <v>2041</v>
      </c>
      <c r="I330" s="168" t="s">
        <v>967</v>
      </c>
      <c r="J330" s="168" t="s">
        <v>968</v>
      </c>
      <c r="K330" s="313"/>
      <c r="L330" s="139"/>
      <c r="M330" s="138" t="s">
        <v>969</v>
      </c>
    </row>
    <row r="331" spans="1:13" ht="15.75" customHeight="1" x14ac:dyDescent="0.35">
      <c r="A331" s="193" t="s">
        <v>3209</v>
      </c>
      <c r="B331" s="138">
        <v>41879</v>
      </c>
      <c r="C331" s="304"/>
      <c r="D331" s="181" t="s">
        <v>2230</v>
      </c>
      <c r="E331" s="181" t="s">
        <v>2073</v>
      </c>
      <c r="F331" s="181" t="s">
        <v>2073</v>
      </c>
      <c r="G331" s="181" t="s">
        <v>2041</v>
      </c>
      <c r="H331" s="181" t="s">
        <v>2041</v>
      </c>
      <c r="I331" s="168" t="s">
        <v>970</v>
      </c>
      <c r="J331" s="168" t="s">
        <v>971</v>
      </c>
      <c r="K331" s="313"/>
      <c r="L331" s="139"/>
      <c r="M331" s="138" t="s">
        <v>972</v>
      </c>
    </row>
    <row r="332" spans="1:13" ht="15.75" customHeight="1" x14ac:dyDescent="0.35">
      <c r="A332" s="193" t="s">
        <v>3210</v>
      </c>
      <c r="B332" s="138">
        <v>41879</v>
      </c>
      <c r="C332" s="304"/>
      <c r="D332" s="181" t="s">
        <v>2227</v>
      </c>
      <c r="E332" s="181" t="s">
        <v>2073</v>
      </c>
      <c r="F332" s="181" t="s">
        <v>2073</v>
      </c>
      <c r="G332" s="181" t="s">
        <v>2041</v>
      </c>
      <c r="H332" s="181" t="s">
        <v>2041</v>
      </c>
      <c r="I332" s="168" t="s">
        <v>973</v>
      </c>
      <c r="J332" s="168" t="s">
        <v>974</v>
      </c>
      <c r="K332" s="313"/>
      <c r="L332" s="139"/>
      <c r="M332" s="138">
        <v>41914</v>
      </c>
    </row>
    <row r="333" spans="1:13" ht="15.75" customHeight="1" x14ac:dyDescent="0.35">
      <c r="A333" s="193" t="s">
        <v>3211</v>
      </c>
      <c r="B333" s="138">
        <v>41880</v>
      </c>
      <c r="C333" s="304"/>
      <c r="D333" s="181" t="s">
        <v>2231</v>
      </c>
      <c r="E333" s="181" t="s">
        <v>2196</v>
      </c>
      <c r="F333" s="181" t="s">
        <v>2150</v>
      </c>
      <c r="G333" s="181" t="s">
        <v>2151</v>
      </c>
      <c r="H333" s="181" t="s">
        <v>2041</v>
      </c>
      <c r="I333" s="168" t="s">
        <v>975</v>
      </c>
      <c r="J333" s="168" t="s">
        <v>976</v>
      </c>
      <c r="K333" s="313"/>
      <c r="L333" s="139"/>
      <c r="M333" s="138">
        <v>41917</v>
      </c>
    </row>
    <row r="334" spans="1:13" ht="15.75" customHeight="1" x14ac:dyDescent="0.35">
      <c r="A334" s="193" t="s">
        <v>3212</v>
      </c>
      <c r="B334" s="138">
        <v>41880</v>
      </c>
      <c r="C334" s="304"/>
      <c r="D334" s="181" t="s">
        <v>2232</v>
      </c>
      <c r="E334" s="181" t="s">
        <v>2229</v>
      </c>
      <c r="F334" s="181" t="s">
        <v>2177</v>
      </c>
      <c r="G334" s="181" t="s">
        <v>2074</v>
      </c>
      <c r="H334" s="181" t="s">
        <v>2041</v>
      </c>
      <c r="I334" s="168" t="s">
        <v>977</v>
      </c>
      <c r="J334" s="168" t="s">
        <v>978</v>
      </c>
      <c r="K334" s="313"/>
      <c r="L334" s="139"/>
      <c r="M334" s="138" t="s">
        <v>979</v>
      </c>
    </row>
    <row r="335" spans="1:13" ht="15.75" customHeight="1" x14ac:dyDescent="0.35">
      <c r="A335" s="193" t="s">
        <v>3213</v>
      </c>
      <c r="B335" s="138">
        <v>41880</v>
      </c>
      <c r="C335" s="304"/>
      <c r="D335" s="181" t="s">
        <v>2221</v>
      </c>
      <c r="E335" s="181" t="s">
        <v>2196</v>
      </c>
      <c r="F335" s="181" t="s">
        <v>2150</v>
      </c>
      <c r="G335" s="181" t="s">
        <v>2041</v>
      </c>
      <c r="H335" s="181" t="s">
        <v>2041</v>
      </c>
      <c r="I335" s="168" t="s">
        <v>980</v>
      </c>
      <c r="J335" s="168" t="s">
        <v>981</v>
      </c>
      <c r="K335" s="313"/>
      <c r="L335" s="139"/>
      <c r="M335" s="138" t="s">
        <v>982</v>
      </c>
    </row>
    <row r="336" spans="1:13" ht="15.75" customHeight="1" x14ac:dyDescent="0.35">
      <c r="A336" s="193" t="s">
        <v>3214</v>
      </c>
      <c r="B336" s="138">
        <v>41883</v>
      </c>
      <c r="C336" s="304"/>
      <c r="D336" s="181" t="s">
        <v>2232</v>
      </c>
      <c r="E336" s="181" t="s">
        <v>2229</v>
      </c>
      <c r="F336" s="181" t="s">
        <v>2229</v>
      </c>
      <c r="G336" s="181" t="s">
        <v>2177</v>
      </c>
      <c r="H336" s="181" t="s">
        <v>2041</v>
      </c>
      <c r="I336" s="168" t="s">
        <v>983</v>
      </c>
      <c r="J336" s="168" t="s">
        <v>984</v>
      </c>
      <c r="K336" s="313"/>
      <c r="L336" s="139"/>
      <c r="M336" s="138" t="s">
        <v>985</v>
      </c>
    </row>
    <row r="337" spans="1:13" ht="15.75" customHeight="1" x14ac:dyDescent="0.35">
      <c r="A337" s="193" t="s">
        <v>3215</v>
      </c>
      <c r="B337" s="138">
        <v>41883</v>
      </c>
      <c r="C337" s="304"/>
      <c r="D337" s="181" t="s">
        <v>2233</v>
      </c>
      <c r="E337" s="181" t="s">
        <v>2073</v>
      </c>
      <c r="F337" s="181" t="s">
        <v>2073</v>
      </c>
      <c r="G337" s="181" t="s">
        <v>2041</v>
      </c>
      <c r="H337" s="181" t="s">
        <v>2041</v>
      </c>
      <c r="I337" s="168" t="s">
        <v>986</v>
      </c>
      <c r="J337" s="168" t="s">
        <v>987</v>
      </c>
      <c r="K337" s="313"/>
      <c r="L337" s="139"/>
      <c r="M337" s="138">
        <v>41981</v>
      </c>
    </row>
    <row r="338" spans="1:13" ht="15.75" customHeight="1" x14ac:dyDescent="0.35">
      <c r="A338" s="193" t="s">
        <v>3216</v>
      </c>
      <c r="B338" s="138">
        <v>41876</v>
      </c>
      <c r="C338" s="304"/>
      <c r="D338" s="181" t="s">
        <v>2229</v>
      </c>
      <c r="E338" s="181" t="s">
        <v>2229</v>
      </c>
      <c r="F338" s="181" t="s">
        <v>2177</v>
      </c>
      <c r="G338" s="181" t="s">
        <v>2041</v>
      </c>
      <c r="H338" s="181" t="s">
        <v>2041</v>
      </c>
      <c r="I338" s="168" t="s">
        <v>988</v>
      </c>
      <c r="J338" s="168" t="s">
        <v>989</v>
      </c>
      <c r="K338" s="313"/>
      <c r="L338" s="139"/>
      <c r="M338" s="138" t="s">
        <v>990</v>
      </c>
    </row>
    <row r="339" spans="1:13" ht="15.75" customHeight="1" x14ac:dyDescent="0.35">
      <c r="A339" s="193" t="s">
        <v>3217</v>
      </c>
      <c r="B339" s="138">
        <v>41884</v>
      </c>
      <c r="C339" s="304"/>
      <c r="D339" s="181" t="s">
        <v>2234</v>
      </c>
      <c r="E339" s="181" t="s">
        <v>2045</v>
      </c>
      <c r="F339" s="181" t="s">
        <v>2235</v>
      </c>
      <c r="G339" s="181" t="s">
        <v>2040</v>
      </c>
      <c r="H339" s="181" t="s">
        <v>2041</v>
      </c>
      <c r="I339" s="168" t="s">
        <v>991</v>
      </c>
      <c r="J339" s="168" t="s">
        <v>992</v>
      </c>
      <c r="K339" s="313"/>
      <c r="L339" s="139"/>
      <c r="M339" s="138">
        <v>41794</v>
      </c>
    </row>
    <row r="340" spans="1:13" ht="15.75" customHeight="1" x14ac:dyDescent="0.35">
      <c r="A340" s="193" t="s">
        <v>3218</v>
      </c>
      <c r="B340" s="138">
        <v>41884</v>
      </c>
      <c r="C340" s="304"/>
      <c r="D340" s="181" t="s">
        <v>2236</v>
      </c>
      <c r="E340" s="181" t="s">
        <v>2113</v>
      </c>
      <c r="F340" s="181" t="s">
        <v>2113</v>
      </c>
      <c r="G340" s="181" t="s">
        <v>2040</v>
      </c>
      <c r="H340" s="181" t="s">
        <v>2041</v>
      </c>
      <c r="I340" s="168" t="s">
        <v>993</v>
      </c>
      <c r="J340" s="168" t="s">
        <v>3219</v>
      </c>
      <c r="K340" s="313"/>
      <c r="L340" s="139"/>
      <c r="M340" s="138" t="s">
        <v>994</v>
      </c>
    </row>
    <row r="341" spans="1:13" ht="15.75" customHeight="1" x14ac:dyDescent="0.35">
      <c r="A341" s="193" t="s">
        <v>3220</v>
      </c>
      <c r="B341" s="138">
        <v>41884</v>
      </c>
      <c r="C341" s="304"/>
      <c r="D341" s="181" t="s">
        <v>2236</v>
      </c>
      <c r="E341" s="181" t="s">
        <v>2237</v>
      </c>
      <c r="F341" s="181" t="s">
        <v>2113</v>
      </c>
      <c r="G341" s="181" t="s">
        <v>2040</v>
      </c>
      <c r="H341" s="181" t="s">
        <v>2041</v>
      </c>
      <c r="I341" s="168" t="s">
        <v>995</v>
      </c>
      <c r="J341" s="168" t="s">
        <v>996</v>
      </c>
      <c r="K341" s="313"/>
      <c r="L341" s="139"/>
      <c r="M341" s="138">
        <v>41761</v>
      </c>
    </row>
    <row r="342" spans="1:13" ht="15.75" customHeight="1" x14ac:dyDescent="0.35">
      <c r="A342" s="193" t="s">
        <v>3221</v>
      </c>
      <c r="B342" s="138">
        <v>41884</v>
      </c>
      <c r="C342" s="304"/>
      <c r="D342" s="181" t="s">
        <v>2236</v>
      </c>
      <c r="E342" s="181" t="s">
        <v>2113</v>
      </c>
      <c r="F342" s="181" t="s">
        <v>2113</v>
      </c>
      <c r="G342" s="181" t="s">
        <v>2040</v>
      </c>
      <c r="H342" s="181" t="s">
        <v>2041</v>
      </c>
      <c r="I342" s="168" t="s">
        <v>997</v>
      </c>
      <c r="J342" s="168" t="s">
        <v>998</v>
      </c>
      <c r="K342" s="313"/>
      <c r="L342" s="139"/>
      <c r="M342" s="138">
        <v>41674</v>
      </c>
    </row>
    <row r="343" spans="1:13" ht="15.75" customHeight="1" x14ac:dyDescent="0.35">
      <c r="A343" s="193" t="s">
        <v>3222</v>
      </c>
      <c r="B343" s="138">
        <v>41884</v>
      </c>
      <c r="C343" s="304"/>
      <c r="D343" s="181" t="s">
        <v>2113</v>
      </c>
      <c r="E343" s="181" t="s">
        <v>2238</v>
      </c>
      <c r="F343" s="181" t="s">
        <v>2113</v>
      </c>
      <c r="G343" s="181" t="s">
        <v>2041</v>
      </c>
      <c r="H343" s="181" t="s">
        <v>2041</v>
      </c>
      <c r="I343" s="168" t="s">
        <v>999</v>
      </c>
      <c r="J343" s="168" t="s">
        <v>1000</v>
      </c>
      <c r="K343" s="313"/>
      <c r="L343" s="139"/>
      <c r="M343" s="138">
        <v>41977</v>
      </c>
    </row>
    <row r="344" spans="1:13" ht="15.75" customHeight="1" x14ac:dyDescent="0.35">
      <c r="A344" s="193" t="s">
        <v>3223</v>
      </c>
      <c r="B344" s="138">
        <v>41884</v>
      </c>
      <c r="C344" s="304"/>
      <c r="D344" s="181" t="s">
        <v>2139</v>
      </c>
      <c r="E344" s="181" t="s">
        <v>2039</v>
      </c>
      <c r="F344" s="181" t="s">
        <v>2040</v>
      </c>
      <c r="G344" s="181" t="s">
        <v>2040</v>
      </c>
      <c r="H344" s="181" t="s">
        <v>2041</v>
      </c>
      <c r="I344" s="168" t="s">
        <v>1001</v>
      </c>
      <c r="J344" s="168" t="s">
        <v>3224</v>
      </c>
      <c r="K344" s="313"/>
      <c r="L344" s="139"/>
      <c r="M344" s="138" t="s">
        <v>1002</v>
      </c>
    </row>
    <row r="345" spans="1:13" ht="15.75" customHeight="1" x14ac:dyDescent="0.35">
      <c r="A345" s="193" t="s">
        <v>3225</v>
      </c>
      <c r="B345" s="138">
        <v>41884</v>
      </c>
      <c r="C345" s="304"/>
      <c r="D345" s="181" t="s">
        <v>2053</v>
      </c>
      <c r="E345" s="181" t="s">
        <v>2045</v>
      </c>
      <c r="F345" s="181" t="s">
        <v>2040</v>
      </c>
      <c r="G345" s="181" t="s">
        <v>2040</v>
      </c>
      <c r="H345" s="181" t="s">
        <v>2041</v>
      </c>
      <c r="I345" s="168" t="s">
        <v>1003</v>
      </c>
      <c r="J345" s="168" t="s">
        <v>1004</v>
      </c>
      <c r="K345" s="313"/>
      <c r="L345" s="139"/>
      <c r="M345" s="138">
        <v>41917</v>
      </c>
    </row>
    <row r="346" spans="1:13" ht="15.75" customHeight="1" x14ac:dyDescent="0.35">
      <c r="A346" s="193" t="s">
        <v>3226</v>
      </c>
      <c r="B346" s="138">
        <v>41884</v>
      </c>
      <c r="C346" s="304"/>
      <c r="D346" s="181" t="s">
        <v>2234</v>
      </c>
      <c r="E346" s="181" t="s">
        <v>2045</v>
      </c>
      <c r="F346" s="181" t="s">
        <v>2045</v>
      </c>
      <c r="G346" s="181" t="s">
        <v>2040</v>
      </c>
      <c r="H346" s="181" t="s">
        <v>2041</v>
      </c>
      <c r="I346" s="168" t="s">
        <v>1005</v>
      </c>
      <c r="J346" s="168" t="s">
        <v>1006</v>
      </c>
      <c r="K346" s="313"/>
      <c r="L346" s="139"/>
      <c r="M346" s="138">
        <v>41886</v>
      </c>
    </row>
    <row r="347" spans="1:13" ht="15.75" customHeight="1" x14ac:dyDescent="0.35">
      <c r="A347" s="193" t="s">
        <v>3227</v>
      </c>
      <c r="B347" s="138">
        <v>41884</v>
      </c>
      <c r="C347" s="304"/>
      <c r="D347" s="181" t="s">
        <v>2236</v>
      </c>
      <c r="E347" s="181" t="s">
        <v>2113</v>
      </c>
      <c r="F347" s="181" t="s">
        <v>2113</v>
      </c>
      <c r="G347" s="181" t="s">
        <v>2040</v>
      </c>
      <c r="H347" s="181" t="s">
        <v>2041</v>
      </c>
      <c r="I347" s="168" t="s">
        <v>1007</v>
      </c>
      <c r="J347" s="168" t="s">
        <v>1008</v>
      </c>
      <c r="K347" s="313"/>
      <c r="L347" s="139"/>
      <c r="M347" s="138" t="s">
        <v>1009</v>
      </c>
    </row>
    <row r="348" spans="1:13" ht="15.75" customHeight="1" x14ac:dyDescent="0.35">
      <c r="A348" s="193" t="s">
        <v>3228</v>
      </c>
      <c r="B348" s="138">
        <v>41884</v>
      </c>
      <c r="C348" s="304"/>
      <c r="D348" s="181" t="s">
        <v>2051</v>
      </c>
      <c r="E348" s="181" t="s">
        <v>2045</v>
      </c>
      <c r="F348" s="181" t="s">
        <v>2045</v>
      </c>
      <c r="G348" s="181" t="s">
        <v>2040</v>
      </c>
      <c r="H348" s="181" t="s">
        <v>2041</v>
      </c>
      <c r="I348" s="168" t="s">
        <v>1010</v>
      </c>
      <c r="J348" s="168" t="s">
        <v>1011</v>
      </c>
      <c r="K348" s="313"/>
      <c r="L348" s="139"/>
      <c r="M348" s="138">
        <v>41915</v>
      </c>
    </row>
    <row r="349" spans="1:13" ht="15.75" customHeight="1" x14ac:dyDescent="0.35">
      <c r="A349" s="193" t="s">
        <v>3229</v>
      </c>
      <c r="B349" s="138">
        <v>41885</v>
      </c>
      <c r="C349" s="304"/>
      <c r="D349" s="181" t="s">
        <v>2138</v>
      </c>
      <c r="E349" s="181" t="s">
        <v>2039</v>
      </c>
      <c r="F349" s="181" t="s">
        <v>2040</v>
      </c>
      <c r="G349" s="181" t="s">
        <v>2040</v>
      </c>
      <c r="H349" s="181" t="s">
        <v>2041</v>
      </c>
      <c r="I349" s="168" t="s">
        <v>1012</v>
      </c>
      <c r="J349" s="168" t="s">
        <v>1013</v>
      </c>
      <c r="K349" s="313"/>
      <c r="L349" s="139"/>
      <c r="M349" s="138" t="s">
        <v>1014</v>
      </c>
    </row>
    <row r="350" spans="1:13" ht="15.75" customHeight="1" x14ac:dyDescent="0.35">
      <c r="A350" s="193" t="s">
        <v>3230</v>
      </c>
      <c r="B350" s="138">
        <v>41885</v>
      </c>
      <c r="C350" s="304"/>
      <c r="D350" s="181" t="s">
        <v>2239</v>
      </c>
      <c r="E350" s="181" t="s">
        <v>2238</v>
      </c>
      <c r="F350" s="181" t="s">
        <v>2113</v>
      </c>
      <c r="G350" s="181" t="s">
        <v>2041</v>
      </c>
      <c r="H350" s="181" t="s">
        <v>2041</v>
      </c>
      <c r="I350" s="168" t="s">
        <v>1015</v>
      </c>
      <c r="J350" s="168" t="s">
        <v>1016</v>
      </c>
      <c r="K350" s="313"/>
      <c r="L350" s="139"/>
      <c r="M350" s="138" t="s">
        <v>1017</v>
      </c>
    </row>
    <row r="351" spans="1:13" ht="15.75" customHeight="1" x14ac:dyDescent="0.35">
      <c r="A351" s="193" t="s">
        <v>3231</v>
      </c>
      <c r="B351" s="138">
        <v>41885</v>
      </c>
      <c r="C351" s="304"/>
      <c r="D351" s="181" t="s">
        <v>2057</v>
      </c>
      <c r="E351" s="181" t="s">
        <v>2059</v>
      </c>
      <c r="F351" s="181" t="s">
        <v>2058</v>
      </c>
      <c r="G351" s="181" t="s">
        <v>2041</v>
      </c>
      <c r="H351" s="181" t="s">
        <v>2041</v>
      </c>
      <c r="I351" s="168" t="s">
        <v>1018</v>
      </c>
      <c r="J351" s="168" t="s">
        <v>1019</v>
      </c>
      <c r="K351" s="313"/>
      <c r="L351" s="139"/>
      <c r="M351" s="138" t="s">
        <v>1020</v>
      </c>
    </row>
    <row r="352" spans="1:13" ht="15.75" customHeight="1" x14ac:dyDescent="0.35">
      <c r="A352" s="193" t="s">
        <v>3232</v>
      </c>
      <c r="B352" s="138">
        <v>41891</v>
      </c>
      <c r="C352" s="304"/>
      <c r="D352" s="181" t="s">
        <v>2053</v>
      </c>
      <c r="E352" s="181" t="s">
        <v>2235</v>
      </c>
      <c r="F352" s="181" t="s">
        <v>2045</v>
      </c>
      <c r="G352" s="181" t="s">
        <v>2040</v>
      </c>
      <c r="H352" s="181" t="s">
        <v>2041</v>
      </c>
      <c r="I352" s="168" t="s">
        <v>1021</v>
      </c>
      <c r="J352" s="168" t="s">
        <v>1022</v>
      </c>
      <c r="K352" s="313"/>
      <c r="L352" s="139"/>
      <c r="M352" s="138">
        <v>41916</v>
      </c>
    </row>
    <row r="353" spans="1:13" ht="15.75" customHeight="1" x14ac:dyDescent="0.35">
      <c r="A353" s="193" t="s">
        <v>3233</v>
      </c>
      <c r="B353" s="138">
        <v>41892</v>
      </c>
      <c r="C353" s="304"/>
      <c r="D353" s="181" t="s">
        <v>2201</v>
      </c>
      <c r="E353" s="181" t="s">
        <v>2039</v>
      </c>
      <c r="F353" s="181" t="s">
        <v>2040</v>
      </c>
      <c r="G353" s="181" t="s">
        <v>2040</v>
      </c>
      <c r="H353" s="181" t="s">
        <v>2041</v>
      </c>
      <c r="I353" s="168" t="s">
        <v>1023</v>
      </c>
      <c r="J353" s="168" t="s">
        <v>1024</v>
      </c>
      <c r="K353" s="313"/>
      <c r="L353" s="139"/>
      <c r="M353" s="138" t="s">
        <v>1025</v>
      </c>
    </row>
    <row r="354" spans="1:13" ht="15.75" customHeight="1" x14ac:dyDescent="0.35">
      <c r="A354" s="193" t="s">
        <v>3234</v>
      </c>
      <c r="B354" s="138">
        <v>41892</v>
      </c>
      <c r="C354" s="304"/>
      <c r="D354" s="181" t="s">
        <v>2044</v>
      </c>
      <c r="E354" s="181" t="s">
        <v>2045</v>
      </c>
      <c r="F354" s="181" t="s">
        <v>2040</v>
      </c>
      <c r="G354" s="181" t="s">
        <v>2040</v>
      </c>
      <c r="H354" s="181" t="s">
        <v>2041</v>
      </c>
      <c r="I354" s="168" t="s">
        <v>1026</v>
      </c>
      <c r="J354" s="168" t="s">
        <v>1027</v>
      </c>
      <c r="K354" s="313"/>
      <c r="L354" s="139"/>
      <c r="M354" s="138">
        <v>41918</v>
      </c>
    </row>
    <row r="355" spans="1:13" ht="15.75" customHeight="1" x14ac:dyDescent="0.35">
      <c r="A355" s="193" t="s">
        <v>3235</v>
      </c>
      <c r="B355" s="138">
        <v>41897</v>
      </c>
      <c r="C355" s="304"/>
      <c r="D355" s="181" t="s">
        <v>2240</v>
      </c>
      <c r="E355" s="181" t="s">
        <v>2241</v>
      </c>
      <c r="F355" s="181" t="s">
        <v>2177</v>
      </c>
      <c r="G355" s="181" t="s">
        <v>2177</v>
      </c>
      <c r="H355" s="181" t="s">
        <v>2041</v>
      </c>
      <c r="I355" s="168" t="s">
        <v>1028</v>
      </c>
      <c r="J355" s="168" t="s">
        <v>1029</v>
      </c>
      <c r="K355" s="313"/>
      <c r="L355" s="139"/>
      <c r="M355" s="138" t="s">
        <v>1025</v>
      </c>
    </row>
    <row r="356" spans="1:13" ht="15.75" customHeight="1" x14ac:dyDescent="0.35">
      <c r="A356" s="193" t="s">
        <v>3236</v>
      </c>
      <c r="B356" s="138">
        <v>41897</v>
      </c>
      <c r="C356" s="304"/>
      <c r="D356" s="181" t="s">
        <v>2232</v>
      </c>
      <c r="E356" s="181" t="s">
        <v>2229</v>
      </c>
      <c r="F356" s="181" t="s">
        <v>2177</v>
      </c>
      <c r="G356" s="181" t="s">
        <v>2229</v>
      </c>
      <c r="H356" s="181" t="s">
        <v>2041</v>
      </c>
      <c r="I356" s="168" t="s">
        <v>1030</v>
      </c>
      <c r="J356" s="168" t="s">
        <v>1031</v>
      </c>
      <c r="K356" s="313"/>
      <c r="L356" s="139"/>
      <c r="M356" s="138" t="s">
        <v>1032</v>
      </c>
    </row>
    <row r="357" spans="1:13" ht="15.75" customHeight="1" x14ac:dyDescent="0.35">
      <c r="A357" s="193" t="s">
        <v>3237</v>
      </c>
      <c r="B357" s="138">
        <v>41923</v>
      </c>
      <c r="C357" s="304"/>
      <c r="D357" s="181" t="s">
        <v>2238</v>
      </c>
      <c r="E357" s="181" t="s">
        <v>2242</v>
      </c>
      <c r="F357" s="181" t="s">
        <v>2102</v>
      </c>
      <c r="G357" s="181" t="s">
        <v>2041</v>
      </c>
      <c r="H357" s="181" t="s">
        <v>2041</v>
      </c>
      <c r="I357" s="168" t="s">
        <v>1033</v>
      </c>
      <c r="J357" s="168" t="s">
        <v>1034</v>
      </c>
      <c r="K357" s="313"/>
      <c r="L357" s="139"/>
      <c r="M357" s="138" t="s">
        <v>1035</v>
      </c>
    </row>
    <row r="358" spans="1:13" ht="15.75" customHeight="1" x14ac:dyDescent="0.35">
      <c r="A358" s="193" t="s">
        <v>3238</v>
      </c>
      <c r="B358" s="138">
        <v>41929</v>
      </c>
      <c r="C358" s="304"/>
      <c r="D358" s="181" t="s">
        <v>2243</v>
      </c>
      <c r="E358" s="181" t="s">
        <v>2111</v>
      </c>
      <c r="F358" s="181" t="s">
        <v>2069</v>
      </c>
      <c r="G358" s="181" t="s">
        <v>2069</v>
      </c>
      <c r="H358" s="181" t="s">
        <v>2041</v>
      </c>
      <c r="I358" s="168" t="s">
        <v>1036</v>
      </c>
      <c r="J358" s="168" t="s">
        <v>1037</v>
      </c>
      <c r="K358" s="313"/>
      <c r="L358" s="139"/>
      <c r="M358" s="138">
        <v>41799</v>
      </c>
    </row>
    <row r="359" spans="1:13" ht="15.75" customHeight="1" x14ac:dyDescent="0.35">
      <c r="A359" s="193" t="s">
        <v>3239</v>
      </c>
      <c r="B359" s="138">
        <v>41932</v>
      </c>
      <c r="C359" s="304"/>
      <c r="D359" s="181" t="s">
        <v>2071</v>
      </c>
      <c r="E359" s="181" t="s">
        <v>2072</v>
      </c>
      <c r="F359" s="181" t="s">
        <v>2073</v>
      </c>
      <c r="G359" s="181" t="s">
        <v>2041</v>
      </c>
      <c r="H359" s="181" t="s">
        <v>2041</v>
      </c>
      <c r="I359" s="168" t="s">
        <v>1038</v>
      </c>
      <c r="J359" s="168" t="s">
        <v>1039</v>
      </c>
      <c r="K359" s="313"/>
      <c r="L359" s="139"/>
      <c r="M359" s="138">
        <v>41855</v>
      </c>
    </row>
    <row r="360" spans="1:13" ht="15.75" customHeight="1" x14ac:dyDescent="0.35">
      <c r="A360" s="193" t="s">
        <v>3240</v>
      </c>
      <c r="B360" s="138">
        <v>41933</v>
      </c>
      <c r="C360" s="304"/>
      <c r="D360" s="181" t="s">
        <v>2229</v>
      </c>
      <c r="E360" s="181" t="s">
        <v>2229</v>
      </c>
      <c r="F360" s="181" t="s">
        <v>2177</v>
      </c>
      <c r="G360" s="181" t="s">
        <v>2041</v>
      </c>
      <c r="H360" s="181" t="s">
        <v>2041</v>
      </c>
      <c r="I360" s="168" t="s">
        <v>1040</v>
      </c>
      <c r="J360" s="168" t="s">
        <v>1041</v>
      </c>
      <c r="K360" s="313"/>
      <c r="L360" s="139"/>
      <c r="M360" s="138">
        <v>41981</v>
      </c>
    </row>
    <row r="361" spans="1:13" ht="15.75" customHeight="1" x14ac:dyDescent="0.35">
      <c r="A361" s="193" t="s">
        <v>3241</v>
      </c>
      <c r="B361" s="138">
        <v>41933</v>
      </c>
      <c r="C361" s="304"/>
      <c r="D361" s="181" t="s">
        <v>2244</v>
      </c>
      <c r="E361" s="181" t="s">
        <v>2245</v>
      </c>
      <c r="F361" s="181" t="s">
        <v>2073</v>
      </c>
      <c r="G361" s="181" t="s">
        <v>2041</v>
      </c>
      <c r="H361" s="181" t="s">
        <v>2041</v>
      </c>
      <c r="I361" s="168" t="s">
        <v>1042</v>
      </c>
      <c r="J361" s="168" t="s">
        <v>1043</v>
      </c>
      <c r="K361" s="313"/>
      <c r="L361" s="139"/>
      <c r="M361" s="138">
        <v>41921</v>
      </c>
    </row>
    <row r="362" spans="1:13" ht="15.75" customHeight="1" x14ac:dyDescent="0.35">
      <c r="A362" s="193" t="s">
        <v>3242</v>
      </c>
      <c r="B362" s="138">
        <v>41933</v>
      </c>
      <c r="C362" s="304"/>
      <c r="D362" s="181" t="s">
        <v>2246</v>
      </c>
      <c r="E362" s="181" t="s">
        <v>2246</v>
      </c>
      <c r="F362" s="181" t="s">
        <v>2102</v>
      </c>
      <c r="G362" s="181" t="s">
        <v>2041</v>
      </c>
      <c r="H362" s="181" t="s">
        <v>2041</v>
      </c>
      <c r="I362" s="168" t="s">
        <v>1044</v>
      </c>
      <c r="J362" s="168" t="s">
        <v>1045</v>
      </c>
      <c r="K362" s="313"/>
      <c r="L362" s="139"/>
      <c r="M362" s="138">
        <v>41769</v>
      </c>
    </row>
    <row r="363" spans="1:13" ht="15.75" customHeight="1" x14ac:dyDescent="0.35">
      <c r="A363" s="193" t="s">
        <v>3243</v>
      </c>
      <c r="B363" s="138">
        <v>41933</v>
      </c>
      <c r="C363" s="304"/>
      <c r="D363" s="181" t="s">
        <v>2246</v>
      </c>
      <c r="E363" s="181" t="s">
        <v>2246</v>
      </c>
      <c r="F363" s="181" t="s">
        <v>2073</v>
      </c>
      <c r="G363" s="181" t="s">
        <v>2041</v>
      </c>
      <c r="H363" s="181" t="s">
        <v>2041</v>
      </c>
      <c r="I363" s="168" t="s">
        <v>1046</v>
      </c>
      <c r="J363" s="168" t="s">
        <v>1047</v>
      </c>
      <c r="K363" s="313"/>
      <c r="L363" s="139"/>
      <c r="M363" s="138">
        <v>41769</v>
      </c>
    </row>
    <row r="364" spans="1:13" ht="15.75" customHeight="1" x14ac:dyDescent="0.35">
      <c r="A364" s="193" t="s">
        <v>3244</v>
      </c>
      <c r="B364" s="138">
        <v>41933</v>
      </c>
      <c r="C364" s="304"/>
      <c r="D364" s="181" t="s">
        <v>2246</v>
      </c>
      <c r="E364" s="181" t="s">
        <v>2101</v>
      </c>
      <c r="F364" s="181" t="s">
        <v>2073</v>
      </c>
      <c r="G364" s="181" t="s">
        <v>2041</v>
      </c>
      <c r="H364" s="181" t="s">
        <v>2041</v>
      </c>
      <c r="I364" s="168" t="s">
        <v>1048</v>
      </c>
      <c r="J364" s="168" t="s">
        <v>1049</v>
      </c>
      <c r="K364" s="313"/>
      <c r="L364" s="139"/>
      <c r="M364" s="138" t="s">
        <v>1050</v>
      </c>
    </row>
    <row r="365" spans="1:13" ht="15.75" customHeight="1" x14ac:dyDescent="0.35">
      <c r="A365" s="193" t="s">
        <v>3245</v>
      </c>
      <c r="B365" s="138">
        <v>41982</v>
      </c>
      <c r="C365" s="304"/>
      <c r="D365" s="181" t="s">
        <v>2247</v>
      </c>
      <c r="E365" s="181" t="s">
        <v>2146</v>
      </c>
      <c r="F365" s="181" t="s">
        <v>2045</v>
      </c>
      <c r="G365" s="181" t="s">
        <v>2040</v>
      </c>
      <c r="H365" s="181" t="s">
        <v>2041</v>
      </c>
      <c r="I365" s="168" t="s">
        <v>1051</v>
      </c>
      <c r="J365" s="168" t="s">
        <v>1052</v>
      </c>
      <c r="K365" s="313"/>
      <c r="L365" s="139"/>
      <c r="M365" s="138" t="s">
        <v>1053</v>
      </c>
    </row>
    <row r="366" spans="1:13" ht="15.75" customHeight="1" x14ac:dyDescent="0.35">
      <c r="A366" s="193" t="s">
        <v>3246</v>
      </c>
      <c r="B366" s="138">
        <v>41982</v>
      </c>
      <c r="C366" s="304"/>
      <c r="D366" s="181" t="s">
        <v>2248</v>
      </c>
      <c r="E366" s="181" t="s">
        <v>2249</v>
      </c>
      <c r="F366" s="181" t="s">
        <v>2150</v>
      </c>
      <c r="G366" s="181" t="s">
        <v>2151</v>
      </c>
      <c r="H366" s="181" t="s">
        <v>2041</v>
      </c>
      <c r="I366" s="168" t="s">
        <v>1054</v>
      </c>
      <c r="J366" s="168" t="s">
        <v>1055</v>
      </c>
      <c r="K366" s="313"/>
      <c r="L366" s="139"/>
      <c r="M366" s="138" t="s">
        <v>1056</v>
      </c>
    </row>
    <row r="367" spans="1:13" ht="15.75" customHeight="1" x14ac:dyDescent="0.35">
      <c r="A367" s="193" t="s">
        <v>3247</v>
      </c>
      <c r="B367" s="138">
        <v>41982</v>
      </c>
      <c r="C367" s="304"/>
      <c r="D367" s="181" t="s">
        <v>3248</v>
      </c>
      <c r="E367" s="181" t="s">
        <v>2158</v>
      </c>
      <c r="F367" s="181" t="s">
        <v>2150</v>
      </c>
      <c r="G367" s="181" t="s">
        <v>2151</v>
      </c>
      <c r="H367" s="181" t="s">
        <v>2041</v>
      </c>
      <c r="I367" s="168" t="s">
        <v>1057</v>
      </c>
      <c r="J367" s="168" t="s">
        <v>1058</v>
      </c>
      <c r="K367" s="313"/>
      <c r="L367" s="139"/>
      <c r="M367" s="138" t="s">
        <v>1059</v>
      </c>
    </row>
    <row r="368" spans="1:13" ht="15.75" customHeight="1" x14ac:dyDescent="0.35">
      <c r="A368" s="193" t="s">
        <v>3249</v>
      </c>
      <c r="B368" s="138">
        <v>41982</v>
      </c>
      <c r="C368" s="304"/>
      <c r="D368" s="181" t="s">
        <v>2250</v>
      </c>
      <c r="E368" s="181" t="s">
        <v>2196</v>
      </c>
      <c r="F368" s="181" t="s">
        <v>2150</v>
      </c>
      <c r="G368" s="181" t="s">
        <v>2151</v>
      </c>
      <c r="H368" s="181" t="s">
        <v>2041</v>
      </c>
      <c r="I368" s="168" t="s">
        <v>1060</v>
      </c>
      <c r="J368" s="168" t="s">
        <v>1061</v>
      </c>
      <c r="K368" s="313"/>
      <c r="L368" s="139"/>
      <c r="M368" s="138" t="s">
        <v>1062</v>
      </c>
    </row>
    <row r="369" spans="1:13" ht="15.75" customHeight="1" x14ac:dyDescent="0.35">
      <c r="A369" s="193" t="s">
        <v>3250</v>
      </c>
      <c r="B369" s="138">
        <v>41982</v>
      </c>
      <c r="C369" s="304"/>
      <c r="D369" s="181" t="s">
        <v>2185</v>
      </c>
      <c r="E369" s="181" t="s">
        <v>2158</v>
      </c>
      <c r="F369" s="181" t="s">
        <v>2150</v>
      </c>
      <c r="G369" s="181" t="s">
        <v>2151</v>
      </c>
      <c r="H369" s="181" t="s">
        <v>2041</v>
      </c>
      <c r="I369" s="168" t="s">
        <v>1063</v>
      </c>
      <c r="J369" s="168" t="s">
        <v>1064</v>
      </c>
      <c r="K369" s="313"/>
      <c r="L369" s="139"/>
      <c r="M369" s="138" t="s">
        <v>1065</v>
      </c>
    </row>
    <row r="370" spans="1:13" ht="15.75" customHeight="1" x14ac:dyDescent="0.35">
      <c r="A370" s="193" t="s">
        <v>3251</v>
      </c>
      <c r="B370" s="138">
        <v>41982</v>
      </c>
      <c r="C370" s="304"/>
      <c r="D370" s="181" t="s">
        <v>3248</v>
      </c>
      <c r="E370" s="181" t="s">
        <v>2158</v>
      </c>
      <c r="F370" s="181" t="s">
        <v>2150</v>
      </c>
      <c r="G370" s="181" t="s">
        <v>2151</v>
      </c>
      <c r="H370" s="181" t="s">
        <v>2041</v>
      </c>
      <c r="I370" s="168" t="s">
        <v>1066</v>
      </c>
      <c r="J370" s="168" t="s">
        <v>1067</v>
      </c>
      <c r="K370" s="313"/>
      <c r="L370" s="139"/>
      <c r="M370" s="138" t="s">
        <v>1068</v>
      </c>
    </row>
    <row r="371" spans="1:13" ht="15.75" customHeight="1" x14ac:dyDescent="0.35">
      <c r="A371" s="193" t="s">
        <v>3252</v>
      </c>
      <c r="B371" s="138">
        <v>41982</v>
      </c>
      <c r="C371" s="304"/>
      <c r="D371" s="181" t="s">
        <v>2148</v>
      </c>
      <c r="E371" s="181" t="s">
        <v>2158</v>
      </c>
      <c r="F371" s="181" t="s">
        <v>2150</v>
      </c>
      <c r="G371" s="181" t="s">
        <v>2151</v>
      </c>
      <c r="H371" s="181" t="s">
        <v>2041</v>
      </c>
      <c r="I371" s="168" t="s">
        <v>1069</v>
      </c>
      <c r="J371" s="168" t="s">
        <v>1070</v>
      </c>
      <c r="K371" s="313"/>
      <c r="L371" s="139"/>
      <c r="M371" s="138" t="s">
        <v>1071</v>
      </c>
    </row>
    <row r="372" spans="1:13" ht="15.75" customHeight="1" x14ac:dyDescent="0.35">
      <c r="A372" s="193" t="s">
        <v>3253</v>
      </c>
      <c r="B372" s="138">
        <v>41982</v>
      </c>
      <c r="C372" s="304"/>
      <c r="D372" s="181" t="s">
        <v>2157</v>
      </c>
      <c r="E372" s="181" t="s">
        <v>2185</v>
      </c>
      <c r="F372" s="181" t="s">
        <v>2150</v>
      </c>
      <c r="G372" s="181" t="s">
        <v>2151</v>
      </c>
      <c r="H372" s="181" t="s">
        <v>2041</v>
      </c>
      <c r="I372" s="168" t="s">
        <v>1072</v>
      </c>
      <c r="J372" s="168" t="s">
        <v>1073</v>
      </c>
      <c r="K372" s="313"/>
      <c r="L372" s="139"/>
      <c r="M372" s="138" t="s">
        <v>1074</v>
      </c>
    </row>
    <row r="373" spans="1:13" ht="15.75" customHeight="1" x14ac:dyDescent="0.35">
      <c r="A373" s="193" t="s">
        <v>3254</v>
      </c>
      <c r="B373" s="138">
        <v>41983</v>
      </c>
      <c r="C373" s="304"/>
      <c r="D373" s="181" t="s">
        <v>2229</v>
      </c>
      <c r="E373" s="181" t="s">
        <v>2229</v>
      </c>
      <c r="F373" s="181" t="s">
        <v>2229</v>
      </c>
      <c r="G373" s="181" t="s">
        <v>2177</v>
      </c>
      <c r="H373" s="181" t="s">
        <v>2041</v>
      </c>
      <c r="I373" s="168" t="s">
        <v>1075</v>
      </c>
      <c r="J373" s="168" t="s">
        <v>1076</v>
      </c>
      <c r="K373" s="313"/>
      <c r="L373" s="139"/>
      <c r="M373" s="138" t="s">
        <v>1077</v>
      </c>
    </row>
    <row r="374" spans="1:13" ht="15.75" customHeight="1" x14ac:dyDescent="0.35">
      <c r="A374" s="193" t="s">
        <v>3255</v>
      </c>
      <c r="B374" s="138">
        <v>41983</v>
      </c>
      <c r="C374" s="304"/>
      <c r="D374" s="181" t="s">
        <v>2229</v>
      </c>
      <c r="E374" s="181" t="s">
        <v>2229</v>
      </c>
      <c r="F374" s="181" t="s">
        <v>2177</v>
      </c>
      <c r="G374" s="181" t="s">
        <v>2041</v>
      </c>
      <c r="H374" s="181" t="s">
        <v>2041</v>
      </c>
      <c r="I374" s="168" t="s">
        <v>1078</v>
      </c>
      <c r="J374" s="168" t="s">
        <v>1079</v>
      </c>
      <c r="K374" s="313"/>
      <c r="L374" s="139"/>
      <c r="M374" s="138" t="s">
        <v>1080</v>
      </c>
    </row>
    <row r="375" spans="1:13" ht="15.75" customHeight="1" x14ac:dyDescent="0.35">
      <c r="A375" s="193" t="s">
        <v>3256</v>
      </c>
      <c r="B375" s="138">
        <v>41983</v>
      </c>
      <c r="C375" s="304"/>
      <c r="D375" s="181" t="s">
        <v>2251</v>
      </c>
      <c r="E375" s="181" t="s">
        <v>2069</v>
      </c>
      <c r="F375" s="181" t="s">
        <v>2069</v>
      </c>
      <c r="G375" s="181" t="s">
        <v>2069</v>
      </c>
      <c r="H375" s="181" t="s">
        <v>2041</v>
      </c>
      <c r="I375" s="168" t="s">
        <v>3257</v>
      </c>
      <c r="J375" s="168" t="s">
        <v>1081</v>
      </c>
      <c r="K375" s="313"/>
      <c r="L375" s="139"/>
      <c r="M375" s="138" t="s">
        <v>1082</v>
      </c>
    </row>
    <row r="376" spans="1:13" ht="15.75" customHeight="1" x14ac:dyDescent="0.35">
      <c r="A376" s="193" t="s">
        <v>3258</v>
      </c>
      <c r="B376" s="138">
        <v>41984</v>
      </c>
      <c r="C376" s="304"/>
      <c r="D376" s="181" t="s">
        <v>2252</v>
      </c>
      <c r="E376" s="181" t="s">
        <v>3259</v>
      </c>
      <c r="F376" s="181" t="s">
        <v>2150</v>
      </c>
      <c r="G376" s="181" t="s">
        <v>2151</v>
      </c>
      <c r="H376" s="181" t="s">
        <v>2041</v>
      </c>
      <c r="I376" s="168" t="s">
        <v>1083</v>
      </c>
      <c r="J376" s="168" t="s">
        <v>1084</v>
      </c>
      <c r="K376" s="313"/>
      <c r="L376" s="139"/>
      <c r="M376" s="138" t="s">
        <v>1085</v>
      </c>
    </row>
    <row r="377" spans="1:13" ht="15.75" customHeight="1" x14ac:dyDescent="0.35">
      <c r="A377" s="193" t="s">
        <v>3260</v>
      </c>
      <c r="B377" s="138">
        <v>41984</v>
      </c>
      <c r="C377" s="304"/>
      <c r="D377" s="181" t="s">
        <v>2209</v>
      </c>
      <c r="E377" s="181" t="s">
        <v>2150</v>
      </c>
      <c r="F377" s="181" t="s">
        <v>2151</v>
      </c>
      <c r="G377" s="181" t="s">
        <v>2151</v>
      </c>
      <c r="H377" s="181" t="s">
        <v>2041</v>
      </c>
      <c r="I377" s="168" t="s">
        <v>1086</v>
      </c>
      <c r="J377" s="168" t="s">
        <v>1087</v>
      </c>
      <c r="K377" s="313"/>
      <c r="L377" s="139"/>
      <c r="M377" s="138" t="s">
        <v>1088</v>
      </c>
    </row>
    <row r="378" spans="1:13" ht="15.75" customHeight="1" x14ac:dyDescent="0.35">
      <c r="A378" s="193" t="s">
        <v>3261</v>
      </c>
      <c r="B378" s="138">
        <v>41984</v>
      </c>
      <c r="C378" s="304"/>
      <c r="D378" s="181" t="s">
        <v>2248</v>
      </c>
      <c r="E378" s="181" t="s">
        <v>2249</v>
      </c>
      <c r="F378" s="181" t="s">
        <v>2150</v>
      </c>
      <c r="G378" s="181" t="s">
        <v>2151</v>
      </c>
      <c r="H378" s="181" t="s">
        <v>2041</v>
      </c>
      <c r="I378" s="168" t="s">
        <v>1089</v>
      </c>
      <c r="J378" s="168" t="s">
        <v>1090</v>
      </c>
      <c r="K378" s="313"/>
      <c r="L378" s="139"/>
      <c r="M378" s="138" t="s">
        <v>1056</v>
      </c>
    </row>
    <row r="379" spans="1:13" ht="15.75" customHeight="1" x14ac:dyDescent="0.35">
      <c r="A379" s="193" t="s">
        <v>3262</v>
      </c>
      <c r="B379" s="138">
        <v>41984</v>
      </c>
      <c r="C379" s="304"/>
      <c r="D379" s="181" t="s">
        <v>2209</v>
      </c>
      <c r="E379" s="181" t="s">
        <v>2150</v>
      </c>
      <c r="F379" s="181" t="s">
        <v>2150</v>
      </c>
      <c r="G379" s="181" t="s">
        <v>2151</v>
      </c>
      <c r="H379" s="181" t="s">
        <v>2041</v>
      </c>
      <c r="I379" s="168" t="s">
        <v>3263</v>
      </c>
      <c r="J379" s="168" t="s">
        <v>3264</v>
      </c>
      <c r="K379" s="313"/>
      <c r="L379" s="139"/>
      <c r="M379" s="138" t="s">
        <v>1091</v>
      </c>
    </row>
    <row r="380" spans="1:13" ht="15.75" customHeight="1" x14ac:dyDescent="0.35">
      <c r="A380" s="193" t="s">
        <v>3265</v>
      </c>
      <c r="B380" s="138">
        <v>41984</v>
      </c>
      <c r="C380" s="304"/>
      <c r="D380" s="181" t="s">
        <v>2196</v>
      </c>
      <c r="E380" s="181" t="s">
        <v>2196</v>
      </c>
      <c r="F380" s="181" t="s">
        <v>2150</v>
      </c>
      <c r="G380" s="181" t="s">
        <v>2151</v>
      </c>
      <c r="H380" s="181" t="s">
        <v>2041</v>
      </c>
      <c r="I380" s="168" t="s">
        <v>1092</v>
      </c>
      <c r="J380" s="168" t="s">
        <v>1093</v>
      </c>
      <c r="K380" s="313"/>
      <c r="L380" s="139"/>
      <c r="M380" s="138" t="s">
        <v>1053</v>
      </c>
    </row>
    <row r="381" spans="1:13" ht="15.75" customHeight="1" x14ac:dyDescent="0.35">
      <c r="A381" s="193" t="s">
        <v>3266</v>
      </c>
      <c r="B381" s="138">
        <v>41984</v>
      </c>
      <c r="C381" s="304"/>
      <c r="D381" s="181" t="s">
        <v>2253</v>
      </c>
      <c r="E381" s="181" t="s">
        <v>2249</v>
      </c>
      <c r="F381" s="181" t="s">
        <v>2150</v>
      </c>
      <c r="G381" s="181" t="s">
        <v>2151</v>
      </c>
      <c r="H381" s="181" t="s">
        <v>2041</v>
      </c>
      <c r="I381" s="168" t="s">
        <v>1094</v>
      </c>
      <c r="J381" s="168" t="s">
        <v>1095</v>
      </c>
      <c r="K381" s="313"/>
      <c r="L381" s="139"/>
      <c r="M381" s="138" t="s">
        <v>1096</v>
      </c>
    </row>
    <row r="382" spans="1:13" ht="15.75" customHeight="1" x14ac:dyDescent="0.35">
      <c r="A382" s="193" t="s">
        <v>3267</v>
      </c>
      <c r="B382" s="138">
        <v>41986</v>
      </c>
      <c r="C382" s="304"/>
      <c r="D382" s="181" t="s">
        <v>2254</v>
      </c>
      <c r="E382" s="181" t="s">
        <v>2162</v>
      </c>
      <c r="F382" s="181" t="s">
        <v>2163</v>
      </c>
      <c r="G382" s="181" t="s">
        <v>2040</v>
      </c>
      <c r="H382" s="181" t="s">
        <v>2041</v>
      </c>
      <c r="I382" s="168" t="s">
        <v>1097</v>
      </c>
      <c r="J382" s="168" t="s">
        <v>1098</v>
      </c>
      <c r="K382" s="313"/>
      <c r="L382" s="139"/>
      <c r="M382" s="138" t="s">
        <v>1099</v>
      </c>
    </row>
    <row r="383" spans="1:13" ht="15.75" customHeight="1" x14ac:dyDescent="0.35">
      <c r="A383" s="193" t="s">
        <v>3268</v>
      </c>
      <c r="B383" s="138">
        <v>41986</v>
      </c>
      <c r="C383" s="304"/>
      <c r="D383" s="181" t="s">
        <v>2254</v>
      </c>
      <c r="E383" s="181" t="s">
        <v>2162</v>
      </c>
      <c r="F383" s="181" t="s">
        <v>2163</v>
      </c>
      <c r="G383" s="181" t="s">
        <v>2040</v>
      </c>
      <c r="H383" s="181" t="s">
        <v>2041</v>
      </c>
      <c r="I383" s="168" t="s">
        <v>1100</v>
      </c>
      <c r="J383" s="168" t="s">
        <v>1101</v>
      </c>
      <c r="K383" s="313"/>
      <c r="L383" s="139"/>
      <c r="M383" s="138" t="s">
        <v>1102</v>
      </c>
    </row>
    <row r="384" spans="1:13" ht="15.75" customHeight="1" x14ac:dyDescent="0.35">
      <c r="A384" s="193" t="s">
        <v>3269</v>
      </c>
      <c r="B384" s="138">
        <v>41986</v>
      </c>
      <c r="C384" s="304"/>
      <c r="D384" s="181" t="s">
        <v>2254</v>
      </c>
      <c r="E384" s="181" t="s">
        <v>2162</v>
      </c>
      <c r="F384" s="181" t="s">
        <v>2163</v>
      </c>
      <c r="G384" s="181" t="s">
        <v>2040</v>
      </c>
      <c r="H384" s="181" t="s">
        <v>2041</v>
      </c>
      <c r="I384" s="168" t="s">
        <v>1103</v>
      </c>
      <c r="J384" s="168" t="s">
        <v>1104</v>
      </c>
      <c r="K384" s="313"/>
      <c r="L384" s="139"/>
      <c r="M384" s="138" t="s">
        <v>1105</v>
      </c>
    </row>
    <row r="385" spans="1:13" ht="15.75" customHeight="1" x14ac:dyDescent="0.35">
      <c r="A385" s="193" t="s">
        <v>3270</v>
      </c>
      <c r="B385" s="138">
        <v>41986</v>
      </c>
      <c r="C385" s="304"/>
      <c r="D385" s="181" t="s">
        <v>2254</v>
      </c>
      <c r="E385" s="181" t="s">
        <v>2162</v>
      </c>
      <c r="F385" s="181" t="s">
        <v>2163</v>
      </c>
      <c r="G385" s="181" t="s">
        <v>2040</v>
      </c>
      <c r="H385" s="181" t="s">
        <v>2041</v>
      </c>
      <c r="I385" s="168" t="s">
        <v>1106</v>
      </c>
      <c r="J385" s="168" t="s">
        <v>1107</v>
      </c>
      <c r="K385" s="313"/>
      <c r="L385" s="139"/>
      <c r="M385" s="138" t="s">
        <v>1108</v>
      </c>
    </row>
    <row r="386" spans="1:13" ht="15.75" customHeight="1" x14ac:dyDescent="0.35">
      <c r="A386" s="193" t="s">
        <v>3271</v>
      </c>
      <c r="B386" s="138">
        <v>41986</v>
      </c>
      <c r="C386" s="304"/>
      <c r="D386" s="181" t="s">
        <v>2255</v>
      </c>
      <c r="E386" s="181" t="s">
        <v>2162</v>
      </c>
      <c r="F386" s="181" t="s">
        <v>2163</v>
      </c>
      <c r="G386" s="181" t="s">
        <v>2040</v>
      </c>
      <c r="H386" s="181" t="s">
        <v>2041</v>
      </c>
      <c r="I386" s="168" t="s">
        <v>1109</v>
      </c>
      <c r="J386" s="168" t="s">
        <v>1110</v>
      </c>
      <c r="K386" s="313"/>
      <c r="L386" s="139"/>
      <c r="M386" s="138" t="s">
        <v>1111</v>
      </c>
    </row>
    <row r="387" spans="1:13" ht="15.75" customHeight="1" x14ac:dyDescent="0.35">
      <c r="A387" s="193" t="s">
        <v>3272</v>
      </c>
      <c r="B387" s="138">
        <v>41989</v>
      </c>
      <c r="C387" s="304"/>
      <c r="D387" s="181" t="s">
        <v>2256</v>
      </c>
      <c r="E387" s="181" t="s">
        <v>2176</v>
      </c>
      <c r="F387" s="181" t="s">
        <v>2177</v>
      </c>
      <c r="G387" s="181" t="s">
        <v>2177</v>
      </c>
      <c r="H387" s="181" t="s">
        <v>2041</v>
      </c>
      <c r="I387" s="168" t="s">
        <v>1112</v>
      </c>
      <c r="J387" s="168" t="s">
        <v>1113</v>
      </c>
      <c r="K387" s="313"/>
      <c r="L387" s="139"/>
      <c r="M387" s="138" t="s">
        <v>1114</v>
      </c>
    </row>
    <row r="388" spans="1:13" ht="15.75" customHeight="1" x14ac:dyDescent="0.35">
      <c r="A388" s="193" t="s">
        <v>3273</v>
      </c>
      <c r="B388" s="138">
        <v>41989</v>
      </c>
      <c r="C388" s="304"/>
      <c r="D388" s="181" t="s">
        <v>2257</v>
      </c>
      <c r="E388" s="181" t="s">
        <v>2229</v>
      </c>
      <c r="F388" s="181" t="s">
        <v>2177</v>
      </c>
      <c r="G388" s="181" t="s">
        <v>2177</v>
      </c>
      <c r="H388" s="181" t="s">
        <v>2041</v>
      </c>
      <c r="I388" s="168" t="s">
        <v>1115</v>
      </c>
      <c r="J388" s="168" t="s">
        <v>1116</v>
      </c>
      <c r="K388" s="313"/>
      <c r="L388" s="139"/>
      <c r="M388" s="138" t="s">
        <v>1117</v>
      </c>
    </row>
    <row r="389" spans="1:13" ht="15.75" customHeight="1" x14ac:dyDescent="0.35">
      <c r="A389" s="193" t="s">
        <v>3274</v>
      </c>
      <c r="B389" s="138">
        <v>41989</v>
      </c>
      <c r="C389" s="304"/>
      <c r="D389" s="181" t="s">
        <v>2256</v>
      </c>
      <c r="E389" s="181" t="s">
        <v>2176</v>
      </c>
      <c r="F389" s="181" t="s">
        <v>2177</v>
      </c>
      <c r="G389" s="181" t="s">
        <v>2177</v>
      </c>
      <c r="H389" s="181" t="s">
        <v>2041</v>
      </c>
      <c r="I389" s="168" t="s">
        <v>1118</v>
      </c>
      <c r="J389" s="168" t="s">
        <v>1119</v>
      </c>
      <c r="K389" s="313"/>
      <c r="L389" s="139"/>
      <c r="M389" s="138" t="s">
        <v>1120</v>
      </c>
    </row>
    <row r="390" spans="1:13" ht="15.75" customHeight="1" x14ac:dyDescent="0.35">
      <c r="A390" s="193" t="s">
        <v>3275</v>
      </c>
      <c r="B390" s="138">
        <v>41989</v>
      </c>
      <c r="C390" s="304"/>
      <c r="D390" s="181" t="s">
        <v>2258</v>
      </c>
      <c r="E390" s="181" t="s">
        <v>2189</v>
      </c>
      <c r="F390" s="181" t="s">
        <v>2190</v>
      </c>
      <c r="G390" s="181" t="s">
        <v>2177</v>
      </c>
      <c r="H390" s="181" t="s">
        <v>2041</v>
      </c>
      <c r="I390" s="168" t="s">
        <v>1121</v>
      </c>
      <c r="J390" s="168" t="s">
        <v>1122</v>
      </c>
      <c r="K390" s="313"/>
      <c r="L390" s="139"/>
      <c r="M390" s="138" t="s">
        <v>1123</v>
      </c>
    </row>
    <row r="391" spans="1:13" ht="15.75" customHeight="1" x14ac:dyDescent="0.35">
      <c r="A391" s="193" t="s">
        <v>3276</v>
      </c>
      <c r="B391" s="138">
        <v>41989</v>
      </c>
      <c r="C391" s="304"/>
      <c r="D391" s="181" t="s">
        <v>2259</v>
      </c>
      <c r="E391" s="181" t="s">
        <v>2189</v>
      </c>
      <c r="F391" s="181" t="s">
        <v>2190</v>
      </c>
      <c r="G391" s="181" t="s">
        <v>2177</v>
      </c>
      <c r="H391" s="181" t="s">
        <v>2041</v>
      </c>
      <c r="I391" s="168" t="s">
        <v>1124</v>
      </c>
      <c r="J391" s="168" t="s">
        <v>1125</v>
      </c>
      <c r="K391" s="313"/>
      <c r="L391" s="139"/>
      <c r="M391" s="138" t="s">
        <v>1126</v>
      </c>
    </row>
    <row r="392" spans="1:13" ht="15.75" customHeight="1" x14ac:dyDescent="0.35">
      <c r="A392" s="193" t="s">
        <v>3277</v>
      </c>
      <c r="B392" s="138">
        <v>41989</v>
      </c>
      <c r="C392" s="304"/>
      <c r="D392" s="181" t="s">
        <v>2258</v>
      </c>
      <c r="E392" s="181" t="s">
        <v>2189</v>
      </c>
      <c r="F392" s="181" t="s">
        <v>2190</v>
      </c>
      <c r="G392" s="181" t="s">
        <v>2177</v>
      </c>
      <c r="H392" s="181" t="s">
        <v>2041</v>
      </c>
      <c r="I392" s="168" t="s">
        <v>1127</v>
      </c>
      <c r="J392" s="168" t="s">
        <v>1128</v>
      </c>
      <c r="K392" s="313"/>
      <c r="L392" s="139"/>
      <c r="M392" s="138" t="s">
        <v>1114</v>
      </c>
    </row>
    <row r="393" spans="1:13" ht="15.75" customHeight="1" x14ac:dyDescent="0.35">
      <c r="A393" s="193" t="s">
        <v>3278</v>
      </c>
      <c r="B393" s="138">
        <v>41989</v>
      </c>
      <c r="C393" s="304"/>
      <c r="D393" s="181" t="s">
        <v>2259</v>
      </c>
      <c r="E393" s="181" t="s">
        <v>2189</v>
      </c>
      <c r="F393" s="181" t="s">
        <v>2190</v>
      </c>
      <c r="G393" s="181" t="s">
        <v>2177</v>
      </c>
      <c r="H393" s="181" t="s">
        <v>2041</v>
      </c>
      <c r="I393" s="168" t="s">
        <v>1129</v>
      </c>
      <c r="J393" s="168" t="s">
        <v>1130</v>
      </c>
      <c r="K393" s="313"/>
      <c r="L393" s="139"/>
      <c r="M393" s="138" t="s">
        <v>1114</v>
      </c>
    </row>
    <row r="394" spans="1:13" ht="15.75" customHeight="1" x14ac:dyDescent="0.35">
      <c r="A394" s="193" t="s">
        <v>3279</v>
      </c>
      <c r="B394" s="138">
        <v>41989</v>
      </c>
      <c r="C394" s="304"/>
      <c r="D394" s="181" t="s">
        <v>2256</v>
      </c>
      <c r="E394" s="181" t="s">
        <v>2176</v>
      </c>
      <c r="F394" s="181" t="s">
        <v>2177</v>
      </c>
      <c r="G394" s="181" t="s">
        <v>2177</v>
      </c>
      <c r="H394" s="181" t="s">
        <v>2041</v>
      </c>
      <c r="I394" s="168" t="s">
        <v>1131</v>
      </c>
      <c r="J394" s="168" t="s">
        <v>1132</v>
      </c>
      <c r="K394" s="313"/>
      <c r="L394" s="139"/>
      <c r="M394" s="138" t="s">
        <v>1114</v>
      </c>
    </row>
    <row r="395" spans="1:13" ht="15.75" customHeight="1" x14ac:dyDescent="0.35">
      <c r="A395" s="193" t="s">
        <v>3280</v>
      </c>
      <c r="B395" s="138">
        <v>41989</v>
      </c>
      <c r="C395" s="304"/>
      <c r="D395" s="181" t="s">
        <v>2260</v>
      </c>
      <c r="E395" s="181" t="s">
        <v>2260</v>
      </c>
      <c r="F395" s="181" t="s">
        <v>2261</v>
      </c>
      <c r="G395" s="181" t="s">
        <v>2058</v>
      </c>
      <c r="H395" s="181" t="s">
        <v>2041</v>
      </c>
      <c r="I395" s="168" t="s">
        <v>1133</v>
      </c>
      <c r="J395" s="168" t="s">
        <v>1134</v>
      </c>
      <c r="K395" s="313"/>
      <c r="L395" s="139"/>
      <c r="M395" s="138" t="s">
        <v>1135</v>
      </c>
    </row>
    <row r="396" spans="1:13" ht="15.75" customHeight="1" x14ac:dyDescent="0.35">
      <c r="A396" s="193" t="s">
        <v>3281</v>
      </c>
      <c r="B396" s="138">
        <v>41989</v>
      </c>
      <c r="C396" s="304"/>
      <c r="D396" s="181" t="s">
        <v>2260</v>
      </c>
      <c r="E396" s="181" t="s">
        <v>2111</v>
      </c>
      <c r="F396" s="181" t="s">
        <v>2261</v>
      </c>
      <c r="G396" s="181" t="s">
        <v>2058</v>
      </c>
      <c r="H396" s="181" t="s">
        <v>2041</v>
      </c>
      <c r="I396" s="168" t="s">
        <v>3282</v>
      </c>
      <c r="J396" s="168" t="s">
        <v>1136</v>
      </c>
      <c r="K396" s="313"/>
      <c r="L396" s="139"/>
      <c r="M396" s="138" t="s">
        <v>1137</v>
      </c>
    </row>
    <row r="397" spans="1:13" ht="15.75" customHeight="1" x14ac:dyDescent="0.35">
      <c r="A397" s="193" t="s">
        <v>3283</v>
      </c>
      <c r="B397" s="138">
        <v>41989</v>
      </c>
      <c r="C397" s="304"/>
      <c r="D397" s="181" t="s">
        <v>2256</v>
      </c>
      <c r="E397" s="181" t="s">
        <v>2176</v>
      </c>
      <c r="F397" s="181" t="s">
        <v>2177</v>
      </c>
      <c r="G397" s="181" t="s">
        <v>2177</v>
      </c>
      <c r="H397" s="181" t="s">
        <v>2041</v>
      </c>
      <c r="I397" s="168" t="s">
        <v>1138</v>
      </c>
      <c r="J397" s="168" t="s">
        <v>1139</v>
      </c>
      <c r="K397" s="313"/>
      <c r="L397" s="139"/>
      <c r="M397" s="138" t="s">
        <v>1123</v>
      </c>
    </row>
    <row r="398" spans="1:13" ht="15.75" customHeight="1" x14ac:dyDescent="0.35">
      <c r="A398" s="193" t="s">
        <v>3284</v>
      </c>
      <c r="B398" s="138">
        <v>41989</v>
      </c>
      <c r="C398" s="304"/>
      <c r="D398" s="181" t="s">
        <v>2262</v>
      </c>
      <c r="E398" s="181" t="s">
        <v>2189</v>
      </c>
      <c r="F398" s="181" t="s">
        <v>2177</v>
      </c>
      <c r="G398" s="181" t="s">
        <v>2177</v>
      </c>
      <c r="H398" s="181" t="s">
        <v>2041</v>
      </c>
      <c r="I398" s="168" t="s">
        <v>1140</v>
      </c>
      <c r="J398" s="168" t="s">
        <v>1141</v>
      </c>
      <c r="K398" s="313"/>
      <c r="L398" s="139"/>
      <c r="M398" s="138" t="s">
        <v>1142</v>
      </c>
    </row>
    <row r="399" spans="1:13" ht="15.75" customHeight="1" x14ac:dyDescent="0.35">
      <c r="A399" s="193" t="s">
        <v>3285</v>
      </c>
      <c r="B399" s="138">
        <v>41990</v>
      </c>
      <c r="C399" s="304"/>
      <c r="D399" s="181" t="s">
        <v>2244</v>
      </c>
      <c r="E399" s="181" t="s">
        <v>2263</v>
      </c>
      <c r="F399" s="181" t="s">
        <v>2073</v>
      </c>
      <c r="G399" s="181" t="s">
        <v>2073</v>
      </c>
      <c r="H399" s="181" t="s">
        <v>2074</v>
      </c>
      <c r="I399" s="168" t="s">
        <v>1143</v>
      </c>
      <c r="J399" s="168" t="s">
        <v>1144</v>
      </c>
      <c r="K399" s="313"/>
      <c r="L399" s="139"/>
      <c r="M399" s="138" t="s">
        <v>1123</v>
      </c>
    </row>
    <row r="400" spans="1:13" ht="15.75" customHeight="1" x14ac:dyDescent="0.35">
      <c r="A400" s="193" t="s">
        <v>3286</v>
      </c>
      <c r="B400" s="138">
        <v>41990</v>
      </c>
      <c r="C400" s="304"/>
      <c r="D400" s="181" t="s">
        <v>2230</v>
      </c>
      <c r="E400" s="181" t="s">
        <v>2226</v>
      </c>
      <c r="F400" s="181" t="s">
        <v>2073</v>
      </c>
      <c r="G400" s="181" t="s">
        <v>2041</v>
      </c>
      <c r="H400" s="181" t="s">
        <v>2041</v>
      </c>
      <c r="I400" s="168" t="s">
        <v>1145</v>
      </c>
      <c r="J400" s="168" t="s">
        <v>1146</v>
      </c>
      <c r="K400" s="313"/>
      <c r="L400" s="139"/>
      <c r="M400" s="138" t="s">
        <v>1147</v>
      </c>
    </row>
    <row r="401" spans="1:15" ht="15.75" customHeight="1" x14ac:dyDescent="0.35">
      <c r="A401" s="193" t="s">
        <v>3287</v>
      </c>
      <c r="B401" s="138">
        <v>41990</v>
      </c>
      <c r="C401" s="304"/>
      <c r="D401" s="181" t="s">
        <v>2264</v>
      </c>
      <c r="E401" s="181" t="s">
        <v>2265</v>
      </c>
      <c r="F401" s="181" t="s">
        <v>2177</v>
      </c>
      <c r="G401" s="181" t="s">
        <v>2041</v>
      </c>
      <c r="H401" s="181" t="s">
        <v>2041</v>
      </c>
      <c r="I401" s="168" t="s">
        <v>1148</v>
      </c>
      <c r="J401" s="168" t="s">
        <v>1149</v>
      </c>
      <c r="K401" s="313"/>
      <c r="L401" s="139"/>
      <c r="M401" s="138" t="s">
        <v>1150</v>
      </c>
    </row>
    <row r="402" spans="1:15" ht="15.75" customHeight="1" x14ac:dyDescent="0.35">
      <c r="A402" s="193" t="s">
        <v>3288</v>
      </c>
      <c r="B402" s="138">
        <v>41990</v>
      </c>
      <c r="C402" s="304"/>
      <c r="D402" s="181" t="s">
        <v>2266</v>
      </c>
      <c r="E402" s="181" t="s">
        <v>2246</v>
      </c>
      <c r="F402" s="181" t="s">
        <v>2102</v>
      </c>
      <c r="G402" s="181" t="s">
        <v>2073</v>
      </c>
      <c r="H402" s="181" t="s">
        <v>2041</v>
      </c>
      <c r="I402" s="168" t="s">
        <v>1151</v>
      </c>
      <c r="J402" s="168" t="s">
        <v>1152</v>
      </c>
      <c r="K402" s="313"/>
      <c r="L402" s="139"/>
      <c r="M402" s="138" t="s">
        <v>1123</v>
      </c>
    </row>
    <row r="403" spans="1:15" ht="15.75" customHeight="1" x14ac:dyDescent="0.35">
      <c r="A403" s="193" t="s">
        <v>3289</v>
      </c>
      <c r="B403" s="138">
        <v>41991</v>
      </c>
      <c r="C403" s="304"/>
      <c r="D403" s="181" t="s">
        <v>2266</v>
      </c>
      <c r="E403" s="181" t="s">
        <v>2246</v>
      </c>
      <c r="F403" s="181" t="s">
        <v>2102</v>
      </c>
      <c r="G403" s="181" t="s">
        <v>2073</v>
      </c>
      <c r="H403" s="181" t="s">
        <v>2041</v>
      </c>
      <c r="I403" s="168" t="s">
        <v>1153</v>
      </c>
      <c r="J403" s="168" t="s">
        <v>1154</v>
      </c>
      <c r="K403" s="313"/>
      <c r="L403" s="139"/>
      <c r="M403" s="138" t="s">
        <v>1155</v>
      </c>
    </row>
    <row r="404" spans="1:15" ht="15.75" customHeight="1" x14ac:dyDescent="0.35">
      <c r="A404" s="193" t="s">
        <v>3290</v>
      </c>
      <c r="B404" s="138">
        <v>41992</v>
      </c>
      <c r="C404" s="304"/>
      <c r="D404" s="181" t="s">
        <v>2267</v>
      </c>
      <c r="E404" s="181" t="s">
        <v>2181</v>
      </c>
      <c r="F404" s="181" t="s">
        <v>2150</v>
      </c>
      <c r="G404" s="181" t="s">
        <v>2151</v>
      </c>
      <c r="H404" s="181" t="s">
        <v>2041</v>
      </c>
      <c r="I404" s="168" t="s">
        <v>1156</v>
      </c>
      <c r="J404" s="168" t="s">
        <v>1157</v>
      </c>
      <c r="K404" s="313"/>
      <c r="L404" s="139"/>
      <c r="M404" s="138" t="s">
        <v>853</v>
      </c>
    </row>
    <row r="405" spans="1:15" ht="15.75" customHeight="1" x14ac:dyDescent="0.35">
      <c r="A405" s="193" t="s">
        <v>3291</v>
      </c>
      <c r="B405" s="138">
        <v>41992</v>
      </c>
      <c r="C405" s="304"/>
      <c r="D405" s="181" t="s">
        <v>2247</v>
      </c>
      <c r="E405" s="181" t="s">
        <v>2146</v>
      </c>
      <c r="F405" s="181" t="s">
        <v>2040</v>
      </c>
      <c r="G405" s="181" t="s">
        <v>2040</v>
      </c>
      <c r="H405" s="181" t="s">
        <v>2041</v>
      </c>
      <c r="I405" s="168" t="s">
        <v>1158</v>
      </c>
      <c r="J405" s="168" t="s">
        <v>1159</v>
      </c>
      <c r="K405" s="313"/>
      <c r="L405" s="139"/>
      <c r="M405" s="138" t="s">
        <v>1160</v>
      </c>
      <c r="O405" s="163" t="s">
        <v>3983</v>
      </c>
    </row>
    <row r="406" spans="1:15" s="271" customFormat="1" ht="15.75" customHeight="1" x14ac:dyDescent="0.35">
      <c r="A406" s="267" t="s">
        <v>3292</v>
      </c>
      <c r="B406" s="268">
        <v>41992</v>
      </c>
      <c r="C406" s="304"/>
      <c r="D406" s="225" t="s">
        <v>2247</v>
      </c>
      <c r="E406" s="225" t="s">
        <v>2146</v>
      </c>
      <c r="F406" s="225" t="s">
        <v>2040</v>
      </c>
      <c r="G406" s="225" t="s">
        <v>2040</v>
      </c>
      <c r="H406" s="225" t="s">
        <v>2041</v>
      </c>
      <c r="I406" s="269" t="s">
        <v>1172</v>
      </c>
      <c r="J406" s="269" t="s">
        <v>1173</v>
      </c>
      <c r="K406" s="313"/>
      <c r="L406" s="270"/>
      <c r="M406" s="268">
        <v>41735</v>
      </c>
      <c r="N406" s="272"/>
      <c r="O406" s="273" t="s">
        <v>1162</v>
      </c>
    </row>
    <row r="407" spans="1:15" s="271" customFormat="1" ht="15.75" customHeight="1" x14ac:dyDescent="0.35">
      <c r="A407" s="267" t="s">
        <v>3293</v>
      </c>
      <c r="B407" s="268">
        <v>41992</v>
      </c>
      <c r="C407" s="304"/>
      <c r="D407" s="225" t="s">
        <v>2268</v>
      </c>
      <c r="E407" s="225" t="s">
        <v>2158</v>
      </c>
      <c r="F407" s="225" t="s">
        <v>2268</v>
      </c>
      <c r="G407" s="225" t="s">
        <v>2151</v>
      </c>
      <c r="H407" s="225" t="s">
        <v>2041</v>
      </c>
      <c r="I407" s="269" t="s">
        <v>1161</v>
      </c>
      <c r="J407" s="269" t="s">
        <v>3294</v>
      </c>
      <c r="K407" s="313"/>
      <c r="L407" s="270"/>
      <c r="M407" s="268">
        <v>41825</v>
      </c>
      <c r="N407" s="272"/>
      <c r="O407" s="273" t="s">
        <v>1165</v>
      </c>
    </row>
    <row r="408" spans="1:15" s="271" customFormat="1" ht="15.75" customHeight="1" x14ac:dyDescent="0.35">
      <c r="A408" s="267" t="s">
        <v>3295</v>
      </c>
      <c r="B408" s="268">
        <v>41992</v>
      </c>
      <c r="C408" s="304"/>
      <c r="D408" s="225" t="s">
        <v>3296</v>
      </c>
      <c r="E408" s="225" t="s">
        <v>2039</v>
      </c>
      <c r="F408" s="225" t="s">
        <v>2040</v>
      </c>
      <c r="G408" s="225" t="s">
        <v>2040</v>
      </c>
      <c r="H408" s="225" t="s">
        <v>2041</v>
      </c>
      <c r="I408" s="269" t="s">
        <v>1163</v>
      </c>
      <c r="J408" s="269" t="s">
        <v>1164</v>
      </c>
      <c r="K408" s="313"/>
      <c r="L408" s="270"/>
      <c r="M408" s="268">
        <v>41631</v>
      </c>
      <c r="N408" s="272"/>
      <c r="O408" s="273" t="s">
        <v>1168</v>
      </c>
    </row>
    <row r="409" spans="1:15" s="271" customFormat="1" ht="15.75" customHeight="1" x14ac:dyDescent="0.35">
      <c r="A409" s="267" t="s">
        <v>3297</v>
      </c>
      <c r="B409" s="268">
        <v>41992</v>
      </c>
      <c r="C409" s="304"/>
      <c r="D409" s="225" t="s">
        <v>2206</v>
      </c>
      <c r="E409" s="225" t="s">
        <v>2227</v>
      </c>
      <c r="F409" s="225" t="s">
        <v>2073</v>
      </c>
      <c r="G409" s="225" t="s">
        <v>2073</v>
      </c>
      <c r="H409" s="225" t="s">
        <v>2041</v>
      </c>
      <c r="I409" s="269" t="s">
        <v>1166</v>
      </c>
      <c r="J409" s="269" t="s">
        <v>1167</v>
      </c>
      <c r="K409" s="313"/>
      <c r="L409" s="270"/>
      <c r="M409" s="268">
        <v>41734</v>
      </c>
      <c r="N409" s="272"/>
      <c r="O409" s="273" t="s">
        <v>1171</v>
      </c>
    </row>
    <row r="410" spans="1:15" s="271" customFormat="1" ht="15.75" customHeight="1" x14ac:dyDescent="0.35">
      <c r="A410" s="267" t="s">
        <v>3298</v>
      </c>
      <c r="B410" s="268">
        <v>41992</v>
      </c>
      <c r="C410" s="304"/>
      <c r="D410" s="225" t="s">
        <v>2247</v>
      </c>
      <c r="E410" s="225" t="s">
        <v>2146</v>
      </c>
      <c r="F410" s="225" t="s">
        <v>2040</v>
      </c>
      <c r="G410" s="225" t="s">
        <v>2040</v>
      </c>
      <c r="H410" s="225" t="s">
        <v>2041</v>
      </c>
      <c r="I410" s="269" t="s">
        <v>1169</v>
      </c>
      <c r="J410" s="269" t="s">
        <v>1170</v>
      </c>
      <c r="K410" s="313"/>
      <c r="L410" s="270"/>
      <c r="M410" s="268">
        <v>41991</v>
      </c>
      <c r="N410" s="272"/>
      <c r="O410" s="273" t="s">
        <v>1174</v>
      </c>
    </row>
    <row r="411" spans="1:15" ht="15.75" customHeight="1" x14ac:dyDescent="0.35">
      <c r="A411" s="193" t="s">
        <v>3299</v>
      </c>
      <c r="B411" s="138">
        <v>41992</v>
      </c>
      <c r="C411" s="304"/>
      <c r="D411" s="181" t="s">
        <v>2247</v>
      </c>
      <c r="E411" s="181" t="s">
        <v>2146</v>
      </c>
      <c r="F411" s="181" t="s">
        <v>2040</v>
      </c>
      <c r="G411" s="181" t="s">
        <v>2040</v>
      </c>
      <c r="H411" s="181" t="s">
        <v>2041</v>
      </c>
      <c r="I411" s="168" t="s">
        <v>1175</v>
      </c>
      <c r="J411" s="168" t="s">
        <v>1176</v>
      </c>
      <c r="K411" s="313"/>
      <c r="L411" s="139"/>
      <c r="M411" s="138" t="s">
        <v>1114</v>
      </c>
    </row>
    <row r="412" spans="1:15" ht="15.75" customHeight="1" x14ac:dyDescent="0.35">
      <c r="A412" s="193" t="s">
        <v>3300</v>
      </c>
      <c r="B412" s="138">
        <v>41992</v>
      </c>
      <c r="C412" s="304"/>
      <c r="D412" s="181" t="s">
        <v>2247</v>
      </c>
      <c r="E412" s="181" t="s">
        <v>2146</v>
      </c>
      <c r="F412" s="181" t="s">
        <v>2040</v>
      </c>
      <c r="G412" s="181" t="s">
        <v>2040</v>
      </c>
      <c r="H412" s="181" t="s">
        <v>2041</v>
      </c>
      <c r="I412" s="168" t="s">
        <v>1177</v>
      </c>
      <c r="J412" s="168" t="s">
        <v>1178</v>
      </c>
      <c r="K412" s="313"/>
      <c r="L412" s="139"/>
      <c r="M412" s="138" t="s">
        <v>1114</v>
      </c>
    </row>
    <row r="413" spans="1:15" ht="15.75" customHeight="1" x14ac:dyDescent="0.35">
      <c r="A413" s="193" t="s">
        <v>3301</v>
      </c>
      <c r="B413" s="138">
        <v>41992</v>
      </c>
      <c r="C413" s="304"/>
      <c r="D413" s="181" t="s">
        <v>2247</v>
      </c>
      <c r="E413" s="181" t="s">
        <v>2146</v>
      </c>
      <c r="F413" s="181" t="s">
        <v>2040</v>
      </c>
      <c r="G413" s="181" t="s">
        <v>2040</v>
      </c>
      <c r="H413" s="181" t="s">
        <v>2041</v>
      </c>
      <c r="I413" s="168" t="s">
        <v>1179</v>
      </c>
      <c r="J413" s="168" t="s">
        <v>1180</v>
      </c>
      <c r="K413" s="313"/>
      <c r="L413" s="139"/>
      <c r="M413" s="138" t="s">
        <v>1181</v>
      </c>
    </row>
    <row r="414" spans="1:15" ht="15.75" customHeight="1" x14ac:dyDescent="0.35">
      <c r="A414" s="193" t="s">
        <v>3302</v>
      </c>
      <c r="B414" s="138">
        <v>41995</v>
      </c>
      <c r="C414" s="304"/>
      <c r="D414" s="181" t="s">
        <v>2256</v>
      </c>
      <c r="E414" s="181" t="s">
        <v>2176</v>
      </c>
      <c r="F414" s="181" t="s">
        <v>2177</v>
      </c>
      <c r="G414" s="181" t="s">
        <v>2177</v>
      </c>
      <c r="H414" s="181" t="s">
        <v>2041</v>
      </c>
      <c r="I414" s="168" t="s">
        <v>1182</v>
      </c>
      <c r="J414" s="168" t="s">
        <v>1183</v>
      </c>
      <c r="K414" s="313"/>
      <c r="L414" s="139"/>
      <c r="M414" s="138" t="s">
        <v>1184</v>
      </c>
    </row>
    <row r="415" spans="1:15" ht="15.75" customHeight="1" x14ac:dyDescent="0.35">
      <c r="A415" s="193" t="s">
        <v>3303</v>
      </c>
      <c r="B415" s="138">
        <v>41995</v>
      </c>
      <c r="C415" s="304"/>
      <c r="D415" s="181" t="s">
        <v>2264</v>
      </c>
      <c r="E415" s="181" t="s">
        <v>2176</v>
      </c>
      <c r="F415" s="181" t="s">
        <v>2177</v>
      </c>
      <c r="G415" s="181" t="s">
        <v>2177</v>
      </c>
      <c r="H415" s="181" t="s">
        <v>2041</v>
      </c>
      <c r="I415" s="168" t="s">
        <v>1185</v>
      </c>
      <c r="J415" s="168" t="s">
        <v>1186</v>
      </c>
      <c r="K415" s="313"/>
      <c r="L415" s="139"/>
      <c r="M415" s="138" t="s">
        <v>1114</v>
      </c>
    </row>
    <row r="416" spans="1:15" ht="15.75" customHeight="1" x14ac:dyDescent="0.35">
      <c r="A416" s="193" t="s">
        <v>3304</v>
      </c>
      <c r="B416" s="138">
        <v>41995</v>
      </c>
      <c r="C416" s="304"/>
      <c r="D416" s="181" t="s">
        <v>2269</v>
      </c>
      <c r="E416" s="181" t="s">
        <v>2264</v>
      </c>
      <c r="F416" s="181" t="s">
        <v>2177</v>
      </c>
      <c r="G416" s="181" t="s">
        <v>2041</v>
      </c>
      <c r="H416" s="181" t="s">
        <v>2041</v>
      </c>
      <c r="I416" s="168" t="s">
        <v>1187</v>
      </c>
      <c r="J416" s="168" t="s">
        <v>1188</v>
      </c>
      <c r="K416" s="313"/>
      <c r="L416" s="139"/>
      <c r="M416" s="138" t="s">
        <v>1123</v>
      </c>
    </row>
    <row r="417" spans="1:13" ht="15.75" customHeight="1" x14ac:dyDescent="0.35">
      <c r="A417" s="193" t="s">
        <v>3305</v>
      </c>
      <c r="B417" s="138">
        <v>41995</v>
      </c>
      <c r="C417" s="304"/>
      <c r="D417" s="181" t="s">
        <v>2256</v>
      </c>
      <c r="E417" s="181" t="s">
        <v>2176</v>
      </c>
      <c r="F417" s="181" t="s">
        <v>2177</v>
      </c>
      <c r="G417" s="181" t="s">
        <v>2177</v>
      </c>
      <c r="H417" s="181" t="s">
        <v>2041</v>
      </c>
      <c r="I417" s="168" t="s">
        <v>1189</v>
      </c>
      <c r="J417" s="168" t="s">
        <v>1190</v>
      </c>
      <c r="K417" s="313"/>
      <c r="L417" s="139"/>
      <c r="M417" s="138" t="s">
        <v>1114</v>
      </c>
    </row>
    <row r="418" spans="1:13" ht="15.75" customHeight="1" x14ac:dyDescent="0.35">
      <c r="A418" s="193" t="s">
        <v>3306</v>
      </c>
      <c r="B418" s="138">
        <v>41996</v>
      </c>
      <c r="C418" s="304"/>
      <c r="D418" s="181" t="s">
        <v>2264</v>
      </c>
      <c r="E418" s="181" t="s">
        <v>2264</v>
      </c>
      <c r="F418" s="181" t="s">
        <v>2177</v>
      </c>
      <c r="G418" s="181" t="s">
        <v>2041</v>
      </c>
      <c r="H418" s="181" t="s">
        <v>2041</v>
      </c>
      <c r="I418" s="168" t="s">
        <v>1191</v>
      </c>
      <c r="J418" s="168" t="s">
        <v>1192</v>
      </c>
      <c r="K418" s="313"/>
      <c r="L418" s="139"/>
      <c r="M418" s="138" t="s">
        <v>1184</v>
      </c>
    </row>
    <row r="419" spans="1:13" ht="15.75" customHeight="1" x14ac:dyDescent="0.35">
      <c r="A419" s="193" t="s">
        <v>3307</v>
      </c>
      <c r="B419" s="138">
        <v>41996</v>
      </c>
      <c r="C419" s="304"/>
      <c r="D419" s="181" t="s">
        <v>2260</v>
      </c>
      <c r="E419" s="181" t="s">
        <v>2114</v>
      </c>
      <c r="F419" s="181" t="s">
        <v>3308</v>
      </c>
      <c r="G419" s="181" t="s">
        <v>2069</v>
      </c>
      <c r="H419" s="181" t="s">
        <v>2041</v>
      </c>
      <c r="I419" s="168" t="s">
        <v>1193</v>
      </c>
      <c r="J419" s="168" t="s">
        <v>1194</v>
      </c>
      <c r="K419" s="313"/>
      <c r="L419" s="139"/>
      <c r="M419" s="138" t="s">
        <v>1195</v>
      </c>
    </row>
    <row r="420" spans="1:13" ht="15.75" customHeight="1" x14ac:dyDescent="0.35">
      <c r="A420" s="193" t="s">
        <v>3309</v>
      </c>
      <c r="B420" s="138">
        <v>41996</v>
      </c>
      <c r="C420" s="304"/>
      <c r="D420" s="181" t="s">
        <v>2260</v>
      </c>
      <c r="E420" s="181" t="s">
        <v>2111</v>
      </c>
      <c r="F420" s="181" t="s">
        <v>2261</v>
      </c>
      <c r="G420" s="181" t="s">
        <v>2058</v>
      </c>
      <c r="H420" s="181" t="s">
        <v>2041</v>
      </c>
      <c r="I420" s="168" t="s">
        <v>1196</v>
      </c>
      <c r="J420" s="168" t="s">
        <v>1197</v>
      </c>
      <c r="K420" s="313"/>
      <c r="L420" s="139"/>
      <c r="M420" s="138" t="s">
        <v>1198</v>
      </c>
    </row>
    <row r="421" spans="1:13" ht="15.75" customHeight="1" x14ac:dyDescent="0.35">
      <c r="A421" s="193" t="s">
        <v>3310</v>
      </c>
      <c r="B421" s="138">
        <v>41999</v>
      </c>
      <c r="C421" s="304"/>
      <c r="D421" s="181" t="s">
        <v>2260</v>
      </c>
      <c r="E421" s="181" t="s">
        <v>2069</v>
      </c>
      <c r="F421" s="181" t="s">
        <v>2069</v>
      </c>
      <c r="G421" s="181" t="s">
        <v>2058</v>
      </c>
      <c r="H421" s="181" t="s">
        <v>2041</v>
      </c>
      <c r="I421" s="168" t="s">
        <v>1199</v>
      </c>
      <c r="J421" s="168" t="s">
        <v>1200</v>
      </c>
      <c r="K421" s="313"/>
      <c r="L421" s="139"/>
      <c r="M421" s="138" t="s">
        <v>1201</v>
      </c>
    </row>
    <row r="422" spans="1:13" ht="15.75" customHeight="1" x14ac:dyDescent="0.35">
      <c r="A422" s="193" t="s">
        <v>3311</v>
      </c>
      <c r="B422" s="138">
        <v>42000</v>
      </c>
      <c r="C422" s="304"/>
      <c r="D422" s="181" t="s">
        <v>2256</v>
      </c>
      <c r="E422" s="181" t="s">
        <v>2176</v>
      </c>
      <c r="F422" s="181" t="s">
        <v>2177</v>
      </c>
      <c r="G422" s="181" t="s">
        <v>2177</v>
      </c>
      <c r="H422" s="181" t="s">
        <v>2041</v>
      </c>
      <c r="I422" s="168" t="s">
        <v>1202</v>
      </c>
      <c r="J422" s="168" t="s">
        <v>3312</v>
      </c>
      <c r="K422" s="313"/>
      <c r="L422" s="139"/>
      <c r="M422" s="138" t="s">
        <v>1203</v>
      </c>
    </row>
    <row r="423" spans="1:13" ht="15.75" customHeight="1" x14ac:dyDescent="0.35">
      <c r="A423" s="193" t="s">
        <v>3313</v>
      </c>
      <c r="B423" s="138">
        <v>42010</v>
      </c>
      <c r="C423" s="304"/>
      <c r="D423" s="181" t="s">
        <v>2264</v>
      </c>
      <c r="E423" s="181" t="s">
        <v>2264</v>
      </c>
      <c r="F423" s="181" t="s">
        <v>2177</v>
      </c>
      <c r="G423" s="181" t="s">
        <v>2270</v>
      </c>
      <c r="H423" s="181" t="s">
        <v>2041</v>
      </c>
      <c r="I423" s="168" t="s">
        <v>1204</v>
      </c>
      <c r="J423" s="168" t="s">
        <v>1205</v>
      </c>
      <c r="K423" s="313"/>
      <c r="L423" s="139"/>
      <c r="M423" s="138" t="s">
        <v>1206</v>
      </c>
    </row>
    <row r="424" spans="1:13" ht="15.75" customHeight="1" x14ac:dyDescent="0.35">
      <c r="A424" s="193" t="s">
        <v>3314</v>
      </c>
      <c r="B424" s="138">
        <v>42010</v>
      </c>
      <c r="C424" s="304"/>
      <c r="D424" s="181" t="s">
        <v>2271</v>
      </c>
      <c r="E424" s="181" t="s">
        <v>2264</v>
      </c>
      <c r="F424" s="181" t="s">
        <v>2177</v>
      </c>
      <c r="G424" s="181" t="s">
        <v>2177</v>
      </c>
      <c r="H424" s="181" t="s">
        <v>2041</v>
      </c>
      <c r="I424" s="168" t="s">
        <v>1207</v>
      </c>
      <c r="J424" s="168" t="s">
        <v>1208</v>
      </c>
      <c r="K424" s="313"/>
      <c r="L424" s="139"/>
      <c r="M424" s="138" t="s">
        <v>1150</v>
      </c>
    </row>
    <row r="425" spans="1:13" ht="15.75" customHeight="1" x14ac:dyDescent="0.35">
      <c r="A425" s="193" t="s">
        <v>3315</v>
      </c>
      <c r="B425" s="138">
        <v>42055</v>
      </c>
      <c r="C425" s="304"/>
      <c r="D425" s="181" t="s">
        <v>2272</v>
      </c>
      <c r="E425" s="181" t="s">
        <v>2176</v>
      </c>
      <c r="F425" s="181" t="s">
        <v>2177</v>
      </c>
      <c r="G425" s="181" t="s">
        <v>2041</v>
      </c>
      <c r="H425" s="181" t="s">
        <v>2041</v>
      </c>
      <c r="I425" s="168" t="s">
        <v>1209</v>
      </c>
      <c r="J425" s="168" t="s">
        <v>1210</v>
      </c>
      <c r="K425" s="313"/>
      <c r="L425" s="139"/>
      <c r="M425" s="138" t="s">
        <v>1211</v>
      </c>
    </row>
    <row r="426" spans="1:13" ht="15.75" customHeight="1" x14ac:dyDescent="0.35">
      <c r="A426" s="193" t="s">
        <v>3316</v>
      </c>
      <c r="B426" s="138">
        <v>42006</v>
      </c>
      <c r="C426" s="304"/>
      <c r="D426" s="181" t="s">
        <v>2256</v>
      </c>
      <c r="E426" s="181" t="s">
        <v>2176</v>
      </c>
      <c r="F426" s="181" t="s">
        <v>2177</v>
      </c>
      <c r="G426" s="181" t="s">
        <v>2041</v>
      </c>
      <c r="H426" s="181" t="s">
        <v>2041</v>
      </c>
      <c r="I426" s="168" t="s">
        <v>1212</v>
      </c>
      <c r="J426" s="168" t="s">
        <v>1213</v>
      </c>
      <c r="K426" s="313"/>
      <c r="L426" s="139"/>
      <c r="M426" s="138" t="s">
        <v>1195</v>
      </c>
    </row>
    <row r="427" spans="1:13" ht="15.75" customHeight="1" x14ac:dyDescent="0.35">
      <c r="A427" s="193" t="s">
        <v>3317</v>
      </c>
      <c r="B427" s="138">
        <v>42026</v>
      </c>
      <c r="C427" s="304"/>
      <c r="D427" s="181" t="s">
        <v>2110</v>
      </c>
      <c r="E427" s="181" t="s">
        <v>2111</v>
      </c>
      <c r="F427" s="181" t="s">
        <v>2058</v>
      </c>
      <c r="G427" s="181" t="s">
        <v>2041</v>
      </c>
      <c r="H427" s="181" t="s">
        <v>2041</v>
      </c>
      <c r="I427" s="168" t="s">
        <v>1214</v>
      </c>
      <c r="J427" s="168" t="s">
        <v>1215</v>
      </c>
      <c r="K427" s="313"/>
      <c r="L427" s="139"/>
      <c r="M427" s="138" t="s">
        <v>1216</v>
      </c>
    </row>
    <row r="428" spans="1:13" ht="15.75" customHeight="1" x14ac:dyDescent="0.35">
      <c r="A428" s="193" t="s">
        <v>3318</v>
      </c>
      <c r="B428" s="138">
        <v>42026</v>
      </c>
      <c r="C428" s="304"/>
      <c r="D428" s="181" t="s">
        <v>2273</v>
      </c>
      <c r="E428" s="181" t="s">
        <v>2110</v>
      </c>
      <c r="F428" s="181" t="s">
        <v>2069</v>
      </c>
      <c r="G428" s="181" t="s">
        <v>2058</v>
      </c>
      <c r="H428" s="181" t="s">
        <v>2041</v>
      </c>
      <c r="I428" s="168" t="s">
        <v>1217</v>
      </c>
      <c r="J428" s="168" t="s">
        <v>1218</v>
      </c>
      <c r="K428" s="313"/>
      <c r="L428" s="139"/>
      <c r="M428" s="138" t="s">
        <v>1219</v>
      </c>
    </row>
    <row r="429" spans="1:13" ht="15.75" customHeight="1" x14ac:dyDescent="0.35">
      <c r="A429" s="193" t="s">
        <v>3319</v>
      </c>
      <c r="B429" s="138">
        <v>42020</v>
      </c>
      <c r="C429" s="304"/>
      <c r="D429" s="181" t="s">
        <v>2274</v>
      </c>
      <c r="E429" s="181" t="s">
        <v>2275</v>
      </c>
      <c r="F429" s="181" t="s">
        <v>2073</v>
      </c>
      <c r="G429" s="181" t="s">
        <v>2041</v>
      </c>
      <c r="H429" s="181" t="s">
        <v>2041</v>
      </c>
      <c r="I429" s="168" t="s">
        <v>1220</v>
      </c>
      <c r="J429" s="168" t="s">
        <v>1221</v>
      </c>
      <c r="K429" s="313"/>
      <c r="L429" s="139"/>
      <c r="M429" s="138" t="s">
        <v>1222</v>
      </c>
    </row>
    <row r="430" spans="1:13" ht="15.75" customHeight="1" x14ac:dyDescent="0.35">
      <c r="A430" s="193" t="s">
        <v>3320</v>
      </c>
      <c r="B430" s="138">
        <v>42027</v>
      </c>
      <c r="C430" s="304"/>
      <c r="D430" s="181" t="s">
        <v>2276</v>
      </c>
      <c r="E430" s="181" t="s">
        <v>2039</v>
      </c>
      <c r="F430" s="181" t="s">
        <v>2040</v>
      </c>
      <c r="G430" s="181" t="s">
        <v>2041</v>
      </c>
      <c r="H430" s="181" t="s">
        <v>2041</v>
      </c>
      <c r="I430" s="168" t="s">
        <v>1223</v>
      </c>
      <c r="J430" s="168" t="s">
        <v>1224</v>
      </c>
      <c r="K430" s="313"/>
      <c r="L430" s="139"/>
      <c r="M430" s="138" t="s">
        <v>1225</v>
      </c>
    </row>
    <row r="431" spans="1:13" ht="15.75" customHeight="1" x14ac:dyDescent="0.35">
      <c r="A431" s="193" t="s">
        <v>3321</v>
      </c>
      <c r="B431" s="138">
        <v>42027</v>
      </c>
      <c r="C431" s="304"/>
      <c r="D431" s="181" t="s">
        <v>2201</v>
      </c>
      <c r="E431" s="181" t="s">
        <v>2039</v>
      </c>
      <c r="F431" s="181" t="s">
        <v>2040</v>
      </c>
      <c r="G431" s="181" t="s">
        <v>2041</v>
      </c>
      <c r="H431" s="181" t="s">
        <v>2041</v>
      </c>
      <c r="I431" s="168" t="s">
        <v>1226</v>
      </c>
      <c r="J431" s="168" t="s">
        <v>1227</v>
      </c>
      <c r="K431" s="313"/>
      <c r="L431" s="139"/>
      <c r="M431" s="138" t="s">
        <v>1228</v>
      </c>
    </row>
    <row r="432" spans="1:13" ht="15.75" customHeight="1" x14ac:dyDescent="0.35">
      <c r="A432" s="193" t="s">
        <v>3322</v>
      </c>
      <c r="B432" s="138">
        <v>42027</v>
      </c>
      <c r="C432" s="304"/>
      <c r="D432" s="181" t="s">
        <v>2277</v>
      </c>
      <c r="E432" s="181" t="s">
        <v>2045</v>
      </c>
      <c r="F432" s="181" t="s">
        <v>2045</v>
      </c>
      <c r="G432" s="181" t="s">
        <v>2040</v>
      </c>
      <c r="H432" s="181" t="s">
        <v>2041</v>
      </c>
      <c r="I432" s="168" t="s">
        <v>1229</v>
      </c>
      <c r="J432" s="168" t="s">
        <v>1230</v>
      </c>
      <c r="K432" s="313"/>
      <c r="L432" s="139"/>
      <c r="M432" s="138" t="s">
        <v>1231</v>
      </c>
    </row>
    <row r="433" spans="1:13" ht="15.75" customHeight="1" x14ac:dyDescent="0.35">
      <c r="A433" s="193" t="s">
        <v>3323</v>
      </c>
      <c r="B433" s="138">
        <v>42027</v>
      </c>
      <c r="C433" s="304"/>
      <c r="D433" s="181" t="s">
        <v>2278</v>
      </c>
      <c r="E433" s="181" t="s">
        <v>2279</v>
      </c>
      <c r="F433" s="181" t="s">
        <v>2280</v>
      </c>
      <c r="G433" s="181" t="s">
        <v>2049</v>
      </c>
      <c r="H433" s="181" t="s">
        <v>2041</v>
      </c>
      <c r="I433" s="168" t="s">
        <v>1232</v>
      </c>
      <c r="J433" s="168" t="s">
        <v>1233</v>
      </c>
      <c r="K433" s="313"/>
      <c r="L433" s="139"/>
      <c r="M433" s="138" t="s">
        <v>1120</v>
      </c>
    </row>
    <row r="434" spans="1:13" ht="15.75" customHeight="1" x14ac:dyDescent="0.35">
      <c r="A434" s="193" t="s">
        <v>3324</v>
      </c>
      <c r="B434" s="138">
        <v>42027</v>
      </c>
      <c r="C434" s="304"/>
      <c r="D434" s="181" t="s">
        <v>2126</v>
      </c>
      <c r="E434" s="181" t="s">
        <v>2039</v>
      </c>
      <c r="F434" s="181" t="s">
        <v>2137</v>
      </c>
      <c r="G434" s="181" t="s">
        <v>2040</v>
      </c>
      <c r="H434" s="181" t="s">
        <v>2041</v>
      </c>
      <c r="I434" s="168" t="s">
        <v>1234</v>
      </c>
      <c r="J434" s="168" t="s">
        <v>1235</v>
      </c>
      <c r="K434" s="313"/>
      <c r="L434" s="139"/>
      <c r="M434" s="138" t="s">
        <v>1236</v>
      </c>
    </row>
    <row r="435" spans="1:13" ht="15.75" customHeight="1" x14ac:dyDescent="0.35">
      <c r="A435" s="193" t="s">
        <v>3325</v>
      </c>
      <c r="B435" s="138">
        <v>42027</v>
      </c>
      <c r="C435" s="304"/>
      <c r="D435" s="181" t="s">
        <v>3326</v>
      </c>
      <c r="E435" s="181" t="s">
        <v>2045</v>
      </c>
      <c r="F435" s="181" t="s">
        <v>2045</v>
      </c>
      <c r="G435" s="181" t="s">
        <v>2040</v>
      </c>
      <c r="H435" s="181" t="s">
        <v>2041</v>
      </c>
      <c r="I435" s="168" t="s">
        <v>1237</v>
      </c>
      <c r="J435" s="168" t="s">
        <v>1238</v>
      </c>
      <c r="K435" s="313"/>
      <c r="L435" s="139"/>
      <c r="M435" s="138" t="s">
        <v>1239</v>
      </c>
    </row>
    <row r="436" spans="1:13" ht="15.75" customHeight="1" x14ac:dyDescent="0.35">
      <c r="A436" s="193" t="s">
        <v>3327</v>
      </c>
      <c r="B436" s="138">
        <v>42027</v>
      </c>
      <c r="C436" s="304"/>
      <c r="D436" s="181" t="s">
        <v>2281</v>
      </c>
      <c r="E436" s="181" t="s">
        <v>2137</v>
      </c>
      <c r="F436" s="181" t="s">
        <v>2129</v>
      </c>
      <c r="G436" s="181" t="s">
        <v>2040</v>
      </c>
      <c r="H436" s="181" t="s">
        <v>2041</v>
      </c>
      <c r="I436" s="168" t="s">
        <v>1240</v>
      </c>
      <c r="J436" s="168" t="s">
        <v>1241</v>
      </c>
      <c r="K436" s="313"/>
      <c r="L436" s="139"/>
      <c r="M436" s="138" t="s">
        <v>1242</v>
      </c>
    </row>
    <row r="437" spans="1:13" ht="15.75" customHeight="1" x14ac:dyDescent="0.35">
      <c r="A437" s="193" t="s">
        <v>3328</v>
      </c>
      <c r="B437" s="138">
        <v>42027</v>
      </c>
      <c r="C437" s="304"/>
      <c r="D437" s="181" t="s">
        <v>2091</v>
      </c>
      <c r="E437" s="181" t="s">
        <v>2092</v>
      </c>
      <c r="F437" s="181" t="s">
        <v>2092</v>
      </c>
      <c r="G437" s="181" t="s">
        <v>2040</v>
      </c>
      <c r="H437" s="181" t="s">
        <v>2041</v>
      </c>
      <c r="I437" s="168" t="s">
        <v>1243</v>
      </c>
      <c r="J437" s="168" t="s">
        <v>1244</v>
      </c>
      <c r="K437" s="313"/>
      <c r="L437" s="139"/>
      <c r="M437" s="138" t="s">
        <v>1080</v>
      </c>
    </row>
    <row r="438" spans="1:13" ht="15.75" customHeight="1" x14ac:dyDescent="0.35">
      <c r="A438" s="193" t="s">
        <v>3329</v>
      </c>
      <c r="B438" s="138">
        <v>42027</v>
      </c>
      <c r="C438" s="304"/>
      <c r="D438" s="181" t="s">
        <v>2091</v>
      </c>
      <c r="E438" s="181" t="s">
        <v>2092</v>
      </c>
      <c r="F438" s="181" t="s">
        <v>2092</v>
      </c>
      <c r="G438" s="181" t="s">
        <v>2040</v>
      </c>
      <c r="H438" s="181" t="s">
        <v>2041</v>
      </c>
      <c r="I438" s="168" t="s">
        <v>1245</v>
      </c>
      <c r="J438" s="168" t="s">
        <v>1246</v>
      </c>
      <c r="K438" s="313"/>
      <c r="L438" s="139"/>
      <c r="M438" s="138" t="s">
        <v>1247</v>
      </c>
    </row>
    <row r="439" spans="1:13" ht="15.75" customHeight="1" x14ac:dyDescent="0.35">
      <c r="A439" s="193" t="s">
        <v>3330</v>
      </c>
      <c r="B439" s="138">
        <v>42029</v>
      </c>
      <c r="C439" s="304"/>
      <c r="D439" s="181" t="s">
        <v>2282</v>
      </c>
      <c r="E439" s="181" t="s">
        <v>2249</v>
      </c>
      <c r="F439" s="181" t="s">
        <v>2151</v>
      </c>
      <c r="G439" s="181" t="s">
        <v>2151</v>
      </c>
      <c r="H439" s="181" t="s">
        <v>2041</v>
      </c>
      <c r="I439" s="168" t="s">
        <v>1248</v>
      </c>
      <c r="J439" s="168" t="s">
        <v>1249</v>
      </c>
      <c r="K439" s="313"/>
      <c r="L439" s="139"/>
      <c r="M439" s="138" t="s">
        <v>1184</v>
      </c>
    </row>
    <row r="440" spans="1:13" ht="15.75" customHeight="1" x14ac:dyDescent="0.35">
      <c r="A440" s="193" t="s">
        <v>3331</v>
      </c>
      <c r="B440" s="138">
        <v>42047</v>
      </c>
      <c r="C440" s="304"/>
      <c r="D440" s="181" t="s">
        <v>2256</v>
      </c>
      <c r="E440" s="181" t="s">
        <v>2176</v>
      </c>
      <c r="F440" s="181" t="s">
        <v>2177</v>
      </c>
      <c r="G440" s="181" t="s">
        <v>2041</v>
      </c>
      <c r="H440" s="181" t="s">
        <v>2041</v>
      </c>
      <c r="I440" s="168" t="s">
        <v>1250</v>
      </c>
      <c r="J440" s="168" t="s">
        <v>1251</v>
      </c>
      <c r="K440" s="313"/>
      <c r="L440" s="139"/>
      <c r="M440" s="138" t="s">
        <v>1203</v>
      </c>
    </row>
    <row r="441" spans="1:13" ht="15.75" customHeight="1" x14ac:dyDescent="0.35">
      <c r="A441" s="193" t="s">
        <v>3332</v>
      </c>
      <c r="B441" s="138">
        <v>42051</v>
      </c>
      <c r="C441" s="304"/>
      <c r="D441" s="181" t="s">
        <v>2264</v>
      </c>
      <c r="E441" s="181" t="s">
        <v>2177</v>
      </c>
      <c r="F441" s="181" t="s">
        <v>2177</v>
      </c>
      <c r="G441" s="181" t="s">
        <v>2041</v>
      </c>
      <c r="H441" s="181" t="s">
        <v>2041</v>
      </c>
      <c r="I441" s="168" t="s">
        <v>1252</v>
      </c>
      <c r="J441" s="168" t="s">
        <v>1253</v>
      </c>
      <c r="K441" s="313"/>
      <c r="L441" s="139"/>
      <c r="M441" s="138" t="s">
        <v>1203</v>
      </c>
    </row>
    <row r="442" spans="1:13" ht="15.75" customHeight="1" x14ac:dyDescent="0.35">
      <c r="A442" s="193" t="s">
        <v>3333</v>
      </c>
      <c r="B442" s="138">
        <v>42056</v>
      </c>
      <c r="C442" s="304"/>
      <c r="D442" s="181" t="s">
        <v>2275</v>
      </c>
      <c r="E442" s="181" t="s">
        <v>2227</v>
      </c>
      <c r="F442" s="181" t="s">
        <v>2073</v>
      </c>
      <c r="G442" s="181" t="s">
        <v>2041</v>
      </c>
      <c r="H442" s="181" t="s">
        <v>2041</v>
      </c>
      <c r="I442" s="168" t="s">
        <v>959</v>
      </c>
      <c r="J442" s="168" t="s">
        <v>1254</v>
      </c>
      <c r="K442" s="313"/>
      <c r="L442" s="139"/>
      <c r="M442" s="138" t="s">
        <v>1085</v>
      </c>
    </row>
    <row r="443" spans="1:13" ht="15.75" customHeight="1" x14ac:dyDescent="0.35">
      <c r="A443" s="193" t="s">
        <v>3334</v>
      </c>
      <c r="B443" s="138">
        <v>42060</v>
      </c>
      <c r="C443" s="304"/>
      <c r="D443" s="181" t="s">
        <v>2283</v>
      </c>
      <c r="E443" s="181" t="s">
        <v>2146</v>
      </c>
      <c r="F443" s="181" t="s">
        <v>2045</v>
      </c>
      <c r="G443" s="181" t="s">
        <v>2040</v>
      </c>
      <c r="H443" s="181" t="s">
        <v>2041</v>
      </c>
      <c r="I443" s="168" t="s">
        <v>1255</v>
      </c>
      <c r="J443" s="168" t="s">
        <v>1256</v>
      </c>
      <c r="K443" s="313"/>
      <c r="L443" s="139"/>
      <c r="M443" s="138" t="s">
        <v>1257</v>
      </c>
    </row>
    <row r="444" spans="1:13" ht="15.75" customHeight="1" x14ac:dyDescent="0.35">
      <c r="A444" s="193" t="s">
        <v>3335</v>
      </c>
      <c r="B444" s="138">
        <v>42060</v>
      </c>
      <c r="C444" s="304"/>
      <c r="D444" s="181" t="s">
        <v>2284</v>
      </c>
      <c r="E444" s="181" t="s">
        <v>2150</v>
      </c>
      <c r="F444" s="181" t="s">
        <v>2151</v>
      </c>
      <c r="G444" s="181" t="s">
        <v>2151</v>
      </c>
      <c r="H444" s="181" t="s">
        <v>2041</v>
      </c>
      <c r="I444" s="168" t="s">
        <v>1258</v>
      </c>
      <c r="J444" s="168" t="s">
        <v>1259</v>
      </c>
      <c r="K444" s="313"/>
      <c r="L444" s="139"/>
      <c r="M444" s="138" t="s">
        <v>1260</v>
      </c>
    </row>
    <row r="445" spans="1:13" ht="15.75" customHeight="1" x14ac:dyDescent="0.35">
      <c r="A445" s="193" t="s">
        <v>3336</v>
      </c>
      <c r="B445" s="138">
        <v>42060</v>
      </c>
      <c r="C445" s="304"/>
      <c r="D445" s="181" t="s">
        <v>2209</v>
      </c>
      <c r="E445" s="181" t="s">
        <v>2150</v>
      </c>
      <c r="F445" s="181" t="s">
        <v>2151</v>
      </c>
      <c r="G445" s="181" t="s">
        <v>2151</v>
      </c>
      <c r="H445" s="181" t="s">
        <v>2041</v>
      </c>
      <c r="I445" s="168" t="s">
        <v>1261</v>
      </c>
      <c r="J445" s="168" t="s">
        <v>1262</v>
      </c>
      <c r="K445" s="313"/>
      <c r="L445" s="139"/>
      <c r="M445" s="138" t="s">
        <v>1263</v>
      </c>
    </row>
    <row r="446" spans="1:13" ht="15.75" customHeight="1" x14ac:dyDescent="0.35">
      <c r="A446" s="193" t="s">
        <v>3337</v>
      </c>
      <c r="B446" s="138">
        <v>42060</v>
      </c>
      <c r="C446" s="304"/>
      <c r="D446" s="181" t="s">
        <v>2249</v>
      </c>
      <c r="E446" s="181" t="s">
        <v>2249</v>
      </c>
      <c r="F446" s="181" t="s">
        <v>2150</v>
      </c>
      <c r="G446" s="181" t="s">
        <v>2151</v>
      </c>
      <c r="H446" s="181" t="s">
        <v>2041</v>
      </c>
      <c r="I446" s="168" t="s">
        <v>1264</v>
      </c>
      <c r="J446" s="168" t="s">
        <v>1265</v>
      </c>
      <c r="K446" s="313"/>
      <c r="L446" s="139"/>
      <c r="M446" s="138" t="s">
        <v>1266</v>
      </c>
    </row>
    <row r="447" spans="1:13" ht="15.75" customHeight="1" x14ac:dyDescent="0.35">
      <c r="A447" s="193" t="s">
        <v>3338</v>
      </c>
      <c r="B447" s="138">
        <v>42060</v>
      </c>
      <c r="C447" s="304"/>
      <c r="D447" s="181" t="s">
        <v>2249</v>
      </c>
      <c r="E447" s="181" t="s">
        <v>2249</v>
      </c>
      <c r="F447" s="181" t="s">
        <v>2151</v>
      </c>
      <c r="G447" s="181" t="s">
        <v>2151</v>
      </c>
      <c r="H447" s="181" t="s">
        <v>2041</v>
      </c>
      <c r="I447" s="168" t="s">
        <v>1267</v>
      </c>
      <c r="J447" s="168" t="s">
        <v>1268</v>
      </c>
      <c r="K447" s="313"/>
      <c r="L447" s="139"/>
      <c r="M447" s="138" t="s">
        <v>1198</v>
      </c>
    </row>
    <row r="448" spans="1:13" ht="15.75" customHeight="1" x14ac:dyDescent="0.35">
      <c r="A448" s="193" t="s">
        <v>3339</v>
      </c>
      <c r="B448" s="138">
        <v>42060</v>
      </c>
      <c r="C448" s="304"/>
      <c r="D448" s="181" t="s">
        <v>2148</v>
      </c>
      <c r="E448" s="181" t="s">
        <v>2158</v>
      </c>
      <c r="F448" s="181" t="s">
        <v>2151</v>
      </c>
      <c r="G448" s="181" t="s">
        <v>2151</v>
      </c>
      <c r="H448" s="181" t="s">
        <v>2041</v>
      </c>
      <c r="I448" s="168" t="s">
        <v>1269</v>
      </c>
      <c r="J448" s="168" t="s">
        <v>1270</v>
      </c>
      <c r="K448" s="313"/>
      <c r="L448" s="139"/>
      <c r="M448" s="138" t="s">
        <v>1271</v>
      </c>
    </row>
    <row r="449" spans="1:13" ht="15.75" customHeight="1" x14ac:dyDescent="0.35">
      <c r="A449" s="193" t="s">
        <v>3340</v>
      </c>
      <c r="B449" s="138">
        <v>42060</v>
      </c>
      <c r="C449" s="304"/>
      <c r="D449" s="181" t="s">
        <v>2238</v>
      </c>
      <c r="E449" s="181" t="s">
        <v>2158</v>
      </c>
      <c r="F449" s="181" t="s">
        <v>2151</v>
      </c>
      <c r="G449" s="181" t="s">
        <v>2151</v>
      </c>
      <c r="H449" s="181" t="s">
        <v>2041</v>
      </c>
      <c r="I449" s="168" t="s">
        <v>1272</v>
      </c>
      <c r="J449" s="168" t="s">
        <v>1273</v>
      </c>
      <c r="K449" s="313"/>
      <c r="L449" s="139"/>
      <c r="M449" s="138" t="s">
        <v>1274</v>
      </c>
    </row>
    <row r="450" spans="1:13" ht="15.75" customHeight="1" x14ac:dyDescent="0.35">
      <c r="A450" s="193" t="s">
        <v>3341</v>
      </c>
      <c r="B450" s="138">
        <v>43523</v>
      </c>
      <c r="C450" s="304"/>
      <c r="D450" s="181" t="s">
        <v>2285</v>
      </c>
      <c r="E450" s="181" t="s">
        <v>2124</v>
      </c>
      <c r="F450" s="181" t="s">
        <v>2040</v>
      </c>
      <c r="G450" s="181" t="s">
        <v>2040</v>
      </c>
      <c r="H450" s="181" t="s">
        <v>2041</v>
      </c>
      <c r="I450" s="168" t="s">
        <v>1275</v>
      </c>
      <c r="J450" s="168" t="s">
        <v>1276</v>
      </c>
      <c r="K450" s="313"/>
      <c r="L450" s="139"/>
      <c r="M450" s="138">
        <v>42104</v>
      </c>
    </row>
    <row r="451" spans="1:13" ht="15.75" customHeight="1" x14ac:dyDescent="0.35">
      <c r="A451" s="193" t="s">
        <v>3342</v>
      </c>
      <c r="B451" s="138">
        <v>43523</v>
      </c>
      <c r="C451" s="304"/>
      <c r="D451" s="181" t="s">
        <v>2286</v>
      </c>
      <c r="E451" s="181" t="s">
        <v>2124</v>
      </c>
      <c r="F451" s="181" t="s">
        <v>2045</v>
      </c>
      <c r="G451" s="181" t="s">
        <v>2287</v>
      </c>
      <c r="H451" s="181" t="s">
        <v>2041</v>
      </c>
      <c r="I451" s="168" t="s">
        <v>1277</v>
      </c>
      <c r="J451" s="168" t="s">
        <v>1278</v>
      </c>
      <c r="K451" s="313"/>
      <c r="L451" s="139"/>
      <c r="M451" s="138">
        <v>41685</v>
      </c>
    </row>
    <row r="452" spans="1:13" ht="15.75" customHeight="1" x14ac:dyDescent="0.35">
      <c r="A452" s="193" t="s">
        <v>3343</v>
      </c>
      <c r="B452" s="138">
        <v>43523</v>
      </c>
      <c r="C452" s="304"/>
      <c r="D452" s="181" t="s">
        <v>2286</v>
      </c>
      <c r="E452" s="181" t="s">
        <v>2124</v>
      </c>
      <c r="F452" s="181" t="s">
        <v>2045</v>
      </c>
      <c r="G452" s="181" t="s">
        <v>2045</v>
      </c>
      <c r="H452" s="181" t="s">
        <v>2041</v>
      </c>
      <c r="I452" s="168" t="s">
        <v>1279</v>
      </c>
      <c r="J452" s="168" t="s">
        <v>1280</v>
      </c>
      <c r="K452" s="313"/>
      <c r="L452" s="139"/>
      <c r="M452" s="138" t="s">
        <v>1281</v>
      </c>
    </row>
    <row r="453" spans="1:13" ht="15.75" customHeight="1" x14ac:dyDescent="0.35">
      <c r="A453" s="193" t="s">
        <v>3344</v>
      </c>
      <c r="B453" s="138">
        <v>42062</v>
      </c>
      <c r="C453" s="304"/>
      <c r="D453" s="181" t="s">
        <v>2288</v>
      </c>
      <c r="E453" s="181" t="s">
        <v>2177</v>
      </c>
      <c r="F453" s="181" t="s">
        <v>2177</v>
      </c>
      <c r="G453" s="181" t="s">
        <v>2041</v>
      </c>
      <c r="H453" s="181" t="s">
        <v>2041</v>
      </c>
      <c r="I453" s="168" t="s">
        <v>1282</v>
      </c>
      <c r="J453" s="168" t="s">
        <v>1283</v>
      </c>
      <c r="K453" s="313"/>
      <c r="L453" s="139"/>
      <c r="M453" s="138" t="s">
        <v>1198</v>
      </c>
    </row>
    <row r="454" spans="1:13" ht="15.75" customHeight="1" x14ac:dyDescent="0.35">
      <c r="A454" s="193" t="s">
        <v>3345</v>
      </c>
      <c r="B454" s="138">
        <v>43526</v>
      </c>
      <c r="C454" s="304"/>
      <c r="D454" s="181" t="s">
        <v>2278</v>
      </c>
      <c r="E454" s="181" t="s">
        <v>2039</v>
      </c>
      <c r="F454" s="181" t="s">
        <v>2040</v>
      </c>
      <c r="G454" s="181" t="s">
        <v>2040</v>
      </c>
      <c r="H454" s="181" t="s">
        <v>2041</v>
      </c>
      <c r="I454" s="168" t="s">
        <v>1284</v>
      </c>
      <c r="J454" s="168" t="s">
        <v>1285</v>
      </c>
      <c r="K454" s="313"/>
      <c r="L454" s="139"/>
      <c r="M454" s="138">
        <v>41881</v>
      </c>
    </row>
    <row r="455" spans="1:13" ht="15.75" customHeight="1" x14ac:dyDescent="0.35">
      <c r="A455" s="193" t="s">
        <v>3346</v>
      </c>
      <c r="B455" s="138">
        <v>42065</v>
      </c>
      <c r="C455" s="304"/>
      <c r="D455" s="181" t="s">
        <v>2289</v>
      </c>
      <c r="E455" s="181" t="s">
        <v>2047</v>
      </c>
      <c r="F455" s="181" t="s">
        <v>2290</v>
      </c>
      <c r="G455" s="181" t="s">
        <v>2049</v>
      </c>
      <c r="H455" s="181" t="s">
        <v>2041</v>
      </c>
      <c r="I455" s="168" t="s">
        <v>1286</v>
      </c>
      <c r="J455" s="168" t="s">
        <v>1287</v>
      </c>
      <c r="K455" s="313"/>
      <c r="L455" s="139"/>
      <c r="M455" s="138" t="s">
        <v>1288</v>
      </c>
    </row>
    <row r="456" spans="1:13" ht="15.75" customHeight="1" x14ac:dyDescent="0.35">
      <c r="A456" s="193" t="s">
        <v>3347</v>
      </c>
      <c r="B456" s="138">
        <v>42037</v>
      </c>
      <c r="C456" s="304"/>
      <c r="D456" s="181" t="s">
        <v>2208</v>
      </c>
      <c r="E456" s="181" t="s">
        <v>2196</v>
      </c>
      <c r="F456" s="181" t="s">
        <v>2150</v>
      </c>
      <c r="G456" s="181" t="s">
        <v>2151</v>
      </c>
      <c r="H456" s="181" t="s">
        <v>2041</v>
      </c>
      <c r="I456" s="168" t="s">
        <v>1289</v>
      </c>
      <c r="J456" s="168" t="s">
        <v>1290</v>
      </c>
      <c r="K456" s="313"/>
      <c r="L456" s="139"/>
      <c r="M456" s="138" t="s">
        <v>1171</v>
      </c>
    </row>
    <row r="457" spans="1:13" ht="15.75" customHeight="1" x14ac:dyDescent="0.35">
      <c r="A457" s="193" t="s">
        <v>3348</v>
      </c>
      <c r="B457" s="138">
        <v>42065</v>
      </c>
      <c r="C457" s="304"/>
      <c r="D457" s="181" t="s">
        <v>2291</v>
      </c>
      <c r="E457" s="181" t="s">
        <v>2196</v>
      </c>
      <c r="F457" s="181" t="s">
        <v>2150</v>
      </c>
      <c r="G457" s="181" t="s">
        <v>2151</v>
      </c>
      <c r="H457" s="181" t="s">
        <v>2041</v>
      </c>
      <c r="I457" s="168" t="s">
        <v>1291</v>
      </c>
      <c r="J457" s="168" t="s">
        <v>1292</v>
      </c>
      <c r="K457" s="313"/>
      <c r="L457" s="139"/>
      <c r="M457" s="138" t="s">
        <v>1293</v>
      </c>
    </row>
    <row r="458" spans="1:13" ht="15.75" customHeight="1" x14ac:dyDescent="0.35">
      <c r="A458" s="193" t="s">
        <v>3349</v>
      </c>
      <c r="B458" s="138">
        <v>42065</v>
      </c>
      <c r="C458" s="304"/>
      <c r="D458" s="181" t="s">
        <v>2292</v>
      </c>
      <c r="E458" s="181" t="s">
        <v>2089</v>
      </c>
      <c r="F458" s="181" t="s">
        <v>2045</v>
      </c>
      <c r="G458" s="181" t="s">
        <v>2040</v>
      </c>
      <c r="H458" s="181" t="s">
        <v>2041</v>
      </c>
      <c r="I458" s="168" t="s">
        <v>1294</v>
      </c>
      <c r="J458" s="168" t="s">
        <v>1295</v>
      </c>
      <c r="K458" s="313"/>
      <c r="L458" s="139"/>
      <c r="M458" s="138" t="s">
        <v>1296</v>
      </c>
    </row>
    <row r="459" spans="1:13" ht="15.75" customHeight="1" x14ac:dyDescent="0.35">
      <c r="A459" s="193" t="s">
        <v>3350</v>
      </c>
      <c r="B459" s="138">
        <v>42065</v>
      </c>
      <c r="C459" s="304"/>
      <c r="D459" s="181" t="s">
        <v>2293</v>
      </c>
      <c r="E459" s="181" t="s">
        <v>2089</v>
      </c>
      <c r="F459" s="181" t="s">
        <v>2045</v>
      </c>
      <c r="G459" s="181" t="s">
        <v>2040</v>
      </c>
      <c r="H459" s="181" t="s">
        <v>2041</v>
      </c>
      <c r="I459" s="168" t="s">
        <v>1297</v>
      </c>
      <c r="J459" s="168" t="s">
        <v>1298</v>
      </c>
      <c r="K459" s="313"/>
      <c r="L459" s="139"/>
      <c r="M459" s="138" t="s">
        <v>1260</v>
      </c>
    </row>
    <row r="460" spans="1:13" ht="15.75" customHeight="1" x14ac:dyDescent="0.35">
      <c r="A460" s="193" t="s">
        <v>3351</v>
      </c>
      <c r="B460" s="138">
        <v>42065</v>
      </c>
      <c r="C460" s="304"/>
      <c r="D460" s="181" t="s">
        <v>2294</v>
      </c>
      <c r="E460" s="181" t="s">
        <v>2219</v>
      </c>
      <c r="F460" s="181" t="s">
        <v>2040</v>
      </c>
      <c r="G460" s="181" t="s">
        <v>2040</v>
      </c>
      <c r="H460" s="181" t="s">
        <v>2041</v>
      </c>
      <c r="I460" s="168" t="s">
        <v>1299</v>
      </c>
      <c r="J460" s="168" t="s">
        <v>1300</v>
      </c>
      <c r="K460" s="313"/>
      <c r="L460" s="139"/>
      <c r="M460" s="138" t="s">
        <v>1301</v>
      </c>
    </row>
    <row r="461" spans="1:13" ht="15.75" customHeight="1" x14ac:dyDescent="0.35">
      <c r="A461" s="193" t="s">
        <v>3352</v>
      </c>
      <c r="B461" s="138">
        <v>42065</v>
      </c>
      <c r="C461" s="304"/>
      <c r="D461" s="181" t="s">
        <v>2278</v>
      </c>
      <c r="E461" s="181" t="s">
        <v>2039</v>
      </c>
      <c r="F461" s="181" t="s">
        <v>2040</v>
      </c>
      <c r="G461" s="181" t="s">
        <v>2040</v>
      </c>
      <c r="H461" s="181" t="s">
        <v>2041</v>
      </c>
      <c r="I461" s="168" t="s">
        <v>1302</v>
      </c>
      <c r="J461" s="168" t="s">
        <v>1303</v>
      </c>
      <c r="K461" s="313"/>
      <c r="L461" s="139"/>
      <c r="M461" s="138" t="s">
        <v>1082</v>
      </c>
    </row>
    <row r="462" spans="1:13" ht="15.75" customHeight="1" x14ac:dyDescent="0.35">
      <c r="A462" s="193" t="s">
        <v>3353</v>
      </c>
      <c r="B462" s="138">
        <v>42037</v>
      </c>
      <c r="C462" s="304"/>
      <c r="D462" s="181" t="s">
        <v>2295</v>
      </c>
      <c r="E462" s="181" t="s">
        <v>2295</v>
      </c>
      <c r="F462" s="181" t="s">
        <v>2040</v>
      </c>
      <c r="G462" s="181" t="s">
        <v>2040</v>
      </c>
      <c r="H462" s="181" t="s">
        <v>2041</v>
      </c>
      <c r="I462" s="168" t="s">
        <v>1304</v>
      </c>
      <c r="J462" s="168" t="s">
        <v>1305</v>
      </c>
      <c r="K462" s="313"/>
      <c r="L462" s="139"/>
      <c r="M462" s="138" t="s">
        <v>1184</v>
      </c>
    </row>
    <row r="463" spans="1:13" ht="15.75" customHeight="1" x14ac:dyDescent="0.35">
      <c r="A463" s="193" t="s">
        <v>3354</v>
      </c>
      <c r="B463" s="138">
        <v>42065</v>
      </c>
      <c r="C463" s="304"/>
      <c r="D463" s="181" t="s">
        <v>2294</v>
      </c>
      <c r="E463" s="181" t="s">
        <v>2124</v>
      </c>
      <c r="F463" s="181" t="s">
        <v>2040</v>
      </c>
      <c r="G463" s="181" t="s">
        <v>2040</v>
      </c>
      <c r="H463" s="181" t="s">
        <v>2041</v>
      </c>
      <c r="I463" s="168" t="s">
        <v>1306</v>
      </c>
      <c r="J463" s="168" t="s">
        <v>1307</v>
      </c>
      <c r="K463" s="313"/>
      <c r="L463" s="139"/>
      <c r="M463" s="138" t="s">
        <v>1308</v>
      </c>
    </row>
    <row r="464" spans="1:13" ht="15.75" customHeight="1" x14ac:dyDescent="0.35">
      <c r="A464" s="193" t="s">
        <v>3355</v>
      </c>
      <c r="B464" s="138">
        <v>42065</v>
      </c>
      <c r="C464" s="304"/>
      <c r="D464" s="181" t="s">
        <v>2296</v>
      </c>
      <c r="E464" s="181" t="s">
        <v>2118</v>
      </c>
      <c r="F464" s="181" t="s">
        <v>2040</v>
      </c>
      <c r="G464" s="181" t="s">
        <v>2040</v>
      </c>
      <c r="H464" s="181" t="s">
        <v>2041</v>
      </c>
      <c r="I464" s="168" t="s">
        <v>1309</v>
      </c>
      <c r="J464" s="168" t="s">
        <v>1310</v>
      </c>
      <c r="K464" s="313"/>
      <c r="L464" s="139"/>
      <c r="M464" s="138" t="s">
        <v>1311</v>
      </c>
    </row>
    <row r="465" spans="1:13" ht="15.75" customHeight="1" x14ac:dyDescent="0.35">
      <c r="A465" s="193" t="s">
        <v>3356</v>
      </c>
      <c r="B465" s="138">
        <v>42066</v>
      </c>
      <c r="C465" s="304"/>
      <c r="D465" s="181" t="s">
        <v>2182</v>
      </c>
      <c r="E465" s="181" t="s">
        <v>2182</v>
      </c>
      <c r="F465" s="181" t="s">
        <v>2151</v>
      </c>
      <c r="G465" s="181" t="s">
        <v>2151</v>
      </c>
      <c r="H465" s="181" t="s">
        <v>2041</v>
      </c>
      <c r="I465" s="168" t="s">
        <v>1312</v>
      </c>
      <c r="J465" s="168" t="s">
        <v>1313</v>
      </c>
      <c r="K465" s="313"/>
      <c r="L465" s="139"/>
      <c r="M465" s="138" t="s">
        <v>1201</v>
      </c>
    </row>
    <row r="466" spans="1:13" ht="15.75" customHeight="1" x14ac:dyDescent="0.35">
      <c r="A466" s="193" t="s">
        <v>3357</v>
      </c>
      <c r="B466" s="138">
        <v>42066</v>
      </c>
      <c r="C466" s="304"/>
      <c r="D466" s="181" t="s">
        <v>2081</v>
      </c>
      <c r="E466" s="181" t="s">
        <v>2182</v>
      </c>
      <c r="F466" s="181" t="s">
        <v>2151</v>
      </c>
      <c r="G466" s="181" t="s">
        <v>2151</v>
      </c>
      <c r="H466" s="181" t="s">
        <v>2041</v>
      </c>
      <c r="I466" s="168" t="s">
        <v>1314</v>
      </c>
      <c r="J466" s="168" t="s">
        <v>1315</v>
      </c>
      <c r="K466" s="313"/>
      <c r="L466" s="139"/>
      <c r="M466" s="138" t="s">
        <v>1184</v>
      </c>
    </row>
    <row r="467" spans="1:13" ht="15.75" customHeight="1" x14ac:dyDescent="0.35">
      <c r="A467" s="193" t="s">
        <v>3358</v>
      </c>
      <c r="B467" s="138">
        <v>42066</v>
      </c>
      <c r="C467" s="304"/>
      <c r="D467" s="181" t="s">
        <v>2081</v>
      </c>
      <c r="E467" s="181" t="s">
        <v>2150</v>
      </c>
      <c r="F467" s="181" t="s">
        <v>2151</v>
      </c>
      <c r="G467" s="181" t="s">
        <v>2151</v>
      </c>
      <c r="H467" s="181" t="s">
        <v>2041</v>
      </c>
      <c r="I467" s="168" t="s">
        <v>1316</v>
      </c>
      <c r="J467" s="168" t="s">
        <v>1317</v>
      </c>
      <c r="K467" s="313"/>
      <c r="L467" s="139"/>
      <c r="M467" s="138" t="s">
        <v>1102</v>
      </c>
    </row>
    <row r="468" spans="1:13" ht="15.75" customHeight="1" x14ac:dyDescent="0.35">
      <c r="A468" s="193" t="s">
        <v>3359</v>
      </c>
      <c r="B468" s="138">
        <v>42066</v>
      </c>
      <c r="C468" s="304"/>
      <c r="D468" s="181" t="s">
        <v>2297</v>
      </c>
      <c r="E468" s="181" t="s">
        <v>2163</v>
      </c>
      <c r="F468" s="181" t="s">
        <v>2040</v>
      </c>
      <c r="G468" s="181" t="s">
        <v>2040</v>
      </c>
      <c r="H468" s="181" t="s">
        <v>2041</v>
      </c>
      <c r="I468" s="168" t="s">
        <v>1318</v>
      </c>
      <c r="J468" s="168" t="s">
        <v>1319</v>
      </c>
      <c r="K468" s="313"/>
      <c r="L468" s="139"/>
      <c r="M468" s="138" t="s">
        <v>1320</v>
      </c>
    </row>
    <row r="469" spans="1:13" ht="15.75" customHeight="1" x14ac:dyDescent="0.35">
      <c r="A469" s="193" t="s">
        <v>3360</v>
      </c>
      <c r="B469" s="138">
        <v>42066</v>
      </c>
      <c r="C469" s="304"/>
      <c r="D469" s="181" t="s">
        <v>2298</v>
      </c>
      <c r="E469" s="181" t="s">
        <v>2113</v>
      </c>
      <c r="F469" s="181" t="s">
        <v>2113</v>
      </c>
      <c r="G469" s="181" t="s">
        <v>2041</v>
      </c>
      <c r="H469" s="181" t="s">
        <v>2299</v>
      </c>
      <c r="I469" s="168" t="s">
        <v>1321</v>
      </c>
      <c r="J469" s="168" t="s">
        <v>1322</v>
      </c>
      <c r="K469" s="313"/>
      <c r="L469" s="139"/>
      <c r="M469" s="138" t="s">
        <v>1323</v>
      </c>
    </row>
    <row r="470" spans="1:13" ht="15.75" customHeight="1" x14ac:dyDescent="0.35">
      <c r="A470" s="193" t="s">
        <v>3361</v>
      </c>
      <c r="B470" s="138">
        <v>42066</v>
      </c>
      <c r="C470" s="304"/>
      <c r="D470" s="181" t="s">
        <v>2113</v>
      </c>
      <c r="E470" s="181" t="s">
        <v>2113</v>
      </c>
      <c r="F470" s="181" t="s">
        <v>2113</v>
      </c>
      <c r="G470" s="181" t="s">
        <v>2041</v>
      </c>
      <c r="H470" s="181" t="s">
        <v>2041</v>
      </c>
      <c r="I470" s="168" t="s">
        <v>1324</v>
      </c>
      <c r="J470" s="168" t="s">
        <v>1325</v>
      </c>
      <c r="K470" s="313"/>
      <c r="L470" s="139"/>
      <c r="M470" s="138" t="s">
        <v>1201</v>
      </c>
    </row>
    <row r="471" spans="1:13" ht="15.75" customHeight="1" x14ac:dyDescent="0.35">
      <c r="A471" s="193" t="s">
        <v>3362</v>
      </c>
      <c r="B471" s="138">
        <v>43528</v>
      </c>
      <c r="C471" s="304"/>
      <c r="D471" s="181" t="s">
        <v>2083</v>
      </c>
      <c r="E471" s="181" t="s">
        <v>2058</v>
      </c>
      <c r="F471" s="181" t="s">
        <v>2058</v>
      </c>
      <c r="G471" s="181" t="s">
        <v>2058</v>
      </c>
      <c r="H471" s="181" t="s">
        <v>2041</v>
      </c>
      <c r="I471" s="168" t="s">
        <v>1326</v>
      </c>
      <c r="J471" s="168" t="s">
        <v>1327</v>
      </c>
      <c r="K471" s="313"/>
      <c r="L471" s="139"/>
      <c r="M471" s="138">
        <v>41915</v>
      </c>
    </row>
    <row r="472" spans="1:13" ht="15.75" customHeight="1" x14ac:dyDescent="0.35">
      <c r="A472" s="193" t="s">
        <v>3363</v>
      </c>
      <c r="B472" s="138" t="s">
        <v>3364</v>
      </c>
      <c r="C472" s="304"/>
      <c r="D472" s="181" t="s">
        <v>2075</v>
      </c>
      <c r="E472" s="181" t="s">
        <v>2081</v>
      </c>
      <c r="F472" s="181" t="s">
        <v>2058</v>
      </c>
      <c r="G472" s="181" t="s">
        <v>2058</v>
      </c>
      <c r="H472" s="181" t="s">
        <v>2041</v>
      </c>
      <c r="I472" s="168" t="s">
        <v>1328</v>
      </c>
      <c r="J472" s="168" t="s">
        <v>1329</v>
      </c>
      <c r="K472" s="313"/>
      <c r="L472" s="139"/>
      <c r="M472" s="138" t="s">
        <v>1330</v>
      </c>
    </row>
    <row r="473" spans="1:13" ht="15.75" customHeight="1" x14ac:dyDescent="0.35">
      <c r="A473" s="193" t="s">
        <v>3365</v>
      </c>
      <c r="B473" s="138">
        <v>42070</v>
      </c>
      <c r="C473" s="304"/>
      <c r="D473" s="181" t="s">
        <v>2075</v>
      </c>
      <c r="E473" s="181" t="s">
        <v>2075</v>
      </c>
      <c r="F473" s="181" t="s">
        <v>2058</v>
      </c>
      <c r="G473" s="181" t="s">
        <v>2058</v>
      </c>
      <c r="H473" s="181" t="s">
        <v>2041</v>
      </c>
      <c r="I473" s="168" t="s">
        <v>1331</v>
      </c>
      <c r="J473" s="168" t="s">
        <v>1332</v>
      </c>
      <c r="K473" s="313"/>
      <c r="L473" s="139"/>
      <c r="M473" s="138" t="s">
        <v>1333</v>
      </c>
    </row>
    <row r="474" spans="1:13" ht="15.75" customHeight="1" x14ac:dyDescent="0.35">
      <c r="A474" s="193" t="s">
        <v>3366</v>
      </c>
      <c r="B474" s="138">
        <v>42070</v>
      </c>
      <c r="C474" s="304"/>
      <c r="D474" s="181" t="s">
        <v>2272</v>
      </c>
      <c r="E474" s="181" t="s">
        <v>2272</v>
      </c>
      <c r="F474" s="181" t="s">
        <v>2177</v>
      </c>
      <c r="G474" s="181" t="s">
        <v>2177</v>
      </c>
      <c r="H474" s="181" t="s">
        <v>2041</v>
      </c>
      <c r="I474" s="168" t="s">
        <v>1334</v>
      </c>
      <c r="J474" s="168" t="s">
        <v>1335</v>
      </c>
      <c r="K474" s="313"/>
      <c r="L474" s="139"/>
      <c r="M474" s="138" t="s">
        <v>1336</v>
      </c>
    </row>
    <row r="475" spans="1:13" ht="15.75" customHeight="1" x14ac:dyDescent="0.35">
      <c r="A475" s="193" t="s">
        <v>3367</v>
      </c>
      <c r="B475" s="138">
        <v>41707</v>
      </c>
      <c r="C475" s="304"/>
      <c r="D475" s="181" t="s">
        <v>2163</v>
      </c>
      <c r="E475" s="181" t="s">
        <v>2092</v>
      </c>
      <c r="F475" s="181" t="s">
        <v>2040</v>
      </c>
      <c r="G475" s="181" t="s">
        <v>2040</v>
      </c>
      <c r="H475" s="181" t="s">
        <v>2041</v>
      </c>
      <c r="I475" s="168" t="s">
        <v>1337</v>
      </c>
      <c r="J475" s="168" t="s">
        <v>1338</v>
      </c>
      <c r="K475" s="313"/>
      <c r="L475" s="139"/>
      <c r="M475" s="138">
        <v>41980</v>
      </c>
    </row>
    <row r="476" spans="1:13" ht="15.75" customHeight="1" x14ac:dyDescent="0.35">
      <c r="A476" s="193" t="s">
        <v>3368</v>
      </c>
      <c r="B476" s="138">
        <v>42088</v>
      </c>
      <c r="C476" s="304"/>
      <c r="D476" s="181" t="s">
        <v>2264</v>
      </c>
      <c r="E476" s="181" t="s">
        <v>2265</v>
      </c>
      <c r="F476" s="181" t="s">
        <v>2177</v>
      </c>
      <c r="G476" s="181" t="s">
        <v>2041</v>
      </c>
      <c r="H476" s="181" t="s">
        <v>2041</v>
      </c>
      <c r="I476" s="168" t="s">
        <v>1339</v>
      </c>
      <c r="J476" s="168" t="s">
        <v>1340</v>
      </c>
      <c r="K476" s="313"/>
      <c r="L476" s="139"/>
      <c r="M476" s="138">
        <v>42056</v>
      </c>
    </row>
    <row r="477" spans="1:13" ht="15.75" customHeight="1" x14ac:dyDescent="0.35">
      <c r="A477" s="193" t="s">
        <v>3369</v>
      </c>
      <c r="B477" s="138">
        <v>42088</v>
      </c>
      <c r="C477" s="304"/>
      <c r="D477" s="181" t="s">
        <v>2264</v>
      </c>
      <c r="E477" s="181" t="s">
        <v>2265</v>
      </c>
      <c r="F477" s="181" t="s">
        <v>2177</v>
      </c>
      <c r="G477" s="181" t="s">
        <v>2041</v>
      </c>
      <c r="H477" s="181" t="s">
        <v>2041</v>
      </c>
      <c r="I477" s="168" t="s">
        <v>1341</v>
      </c>
      <c r="J477" s="168" t="s">
        <v>1342</v>
      </c>
      <c r="K477" s="313"/>
      <c r="L477" s="139"/>
      <c r="M477" s="138">
        <v>42056</v>
      </c>
    </row>
    <row r="478" spans="1:13" ht="15.75" customHeight="1" x14ac:dyDescent="0.35">
      <c r="A478" s="193" t="s">
        <v>3370</v>
      </c>
      <c r="B478" s="138">
        <v>42088</v>
      </c>
      <c r="C478" s="304"/>
      <c r="D478" s="181" t="s">
        <v>2256</v>
      </c>
      <c r="E478" s="181" t="s">
        <v>2272</v>
      </c>
      <c r="F478" s="181" t="s">
        <v>2177</v>
      </c>
      <c r="G478" s="181" t="s">
        <v>2041</v>
      </c>
      <c r="H478" s="181" t="s">
        <v>2041</v>
      </c>
      <c r="I478" s="168" t="s">
        <v>1343</v>
      </c>
      <c r="J478" s="168" t="s">
        <v>1344</v>
      </c>
      <c r="K478" s="313"/>
      <c r="L478" s="139"/>
      <c r="M478" s="138">
        <v>42050</v>
      </c>
    </row>
    <row r="479" spans="1:13" ht="15.75" customHeight="1" x14ac:dyDescent="0.35">
      <c r="A479" s="193" t="s">
        <v>3371</v>
      </c>
      <c r="B479" s="138">
        <v>42093</v>
      </c>
      <c r="C479" s="304"/>
      <c r="D479" s="181" t="s">
        <v>2254</v>
      </c>
      <c r="E479" s="181" t="s">
        <v>2162</v>
      </c>
      <c r="F479" s="181" t="s">
        <v>2163</v>
      </c>
      <c r="G479" s="181" t="s">
        <v>2040</v>
      </c>
      <c r="H479" s="181" t="s">
        <v>2041</v>
      </c>
      <c r="I479" s="168" t="s">
        <v>1345</v>
      </c>
      <c r="J479" s="168" t="s">
        <v>1346</v>
      </c>
      <c r="K479" s="313"/>
      <c r="L479" s="139"/>
      <c r="M479" s="138">
        <v>42052</v>
      </c>
    </row>
    <row r="480" spans="1:13" ht="15.75" customHeight="1" x14ac:dyDescent="0.35">
      <c r="A480" s="193" t="s">
        <v>3372</v>
      </c>
      <c r="B480" s="138">
        <v>42093</v>
      </c>
      <c r="C480" s="304"/>
      <c r="D480" s="181" t="s">
        <v>2254</v>
      </c>
      <c r="E480" s="181" t="s">
        <v>2162</v>
      </c>
      <c r="F480" s="181" t="s">
        <v>2163</v>
      </c>
      <c r="G480" s="181" t="s">
        <v>2040</v>
      </c>
      <c r="H480" s="181" t="s">
        <v>2041</v>
      </c>
      <c r="I480" s="168" t="s">
        <v>1347</v>
      </c>
      <c r="J480" s="168" t="s">
        <v>1348</v>
      </c>
      <c r="K480" s="313"/>
      <c r="L480" s="139"/>
      <c r="M480" s="138">
        <v>42034</v>
      </c>
    </row>
    <row r="481" spans="1:13" ht="15.75" customHeight="1" x14ac:dyDescent="0.35">
      <c r="A481" s="193" t="s">
        <v>3373</v>
      </c>
      <c r="B481" s="138">
        <v>42117</v>
      </c>
      <c r="C481" s="304"/>
      <c r="D481" s="181" t="s">
        <v>2264</v>
      </c>
      <c r="E481" s="181" t="s">
        <v>2176</v>
      </c>
      <c r="F481" s="181" t="s">
        <v>2177</v>
      </c>
      <c r="G481" s="181" t="s">
        <v>2041</v>
      </c>
      <c r="H481" s="181" t="s">
        <v>2041</v>
      </c>
      <c r="I481" s="168" t="s">
        <v>1349</v>
      </c>
      <c r="J481" s="168" t="s">
        <v>1350</v>
      </c>
      <c r="K481" s="313"/>
      <c r="L481" s="139"/>
      <c r="M481" s="138" t="s">
        <v>1351</v>
      </c>
    </row>
    <row r="482" spans="1:13" ht="15.75" customHeight="1" x14ac:dyDescent="0.35">
      <c r="A482" s="193" t="s">
        <v>3374</v>
      </c>
      <c r="B482" s="138">
        <v>42117</v>
      </c>
      <c r="C482" s="304"/>
      <c r="D482" s="181" t="s">
        <v>2300</v>
      </c>
      <c r="E482" s="181" t="s">
        <v>2176</v>
      </c>
      <c r="F482" s="181" t="s">
        <v>2177</v>
      </c>
      <c r="G482" s="181" t="s">
        <v>2041</v>
      </c>
      <c r="H482" s="181" t="s">
        <v>2041</v>
      </c>
      <c r="I482" s="168" t="s">
        <v>1352</v>
      </c>
      <c r="J482" s="168" t="s">
        <v>1353</v>
      </c>
      <c r="K482" s="313"/>
      <c r="L482" s="139"/>
      <c r="M482" s="138" t="s">
        <v>1351</v>
      </c>
    </row>
    <row r="483" spans="1:13" ht="15.75" customHeight="1" x14ac:dyDescent="0.35">
      <c r="A483" s="193" t="s">
        <v>3375</v>
      </c>
      <c r="B483" s="138">
        <v>42179</v>
      </c>
      <c r="C483" s="304"/>
      <c r="D483" s="181" t="s">
        <v>2301</v>
      </c>
      <c r="E483" s="181" t="s">
        <v>2246</v>
      </c>
      <c r="F483" s="181" t="s">
        <v>2058</v>
      </c>
      <c r="G483" s="181" t="s">
        <v>2041</v>
      </c>
      <c r="H483" s="181" t="s">
        <v>2041</v>
      </c>
      <c r="I483" s="168" t="s">
        <v>1354</v>
      </c>
      <c r="J483" s="168" t="s">
        <v>1355</v>
      </c>
      <c r="K483" s="313"/>
      <c r="L483" s="139"/>
      <c r="M483" s="138" t="s">
        <v>1356</v>
      </c>
    </row>
    <row r="484" spans="1:13" ht="15.75" customHeight="1" x14ac:dyDescent="0.35">
      <c r="A484" s="193" t="s">
        <v>3376</v>
      </c>
      <c r="B484" s="138">
        <v>42179</v>
      </c>
      <c r="C484" s="304"/>
      <c r="D484" s="181" t="s">
        <v>2190</v>
      </c>
      <c r="E484" s="181" t="s">
        <v>2177</v>
      </c>
      <c r="F484" s="181" t="s">
        <v>2177</v>
      </c>
      <c r="G484" s="181" t="s">
        <v>2041</v>
      </c>
      <c r="H484" s="181" t="s">
        <v>2041</v>
      </c>
      <c r="I484" s="168" t="s">
        <v>1357</v>
      </c>
      <c r="J484" s="168" t="s">
        <v>1358</v>
      </c>
      <c r="K484" s="313"/>
      <c r="L484" s="139"/>
      <c r="M484" s="138">
        <v>42171</v>
      </c>
    </row>
    <row r="485" spans="1:13" ht="15.75" customHeight="1" x14ac:dyDescent="0.35">
      <c r="A485" s="193" t="s">
        <v>3377</v>
      </c>
      <c r="B485" s="138">
        <v>42179</v>
      </c>
      <c r="C485" s="304"/>
      <c r="D485" s="181" t="s">
        <v>2190</v>
      </c>
      <c r="E485" s="181" t="s">
        <v>2177</v>
      </c>
      <c r="F485" s="181" t="s">
        <v>2177</v>
      </c>
      <c r="G485" s="181" t="s">
        <v>2041</v>
      </c>
      <c r="H485" s="181" t="s">
        <v>2041</v>
      </c>
      <c r="I485" s="168" t="s">
        <v>1359</v>
      </c>
      <c r="J485" s="168" t="s">
        <v>1360</v>
      </c>
      <c r="K485" s="313"/>
      <c r="L485" s="139"/>
      <c r="M485" s="138">
        <v>41809</v>
      </c>
    </row>
    <row r="486" spans="1:13" ht="15.75" customHeight="1" x14ac:dyDescent="0.35">
      <c r="A486" s="193" t="s">
        <v>3378</v>
      </c>
      <c r="B486" s="138">
        <v>42185</v>
      </c>
      <c r="C486" s="304"/>
      <c r="D486" s="181" t="s">
        <v>2190</v>
      </c>
      <c r="E486" s="181" t="s">
        <v>2177</v>
      </c>
      <c r="F486" s="181" t="s">
        <v>2177</v>
      </c>
      <c r="G486" s="181" t="s">
        <v>2041</v>
      </c>
      <c r="H486" s="181" t="s">
        <v>2041</v>
      </c>
      <c r="I486" s="168" t="s">
        <v>1361</v>
      </c>
      <c r="J486" s="168" t="s">
        <v>1362</v>
      </c>
      <c r="K486" s="313"/>
      <c r="L486" s="139"/>
      <c r="M486" s="138">
        <v>42157</v>
      </c>
    </row>
    <row r="487" spans="1:13" ht="15.75" customHeight="1" x14ac:dyDescent="0.35">
      <c r="A487" s="193" t="s">
        <v>3379</v>
      </c>
      <c r="B487" s="138">
        <v>42186</v>
      </c>
      <c r="C487" s="304"/>
      <c r="D487" s="181" t="s">
        <v>2302</v>
      </c>
      <c r="E487" s="181" t="s">
        <v>2303</v>
      </c>
      <c r="F487" s="181" t="s">
        <v>2177</v>
      </c>
      <c r="G487" s="181" t="s">
        <v>2041</v>
      </c>
      <c r="H487" s="181" t="s">
        <v>2041</v>
      </c>
      <c r="I487" s="168" t="s">
        <v>1363</v>
      </c>
      <c r="J487" s="168" t="s">
        <v>1364</v>
      </c>
      <c r="K487" s="313"/>
      <c r="L487" s="139"/>
      <c r="M487" s="138">
        <v>41744</v>
      </c>
    </row>
    <row r="488" spans="1:13" ht="15.75" customHeight="1" x14ac:dyDescent="0.35">
      <c r="A488" s="193" t="s">
        <v>3380</v>
      </c>
      <c r="B488" s="138">
        <v>42187</v>
      </c>
      <c r="C488" s="304"/>
      <c r="D488" s="181" t="s">
        <v>2079</v>
      </c>
      <c r="E488" s="181" t="s">
        <v>2066</v>
      </c>
      <c r="F488" s="181" t="s">
        <v>2058</v>
      </c>
      <c r="G488" s="181" t="s">
        <v>2058</v>
      </c>
      <c r="H488" s="181" t="s">
        <v>2041</v>
      </c>
      <c r="I488" s="168" t="s">
        <v>1365</v>
      </c>
      <c r="J488" s="168" t="s">
        <v>1366</v>
      </c>
      <c r="K488" s="313"/>
      <c r="L488" s="139"/>
      <c r="M488" s="138">
        <v>41745</v>
      </c>
    </row>
    <row r="489" spans="1:13" ht="15.75" customHeight="1" x14ac:dyDescent="0.35">
      <c r="A489" s="193" t="s">
        <v>3381</v>
      </c>
      <c r="B489" s="138">
        <v>42191</v>
      </c>
      <c r="C489" s="304"/>
      <c r="D489" s="181" t="s">
        <v>2190</v>
      </c>
      <c r="E489" s="181" t="s">
        <v>2189</v>
      </c>
      <c r="F489" s="181" t="s">
        <v>2177</v>
      </c>
      <c r="G489" s="181" t="s">
        <v>2041</v>
      </c>
      <c r="H489" s="181" t="s">
        <v>2041</v>
      </c>
      <c r="I489" s="168" t="s">
        <v>1367</v>
      </c>
      <c r="J489" s="168" t="s">
        <v>1368</v>
      </c>
      <c r="K489" s="313"/>
      <c r="L489" s="139"/>
      <c r="M489" s="138">
        <v>41779</v>
      </c>
    </row>
    <row r="490" spans="1:13" ht="15.75" customHeight="1" x14ac:dyDescent="0.35">
      <c r="A490" s="193" t="s">
        <v>3382</v>
      </c>
      <c r="B490" s="138">
        <v>42192</v>
      </c>
      <c r="C490" s="304"/>
      <c r="D490" s="181" t="s">
        <v>2104</v>
      </c>
      <c r="E490" s="181" t="s">
        <v>2058</v>
      </c>
      <c r="F490" s="181" t="s">
        <v>2058</v>
      </c>
      <c r="G490" s="181" t="s">
        <v>2058</v>
      </c>
      <c r="H490" s="181" t="s">
        <v>2041</v>
      </c>
      <c r="I490" s="168" t="s">
        <v>1369</v>
      </c>
      <c r="J490" s="168" t="s">
        <v>1370</v>
      </c>
      <c r="K490" s="313"/>
      <c r="L490" s="139"/>
      <c r="M490" s="138" t="s">
        <v>1371</v>
      </c>
    </row>
    <row r="491" spans="1:13" ht="15.75" customHeight="1" x14ac:dyDescent="0.35">
      <c r="A491" s="193" t="s">
        <v>3383</v>
      </c>
      <c r="B491" s="138">
        <v>42193</v>
      </c>
      <c r="C491" s="304"/>
      <c r="D491" s="181" t="s">
        <v>2202</v>
      </c>
      <c r="E491" s="181" t="s">
        <v>2110</v>
      </c>
      <c r="F491" s="181" t="s">
        <v>2069</v>
      </c>
      <c r="G491" s="181" t="s">
        <v>2058</v>
      </c>
      <c r="H491" s="181" t="s">
        <v>2041</v>
      </c>
      <c r="I491" s="168" t="s">
        <v>1372</v>
      </c>
      <c r="J491" s="168" t="s">
        <v>1373</v>
      </c>
      <c r="K491" s="313"/>
      <c r="L491" s="139"/>
      <c r="M491" s="138">
        <v>42147</v>
      </c>
    </row>
    <row r="492" spans="1:13" ht="15.75" customHeight="1" x14ac:dyDescent="0.35">
      <c r="A492" s="193" t="s">
        <v>3384</v>
      </c>
      <c r="B492" s="138">
        <v>42193</v>
      </c>
      <c r="C492" s="304"/>
      <c r="D492" s="181" t="s">
        <v>2259</v>
      </c>
      <c r="E492" s="181" t="s">
        <v>2246</v>
      </c>
      <c r="F492" s="181" t="s">
        <v>2069</v>
      </c>
      <c r="G492" s="181" t="s">
        <v>2058</v>
      </c>
      <c r="H492" s="181" t="s">
        <v>2041</v>
      </c>
      <c r="I492" s="168" t="s">
        <v>1374</v>
      </c>
      <c r="J492" s="168" t="s">
        <v>1375</v>
      </c>
      <c r="K492" s="313"/>
      <c r="L492" s="139"/>
      <c r="M492" s="138" t="s">
        <v>1376</v>
      </c>
    </row>
    <row r="493" spans="1:13" ht="15.75" customHeight="1" x14ac:dyDescent="0.35">
      <c r="A493" s="193" t="s">
        <v>3385</v>
      </c>
      <c r="B493" s="138">
        <v>42193</v>
      </c>
      <c r="C493" s="304"/>
      <c r="D493" s="181" t="s">
        <v>2259</v>
      </c>
      <c r="E493" s="181" t="s">
        <v>2246</v>
      </c>
      <c r="F493" s="181" t="s">
        <v>2069</v>
      </c>
      <c r="G493" s="181" t="s">
        <v>2058</v>
      </c>
      <c r="H493" s="181" t="s">
        <v>2041</v>
      </c>
      <c r="I493" s="168" t="s">
        <v>1377</v>
      </c>
      <c r="J493" s="168" t="s">
        <v>1378</v>
      </c>
      <c r="K493" s="313"/>
      <c r="L493" s="139"/>
      <c r="M493" s="138">
        <v>41871</v>
      </c>
    </row>
    <row r="494" spans="1:13" ht="15.75" customHeight="1" x14ac:dyDescent="0.35">
      <c r="A494" s="193" t="s">
        <v>3386</v>
      </c>
      <c r="B494" s="138">
        <v>42194</v>
      </c>
      <c r="C494" s="304"/>
      <c r="D494" s="181" t="s">
        <v>2073</v>
      </c>
      <c r="E494" s="181" t="s">
        <v>2073</v>
      </c>
      <c r="F494" s="181" t="s">
        <v>2073</v>
      </c>
      <c r="G494" s="181" t="s">
        <v>2041</v>
      </c>
      <c r="H494" s="181" t="s">
        <v>2041</v>
      </c>
      <c r="I494" s="168" t="s">
        <v>1379</v>
      </c>
      <c r="J494" s="168" t="s">
        <v>1380</v>
      </c>
      <c r="K494" s="313"/>
      <c r="L494" s="139"/>
      <c r="M494" s="138">
        <v>42073</v>
      </c>
    </row>
    <row r="495" spans="1:13" ht="15.75" customHeight="1" x14ac:dyDescent="0.35">
      <c r="A495" s="193" t="s">
        <v>3387</v>
      </c>
      <c r="B495" s="138">
        <v>42197</v>
      </c>
      <c r="C495" s="304"/>
      <c r="D495" s="181" t="s">
        <v>2064</v>
      </c>
      <c r="E495" s="181" t="s">
        <v>2063</v>
      </c>
      <c r="F495" s="181" t="s">
        <v>2058</v>
      </c>
      <c r="G495" s="181" t="s">
        <v>2058</v>
      </c>
      <c r="H495" s="181" t="s">
        <v>2041</v>
      </c>
      <c r="I495" s="168" t="s">
        <v>1381</v>
      </c>
      <c r="J495" s="168" t="s">
        <v>1382</v>
      </c>
      <c r="K495" s="313"/>
      <c r="L495" s="139"/>
      <c r="M495" s="138">
        <v>42139</v>
      </c>
    </row>
    <row r="496" spans="1:13" ht="15.75" customHeight="1" x14ac:dyDescent="0.35">
      <c r="A496" s="193" t="s">
        <v>3388</v>
      </c>
      <c r="B496" s="138">
        <v>42199</v>
      </c>
      <c r="C496" s="304"/>
      <c r="D496" s="181" t="s">
        <v>2137</v>
      </c>
      <c r="E496" s="181" t="s">
        <v>2039</v>
      </c>
      <c r="F496" s="181" t="s">
        <v>2040</v>
      </c>
      <c r="G496" s="181" t="s">
        <v>2040</v>
      </c>
      <c r="H496" s="181" t="s">
        <v>2041</v>
      </c>
      <c r="I496" s="168" t="s">
        <v>1383</v>
      </c>
      <c r="J496" s="168" t="s">
        <v>1384</v>
      </c>
      <c r="K496" s="313"/>
      <c r="L496" s="139"/>
      <c r="M496" s="138">
        <v>42106</v>
      </c>
    </row>
    <row r="497" spans="1:13" ht="15.75" customHeight="1" x14ac:dyDescent="0.35">
      <c r="A497" s="193" t="s">
        <v>3389</v>
      </c>
      <c r="B497" s="138">
        <v>42199</v>
      </c>
      <c r="C497" s="304"/>
      <c r="D497" s="181" t="s">
        <v>2254</v>
      </c>
      <c r="E497" s="181" t="s">
        <v>2092</v>
      </c>
      <c r="F497" s="181" t="s">
        <v>2040</v>
      </c>
      <c r="G497" s="181" t="s">
        <v>2040</v>
      </c>
      <c r="H497" s="181" t="s">
        <v>2041</v>
      </c>
      <c r="I497" s="168" t="s">
        <v>1385</v>
      </c>
      <c r="J497" s="168" t="s">
        <v>1386</v>
      </c>
      <c r="K497" s="313"/>
      <c r="L497" s="139"/>
      <c r="M497" s="138" t="s">
        <v>1387</v>
      </c>
    </row>
    <row r="498" spans="1:13" ht="15.75" customHeight="1" x14ac:dyDescent="0.35">
      <c r="A498" s="193" t="s">
        <v>3390</v>
      </c>
      <c r="B498" s="138">
        <v>42200</v>
      </c>
      <c r="C498" s="304"/>
      <c r="D498" s="181" t="s">
        <v>2304</v>
      </c>
      <c r="E498" s="181" t="s">
        <v>2305</v>
      </c>
      <c r="F498" s="181" t="s">
        <v>2306</v>
      </c>
      <c r="G498" s="181" t="s">
        <v>2151</v>
      </c>
      <c r="H498" s="181" t="s">
        <v>2041</v>
      </c>
      <c r="I498" s="168" t="s">
        <v>1388</v>
      </c>
      <c r="J498" s="168" t="s">
        <v>1389</v>
      </c>
      <c r="K498" s="313"/>
      <c r="L498" s="139"/>
      <c r="M498" s="138" t="s">
        <v>1390</v>
      </c>
    </row>
    <row r="499" spans="1:13" ht="15.75" customHeight="1" x14ac:dyDescent="0.35">
      <c r="A499" s="193" t="s">
        <v>3391</v>
      </c>
      <c r="B499" s="138">
        <v>42201</v>
      </c>
      <c r="C499" s="304"/>
      <c r="D499" s="181" t="s">
        <v>2307</v>
      </c>
      <c r="E499" s="181" t="s">
        <v>2073</v>
      </c>
      <c r="F499" s="181" t="s">
        <v>2041</v>
      </c>
      <c r="G499" s="181" t="s">
        <v>2041</v>
      </c>
      <c r="H499" s="181" t="s">
        <v>2041</v>
      </c>
      <c r="I499" s="168" t="s">
        <v>1391</v>
      </c>
      <c r="J499" s="168" t="s">
        <v>1392</v>
      </c>
      <c r="K499" s="313"/>
      <c r="L499" s="139"/>
      <c r="M499" s="138" t="s">
        <v>1393</v>
      </c>
    </row>
    <row r="500" spans="1:13" ht="15.75" customHeight="1" x14ac:dyDescent="0.35">
      <c r="A500" s="193" t="s">
        <v>3392</v>
      </c>
      <c r="B500" s="138">
        <v>42206</v>
      </c>
      <c r="C500" s="304"/>
      <c r="D500" s="181" t="s">
        <v>2308</v>
      </c>
      <c r="E500" s="181" t="s">
        <v>2189</v>
      </c>
      <c r="F500" s="181" t="s">
        <v>2177</v>
      </c>
      <c r="G500" s="181" t="s">
        <v>2177</v>
      </c>
      <c r="H500" s="181" t="s">
        <v>2041</v>
      </c>
      <c r="I500" s="168" t="s">
        <v>1394</v>
      </c>
      <c r="J500" s="168" t="s">
        <v>1395</v>
      </c>
      <c r="K500" s="313"/>
      <c r="L500" s="139"/>
      <c r="M500" s="138" t="s">
        <v>1396</v>
      </c>
    </row>
    <row r="501" spans="1:13" ht="15.75" customHeight="1" x14ac:dyDescent="0.35">
      <c r="A501" s="193" t="s">
        <v>3393</v>
      </c>
      <c r="B501" s="138">
        <v>42206</v>
      </c>
      <c r="C501" s="304"/>
      <c r="D501" s="181" t="s">
        <v>2264</v>
      </c>
      <c r="E501" s="181" t="s">
        <v>2265</v>
      </c>
      <c r="F501" s="181" t="s">
        <v>2177</v>
      </c>
      <c r="G501" s="181" t="s">
        <v>2177</v>
      </c>
      <c r="H501" s="181" t="s">
        <v>2041</v>
      </c>
      <c r="I501" s="168" t="s">
        <v>1397</v>
      </c>
      <c r="J501" s="168" t="s">
        <v>1398</v>
      </c>
      <c r="K501" s="313"/>
      <c r="L501" s="139"/>
      <c r="M501" s="138" t="s">
        <v>1393</v>
      </c>
    </row>
    <row r="502" spans="1:13" ht="15.75" customHeight="1" x14ac:dyDescent="0.35">
      <c r="A502" s="193" t="s">
        <v>3394</v>
      </c>
      <c r="B502" s="138">
        <v>42208</v>
      </c>
      <c r="C502" s="304"/>
      <c r="D502" s="181" t="s">
        <v>2247</v>
      </c>
      <c r="E502" s="181" t="s">
        <v>2124</v>
      </c>
      <c r="F502" s="181" t="s">
        <v>2040</v>
      </c>
      <c r="G502" s="181" t="s">
        <v>2040</v>
      </c>
      <c r="H502" s="181" t="s">
        <v>2041</v>
      </c>
      <c r="I502" s="168" t="s">
        <v>1399</v>
      </c>
      <c r="J502" s="168" t="s">
        <v>1400</v>
      </c>
      <c r="K502" s="313"/>
      <c r="L502" s="139"/>
      <c r="M502" s="138" t="s">
        <v>1401</v>
      </c>
    </row>
    <row r="503" spans="1:13" ht="15.75" customHeight="1" x14ac:dyDescent="0.35">
      <c r="A503" s="193" t="s">
        <v>3395</v>
      </c>
      <c r="B503" s="138">
        <v>42208</v>
      </c>
      <c r="C503" s="304"/>
      <c r="D503" s="181" t="s">
        <v>2309</v>
      </c>
      <c r="E503" s="181" t="s">
        <v>2124</v>
      </c>
      <c r="F503" s="181" t="s">
        <v>2040</v>
      </c>
      <c r="G503" s="181" t="s">
        <v>2040</v>
      </c>
      <c r="H503" s="181" t="s">
        <v>2041</v>
      </c>
      <c r="I503" s="168" t="s">
        <v>1402</v>
      </c>
      <c r="J503" s="168" t="s">
        <v>1403</v>
      </c>
      <c r="K503" s="313"/>
      <c r="L503" s="139"/>
      <c r="M503" s="138" t="s">
        <v>1404</v>
      </c>
    </row>
    <row r="504" spans="1:13" ht="15.75" customHeight="1" x14ac:dyDescent="0.35">
      <c r="A504" s="193" t="s">
        <v>3396</v>
      </c>
      <c r="B504" s="138">
        <v>42234</v>
      </c>
      <c r="C504" s="304"/>
      <c r="D504" s="181" t="s">
        <v>2310</v>
      </c>
      <c r="E504" s="181" t="s">
        <v>2177</v>
      </c>
      <c r="F504" s="181" t="s">
        <v>2189</v>
      </c>
      <c r="G504" s="181" t="s">
        <v>2177</v>
      </c>
      <c r="H504" s="181" t="s">
        <v>2041</v>
      </c>
      <c r="I504" s="168" t="s">
        <v>1405</v>
      </c>
      <c r="J504" s="168" t="s">
        <v>1406</v>
      </c>
      <c r="K504" s="313"/>
      <c r="L504" s="139"/>
      <c r="M504" s="138" t="s">
        <v>1407</v>
      </c>
    </row>
    <row r="505" spans="1:13" ht="15.75" customHeight="1" x14ac:dyDescent="0.35">
      <c r="A505" s="193" t="s">
        <v>3397</v>
      </c>
      <c r="B505" s="138">
        <v>42237</v>
      </c>
      <c r="C505" s="304"/>
      <c r="D505" s="181" t="s">
        <v>2309</v>
      </c>
      <c r="E505" s="181" t="s">
        <v>2124</v>
      </c>
      <c r="F505" s="181" t="s">
        <v>2045</v>
      </c>
      <c r="G505" s="181" t="s">
        <v>2040</v>
      </c>
      <c r="H505" s="181" t="s">
        <v>2041</v>
      </c>
      <c r="I505" s="168" t="s">
        <v>1408</v>
      </c>
      <c r="J505" s="168" t="s">
        <v>1409</v>
      </c>
      <c r="K505" s="313"/>
      <c r="L505" s="139"/>
      <c r="M505" s="138" t="s">
        <v>1410</v>
      </c>
    </row>
    <row r="506" spans="1:13" ht="15.75" customHeight="1" x14ac:dyDescent="0.35">
      <c r="A506" s="193" t="s">
        <v>3398</v>
      </c>
      <c r="B506" s="138">
        <v>42248</v>
      </c>
      <c r="C506" s="304"/>
      <c r="D506" s="181" t="s">
        <v>2256</v>
      </c>
      <c r="E506" s="181" t="s">
        <v>2176</v>
      </c>
      <c r="F506" s="181" t="s">
        <v>2177</v>
      </c>
      <c r="G506" s="181" t="s">
        <v>2177</v>
      </c>
      <c r="H506" s="181" t="s">
        <v>2041</v>
      </c>
      <c r="I506" s="168" t="s">
        <v>1411</v>
      </c>
      <c r="J506" s="168" t="s">
        <v>1113</v>
      </c>
      <c r="K506" s="313"/>
      <c r="L506" s="139"/>
      <c r="M506" s="138" t="s">
        <v>1412</v>
      </c>
    </row>
    <row r="507" spans="1:13" ht="15.75" customHeight="1" x14ac:dyDescent="0.35">
      <c r="A507" s="193" t="s">
        <v>3399</v>
      </c>
      <c r="B507" s="138">
        <v>42250</v>
      </c>
      <c r="C507" s="304"/>
      <c r="D507" s="181" t="s">
        <v>2311</v>
      </c>
      <c r="E507" s="181" t="s">
        <v>2164</v>
      </c>
      <c r="F507" s="181" t="s">
        <v>2099</v>
      </c>
      <c r="G507" s="181" t="s">
        <v>2041</v>
      </c>
      <c r="H507" s="181" t="s">
        <v>2041</v>
      </c>
      <c r="I507" s="168" t="s">
        <v>1413</v>
      </c>
      <c r="J507" s="168" t="s">
        <v>1414</v>
      </c>
      <c r="K507" s="313"/>
      <c r="L507" s="139"/>
      <c r="M507" s="138" t="s">
        <v>1415</v>
      </c>
    </row>
    <row r="508" spans="1:13" ht="15.75" customHeight="1" x14ac:dyDescent="0.35">
      <c r="A508" s="193" t="s">
        <v>3400</v>
      </c>
      <c r="B508" s="138">
        <v>42275</v>
      </c>
      <c r="C508" s="304"/>
      <c r="D508" s="181" t="s">
        <v>2189</v>
      </c>
      <c r="E508" s="181" t="s">
        <v>2190</v>
      </c>
      <c r="F508" s="181" t="s">
        <v>2177</v>
      </c>
      <c r="G508" s="181" t="s">
        <v>2177</v>
      </c>
      <c r="H508" s="181" t="s">
        <v>2041</v>
      </c>
      <c r="I508" s="168" t="s">
        <v>1416</v>
      </c>
      <c r="J508" s="168" t="s">
        <v>1417</v>
      </c>
      <c r="K508" s="313"/>
      <c r="L508" s="139"/>
      <c r="M508" s="138" t="s">
        <v>1418</v>
      </c>
    </row>
    <row r="509" spans="1:13" ht="15.75" customHeight="1" x14ac:dyDescent="0.35">
      <c r="A509" s="193" t="s">
        <v>3401</v>
      </c>
      <c r="B509" s="138">
        <v>42275</v>
      </c>
      <c r="C509" s="304"/>
      <c r="D509" s="181" t="s">
        <v>2312</v>
      </c>
      <c r="E509" s="181" t="s">
        <v>2190</v>
      </c>
      <c r="F509" s="181" t="s">
        <v>2177</v>
      </c>
      <c r="G509" s="181" t="s">
        <v>2177</v>
      </c>
      <c r="H509" s="181" t="s">
        <v>2041</v>
      </c>
      <c r="I509" s="168" t="s">
        <v>1419</v>
      </c>
      <c r="J509" s="168" t="s">
        <v>1420</v>
      </c>
      <c r="K509" s="313"/>
      <c r="L509" s="139"/>
      <c r="M509" s="138" t="s">
        <v>1415</v>
      </c>
    </row>
    <row r="510" spans="1:13" ht="15.75" customHeight="1" x14ac:dyDescent="0.35">
      <c r="A510" s="193" t="s">
        <v>3402</v>
      </c>
      <c r="B510" s="138">
        <v>42275</v>
      </c>
      <c r="C510" s="304"/>
      <c r="D510" s="181" t="s">
        <v>2308</v>
      </c>
      <c r="E510" s="181" t="s">
        <v>2190</v>
      </c>
      <c r="F510" s="181" t="s">
        <v>2177</v>
      </c>
      <c r="G510" s="181" t="s">
        <v>2177</v>
      </c>
      <c r="H510" s="181" t="s">
        <v>2041</v>
      </c>
      <c r="I510" s="168" t="s">
        <v>1421</v>
      </c>
      <c r="J510" s="168" t="s">
        <v>1422</v>
      </c>
      <c r="K510" s="313"/>
      <c r="L510" s="139"/>
      <c r="M510" s="138" t="s">
        <v>1423</v>
      </c>
    </row>
    <row r="511" spans="1:13" ht="15.75" customHeight="1" x14ac:dyDescent="0.35">
      <c r="A511" s="193" t="s">
        <v>3403</v>
      </c>
      <c r="B511" s="138">
        <v>42275</v>
      </c>
      <c r="C511" s="304"/>
      <c r="D511" s="181" t="s">
        <v>2313</v>
      </c>
      <c r="E511" s="181" t="s">
        <v>2190</v>
      </c>
      <c r="F511" s="181" t="s">
        <v>2177</v>
      </c>
      <c r="G511" s="181" t="s">
        <v>2177</v>
      </c>
      <c r="H511" s="181" t="s">
        <v>2041</v>
      </c>
      <c r="I511" s="168" t="s">
        <v>1424</v>
      </c>
      <c r="J511" s="168" t="s">
        <v>1425</v>
      </c>
      <c r="K511" s="313"/>
      <c r="L511" s="139"/>
      <c r="M511" s="138" t="s">
        <v>1426</v>
      </c>
    </row>
    <row r="512" spans="1:13" ht="15.75" customHeight="1" x14ac:dyDescent="0.35">
      <c r="A512" s="193" t="s">
        <v>3404</v>
      </c>
      <c r="B512" s="138">
        <v>42276</v>
      </c>
      <c r="C512" s="304"/>
      <c r="D512" s="181" t="s">
        <v>2314</v>
      </c>
      <c r="E512" s="181" t="s">
        <v>2265</v>
      </c>
      <c r="F512" s="181" t="s">
        <v>2177</v>
      </c>
      <c r="G512" s="181" t="s">
        <v>2177</v>
      </c>
      <c r="H512" s="181" t="s">
        <v>2041</v>
      </c>
      <c r="I512" s="168" t="s">
        <v>1427</v>
      </c>
      <c r="J512" s="168" t="s">
        <v>1428</v>
      </c>
      <c r="K512" s="313"/>
      <c r="L512" s="139"/>
      <c r="M512" s="138" t="s">
        <v>1429</v>
      </c>
    </row>
    <row r="513" spans="1:13" ht="15.75" customHeight="1" x14ac:dyDescent="0.35">
      <c r="A513" s="193" t="s">
        <v>3405</v>
      </c>
      <c r="B513" s="138">
        <v>42276</v>
      </c>
      <c r="C513" s="304"/>
      <c r="D513" s="181" t="s">
        <v>2256</v>
      </c>
      <c r="E513" s="181" t="s">
        <v>2176</v>
      </c>
      <c r="F513" s="181" t="s">
        <v>2177</v>
      </c>
      <c r="G513" s="181" t="s">
        <v>2177</v>
      </c>
      <c r="H513" s="181" t="s">
        <v>2041</v>
      </c>
      <c r="I513" s="168" t="s">
        <v>1430</v>
      </c>
      <c r="J513" s="168" t="s">
        <v>1431</v>
      </c>
      <c r="K513" s="313"/>
      <c r="L513" s="139"/>
      <c r="M513" s="138" t="s">
        <v>1432</v>
      </c>
    </row>
    <row r="514" spans="1:13" ht="15.75" customHeight="1" x14ac:dyDescent="0.35">
      <c r="A514" s="193" t="s">
        <v>3406</v>
      </c>
      <c r="B514" s="138">
        <v>42276</v>
      </c>
      <c r="C514" s="304"/>
      <c r="D514" s="181" t="s">
        <v>2256</v>
      </c>
      <c r="E514" s="181" t="s">
        <v>2176</v>
      </c>
      <c r="F514" s="181" t="s">
        <v>2177</v>
      </c>
      <c r="G514" s="181" t="s">
        <v>2177</v>
      </c>
      <c r="H514" s="181" t="s">
        <v>2041</v>
      </c>
      <c r="I514" s="168" t="s">
        <v>1433</v>
      </c>
      <c r="J514" s="168" t="s">
        <v>1434</v>
      </c>
      <c r="K514" s="313"/>
      <c r="L514" s="139"/>
      <c r="M514" s="138" t="s">
        <v>1435</v>
      </c>
    </row>
    <row r="515" spans="1:13" ht="15.75" customHeight="1" x14ac:dyDescent="0.35">
      <c r="A515" s="193" t="s">
        <v>3407</v>
      </c>
      <c r="B515" s="138">
        <v>42290</v>
      </c>
      <c r="C515" s="304"/>
      <c r="D515" s="181" t="s">
        <v>2315</v>
      </c>
      <c r="E515" s="181" t="s">
        <v>2256</v>
      </c>
      <c r="F515" s="181" t="s">
        <v>2176</v>
      </c>
      <c r="G515" s="181" t="s">
        <v>2177</v>
      </c>
      <c r="H515" s="181" t="s">
        <v>2041</v>
      </c>
      <c r="I515" s="168" t="s">
        <v>1436</v>
      </c>
      <c r="J515" s="168" t="s">
        <v>1437</v>
      </c>
      <c r="K515" s="313"/>
      <c r="L515" s="139"/>
      <c r="M515" s="138" t="s">
        <v>1438</v>
      </c>
    </row>
    <row r="516" spans="1:13" ht="15.75" customHeight="1" x14ac:dyDescent="0.35">
      <c r="A516" s="193" t="s">
        <v>3408</v>
      </c>
      <c r="B516" s="138">
        <v>42291</v>
      </c>
      <c r="C516" s="304"/>
      <c r="D516" s="181" t="s">
        <v>2081</v>
      </c>
      <c r="E516" s="181" t="s">
        <v>2182</v>
      </c>
      <c r="F516" s="181" t="s">
        <v>2150</v>
      </c>
      <c r="G516" s="181" t="s">
        <v>2151</v>
      </c>
      <c r="H516" s="181" t="s">
        <v>2041</v>
      </c>
      <c r="I516" s="168" t="s">
        <v>1439</v>
      </c>
      <c r="J516" s="168" t="s">
        <v>1440</v>
      </c>
      <c r="K516" s="313"/>
      <c r="L516" s="139"/>
      <c r="M516" s="138">
        <v>42280</v>
      </c>
    </row>
    <row r="517" spans="1:13" ht="15.75" customHeight="1" x14ac:dyDescent="0.35">
      <c r="A517" s="193" t="s">
        <v>3409</v>
      </c>
      <c r="B517" s="138">
        <v>42294</v>
      </c>
      <c r="C517" s="304"/>
      <c r="D517" s="181" t="s">
        <v>2315</v>
      </c>
      <c r="E517" s="181" t="s">
        <v>2176</v>
      </c>
      <c r="F517" s="181" t="s">
        <v>2176</v>
      </c>
      <c r="G517" s="181" t="s">
        <v>2177</v>
      </c>
      <c r="H517" s="181" t="s">
        <v>2041</v>
      </c>
      <c r="I517" s="168" t="s">
        <v>1441</v>
      </c>
      <c r="J517" s="168" t="s">
        <v>1442</v>
      </c>
      <c r="K517" s="313"/>
      <c r="L517" s="139"/>
      <c r="M517" s="138" t="s">
        <v>1443</v>
      </c>
    </row>
    <row r="518" spans="1:13" ht="15.75" customHeight="1" x14ac:dyDescent="0.35">
      <c r="A518" s="193" t="s">
        <v>3410</v>
      </c>
      <c r="B518" s="138">
        <v>42296</v>
      </c>
      <c r="C518" s="304"/>
      <c r="D518" s="181" t="s">
        <v>2316</v>
      </c>
      <c r="E518" s="181" t="s">
        <v>2317</v>
      </c>
      <c r="F518" s="181" t="s">
        <v>2318</v>
      </c>
      <c r="G518" s="181" t="s">
        <v>2049</v>
      </c>
      <c r="H518" s="181" t="s">
        <v>2041</v>
      </c>
      <c r="I518" s="168" t="s">
        <v>1444</v>
      </c>
      <c r="J518" s="168" t="s">
        <v>1445</v>
      </c>
      <c r="K518" s="313"/>
      <c r="L518" s="139"/>
      <c r="M518" s="138" t="s">
        <v>1446</v>
      </c>
    </row>
    <row r="519" spans="1:13" ht="15.75" customHeight="1" x14ac:dyDescent="0.35">
      <c r="A519" s="193" t="s">
        <v>3411</v>
      </c>
      <c r="B519" s="138">
        <v>42297</v>
      </c>
      <c r="C519" s="304"/>
      <c r="D519" s="181" t="s">
        <v>2316</v>
      </c>
      <c r="E519" s="181" t="s">
        <v>2317</v>
      </c>
      <c r="F519" s="181" t="s">
        <v>2318</v>
      </c>
      <c r="G519" s="181" t="s">
        <v>2049</v>
      </c>
      <c r="H519" s="181" t="s">
        <v>2041</v>
      </c>
      <c r="I519" s="168" t="s">
        <v>1447</v>
      </c>
      <c r="J519" s="168" t="s">
        <v>1448</v>
      </c>
      <c r="K519" s="313"/>
      <c r="L519" s="139"/>
      <c r="M519" s="138" t="s">
        <v>1446</v>
      </c>
    </row>
    <row r="520" spans="1:13" ht="15.75" customHeight="1" x14ac:dyDescent="0.35">
      <c r="A520" s="193" t="s">
        <v>3412</v>
      </c>
      <c r="B520" s="138">
        <v>42305</v>
      </c>
      <c r="C520" s="304"/>
      <c r="D520" s="181" t="s">
        <v>2081</v>
      </c>
      <c r="E520" s="181" t="s">
        <v>2182</v>
      </c>
      <c r="F520" s="181" t="s">
        <v>2150</v>
      </c>
      <c r="G520" s="181" t="s">
        <v>2151</v>
      </c>
      <c r="H520" s="181" t="s">
        <v>2041</v>
      </c>
      <c r="I520" s="168" t="s">
        <v>1449</v>
      </c>
      <c r="J520" s="168" t="s">
        <v>1450</v>
      </c>
      <c r="K520" s="313"/>
      <c r="L520" s="139"/>
      <c r="M520" s="138">
        <v>42286</v>
      </c>
    </row>
    <row r="521" spans="1:13" ht="15.75" customHeight="1" x14ac:dyDescent="0.35">
      <c r="A521" s="193" t="s">
        <v>3413</v>
      </c>
      <c r="B521" s="138">
        <v>42315</v>
      </c>
      <c r="C521" s="304"/>
      <c r="D521" s="181" t="s">
        <v>2319</v>
      </c>
      <c r="E521" s="181" t="s">
        <v>2124</v>
      </c>
      <c r="F521" s="181" t="s">
        <v>2045</v>
      </c>
      <c r="G521" s="181" t="s">
        <v>2040</v>
      </c>
      <c r="H521" s="181" t="s">
        <v>2041</v>
      </c>
      <c r="I521" s="168" t="s">
        <v>1451</v>
      </c>
      <c r="J521" s="168" t="s">
        <v>1452</v>
      </c>
      <c r="K521" s="313"/>
      <c r="L521" s="139"/>
      <c r="M521" s="138" t="s">
        <v>1453</v>
      </c>
    </row>
    <row r="522" spans="1:13" ht="15.75" customHeight="1" x14ac:dyDescent="0.35">
      <c r="A522" s="193" t="s">
        <v>3414</v>
      </c>
      <c r="B522" s="138">
        <v>42322</v>
      </c>
      <c r="C522" s="304"/>
      <c r="D522" s="181" t="s">
        <v>2081</v>
      </c>
      <c r="E522" s="181" t="s">
        <v>2182</v>
      </c>
      <c r="F522" s="181" t="s">
        <v>2320</v>
      </c>
      <c r="G522" s="181" t="s">
        <v>2151</v>
      </c>
      <c r="H522" s="181" t="s">
        <v>2041</v>
      </c>
      <c r="I522" s="168" t="s">
        <v>1454</v>
      </c>
      <c r="J522" s="168" t="s">
        <v>1455</v>
      </c>
      <c r="K522" s="313"/>
      <c r="L522" s="139"/>
      <c r="M522" s="138" t="s">
        <v>1456</v>
      </c>
    </row>
    <row r="523" spans="1:13" ht="15.75" customHeight="1" x14ac:dyDescent="0.35">
      <c r="A523" s="193" t="s">
        <v>3415</v>
      </c>
      <c r="B523" s="138">
        <v>42325</v>
      </c>
      <c r="C523" s="304"/>
      <c r="D523" s="181" t="s">
        <v>2315</v>
      </c>
      <c r="E523" s="181" t="s">
        <v>2256</v>
      </c>
      <c r="F523" s="181" t="s">
        <v>2177</v>
      </c>
      <c r="G523" s="181" t="s">
        <v>2177</v>
      </c>
      <c r="H523" s="181" t="s">
        <v>2041</v>
      </c>
      <c r="I523" s="168" t="s">
        <v>1457</v>
      </c>
      <c r="J523" s="168" t="s">
        <v>1458</v>
      </c>
      <c r="K523" s="313"/>
      <c r="L523" s="139"/>
      <c r="M523" s="138" t="s">
        <v>1459</v>
      </c>
    </row>
    <row r="524" spans="1:13" ht="15.75" customHeight="1" x14ac:dyDescent="0.35">
      <c r="A524" s="193" t="s">
        <v>3416</v>
      </c>
      <c r="B524" s="138">
        <v>42325</v>
      </c>
      <c r="C524" s="304"/>
      <c r="D524" s="181" t="s">
        <v>2315</v>
      </c>
      <c r="E524" s="181" t="s">
        <v>2176</v>
      </c>
      <c r="F524" s="181" t="s">
        <v>2177</v>
      </c>
      <c r="G524" s="181" t="s">
        <v>2177</v>
      </c>
      <c r="H524" s="181" t="s">
        <v>2041</v>
      </c>
      <c r="I524" s="168" t="s">
        <v>1460</v>
      </c>
      <c r="J524" s="168" t="s">
        <v>1461</v>
      </c>
      <c r="K524" s="313"/>
      <c r="L524" s="139"/>
      <c r="M524" s="138" t="s">
        <v>1462</v>
      </c>
    </row>
    <row r="525" spans="1:13" ht="15.75" customHeight="1" x14ac:dyDescent="0.35">
      <c r="A525" s="193" t="s">
        <v>3417</v>
      </c>
      <c r="B525" s="138">
        <v>42326</v>
      </c>
      <c r="C525" s="304"/>
      <c r="D525" s="181" t="s">
        <v>2321</v>
      </c>
      <c r="E525" s="181" t="s">
        <v>2059</v>
      </c>
      <c r="F525" s="181" t="s">
        <v>2058</v>
      </c>
      <c r="G525" s="181" t="s">
        <v>2058</v>
      </c>
      <c r="H525" s="181" t="s">
        <v>2041</v>
      </c>
      <c r="I525" s="168" t="s">
        <v>1463</v>
      </c>
      <c r="J525" s="168" t="s">
        <v>1464</v>
      </c>
      <c r="K525" s="313"/>
      <c r="L525" s="139"/>
      <c r="M525" s="138">
        <v>42285</v>
      </c>
    </row>
    <row r="526" spans="1:13" ht="15.75" customHeight="1" x14ac:dyDescent="0.35">
      <c r="A526" s="193" t="s">
        <v>3418</v>
      </c>
      <c r="B526" s="138">
        <v>42326</v>
      </c>
      <c r="C526" s="304"/>
      <c r="D526" s="181" t="s">
        <v>2322</v>
      </c>
      <c r="E526" s="181" t="s">
        <v>2099</v>
      </c>
      <c r="F526" s="181" t="s">
        <v>2073</v>
      </c>
      <c r="G526" s="181" t="s">
        <v>2041</v>
      </c>
      <c r="H526" s="181" t="s">
        <v>2041</v>
      </c>
      <c r="I526" s="168" t="s">
        <v>3419</v>
      </c>
      <c r="J526" s="168" t="s">
        <v>1465</v>
      </c>
      <c r="K526" s="313"/>
      <c r="L526" s="139"/>
      <c r="M526" s="138" t="s">
        <v>1435</v>
      </c>
    </row>
    <row r="527" spans="1:13" ht="15.75" customHeight="1" x14ac:dyDescent="0.35">
      <c r="A527" s="193" t="s">
        <v>3420</v>
      </c>
      <c r="B527" s="138">
        <v>42327</v>
      </c>
      <c r="C527" s="304"/>
      <c r="D527" s="181" t="s">
        <v>2323</v>
      </c>
      <c r="E527" s="181" t="s">
        <v>2232</v>
      </c>
      <c r="F527" s="181" t="s">
        <v>2177</v>
      </c>
      <c r="G527" s="181" t="s">
        <v>2177</v>
      </c>
      <c r="H527" s="181" t="s">
        <v>2041</v>
      </c>
      <c r="I527" s="168" t="s">
        <v>1466</v>
      </c>
      <c r="J527" s="168" t="s">
        <v>1467</v>
      </c>
      <c r="K527" s="313"/>
      <c r="L527" s="139"/>
      <c r="M527" s="138" t="s">
        <v>1468</v>
      </c>
    </row>
    <row r="528" spans="1:13" ht="15.75" customHeight="1" x14ac:dyDescent="0.35">
      <c r="A528" s="193" t="s">
        <v>3421</v>
      </c>
      <c r="B528" s="138">
        <v>42327</v>
      </c>
      <c r="C528" s="304"/>
      <c r="D528" s="181" t="s">
        <v>2136</v>
      </c>
      <c r="E528" s="181" t="s">
        <v>2137</v>
      </c>
      <c r="F528" s="181" t="s">
        <v>2040</v>
      </c>
      <c r="G528" s="181" t="s">
        <v>2040</v>
      </c>
      <c r="H528" s="181" t="s">
        <v>2041</v>
      </c>
      <c r="I528" s="168" t="s">
        <v>1469</v>
      </c>
      <c r="J528" s="168" t="s">
        <v>1470</v>
      </c>
      <c r="K528" s="313"/>
      <c r="L528" s="139"/>
      <c r="M528" s="138" t="s">
        <v>1471</v>
      </c>
    </row>
    <row r="529" spans="1:13" ht="15.75" customHeight="1" x14ac:dyDescent="0.35">
      <c r="A529" s="193" t="s">
        <v>3422</v>
      </c>
      <c r="B529" s="138">
        <v>43497</v>
      </c>
      <c r="C529" s="304"/>
      <c r="D529" s="181" t="s">
        <v>2146</v>
      </c>
      <c r="E529" s="181" t="s">
        <v>2045</v>
      </c>
      <c r="F529" s="181" t="s">
        <v>2040</v>
      </c>
      <c r="G529" s="181" t="s">
        <v>2040</v>
      </c>
      <c r="H529" s="181" t="s">
        <v>2041</v>
      </c>
      <c r="I529" s="168" t="s">
        <v>1472</v>
      </c>
      <c r="J529" s="168" t="s">
        <v>1473</v>
      </c>
      <c r="K529" s="313"/>
      <c r="L529" s="139"/>
      <c r="M529" s="138">
        <v>42226</v>
      </c>
    </row>
    <row r="530" spans="1:13" ht="15.75" customHeight="1" x14ac:dyDescent="0.35">
      <c r="A530" s="193" t="s">
        <v>3423</v>
      </c>
      <c r="B530" s="138">
        <v>42404</v>
      </c>
      <c r="C530" s="304"/>
      <c r="D530" s="181" t="s">
        <v>2219</v>
      </c>
      <c r="E530" s="181" t="s">
        <v>2047</v>
      </c>
      <c r="F530" s="181" t="s">
        <v>2049</v>
      </c>
      <c r="G530" s="181" t="s">
        <v>2049</v>
      </c>
      <c r="H530" s="181" t="s">
        <v>2041</v>
      </c>
      <c r="I530" s="168" t="s">
        <v>1474</v>
      </c>
      <c r="J530" s="168" t="s">
        <v>1475</v>
      </c>
      <c r="K530" s="313"/>
      <c r="L530" s="139"/>
      <c r="M530" s="138">
        <v>42552</v>
      </c>
    </row>
    <row r="531" spans="1:13" ht="15.75" customHeight="1" x14ac:dyDescent="0.35">
      <c r="A531" s="193" t="s">
        <v>3424</v>
      </c>
      <c r="B531" s="138">
        <v>43512</v>
      </c>
      <c r="C531" s="304"/>
      <c r="D531" s="181" t="s">
        <v>2155</v>
      </c>
      <c r="E531" s="181" t="s">
        <v>2073</v>
      </c>
      <c r="F531" s="181" t="s">
        <v>2073</v>
      </c>
      <c r="G531" s="181" t="s">
        <v>2041</v>
      </c>
      <c r="H531" s="181" t="s">
        <v>2041</v>
      </c>
      <c r="I531" s="168" t="s">
        <v>1476</v>
      </c>
      <c r="J531" s="168" t="s">
        <v>1477</v>
      </c>
      <c r="K531" s="313"/>
      <c r="L531" s="139"/>
      <c r="M531" s="138">
        <v>42278</v>
      </c>
    </row>
    <row r="532" spans="1:13" ht="15.75" customHeight="1" x14ac:dyDescent="0.35">
      <c r="A532" s="193" t="s">
        <v>3425</v>
      </c>
      <c r="B532" s="138">
        <v>43515</v>
      </c>
      <c r="C532" s="304"/>
      <c r="D532" s="181" t="s">
        <v>2275</v>
      </c>
      <c r="E532" s="181" t="s">
        <v>2073</v>
      </c>
      <c r="F532" s="181" t="s">
        <v>2073</v>
      </c>
      <c r="G532" s="181" t="s">
        <v>2073</v>
      </c>
      <c r="H532" s="181" t="s">
        <v>2041</v>
      </c>
      <c r="I532" s="168" t="s">
        <v>1478</v>
      </c>
      <c r="J532" s="168" t="s">
        <v>1479</v>
      </c>
      <c r="K532" s="313"/>
      <c r="L532" s="139"/>
      <c r="M532" s="138">
        <v>42045</v>
      </c>
    </row>
    <row r="533" spans="1:13" ht="15.75" customHeight="1" x14ac:dyDescent="0.35">
      <c r="A533" s="193" t="s">
        <v>3426</v>
      </c>
      <c r="B533" s="138">
        <v>42419</v>
      </c>
      <c r="C533" s="304"/>
      <c r="D533" s="181" t="s">
        <v>2189</v>
      </c>
      <c r="E533" s="181" t="s">
        <v>2177</v>
      </c>
      <c r="F533" s="181" t="s">
        <v>2177</v>
      </c>
      <c r="G533" s="181" t="s">
        <v>2041</v>
      </c>
      <c r="H533" s="181" t="s">
        <v>2041</v>
      </c>
      <c r="I533" s="168" t="s">
        <v>1480</v>
      </c>
      <c r="J533" s="168" t="s">
        <v>1481</v>
      </c>
      <c r="K533" s="313"/>
      <c r="L533" s="138"/>
      <c r="M533" s="138">
        <v>42044</v>
      </c>
    </row>
    <row r="534" spans="1:13" ht="15.75" customHeight="1" x14ac:dyDescent="0.35">
      <c r="A534" s="193" t="s">
        <v>3427</v>
      </c>
      <c r="B534" s="138">
        <v>43516</v>
      </c>
      <c r="C534" s="304"/>
      <c r="D534" s="181" t="s">
        <v>2324</v>
      </c>
      <c r="E534" s="181" t="s">
        <v>2325</v>
      </c>
      <c r="F534" s="181" t="s">
        <v>2058</v>
      </c>
      <c r="G534" s="181" t="s">
        <v>2041</v>
      </c>
      <c r="H534" s="181" t="s">
        <v>2041</v>
      </c>
      <c r="I534" s="168" t="s">
        <v>1482</v>
      </c>
      <c r="J534" s="168" t="s">
        <v>1483</v>
      </c>
      <c r="K534" s="313"/>
      <c r="L534" s="139"/>
      <c r="M534" s="138">
        <v>42140</v>
      </c>
    </row>
    <row r="535" spans="1:13" ht="15.75" customHeight="1" x14ac:dyDescent="0.35">
      <c r="A535" s="193" t="s">
        <v>3428</v>
      </c>
      <c r="B535" s="138">
        <v>43522</v>
      </c>
      <c r="C535" s="304"/>
      <c r="D535" s="181" t="s">
        <v>2326</v>
      </c>
      <c r="E535" s="181" t="s">
        <v>2190</v>
      </c>
      <c r="F535" s="181" t="s">
        <v>2177</v>
      </c>
      <c r="G535" s="181" t="s">
        <v>2177</v>
      </c>
      <c r="H535" s="181" t="s">
        <v>2041</v>
      </c>
      <c r="I535" s="168" t="s">
        <v>1484</v>
      </c>
      <c r="J535" s="168" t="s">
        <v>1485</v>
      </c>
      <c r="K535" s="313"/>
      <c r="L535" s="139"/>
      <c r="M535" s="138">
        <v>42198</v>
      </c>
    </row>
    <row r="536" spans="1:13" ht="15.75" customHeight="1" x14ac:dyDescent="0.35">
      <c r="A536" s="193" t="s">
        <v>3429</v>
      </c>
      <c r="B536" s="138">
        <v>42434</v>
      </c>
      <c r="C536" s="304"/>
      <c r="D536" s="181" t="s">
        <v>2219</v>
      </c>
      <c r="E536" s="181" t="s">
        <v>2047</v>
      </c>
      <c r="F536" s="181" t="s">
        <v>2048</v>
      </c>
      <c r="G536" s="181" t="s">
        <v>2049</v>
      </c>
      <c r="H536" s="181" t="s">
        <v>2041</v>
      </c>
      <c r="I536" s="168" t="s">
        <v>1486</v>
      </c>
      <c r="J536" s="168" t="s">
        <v>1487</v>
      </c>
      <c r="K536" s="313"/>
      <c r="L536" s="139"/>
      <c r="M536" s="138">
        <v>42427</v>
      </c>
    </row>
    <row r="537" spans="1:13" ht="15.75" customHeight="1" x14ac:dyDescent="0.35">
      <c r="A537" s="193" t="s">
        <v>3430</v>
      </c>
      <c r="B537" s="138">
        <v>42436</v>
      </c>
      <c r="C537" s="304"/>
      <c r="D537" s="181" t="s">
        <v>2327</v>
      </c>
      <c r="E537" s="181" t="s">
        <v>2089</v>
      </c>
      <c r="F537" s="181" t="s">
        <v>2045</v>
      </c>
      <c r="G537" s="181" t="s">
        <v>2040</v>
      </c>
      <c r="H537" s="181" t="s">
        <v>2041</v>
      </c>
      <c r="I537" s="168" t="s">
        <v>1488</v>
      </c>
      <c r="J537" s="168" t="s">
        <v>1489</v>
      </c>
      <c r="K537" s="313"/>
      <c r="L537" s="139"/>
      <c r="M537" s="138">
        <v>42415</v>
      </c>
    </row>
    <row r="538" spans="1:13" ht="15.75" customHeight="1" x14ac:dyDescent="0.35">
      <c r="A538" s="193" t="s">
        <v>3431</v>
      </c>
      <c r="B538" s="138">
        <v>42436</v>
      </c>
      <c r="C538" s="304"/>
      <c r="D538" s="181" t="s">
        <v>2046</v>
      </c>
      <c r="E538" s="181" t="s">
        <v>2047</v>
      </c>
      <c r="F538" s="181" t="s">
        <v>2047</v>
      </c>
      <c r="G538" s="181" t="s">
        <v>2049</v>
      </c>
      <c r="H538" s="181" t="s">
        <v>2041</v>
      </c>
      <c r="I538" s="168" t="s">
        <v>1490</v>
      </c>
      <c r="J538" s="168" t="s">
        <v>1491</v>
      </c>
      <c r="K538" s="313"/>
      <c r="L538" s="139"/>
      <c r="M538" s="138">
        <v>42415</v>
      </c>
    </row>
    <row r="539" spans="1:13" ht="15.75" customHeight="1" x14ac:dyDescent="0.35">
      <c r="A539" s="193" t="s">
        <v>3432</v>
      </c>
      <c r="B539" s="138">
        <v>42457</v>
      </c>
      <c r="C539" s="304"/>
      <c r="D539" s="181" t="s">
        <v>2328</v>
      </c>
      <c r="E539" s="181" t="s">
        <v>2150</v>
      </c>
      <c r="F539" s="181" t="s">
        <v>2151</v>
      </c>
      <c r="G539" s="181" t="s">
        <v>2151</v>
      </c>
      <c r="H539" s="181" t="s">
        <v>2041</v>
      </c>
      <c r="I539" s="168" t="s">
        <v>1492</v>
      </c>
      <c r="J539" s="168" t="s">
        <v>1493</v>
      </c>
      <c r="K539" s="313"/>
      <c r="L539" s="139"/>
      <c r="M539" s="138" t="s">
        <v>1494</v>
      </c>
    </row>
    <row r="540" spans="1:13" ht="15.75" customHeight="1" x14ac:dyDescent="0.35">
      <c r="A540" s="193" t="s">
        <v>3433</v>
      </c>
      <c r="B540" s="138">
        <v>42457</v>
      </c>
      <c r="C540" s="304"/>
      <c r="D540" s="181" t="s">
        <v>2328</v>
      </c>
      <c r="E540" s="181" t="s">
        <v>2150</v>
      </c>
      <c r="F540" s="181" t="s">
        <v>2151</v>
      </c>
      <c r="G540" s="181" t="s">
        <v>2151</v>
      </c>
      <c r="H540" s="181" t="s">
        <v>2041</v>
      </c>
      <c r="I540" s="168" t="s">
        <v>1495</v>
      </c>
      <c r="J540" s="168" t="s">
        <v>1496</v>
      </c>
      <c r="K540" s="313"/>
      <c r="L540" s="139"/>
      <c r="M540" s="138" t="s">
        <v>1494</v>
      </c>
    </row>
    <row r="541" spans="1:13" ht="15.75" customHeight="1" x14ac:dyDescent="0.35">
      <c r="A541" s="193" t="s">
        <v>3434</v>
      </c>
      <c r="B541" s="138">
        <v>42457</v>
      </c>
      <c r="C541" s="304"/>
      <c r="D541" s="181" t="s">
        <v>2328</v>
      </c>
      <c r="E541" s="181" t="s">
        <v>2329</v>
      </c>
      <c r="F541" s="181" t="s">
        <v>2150</v>
      </c>
      <c r="G541" s="181" t="s">
        <v>2151</v>
      </c>
      <c r="H541" s="181" t="s">
        <v>2041</v>
      </c>
      <c r="I541" s="168" t="s">
        <v>1497</v>
      </c>
      <c r="J541" s="168" t="s">
        <v>1498</v>
      </c>
      <c r="K541" s="313"/>
      <c r="L541" s="139"/>
      <c r="M541" s="138">
        <v>42449</v>
      </c>
    </row>
    <row r="542" spans="1:13" ht="15.75" customHeight="1" x14ac:dyDescent="0.35">
      <c r="A542" s="193" t="s">
        <v>3435</v>
      </c>
      <c r="B542" s="138">
        <v>42457</v>
      </c>
      <c r="C542" s="304"/>
      <c r="D542" s="181" t="s">
        <v>2330</v>
      </c>
      <c r="E542" s="181" t="s">
        <v>2047</v>
      </c>
      <c r="F542" s="181" t="s">
        <v>2048</v>
      </c>
      <c r="G542" s="181" t="s">
        <v>2049</v>
      </c>
      <c r="H542" s="181" t="s">
        <v>2041</v>
      </c>
      <c r="I542" s="168" t="s">
        <v>1499</v>
      </c>
      <c r="J542" s="168" t="s">
        <v>1500</v>
      </c>
      <c r="K542" s="313"/>
      <c r="L542" s="139"/>
      <c r="M542" s="138">
        <v>42444</v>
      </c>
    </row>
    <row r="543" spans="1:13" ht="15.75" customHeight="1" x14ac:dyDescent="0.35">
      <c r="A543" s="193" t="s">
        <v>3436</v>
      </c>
      <c r="B543" s="138">
        <v>42467</v>
      </c>
      <c r="C543" s="304"/>
      <c r="D543" s="181" t="s">
        <v>2256</v>
      </c>
      <c r="E543" s="181" t="s">
        <v>2176</v>
      </c>
      <c r="F543" s="181" t="s">
        <v>2177</v>
      </c>
      <c r="G543" s="181" t="s">
        <v>2177</v>
      </c>
      <c r="H543" s="181" t="s">
        <v>2041</v>
      </c>
      <c r="I543" s="168" t="s">
        <v>1501</v>
      </c>
      <c r="J543" s="168" t="s">
        <v>1502</v>
      </c>
      <c r="K543" s="313"/>
      <c r="L543" s="139"/>
      <c r="M543" s="138">
        <v>42583</v>
      </c>
    </row>
    <row r="544" spans="1:13" ht="15.75" customHeight="1" x14ac:dyDescent="0.35">
      <c r="A544" s="193" t="s">
        <v>3437</v>
      </c>
      <c r="B544" s="138">
        <v>42474</v>
      </c>
      <c r="C544" s="304"/>
      <c r="D544" s="181" t="s">
        <v>2327</v>
      </c>
      <c r="E544" s="181" t="s">
        <v>2045</v>
      </c>
      <c r="F544" s="181" t="s">
        <v>2045</v>
      </c>
      <c r="G544" s="181" t="s">
        <v>2040</v>
      </c>
      <c r="H544" s="181" t="s">
        <v>2041</v>
      </c>
      <c r="I544" s="168" t="s">
        <v>1503</v>
      </c>
      <c r="J544" s="168" t="s">
        <v>1504</v>
      </c>
      <c r="K544" s="313"/>
      <c r="L544" s="139"/>
      <c r="M544" s="138">
        <v>42100</v>
      </c>
    </row>
    <row r="545" spans="1:13" ht="15.75" customHeight="1" x14ac:dyDescent="0.35">
      <c r="A545" s="193" t="s">
        <v>3438</v>
      </c>
      <c r="B545" s="138">
        <v>42474</v>
      </c>
      <c r="C545" s="304"/>
      <c r="D545" s="181" t="s">
        <v>2327</v>
      </c>
      <c r="E545" s="181" t="s">
        <v>2045</v>
      </c>
      <c r="F545" s="181" t="s">
        <v>2045</v>
      </c>
      <c r="G545" s="181" t="s">
        <v>2040</v>
      </c>
      <c r="H545" s="181" t="s">
        <v>2041</v>
      </c>
      <c r="I545" s="168" t="s">
        <v>1505</v>
      </c>
      <c r="J545" s="168" t="s">
        <v>1506</v>
      </c>
      <c r="K545" s="313"/>
      <c r="L545" s="139"/>
      <c r="M545" s="138">
        <v>42459</v>
      </c>
    </row>
    <row r="546" spans="1:13" ht="15.75" customHeight="1" x14ac:dyDescent="0.35">
      <c r="A546" s="193" t="s">
        <v>3439</v>
      </c>
      <c r="B546" s="138">
        <v>42474</v>
      </c>
      <c r="C546" s="304"/>
      <c r="D546" s="181" t="s">
        <v>2327</v>
      </c>
      <c r="E546" s="181" t="s">
        <v>2045</v>
      </c>
      <c r="F546" s="181" t="s">
        <v>2045</v>
      </c>
      <c r="G546" s="181" t="s">
        <v>2040</v>
      </c>
      <c r="H546" s="181" t="s">
        <v>2041</v>
      </c>
      <c r="I546" s="168" t="s">
        <v>1507</v>
      </c>
      <c r="J546" s="168" t="s">
        <v>1508</v>
      </c>
      <c r="K546" s="313"/>
      <c r="L546" s="139"/>
      <c r="M546" s="138">
        <v>42678</v>
      </c>
    </row>
    <row r="547" spans="1:13" ht="15.75" customHeight="1" x14ac:dyDescent="0.35">
      <c r="A547" s="193" t="s">
        <v>3440</v>
      </c>
      <c r="B547" s="138">
        <v>42474</v>
      </c>
      <c r="C547" s="304"/>
      <c r="D547" s="181" t="s">
        <v>2328</v>
      </c>
      <c r="E547" s="181" t="s">
        <v>2249</v>
      </c>
      <c r="F547" s="181" t="s">
        <v>2331</v>
      </c>
      <c r="G547" s="181" t="s">
        <v>2151</v>
      </c>
      <c r="H547" s="181" t="s">
        <v>2041</v>
      </c>
      <c r="I547" s="168" t="s">
        <v>1509</v>
      </c>
      <c r="J547" s="168" t="s">
        <v>1510</v>
      </c>
      <c r="K547" s="313"/>
      <c r="L547" s="139"/>
      <c r="M547" s="138">
        <v>42647</v>
      </c>
    </row>
    <row r="548" spans="1:13" ht="15.75" customHeight="1" x14ac:dyDescent="0.35">
      <c r="A548" s="193" t="s">
        <v>3441</v>
      </c>
      <c r="B548" s="138">
        <v>42474</v>
      </c>
      <c r="C548" s="304"/>
      <c r="D548" s="181" t="s">
        <v>2327</v>
      </c>
      <c r="E548" s="181" t="s">
        <v>2332</v>
      </c>
      <c r="F548" s="181" t="s">
        <v>2045</v>
      </c>
      <c r="G548" s="181" t="s">
        <v>2040</v>
      </c>
      <c r="H548" s="181" t="s">
        <v>2041</v>
      </c>
      <c r="I548" s="168" t="s">
        <v>1511</v>
      </c>
      <c r="J548" s="168" t="s">
        <v>1512</v>
      </c>
      <c r="K548" s="313"/>
      <c r="L548" s="139"/>
      <c r="M548" s="138">
        <v>42494</v>
      </c>
    </row>
    <row r="549" spans="1:13" ht="15.75" customHeight="1" x14ac:dyDescent="0.35">
      <c r="A549" s="193" t="s">
        <v>3442</v>
      </c>
      <c r="B549" s="138">
        <v>42474</v>
      </c>
      <c r="C549" s="304"/>
      <c r="D549" s="181" t="s">
        <v>2327</v>
      </c>
      <c r="E549" s="181" t="s">
        <v>2045</v>
      </c>
      <c r="F549" s="181" t="s">
        <v>2045</v>
      </c>
      <c r="G549" s="181" t="s">
        <v>2040</v>
      </c>
      <c r="H549" s="181" t="s">
        <v>2041</v>
      </c>
      <c r="I549" s="168" t="s">
        <v>1513</v>
      </c>
      <c r="J549" s="168" t="s">
        <v>1514</v>
      </c>
      <c r="K549" s="313"/>
      <c r="L549" s="139"/>
      <c r="M549" s="138">
        <v>42617</v>
      </c>
    </row>
    <row r="550" spans="1:13" ht="15.75" customHeight="1" x14ac:dyDescent="0.35">
      <c r="A550" s="193" t="s">
        <v>3443</v>
      </c>
      <c r="B550" s="138">
        <v>42482</v>
      </c>
      <c r="C550" s="304"/>
      <c r="D550" s="181" t="s">
        <v>2333</v>
      </c>
      <c r="E550" s="181" t="s">
        <v>2334</v>
      </c>
      <c r="F550" s="181" t="s">
        <v>2047</v>
      </c>
      <c r="G550" s="181" t="s">
        <v>2049</v>
      </c>
      <c r="H550" s="181" t="s">
        <v>2041</v>
      </c>
      <c r="I550" s="168" t="s">
        <v>1515</v>
      </c>
      <c r="J550" s="168" t="s">
        <v>1516</v>
      </c>
      <c r="K550" s="313"/>
      <c r="L550" s="139"/>
      <c r="M550" s="138">
        <v>42475</v>
      </c>
    </row>
    <row r="551" spans="1:13" ht="15.75" customHeight="1" x14ac:dyDescent="0.35">
      <c r="A551" s="193" t="s">
        <v>3444</v>
      </c>
      <c r="B551" s="138">
        <v>42482</v>
      </c>
      <c r="C551" s="304"/>
      <c r="D551" s="181" t="s">
        <v>2335</v>
      </c>
      <c r="E551" s="181" t="s">
        <v>2048</v>
      </c>
      <c r="F551" s="181" t="s">
        <v>2336</v>
      </c>
      <c r="G551" s="181" t="s">
        <v>2049</v>
      </c>
      <c r="H551" s="181" t="s">
        <v>2041</v>
      </c>
      <c r="I551" s="168" t="s">
        <v>1517</v>
      </c>
      <c r="J551" s="168" t="s">
        <v>1518</v>
      </c>
      <c r="K551" s="313"/>
      <c r="L551" s="139"/>
      <c r="M551" s="138">
        <v>42475</v>
      </c>
    </row>
    <row r="552" spans="1:13" ht="15.75" customHeight="1" x14ac:dyDescent="0.35">
      <c r="A552" s="193" t="s">
        <v>3445</v>
      </c>
      <c r="B552" s="138">
        <v>42482</v>
      </c>
      <c r="C552" s="304"/>
      <c r="D552" s="181" t="s">
        <v>2337</v>
      </c>
      <c r="E552" s="181" t="s">
        <v>2048</v>
      </c>
      <c r="F552" s="181" t="s">
        <v>2049</v>
      </c>
      <c r="G552" s="181" t="s">
        <v>2049</v>
      </c>
      <c r="H552" s="181" t="s">
        <v>2041</v>
      </c>
      <c r="I552" s="168" t="s">
        <v>1519</v>
      </c>
      <c r="J552" s="168" t="s">
        <v>1520</v>
      </c>
      <c r="K552" s="313"/>
      <c r="L552" s="139"/>
      <c r="M552" s="138">
        <v>42473</v>
      </c>
    </row>
    <row r="553" spans="1:13" ht="15.75" customHeight="1" x14ac:dyDescent="0.35">
      <c r="A553" s="193" t="s">
        <v>3446</v>
      </c>
      <c r="B553" s="138">
        <v>42492</v>
      </c>
      <c r="C553" s="304"/>
      <c r="D553" s="181" t="s">
        <v>2338</v>
      </c>
      <c r="E553" s="181" t="s">
        <v>2039</v>
      </c>
      <c r="F553" s="181" t="s">
        <v>2039</v>
      </c>
      <c r="G553" s="181" t="s">
        <v>2040</v>
      </c>
      <c r="H553" s="181" t="s">
        <v>2041</v>
      </c>
      <c r="I553" s="168" t="s">
        <v>1521</v>
      </c>
      <c r="J553" s="168" t="s">
        <v>1522</v>
      </c>
      <c r="K553" s="313"/>
      <c r="L553" s="139"/>
      <c r="M553" s="138">
        <v>42488</v>
      </c>
    </row>
    <row r="554" spans="1:13" ht="15.75" customHeight="1" x14ac:dyDescent="0.35">
      <c r="A554" s="193" t="s">
        <v>3447</v>
      </c>
      <c r="B554" s="138">
        <v>42528</v>
      </c>
      <c r="C554" s="304"/>
      <c r="D554" s="181" t="s">
        <v>2339</v>
      </c>
      <c r="E554" s="181" t="s">
        <v>2340</v>
      </c>
      <c r="F554" s="181" t="s">
        <v>2341</v>
      </c>
      <c r="G554" s="181" t="s">
        <v>2049</v>
      </c>
      <c r="H554" s="181" t="s">
        <v>2041</v>
      </c>
      <c r="I554" s="168" t="s">
        <v>1523</v>
      </c>
      <c r="J554" s="168" t="s">
        <v>1524</v>
      </c>
      <c r="K554" s="313"/>
      <c r="L554" s="139"/>
      <c r="M554" s="138">
        <v>42484</v>
      </c>
    </row>
    <row r="555" spans="1:13" ht="15.75" customHeight="1" x14ac:dyDescent="0.35">
      <c r="A555" s="193" t="s">
        <v>3448</v>
      </c>
      <c r="B555" s="138">
        <v>42528</v>
      </c>
      <c r="C555" s="304"/>
      <c r="D555" s="181" t="s">
        <v>2339</v>
      </c>
      <c r="E555" s="181" t="s">
        <v>2340</v>
      </c>
      <c r="F555" s="181" t="s">
        <v>2341</v>
      </c>
      <c r="G555" s="181" t="s">
        <v>2049</v>
      </c>
      <c r="H555" s="181" t="s">
        <v>2041</v>
      </c>
      <c r="I555" s="168" t="s">
        <v>1525</v>
      </c>
      <c r="J555" s="168" t="s">
        <v>1526</v>
      </c>
      <c r="K555" s="313"/>
      <c r="L555" s="139"/>
      <c r="M555" s="138">
        <v>42471</v>
      </c>
    </row>
    <row r="556" spans="1:13" ht="15.75" customHeight="1" x14ac:dyDescent="0.35">
      <c r="A556" s="193" t="s">
        <v>3449</v>
      </c>
      <c r="B556" s="138">
        <v>42528</v>
      </c>
      <c r="C556" s="304"/>
      <c r="D556" s="181" t="s">
        <v>2339</v>
      </c>
      <c r="E556" s="181" t="s">
        <v>2340</v>
      </c>
      <c r="F556" s="181" t="s">
        <v>2341</v>
      </c>
      <c r="G556" s="181" t="s">
        <v>2049</v>
      </c>
      <c r="H556" s="181" t="s">
        <v>2041</v>
      </c>
      <c r="I556" s="168" t="s">
        <v>1527</v>
      </c>
      <c r="J556" s="168" t="s">
        <v>1528</v>
      </c>
      <c r="K556" s="313"/>
      <c r="L556" s="139"/>
      <c r="M556" s="138">
        <v>42515</v>
      </c>
    </row>
    <row r="557" spans="1:13" ht="15.75" customHeight="1" x14ac:dyDescent="0.35">
      <c r="A557" s="193" t="s">
        <v>3450</v>
      </c>
      <c r="B557" s="138">
        <v>42469</v>
      </c>
      <c r="C557" s="304"/>
      <c r="D557" s="181" t="s">
        <v>2190</v>
      </c>
      <c r="E557" s="181" t="s">
        <v>2189</v>
      </c>
      <c r="F557" s="181" t="s">
        <v>2177</v>
      </c>
      <c r="G557" s="181" t="s">
        <v>2177</v>
      </c>
      <c r="H557" s="181" t="s">
        <v>2041</v>
      </c>
      <c r="I557" s="168" t="s">
        <v>1529</v>
      </c>
      <c r="J557" s="168" t="s">
        <v>1530</v>
      </c>
      <c r="K557" s="313"/>
      <c r="L557" s="139"/>
      <c r="M557" s="138">
        <v>42688</v>
      </c>
    </row>
    <row r="558" spans="1:13" ht="15.75" customHeight="1" x14ac:dyDescent="0.35">
      <c r="A558" s="193" t="s">
        <v>3451</v>
      </c>
      <c r="B558" s="138">
        <v>42549</v>
      </c>
      <c r="C558" s="304"/>
      <c r="D558" s="181" t="s">
        <v>2342</v>
      </c>
      <c r="E558" s="181" t="s">
        <v>2048</v>
      </c>
      <c r="F558" s="181" t="s">
        <v>2048</v>
      </c>
      <c r="G558" s="181" t="s">
        <v>2049</v>
      </c>
      <c r="H558" s="181" t="s">
        <v>2041</v>
      </c>
      <c r="I558" s="168" t="s">
        <v>1531</v>
      </c>
      <c r="J558" s="168" t="s">
        <v>1532</v>
      </c>
      <c r="K558" s="313"/>
      <c r="L558" s="139"/>
      <c r="M558" s="138">
        <v>42493</v>
      </c>
    </row>
    <row r="559" spans="1:13" ht="15.75" customHeight="1" x14ac:dyDescent="0.35">
      <c r="A559" s="193" t="s">
        <v>3452</v>
      </c>
      <c r="B559" s="138">
        <v>42537</v>
      </c>
      <c r="C559" s="304"/>
      <c r="D559" s="181" t="s">
        <v>2219</v>
      </c>
      <c r="E559" s="181" t="s">
        <v>2047</v>
      </c>
      <c r="F559" s="181" t="s">
        <v>2048</v>
      </c>
      <c r="G559" s="181" t="s">
        <v>2049</v>
      </c>
      <c r="H559" s="181" t="s">
        <v>2041</v>
      </c>
      <c r="I559" s="168" t="s">
        <v>1533</v>
      </c>
      <c r="J559" s="168" t="s">
        <v>1534</v>
      </c>
      <c r="K559" s="313"/>
      <c r="L559" s="139"/>
      <c r="M559" s="138">
        <v>42475</v>
      </c>
    </row>
    <row r="560" spans="1:13" ht="15.75" customHeight="1" x14ac:dyDescent="0.35">
      <c r="A560" s="193" t="s">
        <v>3453</v>
      </c>
      <c r="B560" s="138">
        <v>42537</v>
      </c>
      <c r="C560" s="304"/>
      <c r="D560" s="181" t="s">
        <v>2343</v>
      </c>
      <c r="E560" s="181" t="s">
        <v>2047</v>
      </c>
      <c r="F560" s="181" t="s">
        <v>2048</v>
      </c>
      <c r="G560" s="181" t="s">
        <v>2049</v>
      </c>
      <c r="H560" s="181" t="s">
        <v>2041</v>
      </c>
      <c r="I560" s="168" t="s">
        <v>1535</v>
      </c>
      <c r="J560" s="168" t="s">
        <v>1536</v>
      </c>
      <c r="K560" s="313"/>
      <c r="L560" s="139"/>
      <c r="M560" s="138">
        <v>42472</v>
      </c>
    </row>
    <row r="561" spans="1:13" ht="15.75" customHeight="1" x14ac:dyDescent="0.35">
      <c r="A561" s="193" t="s">
        <v>3454</v>
      </c>
      <c r="B561" s="138">
        <v>42537</v>
      </c>
      <c r="C561" s="304"/>
      <c r="D561" s="181" t="s">
        <v>2343</v>
      </c>
      <c r="E561" s="181" t="s">
        <v>2047</v>
      </c>
      <c r="F561" s="181" t="s">
        <v>2048</v>
      </c>
      <c r="G561" s="181" t="s">
        <v>2049</v>
      </c>
      <c r="H561" s="181" t="s">
        <v>2041</v>
      </c>
      <c r="I561" s="168" t="s">
        <v>1537</v>
      </c>
      <c r="J561" s="168" t="s">
        <v>1538</v>
      </c>
      <c r="K561" s="313"/>
      <c r="L561" s="139"/>
      <c r="M561" s="138">
        <v>42472</v>
      </c>
    </row>
    <row r="562" spans="1:13" ht="15.75" customHeight="1" x14ac:dyDescent="0.35">
      <c r="A562" s="193" t="s">
        <v>3455</v>
      </c>
      <c r="B562" s="138">
        <v>42537</v>
      </c>
      <c r="C562" s="304"/>
      <c r="D562" s="181" t="s">
        <v>2344</v>
      </c>
      <c r="E562" s="181" t="s">
        <v>2047</v>
      </c>
      <c r="F562" s="181" t="s">
        <v>2048</v>
      </c>
      <c r="G562" s="181" t="s">
        <v>2049</v>
      </c>
      <c r="H562" s="181" t="s">
        <v>2041</v>
      </c>
      <c r="I562" s="168" t="s">
        <v>1539</v>
      </c>
      <c r="J562" s="168" t="s">
        <v>1540</v>
      </c>
      <c r="K562" s="313"/>
      <c r="L562" s="139"/>
      <c r="M562" s="138">
        <v>42474</v>
      </c>
    </row>
    <row r="563" spans="1:13" ht="15.75" customHeight="1" x14ac:dyDescent="0.35">
      <c r="A563" s="193" t="s">
        <v>3456</v>
      </c>
      <c r="B563" s="138">
        <v>42537</v>
      </c>
      <c r="C563" s="304"/>
      <c r="D563" s="181" t="s">
        <v>2219</v>
      </c>
      <c r="E563" s="181" t="s">
        <v>2047</v>
      </c>
      <c r="F563" s="181" t="s">
        <v>2048</v>
      </c>
      <c r="G563" s="181" t="s">
        <v>2049</v>
      </c>
      <c r="H563" s="181" t="s">
        <v>2041</v>
      </c>
      <c r="I563" s="168" t="s">
        <v>1541</v>
      </c>
      <c r="J563" s="168" t="s">
        <v>1542</v>
      </c>
      <c r="K563" s="313"/>
      <c r="L563" s="139"/>
      <c r="M563" s="138">
        <v>42471</v>
      </c>
    </row>
    <row r="564" spans="1:13" ht="15.75" customHeight="1" x14ac:dyDescent="0.35">
      <c r="A564" s="193" t="s">
        <v>3457</v>
      </c>
      <c r="B564" s="138">
        <v>42537</v>
      </c>
      <c r="C564" s="304"/>
      <c r="D564" s="181" t="s">
        <v>2219</v>
      </c>
      <c r="E564" s="181" t="s">
        <v>2047</v>
      </c>
      <c r="F564" s="181" t="s">
        <v>2048</v>
      </c>
      <c r="G564" s="181" t="s">
        <v>2345</v>
      </c>
      <c r="H564" s="181" t="s">
        <v>2041</v>
      </c>
      <c r="I564" s="168" t="s">
        <v>1543</v>
      </c>
      <c r="J564" s="168" t="s">
        <v>1544</v>
      </c>
      <c r="K564" s="313"/>
      <c r="L564" s="139"/>
      <c r="M564" s="138">
        <v>42437</v>
      </c>
    </row>
    <row r="565" spans="1:13" ht="15.75" customHeight="1" x14ac:dyDescent="0.35">
      <c r="A565" s="193" t="s">
        <v>3458</v>
      </c>
      <c r="B565" s="138">
        <v>42537</v>
      </c>
      <c r="C565" s="304"/>
      <c r="D565" s="181" t="s">
        <v>2346</v>
      </c>
      <c r="E565" s="181" t="s">
        <v>2047</v>
      </c>
      <c r="F565" s="181" t="s">
        <v>2048</v>
      </c>
      <c r="G565" s="181" t="s">
        <v>2049</v>
      </c>
      <c r="H565" s="181" t="s">
        <v>2041</v>
      </c>
      <c r="I565" s="168" t="s">
        <v>1545</v>
      </c>
      <c r="J565" s="168" t="s">
        <v>1546</v>
      </c>
      <c r="K565" s="313"/>
      <c r="L565" s="139"/>
      <c r="M565" s="138">
        <v>42437</v>
      </c>
    </row>
    <row r="566" spans="1:13" ht="15.75" customHeight="1" x14ac:dyDescent="0.35">
      <c r="A566" s="193" t="s">
        <v>3459</v>
      </c>
      <c r="B566" s="138">
        <v>42537</v>
      </c>
      <c r="C566" s="304"/>
      <c r="D566" s="181" t="s">
        <v>2219</v>
      </c>
      <c r="E566" s="181" t="s">
        <v>2047</v>
      </c>
      <c r="F566" s="181" t="s">
        <v>2048</v>
      </c>
      <c r="G566" s="181" t="s">
        <v>2049</v>
      </c>
      <c r="H566" s="181" t="s">
        <v>2041</v>
      </c>
      <c r="I566" s="168" t="s">
        <v>1547</v>
      </c>
      <c r="J566" s="168" t="s">
        <v>1548</v>
      </c>
      <c r="K566" s="313"/>
      <c r="L566" s="139"/>
      <c r="M566" s="138">
        <v>42432</v>
      </c>
    </row>
    <row r="567" spans="1:13" ht="15.75" customHeight="1" x14ac:dyDescent="0.35">
      <c r="A567" s="193" t="s">
        <v>3460</v>
      </c>
      <c r="B567" s="138">
        <v>42542</v>
      </c>
      <c r="C567" s="304"/>
      <c r="D567" s="181" t="s">
        <v>2124</v>
      </c>
      <c r="E567" s="181" t="s">
        <v>2045</v>
      </c>
      <c r="F567" s="181" t="s">
        <v>2040</v>
      </c>
      <c r="G567" s="181" t="s">
        <v>2040</v>
      </c>
      <c r="H567" s="181" t="s">
        <v>2041</v>
      </c>
      <c r="I567" s="168" t="s">
        <v>1549</v>
      </c>
      <c r="J567" s="168" t="s">
        <v>1550</v>
      </c>
      <c r="K567" s="313"/>
      <c r="L567" s="139"/>
      <c r="M567" s="138" t="s">
        <v>1551</v>
      </c>
    </row>
    <row r="568" spans="1:13" ht="15.75" customHeight="1" x14ac:dyDescent="0.35">
      <c r="A568" s="193" t="s">
        <v>3461</v>
      </c>
      <c r="B568" s="138">
        <v>42547</v>
      </c>
      <c r="C568" s="304"/>
      <c r="D568" s="181" t="s">
        <v>2347</v>
      </c>
      <c r="E568" s="181" t="s">
        <v>2047</v>
      </c>
      <c r="F568" s="181" t="s">
        <v>2048</v>
      </c>
      <c r="G568" s="181" t="s">
        <v>2049</v>
      </c>
      <c r="H568" s="181" t="s">
        <v>2041</v>
      </c>
      <c r="I568" s="168" t="s">
        <v>1552</v>
      </c>
      <c r="J568" s="168" t="s">
        <v>1553</v>
      </c>
      <c r="K568" s="313"/>
      <c r="L568" s="139"/>
      <c r="M568" s="138">
        <v>42476</v>
      </c>
    </row>
    <row r="569" spans="1:13" ht="15.75" customHeight="1" x14ac:dyDescent="0.35">
      <c r="A569" s="193" t="s">
        <v>3462</v>
      </c>
      <c r="B569" s="138">
        <v>42549</v>
      </c>
      <c r="C569" s="304"/>
      <c r="D569" s="181" t="s">
        <v>2348</v>
      </c>
      <c r="E569" s="181" t="s">
        <v>2047</v>
      </c>
      <c r="F569" s="181" t="s">
        <v>2048</v>
      </c>
      <c r="G569" s="181" t="s">
        <v>2049</v>
      </c>
      <c r="H569" s="181" t="s">
        <v>2041</v>
      </c>
      <c r="I569" s="168" t="s">
        <v>1554</v>
      </c>
      <c r="J569" s="168" t="s">
        <v>1555</v>
      </c>
      <c r="K569" s="313"/>
      <c r="L569" s="139"/>
      <c r="M569" s="138">
        <v>42480</v>
      </c>
    </row>
    <row r="570" spans="1:13" ht="15.75" customHeight="1" x14ac:dyDescent="0.35">
      <c r="A570" s="193" t="s">
        <v>3463</v>
      </c>
      <c r="B570" s="138">
        <v>42549</v>
      </c>
      <c r="C570" s="304"/>
      <c r="D570" s="181" t="s">
        <v>2348</v>
      </c>
      <c r="E570" s="181" t="s">
        <v>2047</v>
      </c>
      <c r="F570" s="181" t="s">
        <v>2048</v>
      </c>
      <c r="G570" s="181" t="s">
        <v>2049</v>
      </c>
      <c r="H570" s="181" t="s">
        <v>2041</v>
      </c>
      <c r="I570" s="168" t="s">
        <v>3464</v>
      </c>
      <c r="J570" s="168" t="s">
        <v>1556</v>
      </c>
      <c r="K570" s="313"/>
      <c r="L570" s="139"/>
      <c r="M570" s="138">
        <v>42515</v>
      </c>
    </row>
    <row r="571" spans="1:13" ht="15.75" customHeight="1" x14ac:dyDescent="0.35">
      <c r="A571" s="193" t="s">
        <v>3465</v>
      </c>
      <c r="B571" s="138">
        <v>42551</v>
      </c>
      <c r="C571" s="304"/>
      <c r="D571" s="181" t="s">
        <v>2335</v>
      </c>
      <c r="E571" s="181" t="s">
        <v>2341</v>
      </c>
      <c r="F571" s="181" t="s">
        <v>2048</v>
      </c>
      <c r="G571" s="181" t="s">
        <v>2049</v>
      </c>
      <c r="H571" s="181" t="s">
        <v>2041</v>
      </c>
      <c r="I571" s="168" t="s">
        <v>1557</v>
      </c>
      <c r="J571" s="168" t="s">
        <v>1558</v>
      </c>
      <c r="K571" s="313"/>
      <c r="L571" s="139"/>
      <c r="M571" s="138">
        <v>42516</v>
      </c>
    </row>
    <row r="572" spans="1:13" ht="15.75" customHeight="1" x14ac:dyDescent="0.35">
      <c r="A572" s="193" t="s">
        <v>3466</v>
      </c>
      <c r="B572" s="138">
        <v>42551</v>
      </c>
      <c r="C572" s="304"/>
      <c r="D572" s="181" t="s">
        <v>2349</v>
      </c>
      <c r="E572" s="181" t="s">
        <v>2048</v>
      </c>
      <c r="F572" s="181" t="s">
        <v>2048</v>
      </c>
      <c r="G572" s="181" t="s">
        <v>2049</v>
      </c>
      <c r="H572" s="181" t="s">
        <v>2041</v>
      </c>
      <c r="I572" s="168" t="s">
        <v>1559</v>
      </c>
      <c r="J572" s="168" t="s">
        <v>1560</v>
      </c>
      <c r="K572" s="313"/>
      <c r="L572" s="139"/>
      <c r="M572" s="138">
        <v>42518</v>
      </c>
    </row>
    <row r="573" spans="1:13" ht="15.75" customHeight="1" x14ac:dyDescent="0.35">
      <c r="A573" s="193" t="s">
        <v>3467</v>
      </c>
      <c r="B573" s="138">
        <v>42551</v>
      </c>
      <c r="C573" s="304"/>
      <c r="D573" s="181" t="s">
        <v>2350</v>
      </c>
      <c r="E573" s="181" t="s">
        <v>2351</v>
      </c>
      <c r="F573" s="181" t="s">
        <v>2048</v>
      </c>
      <c r="G573" s="181" t="s">
        <v>2049</v>
      </c>
      <c r="H573" s="181" t="s">
        <v>2041</v>
      </c>
      <c r="I573" s="168" t="s">
        <v>3468</v>
      </c>
      <c r="J573" s="168" t="s">
        <v>1561</v>
      </c>
      <c r="K573" s="313"/>
      <c r="L573" s="139"/>
      <c r="M573" s="138">
        <v>42447</v>
      </c>
    </row>
    <row r="574" spans="1:13" ht="15.75" customHeight="1" x14ac:dyDescent="0.35">
      <c r="A574" s="193" t="s">
        <v>3469</v>
      </c>
      <c r="B574" s="138">
        <v>42551</v>
      </c>
      <c r="C574" s="304"/>
      <c r="D574" s="181" t="s">
        <v>2340</v>
      </c>
      <c r="E574" s="181" t="s">
        <v>2341</v>
      </c>
      <c r="F574" s="181" t="s">
        <v>2048</v>
      </c>
      <c r="G574" s="181" t="s">
        <v>2049</v>
      </c>
      <c r="H574" s="181" t="s">
        <v>2041</v>
      </c>
      <c r="I574" s="168" t="s">
        <v>1562</v>
      </c>
      <c r="J574" s="168" t="s">
        <v>1563</v>
      </c>
      <c r="K574" s="313"/>
      <c r="L574" s="139"/>
      <c r="M574" s="138">
        <v>42078</v>
      </c>
    </row>
    <row r="575" spans="1:13" ht="15.75" customHeight="1" x14ac:dyDescent="0.35">
      <c r="A575" s="193" t="s">
        <v>3470</v>
      </c>
      <c r="B575" s="138">
        <v>42566</v>
      </c>
      <c r="C575" s="304"/>
      <c r="D575" s="181" t="s">
        <v>2247</v>
      </c>
      <c r="E575" s="181" t="s">
        <v>2124</v>
      </c>
      <c r="F575" s="181" t="s">
        <v>2352</v>
      </c>
      <c r="G575" s="181" t="s">
        <v>2040</v>
      </c>
      <c r="H575" s="181" t="s">
        <v>2041</v>
      </c>
      <c r="I575" s="168" t="s">
        <v>3471</v>
      </c>
      <c r="J575" s="168" t="s">
        <v>1564</v>
      </c>
      <c r="K575" s="313"/>
      <c r="L575" s="139"/>
      <c r="M575" s="138">
        <v>42238</v>
      </c>
    </row>
    <row r="576" spans="1:13" ht="15.75" customHeight="1" x14ac:dyDescent="0.35">
      <c r="A576" s="193" t="s">
        <v>3472</v>
      </c>
      <c r="B576" s="138">
        <v>42566</v>
      </c>
      <c r="C576" s="304"/>
      <c r="D576" s="181" t="s">
        <v>2078</v>
      </c>
      <c r="E576" s="181" t="s">
        <v>2039</v>
      </c>
      <c r="F576" s="181" t="s">
        <v>2040</v>
      </c>
      <c r="G576" s="181" t="s">
        <v>2040</v>
      </c>
      <c r="H576" s="181" t="s">
        <v>2041</v>
      </c>
      <c r="I576" s="168" t="s">
        <v>1565</v>
      </c>
      <c r="J576" s="168" t="s">
        <v>1566</v>
      </c>
      <c r="K576" s="313"/>
      <c r="L576" s="139"/>
      <c r="M576" s="138" t="s">
        <v>1567</v>
      </c>
    </row>
    <row r="577" spans="1:19" ht="15.75" customHeight="1" x14ac:dyDescent="0.35">
      <c r="A577" s="193" t="s">
        <v>3473</v>
      </c>
      <c r="B577" s="138">
        <v>42569</v>
      </c>
      <c r="C577" s="304"/>
      <c r="D577" s="181" t="s">
        <v>2353</v>
      </c>
      <c r="E577" s="181" t="s">
        <v>2196</v>
      </c>
      <c r="F577" s="181" t="s">
        <v>2150</v>
      </c>
      <c r="G577" s="181" t="s">
        <v>2151</v>
      </c>
      <c r="H577" s="181" t="s">
        <v>2041</v>
      </c>
      <c r="I577" s="168" t="s">
        <v>1568</v>
      </c>
      <c r="J577" s="168" t="s">
        <v>1569</v>
      </c>
      <c r="K577" s="313"/>
      <c r="L577" s="139"/>
      <c r="M577" s="138" t="s">
        <v>1570</v>
      </c>
    </row>
    <row r="578" spans="1:19" ht="15.75" customHeight="1" x14ac:dyDescent="0.35">
      <c r="A578" s="193" t="s">
        <v>3474</v>
      </c>
      <c r="B578" s="138">
        <v>42569</v>
      </c>
      <c r="C578" s="304"/>
      <c r="D578" s="181" t="s">
        <v>2354</v>
      </c>
      <c r="E578" s="181" t="s">
        <v>2182</v>
      </c>
      <c r="F578" s="181" t="s">
        <v>2150</v>
      </c>
      <c r="G578" s="181" t="s">
        <v>2151</v>
      </c>
      <c r="H578" s="181" t="s">
        <v>2041</v>
      </c>
      <c r="I578" s="168" t="s">
        <v>1571</v>
      </c>
      <c r="J578" s="168" t="s">
        <v>1572</v>
      </c>
      <c r="K578" s="313"/>
      <c r="L578" s="139"/>
      <c r="M578" s="138">
        <v>42124</v>
      </c>
    </row>
    <row r="579" spans="1:19" ht="15.75" customHeight="1" x14ac:dyDescent="0.35">
      <c r="A579" s="193" t="s">
        <v>3475</v>
      </c>
      <c r="B579" s="138">
        <v>42569</v>
      </c>
      <c r="C579" s="304"/>
      <c r="D579" s="181" t="s">
        <v>2355</v>
      </c>
      <c r="E579" s="181" t="s">
        <v>2146</v>
      </c>
      <c r="F579" s="181" t="s">
        <v>2040</v>
      </c>
      <c r="G579" s="181" t="s">
        <v>2040</v>
      </c>
      <c r="H579" s="181" t="s">
        <v>2041</v>
      </c>
      <c r="I579" s="168" t="s">
        <v>1573</v>
      </c>
      <c r="J579" s="168" t="s">
        <v>1574</v>
      </c>
      <c r="K579" s="313"/>
      <c r="L579" s="139"/>
      <c r="M579" s="138" t="s">
        <v>1575</v>
      </c>
    </row>
    <row r="580" spans="1:19" ht="15.75" customHeight="1" x14ac:dyDescent="0.35">
      <c r="A580" s="193" t="s">
        <v>3476</v>
      </c>
      <c r="B580" s="138">
        <v>42569</v>
      </c>
      <c r="C580" s="304"/>
      <c r="D580" s="181" t="s">
        <v>2157</v>
      </c>
      <c r="E580" s="181" t="s">
        <v>2158</v>
      </c>
      <c r="F580" s="181" t="s">
        <v>2150</v>
      </c>
      <c r="G580" s="181" t="s">
        <v>2151</v>
      </c>
      <c r="H580" s="181" t="s">
        <v>2041</v>
      </c>
      <c r="I580" s="168" t="s">
        <v>3477</v>
      </c>
      <c r="J580" s="168" t="s">
        <v>1576</v>
      </c>
      <c r="K580" s="313"/>
      <c r="L580" s="139"/>
      <c r="M580" s="138">
        <v>42553</v>
      </c>
    </row>
    <row r="581" spans="1:19" ht="15.75" customHeight="1" x14ac:dyDescent="0.35">
      <c r="A581" s="193" t="s">
        <v>3478</v>
      </c>
      <c r="B581" s="138">
        <v>42569</v>
      </c>
      <c r="C581" s="304"/>
      <c r="D581" s="181" t="s">
        <v>2157</v>
      </c>
      <c r="E581" s="181" t="s">
        <v>2158</v>
      </c>
      <c r="F581" s="181" t="s">
        <v>2150</v>
      </c>
      <c r="G581" s="181" t="s">
        <v>2151</v>
      </c>
      <c r="H581" s="181" t="s">
        <v>2041</v>
      </c>
      <c r="I581" s="168" t="s">
        <v>1577</v>
      </c>
      <c r="J581" s="168" t="s">
        <v>1578</v>
      </c>
      <c r="K581" s="313"/>
      <c r="L581" s="139"/>
      <c r="M581" s="138">
        <v>42553</v>
      </c>
    </row>
    <row r="582" spans="1:19" ht="15.75" customHeight="1" x14ac:dyDescent="0.35">
      <c r="A582" s="193" t="s">
        <v>3479</v>
      </c>
      <c r="B582" s="138">
        <v>42569</v>
      </c>
      <c r="C582" s="304"/>
      <c r="D582" s="181" t="s">
        <v>2157</v>
      </c>
      <c r="E582" s="181" t="s">
        <v>2158</v>
      </c>
      <c r="F582" s="181" t="s">
        <v>2150</v>
      </c>
      <c r="G582" s="181" t="s">
        <v>2151</v>
      </c>
      <c r="H582" s="181" t="s">
        <v>2041</v>
      </c>
      <c r="I582" s="168" t="s">
        <v>1579</v>
      </c>
      <c r="J582" s="168" t="s">
        <v>1580</v>
      </c>
      <c r="K582" s="313"/>
      <c r="L582" s="139"/>
      <c r="M582" s="138">
        <v>42553</v>
      </c>
    </row>
    <row r="583" spans="1:19" ht="15.75" customHeight="1" x14ac:dyDescent="0.35">
      <c r="A583" s="193" t="s">
        <v>3480</v>
      </c>
      <c r="B583" s="138">
        <v>42569</v>
      </c>
      <c r="C583" s="304"/>
      <c r="D583" s="181" t="s">
        <v>2354</v>
      </c>
      <c r="E583" s="181" t="s">
        <v>2182</v>
      </c>
      <c r="F583" s="181" t="s">
        <v>2158</v>
      </c>
      <c r="G583" s="181" t="s">
        <v>2151</v>
      </c>
      <c r="H583" s="181" t="s">
        <v>2041</v>
      </c>
      <c r="I583" s="168" t="s">
        <v>1581</v>
      </c>
      <c r="J583" s="168" t="s">
        <v>1582</v>
      </c>
      <c r="K583" s="313"/>
      <c r="L583" s="139"/>
      <c r="M583" s="138">
        <v>42523</v>
      </c>
    </row>
    <row r="584" spans="1:19" ht="15.75" customHeight="1" x14ac:dyDescent="0.35">
      <c r="A584" s="193" t="s">
        <v>3481</v>
      </c>
      <c r="B584" s="138">
        <v>42569</v>
      </c>
      <c r="C584" s="304"/>
      <c r="D584" s="181" t="s">
        <v>2356</v>
      </c>
      <c r="E584" s="181" t="s">
        <v>2158</v>
      </c>
      <c r="F584" s="181" t="s">
        <v>2150</v>
      </c>
      <c r="G584" s="181" t="s">
        <v>2151</v>
      </c>
      <c r="H584" s="181" t="s">
        <v>2041</v>
      </c>
      <c r="I584" s="168" t="s">
        <v>1583</v>
      </c>
      <c r="J584" s="168" t="s">
        <v>1584</v>
      </c>
      <c r="K584" s="313"/>
      <c r="L584" s="139"/>
      <c r="M584" s="138">
        <v>42553</v>
      </c>
    </row>
    <row r="585" spans="1:19" ht="15.75" customHeight="1" x14ac:dyDescent="0.35">
      <c r="A585" s="193" t="s">
        <v>3482</v>
      </c>
      <c r="B585" s="138">
        <v>42570</v>
      </c>
      <c r="C585" s="304"/>
      <c r="D585" s="181" t="s">
        <v>2357</v>
      </c>
      <c r="E585" s="181" t="s">
        <v>2048</v>
      </c>
      <c r="F585" s="181" t="s">
        <v>2048</v>
      </c>
      <c r="G585" s="181" t="s">
        <v>2049</v>
      </c>
      <c r="H585" s="181" t="s">
        <v>2041</v>
      </c>
      <c r="I585" s="168" t="s">
        <v>1585</v>
      </c>
      <c r="J585" s="168" t="s">
        <v>1586</v>
      </c>
      <c r="K585" s="313"/>
      <c r="L585" s="139"/>
      <c r="M585" s="138">
        <v>42551</v>
      </c>
    </row>
    <row r="586" spans="1:19" ht="15.75" customHeight="1" x14ac:dyDescent="0.35">
      <c r="A586" s="193" t="s">
        <v>3483</v>
      </c>
      <c r="B586" s="138">
        <v>42570</v>
      </c>
      <c r="C586" s="304"/>
      <c r="D586" s="181" t="s">
        <v>2358</v>
      </c>
      <c r="E586" s="181" t="s">
        <v>2048</v>
      </c>
      <c r="F586" s="181" t="s">
        <v>2048</v>
      </c>
      <c r="G586" s="181" t="s">
        <v>2049</v>
      </c>
      <c r="H586" s="181" t="s">
        <v>2041</v>
      </c>
      <c r="I586" s="168" t="s">
        <v>1587</v>
      </c>
      <c r="J586" s="168" t="s">
        <v>1588</v>
      </c>
      <c r="K586" s="313"/>
      <c r="L586" s="139"/>
      <c r="M586" s="138">
        <v>42551</v>
      </c>
    </row>
    <row r="587" spans="1:19" ht="15.75" customHeight="1" x14ac:dyDescent="0.35">
      <c r="A587" s="193" t="s">
        <v>3484</v>
      </c>
      <c r="B587" s="138">
        <v>42570</v>
      </c>
      <c r="C587" s="304"/>
      <c r="D587" s="181" t="s">
        <v>2358</v>
      </c>
      <c r="E587" s="181" t="s">
        <v>2048</v>
      </c>
      <c r="F587" s="181" t="s">
        <v>2048</v>
      </c>
      <c r="G587" s="181" t="s">
        <v>2041</v>
      </c>
      <c r="H587" s="181" t="s">
        <v>2041</v>
      </c>
      <c r="I587" s="168" t="s">
        <v>1589</v>
      </c>
      <c r="J587" s="168" t="s">
        <v>1590</v>
      </c>
      <c r="K587" s="313"/>
      <c r="L587" s="139"/>
      <c r="M587" s="138">
        <v>42551</v>
      </c>
    </row>
    <row r="588" spans="1:19" ht="15.75" customHeight="1" x14ac:dyDescent="0.35">
      <c r="A588" s="193" t="s">
        <v>3485</v>
      </c>
      <c r="B588" s="138">
        <v>42571</v>
      </c>
      <c r="C588" s="304"/>
      <c r="D588" s="181" t="s">
        <v>2071</v>
      </c>
      <c r="E588" s="181" t="s">
        <v>2072</v>
      </c>
      <c r="F588" s="181" t="s">
        <v>2073</v>
      </c>
      <c r="G588" s="181" t="s">
        <v>2041</v>
      </c>
      <c r="H588" s="181" t="s">
        <v>2041</v>
      </c>
      <c r="I588" s="168" t="s">
        <v>1591</v>
      </c>
      <c r="J588" s="168" t="s">
        <v>1592</v>
      </c>
      <c r="K588" s="313"/>
      <c r="L588" s="139"/>
      <c r="M588" s="138">
        <v>42236</v>
      </c>
      <c r="N588" s="170"/>
      <c r="O588" s="171"/>
      <c r="P588" s="171"/>
      <c r="Q588" s="171"/>
      <c r="R588" s="171"/>
      <c r="S588" s="171"/>
    </row>
    <row r="589" spans="1:19" ht="15.75" customHeight="1" x14ac:dyDescent="0.35">
      <c r="A589" s="193" t="s">
        <v>3486</v>
      </c>
      <c r="B589" s="138">
        <v>42571</v>
      </c>
      <c r="C589" s="304"/>
      <c r="D589" s="181" t="s">
        <v>2359</v>
      </c>
      <c r="E589" s="181" t="s">
        <v>2099</v>
      </c>
      <c r="F589" s="181" t="s">
        <v>2041</v>
      </c>
      <c r="G589" s="181" t="s">
        <v>2041</v>
      </c>
      <c r="H589" s="181" t="s">
        <v>2041</v>
      </c>
      <c r="I589" s="168" t="s">
        <v>1593</v>
      </c>
      <c r="J589" s="168" t="s">
        <v>1594</v>
      </c>
      <c r="K589" s="313"/>
      <c r="L589" s="139"/>
      <c r="M589" s="138">
        <v>42014</v>
      </c>
    </row>
    <row r="590" spans="1:19" ht="15.75" customHeight="1" x14ac:dyDescent="0.35">
      <c r="A590" s="193" t="s">
        <v>3487</v>
      </c>
      <c r="B590" s="138">
        <v>42571</v>
      </c>
      <c r="C590" s="304"/>
      <c r="D590" s="181" t="s">
        <v>2071</v>
      </c>
      <c r="E590" s="181" t="s">
        <v>2072</v>
      </c>
      <c r="F590" s="181" t="s">
        <v>2073</v>
      </c>
      <c r="G590" s="181" t="s">
        <v>2041</v>
      </c>
      <c r="H590" s="181" t="s">
        <v>2041</v>
      </c>
      <c r="I590" s="168" t="s">
        <v>1595</v>
      </c>
      <c r="J590" s="168" t="s">
        <v>1596</v>
      </c>
      <c r="K590" s="313"/>
      <c r="L590" s="139"/>
      <c r="M590" s="138">
        <v>42236</v>
      </c>
    </row>
    <row r="591" spans="1:19" ht="15.75" customHeight="1" x14ac:dyDescent="0.35">
      <c r="A591" s="193" t="s">
        <v>3488</v>
      </c>
      <c r="B591" s="138">
        <v>42571</v>
      </c>
      <c r="C591" s="304"/>
      <c r="D591" s="181" t="s">
        <v>2360</v>
      </c>
      <c r="E591" s="181" t="s">
        <v>2072</v>
      </c>
      <c r="F591" s="181" t="s">
        <v>2073</v>
      </c>
      <c r="G591" s="181" t="s">
        <v>2041</v>
      </c>
      <c r="H591" s="181" t="s">
        <v>2041</v>
      </c>
      <c r="I591" s="168" t="s">
        <v>1597</v>
      </c>
      <c r="J591" s="168" t="s">
        <v>3489</v>
      </c>
      <c r="K591" s="313"/>
      <c r="L591" s="139"/>
      <c r="M591" s="138">
        <v>42383</v>
      </c>
    </row>
    <row r="592" spans="1:19" ht="15.75" customHeight="1" x14ac:dyDescent="0.35">
      <c r="A592" s="193" t="s">
        <v>3490</v>
      </c>
      <c r="B592" s="138">
        <v>42571</v>
      </c>
      <c r="C592" s="304"/>
      <c r="D592" s="181" t="s">
        <v>2159</v>
      </c>
      <c r="E592" s="181" t="s">
        <v>2073</v>
      </c>
      <c r="F592" s="181" t="s">
        <v>2073</v>
      </c>
      <c r="G592" s="181" t="s">
        <v>2041</v>
      </c>
      <c r="H592" s="181" t="s">
        <v>2041</v>
      </c>
      <c r="I592" s="168" t="s">
        <v>1598</v>
      </c>
      <c r="J592" s="168" t="s">
        <v>1599</v>
      </c>
      <c r="K592" s="313"/>
      <c r="L592" s="139"/>
      <c r="M592" s="138">
        <v>42559</v>
      </c>
    </row>
    <row r="593" spans="1:13" ht="15.75" customHeight="1" x14ac:dyDescent="0.35">
      <c r="A593" s="193" t="s">
        <v>3491</v>
      </c>
      <c r="B593" s="138">
        <v>42572</v>
      </c>
      <c r="C593" s="304"/>
      <c r="D593" s="181" t="s">
        <v>2043</v>
      </c>
      <c r="E593" s="181" t="s">
        <v>2040</v>
      </c>
      <c r="F593" s="181" t="s">
        <v>2040</v>
      </c>
      <c r="G593" s="181" t="s">
        <v>2040</v>
      </c>
      <c r="H593" s="181" t="s">
        <v>2041</v>
      </c>
      <c r="I593" s="168" t="s">
        <v>1600</v>
      </c>
      <c r="J593" s="168" t="s">
        <v>1601</v>
      </c>
      <c r="K593" s="313"/>
      <c r="L593" s="139"/>
      <c r="M593" s="138">
        <v>42149</v>
      </c>
    </row>
    <row r="594" spans="1:13" ht="15.75" customHeight="1" x14ac:dyDescent="0.35">
      <c r="A594" s="193" t="s">
        <v>3492</v>
      </c>
      <c r="B594" s="138">
        <v>42572</v>
      </c>
      <c r="C594" s="304"/>
      <c r="D594" s="181" t="s">
        <v>2158</v>
      </c>
      <c r="E594" s="181" t="s">
        <v>2158</v>
      </c>
      <c r="F594" s="181" t="s">
        <v>2150</v>
      </c>
      <c r="G594" s="181" t="s">
        <v>2151</v>
      </c>
      <c r="H594" s="181" t="s">
        <v>2041</v>
      </c>
      <c r="I594" s="168" t="s">
        <v>1602</v>
      </c>
      <c r="J594" s="168" t="s">
        <v>1603</v>
      </c>
      <c r="K594" s="313"/>
      <c r="L594" s="139"/>
      <c r="M594" s="138">
        <v>42490</v>
      </c>
    </row>
    <row r="595" spans="1:13" ht="15.75" customHeight="1" x14ac:dyDescent="0.35">
      <c r="A595" s="193" t="s">
        <v>3493</v>
      </c>
      <c r="B595" s="138">
        <v>42574</v>
      </c>
      <c r="C595" s="304"/>
      <c r="D595" s="181" t="s">
        <v>2361</v>
      </c>
      <c r="E595" s="181" t="s">
        <v>2362</v>
      </c>
      <c r="F595" s="181" t="s">
        <v>2058</v>
      </c>
      <c r="G595" s="181" t="s">
        <v>2058</v>
      </c>
      <c r="H595" s="181" t="s">
        <v>2041</v>
      </c>
      <c r="I595" s="168" t="s">
        <v>1604</v>
      </c>
      <c r="J595" s="168" t="s">
        <v>1605</v>
      </c>
      <c r="K595" s="313"/>
      <c r="L595" s="139"/>
      <c r="M595" s="138">
        <v>42387</v>
      </c>
    </row>
    <row r="596" spans="1:13" ht="15.75" customHeight="1" x14ac:dyDescent="0.35">
      <c r="A596" s="193" t="s">
        <v>3494</v>
      </c>
      <c r="B596" s="138">
        <v>42574</v>
      </c>
      <c r="C596" s="304"/>
      <c r="D596" s="181" t="s">
        <v>2363</v>
      </c>
      <c r="E596" s="181" t="s">
        <v>2362</v>
      </c>
      <c r="F596" s="181" t="s">
        <v>2058</v>
      </c>
      <c r="G596" s="181" t="s">
        <v>2058</v>
      </c>
      <c r="H596" s="181" t="s">
        <v>2041</v>
      </c>
      <c r="I596" s="168" t="s">
        <v>1606</v>
      </c>
      <c r="J596" s="168" t="s">
        <v>1607</v>
      </c>
      <c r="K596" s="313"/>
      <c r="L596" s="139"/>
      <c r="M596" s="138">
        <v>42425</v>
      </c>
    </row>
    <row r="597" spans="1:13" ht="15.75" customHeight="1" x14ac:dyDescent="0.35">
      <c r="A597" s="193" t="s">
        <v>3495</v>
      </c>
      <c r="B597" s="138">
        <v>42574</v>
      </c>
      <c r="C597" s="304"/>
      <c r="D597" s="181" t="s">
        <v>2161</v>
      </c>
      <c r="E597" s="181" t="s">
        <v>2063</v>
      </c>
      <c r="F597" s="181" t="s">
        <v>2069</v>
      </c>
      <c r="G597" s="181" t="s">
        <v>2041</v>
      </c>
      <c r="H597" s="181" t="s">
        <v>2041</v>
      </c>
      <c r="I597" s="168" t="s">
        <v>1608</v>
      </c>
      <c r="J597" s="168" t="s">
        <v>1609</v>
      </c>
      <c r="K597" s="313"/>
      <c r="L597" s="139"/>
      <c r="M597" s="138" t="s">
        <v>1610</v>
      </c>
    </row>
    <row r="598" spans="1:13" ht="15.75" customHeight="1" x14ac:dyDescent="0.35">
      <c r="A598" s="193" t="s">
        <v>3496</v>
      </c>
      <c r="B598" s="138">
        <v>42574</v>
      </c>
      <c r="C598" s="304"/>
      <c r="D598" s="181" t="s">
        <v>2364</v>
      </c>
      <c r="E598" s="181" t="s">
        <v>2069</v>
      </c>
      <c r="F598" s="181" t="s">
        <v>2069</v>
      </c>
      <c r="G598" s="181" t="s">
        <v>2058</v>
      </c>
      <c r="H598" s="181" t="s">
        <v>2041</v>
      </c>
      <c r="I598" s="168" t="s">
        <v>1611</v>
      </c>
      <c r="J598" s="168" t="s">
        <v>1612</v>
      </c>
      <c r="K598" s="313"/>
      <c r="L598" s="139"/>
      <c r="M598" s="138">
        <v>42451</v>
      </c>
    </row>
    <row r="599" spans="1:13" ht="15.75" customHeight="1" x14ac:dyDescent="0.35">
      <c r="A599" s="193" t="s">
        <v>3497</v>
      </c>
      <c r="B599" s="138">
        <v>42574</v>
      </c>
      <c r="C599" s="304"/>
      <c r="D599" s="181" t="s">
        <v>2104</v>
      </c>
      <c r="E599" s="181" t="s">
        <v>2058</v>
      </c>
      <c r="F599" s="181" t="s">
        <v>2058</v>
      </c>
      <c r="G599" s="181" t="s">
        <v>2058</v>
      </c>
      <c r="H599" s="181" t="s">
        <v>2041</v>
      </c>
      <c r="I599" s="168" t="s">
        <v>1613</v>
      </c>
      <c r="J599" s="168" t="s">
        <v>1614</v>
      </c>
      <c r="K599" s="313"/>
      <c r="L599" s="139"/>
      <c r="M599" s="138">
        <v>42041</v>
      </c>
    </row>
    <row r="600" spans="1:13" ht="15.75" customHeight="1" x14ac:dyDescent="0.35">
      <c r="A600" s="193" t="s">
        <v>3498</v>
      </c>
      <c r="B600" s="138">
        <v>42576</v>
      </c>
      <c r="C600" s="304"/>
      <c r="D600" s="181" t="s">
        <v>2341</v>
      </c>
      <c r="E600" s="181" t="s">
        <v>2341</v>
      </c>
      <c r="F600" s="181" t="s">
        <v>2048</v>
      </c>
      <c r="G600" s="181" t="s">
        <v>2049</v>
      </c>
      <c r="H600" s="181" t="s">
        <v>2041</v>
      </c>
      <c r="I600" s="168" t="s">
        <v>1615</v>
      </c>
      <c r="J600" s="168" t="s">
        <v>1616</v>
      </c>
      <c r="K600" s="313"/>
      <c r="L600" s="139"/>
      <c r="M600" s="138">
        <v>42523</v>
      </c>
    </row>
    <row r="601" spans="1:13" ht="15.75" customHeight="1" x14ac:dyDescent="0.35">
      <c r="A601" s="193" t="s">
        <v>3499</v>
      </c>
      <c r="B601" s="138">
        <v>42576</v>
      </c>
      <c r="C601" s="304"/>
      <c r="D601" s="181" t="s">
        <v>2064</v>
      </c>
      <c r="E601" s="181" t="s">
        <v>2070</v>
      </c>
      <c r="F601" s="181" t="s">
        <v>2058</v>
      </c>
      <c r="G601" s="181" t="s">
        <v>2058</v>
      </c>
      <c r="H601" s="181" t="s">
        <v>2041</v>
      </c>
      <c r="I601" s="168" t="s">
        <v>3500</v>
      </c>
      <c r="J601" s="168" t="s">
        <v>1617</v>
      </c>
      <c r="K601" s="313"/>
      <c r="L601" s="139"/>
      <c r="M601" s="138">
        <v>42507</v>
      </c>
    </row>
    <row r="602" spans="1:13" ht="15.75" customHeight="1" x14ac:dyDescent="0.35">
      <c r="A602" s="193" t="s">
        <v>3501</v>
      </c>
      <c r="B602" s="138">
        <v>42576</v>
      </c>
      <c r="C602" s="304"/>
      <c r="D602" s="181" t="s">
        <v>2365</v>
      </c>
      <c r="E602" s="181" t="s">
        <v>2362</v>
      </c>
      <c r="F602" s="181" t="s">
        <v>2362</v>
      </c>
      <c r="G602" s="181" t="s">
        <v>2069</v>
      </c>
      <c r="H602" s="181" t="s">
        <v>2041</v>
      </c>
      <c r="I602" s="168" t="s">
        <v>1618</v>
      </c>
      <c r="J602" s="168" t="s">
        <v>1619</v>
      </c>
      <c r="K602" s="313"/>
      <c r="L602" s="139"/>
      <c r="M602" s="138">
        <v>42212</v>
      </c>
    </row>
    <row r="603" spans="1:13" ht="15.75" customHeight="1" x14ac:dyDescent="0.35">
      <c r="A603" s="193" t="s">
        <v>3502</v>
      </c>
      <c r="B603" s="138">
        <v>42577</v>
      </c>
      <c r="C603" s="304"/>
      <c r="D603" s="181" t="s">
        <v>2366</v>
      </c>
      <c r="E603" s="181" t="s">
        <v>2040</v>
      </c>
      <c r="F603" s="181" t="s">
        <v>2040</v>
      </c>
      <c r="G603" s="181" t="s">
        <v>2040</v>
      </c>
      <c r="H603" s="181" t="s">
        <v>2041</v>
      </c>
      <c r="I603" s="168" t="s">
        <v>1620</v>
      </c>
      <c r="J603" s="168" t="s">
        <v>1621</v>
      </c>
      <c r="K603" s="313"/>
      <c r="L603" s="139"/>
      <c r="M603" s="138">
        <v>42445</v>
      </c>
    </row>
    <row r="604" spans="1:13" ht="15.75" customHeight="1" x14ac:dyDescent="0.35">
      <c r="A604" s="193" t="s">
        <v>3503</v>
      </c>
      <c r="B604" s="138">
        <v>42577</v>
      </c>
      <c r="C604" s="304"/>
      <c r="D604" s="181" t="s">
        <v>2229</v>
      </c>
      <c r="E604" s="181" t="s">
        <v>2229</v>
      </c>
      <c r="F604" s="181" t="s">
        <v>2177</v>
      </c>
      <c r="G604" s="181" t="s">
        <v>2177</v>
      </c>
      <c r="H604" s="181" t="s">
        <v>2041</v>
      </c>
      <c r="I604" s="168" t="s">
        <v>1622</v>
      </c>
      <c r="J604" s="168" t="s">
        <v>1623</v>
      </c>
      <c r="K604" s="313"/>
      <c r="L604" s="139"/>
      <c r="M604" s="138">
        <v>41777</v>
      </c>
    </row>
    <row r="605" spans="1:13" ht="15.75" customHeight="1" x14ac:dyDescent="0.35">
      <c r="A605" s="193" t="s">
        <v>3504</v>
      </c>
      <c r="B605" s="138">
        <v>42577</v>
      </c>
      <c r="C605" s="304"/>
      <c r="D605" s="181" t="s">
        <v>2367</v>
      </c>
      <c r="E605" s="181" t="s">
        <v>2040</v>
      </c>
      <c r="F605" s="181" t="s">
        <v>2040</v>
      </c>
      <c r="G605" s="181" t="s">
        <v>2040</v>
      </c>
      <c r="H605" s="181" t="s">
        <v>2041</v>
      </c>
      <c r="I605" s="168" t="s">
        <v>3505</v>
      </c>
      <c r="J605" s="168" t="s">
        <v>1624</v>
      </c>
      <c r="K605" s="313"/>
      <c r="L605" s="139"/>
      <c r="M605" s="138">
        <v>42566</v>
      </c>
    </row>
    <row r="606" spans="1:13" ht="15.75" customHeight="1" x14ac:dyDescent="0.35">
      <c r="A606" s="193" t="s">
        <v>3506</v>
      </c>
      <c r="B606" s="138">
        <v>42577</v>
      </c>
      <c r="C606" s="304"/>
      <c r="D606" s="181" t="s">
        <v>2281</v>
      </c>
      <c r="E606" s="181" t="s">
        <v>2137</v>
      </c>
      <c r="F606" s="181" t="s">
        <v>2043</v>
      </c>
      <c r="G606" s="181" t="s">
        <v>2040</v>
      </c>
      <c r="H606" s="181" t="s">
        <v>2041</v>
      </c>
      <c r="I606" s="168" t="s">
        <v>1625</v>
      </c>
      <c r="J606" s="168" t="s">
        <v>1626</v>
      </c>
      <c r="K606" s="313"/>
      <c r="L606" s="139"/>
      <c r="M606" s="138" t="s">
        <v>1627</v>
      </c>
    </row>
    <row r="607" spans="1:13" ht="15.75" customHeight="1" x14ac:dyDescent="0.35">
      <c r="A607" s="193" t="s">
        <v>3507</v>
      </c>
      <c r="B607" s="138">
        <v>42577</v>
      </c>
      <c r="C607" s="304"/>
      <c r="D607" s="181" t="s">
        <v>2368</v>
      </c>
      <c r="E607" s="181" t="s">
        <v>2092</v>
      </c>
      <c r="F607" s="181" t="s">
        <v>2092</v>
      </c>
      <c r="G607" s="181" t="s">
        <v>2040</v>
      </c>
      <c r="H607" s="181" t="s">
        <v>2041</v>
      </c>
      <c r="I607" s="168" t="s">
        <v>1628</v>
      </c>
      <c r="J607" s="168" t="s">
        <v>1629</v>
      </c>
      <c r="K607" s="313"/>
      <c r="L607" s="139"/>
      <c r="M607" s="138" t="s">
        <v>1630</v>
      </c>
    </row>
    <row r="608" spans="1:13" ht="15.75" customHeight="1" x14ac:dyDescent="0.35">
      <c r="A608" s="193" t="s">
        <v>3508</v>
      </c>
      <c r="B608" s="138">
        <v>42580</v>
      </c>
      <c r="C608" s="304"/>
      <c r="D608" s="181" t="s">
        <v>2369</v>
      </c>
      <c r="E608" s="181" t="s">
        <v>2148</v>
      </c>
      <c r="F608" s="181" t="s">
        <v>2150</v>
      </c>
      <c r="G608" s="181" t="s">
        <v>2151</v>
      </c>
      <c r="H608" s="181" t="s">
        <v>2041</v>
      </c>
      <c r="I608" s="168" t="s">
        <v>1631</v>
      </c>
      <c r="J608" s="168" t="s">
        <v>1538</v>
      </c>
      <c r="K608" s="313"/>
      <c r="L608" s="139"/>
      <c r="M608" s="138">
        <v>42475</v>
      </c>
    </row>
    <row r="609" spans="1:13" ht="15.75" customHeight="1" x14ac:dyDescent="0.35">
      <c r="A609" s="193" t="s">
        <v>3509</v>
      </c>
      <c r="B609" s="138">
        <v>42580</v>
      </c>
      <c r="C609" s="304"/>
      <c r="D609" s="181" t="s">
        <v>2120</v>
      </c>
      <c r="E609" s="181" t="s">
        <v>2148</v>
      </c>
      <c r="F609" s="181" t="s">
        <v>2150</v>
      </c>
      <c r="G609" s="181" t="s">
        <v>2151</v>
      </c>
      <c r="H609" s="181" t="s">
        <v>2041</v>
      </c>
      <c r="I609" s="168" t="s">
        <v>1632</v>
      </c>
      <c r="J609" s="168" t="s">
        <v>1633</v>
      </c>
      <c r="K609" s="313"/>
      <c r="L609" s="139"/>
      <c r="M609" s="138">
        <v>42515</v>
      </c>
    </row>
    <row r="610" spans="1:13" ht="15.75" customHeight="1" x14ac:dyDescent="0.35">
      <c r="A610" s="193" t="s">
        <v>3510</v>
      </c>
      <c r="B610" s="138">
        <v>42581</v>
      </c>
      <c r="C610" s="304"/>
      <c r="D610" s="181" t="s">
        <v>2370</v>
      </c>
      <c r="E610" s="181" t="s">
        <v>2163</v>
      </c>
      <c r="F610" s="181" t="s">
        <v>2092</v>
      </c>
      <c r="G610" s="181" t="s">
        <v>2040</v>
      </c>
      <c r="H610" s="181" t="s">
        <v>2041</v>
      </c>
      <c r="I610" s="168" t="s">
        <v>1634</v>
      </c>
      <c r="J610" s="168" t="s">
        <v>1635</v>
      </c>
      <c r="K610" s="313"/>
      <c r="L610" s="139"/>
      <c r="M610" s="138">
        <v>42267</v>
      </c>
    </row>
    <row r="611" spans="1:13" ht="15.75" customHeight="1" x14ac:dyDescent="0.35">
      <c r="A611" s="193" t="s">
        <v>3511</v>
      </c>
      <c r="B611" s="138">
        <v>42598</v>
      </c>
      <c r="C611" s="304"/>
      <c r="D611" s="181" t="s">
        <v>2371</v>
      </c>
      <c r="E611" s="181" t="s">
        <v>2039</v>
      </c>
      <c r="F611" s="181" t="s">
        <v>2040</v>
      </c>
      <c r="G611" s="181" t="s">
        <v>2040</v>
      </c>
      <c r="H611" s="181" t="s">
        <v>2041</v>
      </c>
      <c r="I611" s="168" t="s">
        <v>1636</v>
      </c>
      <c r="J611" s="168" t="s">
        <v>1637</v>
      </c>
      <c r="K611" s="313"/>
      <c r="L611" s="139"/>
      <c r="M611" s="138">
        <v>42588</v>
      </c>
    </row>
    <row r="612" spans="1:13" ht="15.75" customHeight="1" x14ac:dyDescent="0.35">
      <c r="A612" s="193" t="s">
        <v>3512</v>
      </c>
      <c r="B612" s="138">
        <v>42600</v>
      </c>
      <c r="C612" s="304"/>
      <c r="D612" s="181" t="s">
        <v>2219</v>
      </c>
      <c r="E612" s="181" t="s">
        <v>2047</v>
      </c>
      <c r="F612" s="181" t="s">
        <v>2048</v>
      </c>
      <c r="G612" s="181" t="s">
        <v>2049</v>
      </c>
      <c r="H612" s="181" t="s">
        <v>2041</v>
      </c>
      <c r="I612" s="168" t="s">
        <v>1638</v>
      </c>
      <c r="J612" s="168" t="s">
        <v>1639</v>
      </c>
      <c r="K612" s="313"/>
      <c r="L612" s="139"/>
      <c r="M612" s="138">
        <v>42584</v>
      </c>
    </row>
    <row r="613" spans="1:13" ht="15.75" customHeight="1" x14ac:dyDescent="0.35">
      <c r="A613" s="193" t="s">
        <v>3513</v>
      </c>
      <c r="B613" s="138">
        <v>42608</v>
      </c>
      <c r="C613" s="304"/>
      <c r="D613" s="181" t="s">
        <v>2189</v>
      </c>
      <c r="E613" s="181" t="s">
        <v>2177</v>
      </c>
      <c r="F613" s="181" t="s">
        <v>2177</v>
      </c>
      <c r="G613" s="181" t="s">
        <v>2041</v>
      </c>
      <c r="H613" s="181" t="s">
        <v>2041</v>
      </c>
      <c r="I613" s="168" t="s">
        <v>1640</v>
      </c>
      <c r="J613" s="168" t="s">
        <v>1641</v>
      </c>
      <c r="K613" s="313"/>
      <c r="L613" s="139"/>
      <c r="M613" s="138" t="s">
        <v>1642</v>
      </c>
    </row>
    <row r="614" spans="1:13" ht="15.75" customHeight="1" x14ac:dyDescent="0.35">
      <c r="A614" s="193" t="s">
        <v>3514</v>
      </c>
      <c r="B614" s="138">
        <v>42609</v>
      </c>
      <c r="C614" s="304"/>
      <c r="D614" s="181" t="s">
        <v>2189</v>
      </c>
      <c r="E614" s="181" t="s">
        <v>2177</v>
      </c>
      <c r="F614" s="181" t="s">
        <v>2177</v>
      </c>
      <c r="G614" s="181" t="s">
        <v>2041</v>
      </c>
      <c r="H614" s="181" t="s">
        <v>2041</v>
      </c>
      <c r="I614" s="168" t="s">
        <v>1643</v>
      </c>
      <c r="J614" s="168" t="s">
        <v>1448</v>
      </c>
      <c r="K614" s="313"/>
      <c r="L614" s="139"/>
      <c r="M614" s="138">
        <v>42187</v>
      </c>
    </row>
    <row r="615" spans="1:13" ht="15.75" customHeight="1" x14ac:dyDescent="0.35">
      <c r="A615" s="193" t="s">
        <v>3515</v>
      </c>
      <c r="B615" s="138">
        <v>42654</v>
      </c>
      <c r="C615" s="304"/>
      <c r="D615" s="181" t="s">
        <v>2337</v>
      </c>
      <c r="E615" s="181" t="s">
        <v>2048</v>
      </c>
      <c r="F615" s="181" t="s">
        <v>2048</v>
      </c>
      <c r="G615" s="181" t="s">
        <v>2049</v>
      </c>
      <c r="H615" s="181" t="s">
        <v>2041</v>
      </c>
      <c r="I615" s="168" t="s">
        <v>3516</v>
      </c>
      <c r="J615" s="168" t="s">
        <v>1644</v>
      </c>
      <c r="K615" s="313"/>
      <c r="L615" s="139"/>
      <c r="M615" s="138" t="s">
        <v>1645</v>
      </c>
    </row>
    <row r="616" spans="1:13" ht="15.75" customHeight="1" x14ac:dyDescent="0.35">
      <c r="A616" s="193" t="s">
        <v>3517</v>
      </c>
      <c r="B616" s="138">
        <v>42654</v>
      </c>
      <c r="C616" s="304"/>
      <c r="D616" s="181" t="s">
        <v>2342</v>
      </c>
      <c r="E616" s="181" t="s">
        <v>2048</v>
      </c>
      <c r="F616" s="181" t="s">
        <v>2048</v>
      </c>
      <c r="G616" s="181" t="s">
        <v>2049</v>
      </c>
      <c r="H616" s="181" t="s">
        <v>2041</v>
      </c>
      <c r="I616" s="168" t="s">
        <v>1646</v>
      </c>
      <c r="J616" s="168" t="s">
        <v>1647</v>
      </c>
      <c r="K616" s="313"/>
      <c r="L616" s="139"/>
      <c r="M616" s="138">
        <v>42644</v>
      </c>
    </row>
    <row r="617" spans="1:13" ht="15.75" customHeight="1" x14ac:dyDescent="0.35">
      <c r="A617" s="193" t="s">
        <v>3518</v>
      </c>
      <c r="B617" s="138">
        <v>42654</v>
      </c>
      <c r="C617" s="304"/>
      <c r="D617" s="181" t="s">
        <v>2342</v>
      </c>
      <c r="E617" s="181" t="s">
        <v>2048</v>
      </c>
      <c r="F617" s="181" t="s">
        <v>2048</v>
      </c>
      <c r="G617" s="181" t="s">
        <v>2049</v>
      </c>
      <c r="H617" s="181" t="s">
        <v>2041</v>
      </c>
      <c r="I617" s="168" t="s">
        <v>1648</v>
      </c>
      <c r="J617" s="168" t="s">
        <v>1649</v>
      </c>
      <c r="K617" s="313"/>
      <c r="L617" s="139"/>
      <c r="M617" s="138">
        <v>42639</v>
      </c>
    </row>
    <row r="618" spans="1:13" ht="15.75" customHeight="1" x14ac:dyDescent="0.35">
      <c r="A618" s="193" t="s">
        <v>3519</v>
      </c>
      <c r="B618" s="138">
        <v>42665</v>
      </c>
      <c r="C618" s="304"/>
      <c r="D618" s="181" t="s">
        <v>2071</v>
      </c>
      <c r="E618" s="181" t="s">
        <v>2071</v>
      </c>
      <c r="F618" s="181" t="s">
        <v>2072</v>
      </c>
      <c r="G618" s="181" t="s">
        <v>2073</v>
      </c>
      <c r="H618" s="181" t="s">
        <v>2041</v>
      </c>
      <c r="I618" s="168" t="s">
        <v>1650</v>
      </c>
      <c r="J618" s="168" t="s">
        <v>1651</v>
      </c>
      <c r="K618" s="313"/>
      <c r="L618" s="139"/>
      <c r="M618" s="138" t="s">
        <v>1652</v>
      </c>
    </row>
    <row r="619" spans="1:13" ht="15.75" customHeight="1" x14ac:dyDescent="0.35">
      <c r="A619" s="193" t="s">
        <v>3520</v>
      </c>
      <c r="B619" s="138">
        <v>42682</v>
      </c>
      <c r="C619" s="304"/>
      <c r="D619" s="181" t="s">
        <v>2372</v>
      </c>
      <c r="E619" s="181" t="s">
        <v>2047</v>
      </c>
      <c r="F619" s="181" t="s">
        <v>2049</v>
      </c>
      <c r="G619" s="181" t="s">
        <v>2049</v>
      </c>
      <c r="H619" s="181" t="s">
        <v>2041</v>
      </c>
      <c r="I619" s="168" t="s">
        <v>1653</v>
      </c>
      <c r="J619" s="168" t="s">
        <v>1654</v>
      </c>
      <c r="K619" s="313"/>
      <c r="L619" s="139"/>
      <c r="M619" s="138" t="s">
        <v>1655</v>
      </c>
    </row>
    <row r="620" spans="1:13" ht="15.75" customHeight="1" x14ac:dyDescent="0.35">
      <c r="A620" s="193" t="s">
        <v>3521</v>
      </c>
      <c r="B620" s="138">
        <v>42682</v>
      </c>
      <c r="C620" s="304"/>
      <c r="D620" s="181" t="s">
        <v>2373</v>
      </c>
      <c r="E620" s="181" t="s">
        <v>2334</v>
      </c>
      <c r="F620" s="181" t="s">
        <v>2048</v>
      </c>
      <c r="G620" s="181" t="s">
        <v>2049</v>
      </c>
      <c r="H620" s="181" t="s">
        <v>2041</v>
      </c>
      <c r="I620" s="168" t="s">
        <v>1656</v>
      </c>
      <c r="J620" s="168" t="s">
        <v>1657</v>
      </c>
      <c r="K620" s="313"/>
      <c r="L620" s="139"/>
      <c r="M620" s="138">
        <v>42567</v>
      </c>
    </row>
    <row r="621" spans="1:13" ht="15.75" customHeight="1" x14ac:dyDescent="0.35">
      <c r="A621" s="193" t="s">
        <v>3522</v>
      </c>
      <c r="B621" s="138">
        <v>42733</v>
      </c>
      <c r="C621" s="304"/>
      <c r="D621" s="181" t="s">
        <v>2374</v>
      </c>
      <c r="E621" s="181" t="s">
        <v>2111</v>
      </c>
      <c r="F621" s="181" t="s">
        <v>2069</v>
      </c>
      <c r="G621" s="181" t="s">
        <v>2041</v>
      </c>
      <c r="H621" s="181" t="s">
        <v>2041</v>
      </c>
      <c r="I621" s="168" t="s">
        <v>1658</v>
      </c>
      <c r="J621" s="168" t="s">
        <v>1659</v>
      </c>
      <c r="K621" s="313"/>
      <c r="L621" s="139"/>
      <c r="M621" s="138" t="s">
        <v>1660</v>
      </c>
    </row>
    <row r="622" spans="1:13" ht="15.75" customHeight="1" x14ac:dyDescent="0.35">
      <c r="A622" s="193" t="s">
        <v>3523</v>
      </c>
      <c r="B622" s="138">
        <v>42733</v>
      </c>
      <c r="C622" s="304"/>
      <c r="D622" s="181" t="s">
        <v>2375</v>
      </c>
      <c r="E622" s="181" t="s">
        <v>2376</v>
      </c>
      <c r="F622" s="181" t="s">
        <v>2058</v>
      </c>
      <c r="G622" s="181" t="s">
        <v>2058</v>
      </c>
      <c r="H622" s="181" t="s">
        <v>2041</v>
      </c>
      <c r="I622" s="168" t="s">
        <v>1661</v>
      </c>
      <c r="J622" s="168" t="s">
        <v>1662</v>
      </c>
      <c r="K622" s="313"/>
      <c r="L622" s="139"/>
      <c r="M622" s="138" t="s">
        <v>1663</v>
      </c>
    </row>
    <row r="623" spans="1:13" ht="15.75" customHeight="1" x14ac:dyDescent="0.35">
      <c r="A623" s="193" t="s">
        <v>3524</v>
      </c>
      <c r="B623" s="138">
        <v>42735</v>
      </c>
      <c r="C623" s="304"/>
      <c r="D623" s="181" t="s">
        <v>2371</v>
      </c>
      <c r="E623" s="181" t="s">
        <v>2039</v>
      </c>
      <c r="F623" s="181" t="s">
        <v>2040</v>
      </c>
      <c r="G623" s="181" t="s">
        <v>2040</v>
      </c>
      <c r="H623" s="181" t="s">
        <v>2041</v>
      </c>
      <c r="I623" s="168" t="s">
        <v>1664</v>
      </c>
      <c r="J623" s="168" t="s">
        <v>1665</v>
      </c>
      <c r="K623" s="313"/>
      <c r="L623" s="139"/>
      <c r="M623" s="138" t="s">
        <v>1666</v>
      </c>
    </row>
    <row r="624" spans="1:13" ht="15.75" customHeight="1" x14ac:dyDescent="0.35">
      <c r="A624" s="193" t="s">
        <v>3525</v>
      </c>
      <c r="B624" s="138">
        <v>42763</v>
      </c>
      <c r="C624" s="304"/>
      <c r="D624" s="181" t="s">
        <v>2228</v>
      </c>
      <c r="E624" s="181" t="s">
        <v>2073</v>
      </c>
      <c r="F624" s="181" t="s">
        <v>2073</v>
      </c>
      <c r="G624" s="181" t="s">
        <v>2041</v>
      </c>
      <c r="H624" s="181" t="s">
        <v>2041</v>
      </c>
      <c r="I624" s="168" t="s">
        <v>1667</v>
      </c>
      <c r="J624" s="168" t="s">
        <v>1668</v>
      </c>
      <c r="K624" s="313"/>
      <c r="L624" s="139"/>
      <c r="M624" s="138">
        <v>42756</v>
      </c>
    </row>
    <row r="625" spans="1:13" ht="15.75" customHeight="1" x14ac:dyDescent="0.35">
      <c r="A625" s="193" t="s">
        <v>3526</v>
      </c>
      <c r="B625" s="138">
        <v>42772</v>
      </c>
      <c r="C625" s="304"/>
      <c r="D625" s="181" t="s">
        <v>2377</v>
      </c>
      <c r="E625" s="181" t="s">
        <v>2351</v>
      </c>
      <c r="F625" s="181" t="s">
        <v>2048</v>
      </c>
      <c r="G625" s="181" t="s">
        <v>2049</v>
      </c>
      <c r="H625" s="181" t="s">
        <v>2041</v>
      </c>
      <c r="I625" s="168" t="s">
        <v>1669</v>
      </c>
      <c r="J625" s="168" t="s">
        <v>1670</v>
      </c>
      <c r="K625" s="313"/>
      <c r="L625" s="139"/>
      <c r="M625" s="138">
        <v>42767</v>
      </c>
    </row>
    <row r="626" spans="1:13" ht="15.75" customHeight="1" x14ac:dyDescent="0.35">
      <c r="A626" s="193" t="s">
        <v>3527</v>
      </c>
      <c r="B626" s="138">
        <v>42779</v>
      </c>
      <c r="C626" s="304"/>
      <c r="D626" s="181" t="s">
        <v>2377</v>
      </c>
      <c r="E626" s="181" t="s">
        <v>2048</v>
      </c>
      <c r="F626" s="181" t="s">
        <v>2351</v>
      </c>
      <c r="G626" s="181" t="s">
        <v>2049</v>
      </c>
      <c r="H626" s="181" t="s">
        <v>2041</v>
      </c>
      <c r="I626" s="168" t="s">
        <v>1671</v>
      </c>
      <c r="J626" s="168" t="s">
        <v>1672</v>
      </c>
      <c r="K626" s="313"/>
      <c r="L626" s="139"/>
      <c r="M626" s="138" t="s">
        <v>1673</v>
      </c>
    </row>
    <row r="627" spans="1:13" ht="15.75" customHeight="1" x14ac:dyDescent="0.35">
      <c r="A627" s="193" t="s">
        <v>3528</v>
      </c>
      <c r="B627" s="138">
        <v>42785</v>
      </c>
      <c r="C627" s="304"/>
      <c r="D627" s="181" t="s">
        <v>2230</v>
      </c>
      <c r="E627" s="181" t="s">
        <v>2378</v>
      </c>
      <c r="F627" s="181" t="s">
        <v>2073</v>
      </c>
      <c r="G627" s="181" t="s">
        <v>2073</v>
      </c>
      <c r="H627" s="181" t="s">
        <v>2041</v>
      </c>
      <c r="I627" s="168" t="s">
        <v>1674</v>
      </c>
      <c r="J627" s="168" t="s">
        <v>1675</v>
      </c>
      <c r="K627" s="313"/>
      <c r="L627" s="139"/>
      <c r="M627" s="138">
        <v>42490</v>
      </c>
    </row>
    <row r="628" spans="1:13" ht="15.75" customHeight="1" x14ac:dyDescent="0.35">
      <c r="A628" s="193" t="s">
        <v>3529</v>
      </c>
      <c r="B628" s="138">
        <v>42785</v>
      </c>
      <c r="C628" s="304"/>
      <c r="D628" s="181" t="s">
        <v>2379</v>
      </c>
      <c r="E628" s="181" t="s">
        <v>2142</v>
      </c>
      <c r="F628" s="181" t="s">
        <v>2380</v>
      </c>
      <c r="G628" s="181" t="s">
        <v>2380</v>
      </c>
      <c r="H628" s="181" t="s">
        <v>2041</v>
      </c>
      <c r="I628" s="168" t="s">
        <v>1676</v>
      </c>
      <c r="J628" s="168" t="s">
        <v>1677</v>
      </c>
      <c r="K628" s="313"/>
      <c r="L628" s="139"/>
      <c r="M628" s="138">
        <v>42561</v>
      </c>
    </row>
    <row r="629" spans="1:13" ht="15.75" customHeight="1" x14ac:dyDescent="0.35">
      <c r="A629" s="193" t="s">
        <v>3530</v>
      </c>
      <c r="B629" s="138">
        <v>42787</v>
      </c>
      <c r="C629" s="304"/>
      <c r="D629" s="181" t="s">
        <v>2381</v>
      </c>
      <c r="E629" s="181" t="s">
        <v>2341</v>
      </c>
      <c r="F629" s="181" t="s">
        <v>2382</v>
      </c>
      <c r="G629" s="181" t="s">
        <v>2142</v>
      </c>
      <c r="H629" s="181" t="s">
        <v>2041</v>
      </c>
      <c r="I629" s="168" t="s">
        <v>1678</v>
      </c>
      <c r="J629" s="168" t="s">
        <v>1679</v>
      </c>
      <c r="K629" s="313"/>
      <c r="L629" s="139"/>
      <c r="M629" s="138">
        <v>42520</v>
      </c>
    </row>
    <row r="630" spans="1:13" ht="15.75" customHeight="1" x14ac:dyDescent="0.35">
      <c r="A630" s="193" t="s">
        <v>3531</v>
      </c>
      <c r="B630" s="138">
        <v>42788</v>
      </c>
      <c r="C630" s="304"/>
      <c r="D630" s="181" t="s">
        <v>2383</v>
      </c>
      <c r="E630" s="181" t="s">
        <v>2318</v>
      </c>
      <c r="F630" s="181" t="s">
        <v>2049</v>
      </c>
      <c r="G630" s="181" t="s">
        <v>2041</v>
      </c>
      <c r="H630" s="181" t="s">
        <v>2041</v>
      </c>
      <c r="I630" s="168" t="s">
        <v>1680</v>
      </c>
      <c r="J630" s="168" t="s">
        <v>1681</v>
      </c>
      <c r="K630" s="313"/>
      <c r="L630" s="139"/>
      <c r="M630" s="138">
        <v>42658</v>
      </c>
    </row>
    <row r="631" spans="1:13" ht="15.75" customHeight="1" x14ac:dyDescent="0.35">
      <c r="A631" s="193" t="s">
        <v>3532</v>
      </c>
      <c r="B631" s="138">
        <v>42791</v>
      </c>
      <c r="C631" s="304"/>
      <c r="D631" s="181" t="s">
        <v>2057</v>
      </c>
      <c r="E631" s="181" t="s">
        <v>2059</v>
      </c>
      <c r="F631" s="181" t="s">
        <v>2058</v>
      </c>
      <c r="G631" s="181" t="s">
        <v>2058</v>
      </c>
      <c r="H631" s="181" t="s">
        <v>2041</v>
      </c>
      <c r="I631" s="168" t="s">
        <v>1682</v>
      </c>
      <c r="J631" s="168" t="s">
        <v>1683</v>
      </c>
      <c r="K631" s="313"/>
      <c r="L631" s="139"/>
      <c r="M631" s="138">
        <v>42593</v>
      </c>
    </row>
    <row r="632" spans="1:13" ht="15.75" customHeight="1" x14ac:dyDescent="0.35">
      <c r="A632" s="193" t="s">
        <v>3533</v>
      </c>
      <c r="B632" s="138">
        <v>42791</v>
      </c>
      <c r="C632" s="304"/>
      <c r="D632" s="181" t="s">
        <v>2226</v>
      </c>
      <c r="E632" s="181" t="s">
        <v>2274</v>
      </c>
      <c r="F632" s="181" t="s">
        <v>2073</v>
      </c>
      <c r="G632" s="181" t="s">
        <v>2041</v>
      </c>
      <c r="H632" s="181" t="s">
        <v>2041</v>
      </c>
      <c r="I632" s="168" t="s">
        <v>1684</v>
      </c>
      <c r="J632" s="168" t="s">
        <v>1685</v>
      </c>
      <c r="K632" s="313"/>
      <c r="L632" s="139"/>
      <c r="M632" s="138" t="s">
        <v>1686</v>
      </c>
    </row>
    <row r="633" spans="1:13" ht="15.75" customHeight="1" x14ac:dyDescent="0.35">
      <c r="A633" s="193" t="s">
        <v>3534</v>
      </c>
      <c r="B633" s="138">
        <v>43524</v>
      </c>
      <c r="C633" s="304"/>
      <c r="D633" s="181" t="s">
        <v>2094</v>
      </c>
      <c r="E633" s="181" t="s">
        <v>2040</v>
      </c>
      <c r="F633" s="181" t="s">
        <v>2040</v>
      </c>
      <c r="G633" s="181" t="s">
        <v>2040</v>
      </c>
      <c r="H633" s="181" t="s">
        <v>2041</v>
      </c>
      <c r="I633" s="168" t="s">
        <v>1687</v>
      </c>
      <c r="J633" s="168" t="s">
        <v>1688</v>
      </c>
      <c r="K633" s="313"/>
      <c r="L633" s="139"/>
      <c r="M633" s="138">
        <v>42661</v>
      </c>
    </row>
    <row r="634" spans="1:13" ht="15.75" customHeight="1" x14ac:dyDescent="0.35">
      <c r="A634" s="193" t="s">
        <v>3535</v>
      </c>
      <c r="B634" s="138">
        <v>43524</v>
      </c>
      <c r="C634" s="304"/>
      <c r="D634" s="181" t="s">
        <v>2236</v>
      </c>
      <c r="E634" s="181" t="s">
        <v>2113</v>
      </c>
      <c r="F634" s="181" t="s">
        <v>2040</v>
      </c>
      <c r="G634" s="181" t="s">
        <v>2041</v>
      </c>
      <c r="H634" s="181" t="s">
        <v>2041</v>
      </c>
      <c r="I634" s="168" t="s">
        <v>1689</v>
      </c>
      <c r="J634" s="168" t="s">
        <v>1690</v>
      </c>
      <c r="K634" s="313"/>
      <c r="L634" s="139"/>
      <c r="M634" s="138">
        <v>42512</v>
      </c>
    </row>
    <row r="635" spans="1:13" ht="15.75" customHeight="1" x14ac:dyDescent="0.35">
      <c r="A635" s="193" t="s">
        <v>3536</v>
      </c>
      <c r="B635" s="138">
        <v>42800</v>
      </c>
      <c r="C635" s="304"/>
      <c r="D635" s="181" t="s">
        <v>2073</v>
      </c>
      <c r="E635" s="181" t="s">
        <v>2073</v>
      </c>
      <c r="F635" s="181" t="s">
        <v>2073</v>
      </c>
      <c r="G635" s="181" t="s">
        <v>2041</v>
      </c>
      <c r="H635" s="181" t="s">
        <v>2041</v>
      </c>
      <c r="I635" s="168" t="s">
        <v>1691</v>
      </c>
      <c r="J635" s="168" t="s">
        <v>1692</v>
      </c>
      <c r="K635" s="313"/>
      <c r="L635" s="139"/>
      <c r="M635" s="138">
        <v>42796</v>
      </c>
    </row>
    <row r="636" spans="1:13" ht="15.75" customHeight="1" x14ac:dyDescent="0.35">
      <c r="A636" s="193" t="s">
        <v>3537</v>
      </c>
      <c r="B636" s="138">
        <v>42805</v>
      </c>
      <c r="C636" s="304"/>
      <c r="D636" s="181" t="s">
        <v>2091</v>
      </c>
      <c r="E636" s="181" t="s">
        <v>2384</v>
      </c>
      <c r="F636" s="181" t="s">
        <v>2039</v>
      </c>
      <c r="G636" s="181" t="s">
        <v>2040</v>
      </c>
      <c r="H636" s="181" t="s">
        <v>2041</v>
      </c>
      <c r="I636" s="168" t="s">
        <v>1693</v>
      </c>
      <c r="J636" s="168" t="s">
        <v>1694</v>
      </c>
      <c r="K636" s="313"/>
      <c r="L636" s="139"/>
      <c r="M636" s="138">
        <v>42800</v>
      </c>
    </row>
    <row r="637" spans="1:13" ht="15.75" customHeight="1" x14ac:dyDescent="0.35">
      <c r="A637" s="193" t="s">
        <v>3538</v>
      </c>
      <c r="B637" s="138">
        <v>42807</v>
      </c>
      <c r="C637" s="304"/>
      <c r="D637" s="181" t="s">
        <v>2385</v>
      </c>
      <c r="E637" s="181" t="s">
        <v>2351</v>
      </c>
      <c r="F637" s="181" t="s">
        <v>2048</v>
      </c>
      <c r="G637" s="181" t="s">
        <v>2049</v>
      </c>
      <c r="H637" s="181" t="s">
        <v>2041</v>
      </c>
      <c r="I637" s="168" t="s">
        <v>1695</v>
      </c>
      <c r="J637" s="168" t="s">
        <v>1696</v>
      </c>
      <c r="K637" s="313"/>
      <c r="L637" s="139"/>
      <c r="M637" s="138">
        <v>42802</v>
      </c>
    </row>
    <row r="638" spans="1:13" ht="15.75" customHeight="1" x14ac:dyDescent="0.35">
      <c r="A638" s="193" t="s">
        <v>3539</v>
      </c>
      <c r="B638" s="138">
        <v>42807</v>
      </c>
      <c r="C638" s="304"/>
      <c r="D638" s="181" t="s">
        <v>2385</v>
      </c>
      <c r="E638" s="181" t="s">
        <v>2351</v>
      </c>
      <c r="F638" s="181" t="s">
        <v>2048</v>
      </c>
      <c r="G638" s="181" t="s">
        <v>2049</v>
      </c>
      <c r="H638" s="181" t="s">
        <v>2041</v>
      </c>
      <c r="I638" s="168" t="s">
        <v>1697</v>
      </c>
      <c r="J638" s="168" t="s">
        <v>1698</v>
      </c>
      <c r="K638" s="313"/>
      <c r="L638" s="139"/>
      <c r="M638" s="138" t="s">
        <v>1699</v>
      </c>
    </row>
    <row r="639" spans="1:13" ht="15.75" customHeight="1" x14ac:dyDescent="0.35">
      <c r="A639" s="193" t="s">
        <v>3540</v>
      </c>
      <c r="B639" s="138">
        <v>42821</v>
      </c>
      <c r="C639" s="304"/>
      <c r="D639" s="181" t="s">
        <v>2377</v>
      </c>
      <c r="E639" s="181" t="s">
        <v>2351</v>
      </c>
      <c r="F639" s="181" t="s">
        <v>2048</v>
      </c>
      <c r="G639" s="181" t="s">
        <v>2049</v>
      </c>
      <c r="H639" s="181" t="s">
        <v>2041</v>
      </c>
      <c r="I639" s="168" t="s">
        <v>3541</v>
      </c>
      <c r="J639" s="168" t="s">
        <v>3542</v>
      </c>
      <c r="K639" s="313"/>
      <c r="L639" s="139"/>
      <c r="M639" s="138" t="s">
        <v>1700</v>
      </c>
    </row>
    <row r="640" spans="1:13" ht="15.75" customHeight="1" x14ac:dyDescent="0.35">
      <c r="A640" s="193" t="s">
        <v>3543</v>
      </c>
      <c r="B640" s="138">
        <v>42824</v>
      </c>
      <c r="C640" s="304"/>
      <c r="D640" s="181" t="s">
        <v>2377</v>
      </c>
      <c r="E640" s="181" t="s">
        <v>2351</v>
      </c>
      <c r="F640" s="181" t="s">
        <v>2048</v>
      </c>
      <c r="G640" s="181" t="s">
        <v>2049</v>
      </c>
      <c r="H640" s="181" t="s">
        <v>2041</v>
      </c>
      <c r="I640" s="168" t="s">
        <v>1701</v>
      </c>
      <c r="J640" s="168" t="s">
        <v>1702</v>
      </c>
      <c r="K640" s="313"/>
      <c r="L640" s="139"/>
      <c r="M640" s="138" t="s">
        <v>1703</v>
      </c>
    </row>
    <row r="641" spans="1:13" ht="15.75" customHeight="1" x14ac:dyDescent="0.35">
      <c r="A641" s="193" t="s">
        <v>3544</v>
      </c>
      <c r="B641" s="138">
        <v>42824</v>
      </c>
      <c r="C641" s="304"/>
      <c r="D641" s="181" t="s">
        <v>2377</v>
      </c>
      <c r="E641" s="181" t="s">
        <v>2351</v>
      </c>
      <c r="F641" s="181" t="s">
        <v>2048</v>
      </c>
      <c r="G641" s="181" t="s">
        <v>2049</v>
      </c>
      <c r="H641" s="181" t="s">
        <v>2041</v>
      </c>
      <c r="I641" s="168" t="s">
        <v>1704</v>
      </c>
      <c r="J641" s="168" t="s">
        <v>1705</v>
      </c>
      <c r="K641" s="313"/>
      <c r="L641" s="139"/>
      <c r="M641" s="138" t="s">
        <v>1706</v>
      </c>
    </row>
    <row r="642" spans="1:13" ht="15.75" customHeight="1" x14ac:dyDescent="0.35">
      <c r="A642" s="193" t="s">
        <v>3545</v>
      </c>
      <c r="B642" s="138">
        <v>42838</v>
      </c>
      <c r="C642" s="304"/>
      <c r="D642" s="181" t="s">
        <v>2386</v>
      </c>
      <c r="E642" s="181" t="s">
        <v>2386</v>
      </c>
      <c r="F642" s="181" t="s">
        <v>2318</v>
      </c>
      <c r="G642" s="181" t="s">
        <v>2049</v>
      </c>
      <c r="H642" s="181" t="s">
        <v>2041</v>
      </c>
      <c r="I642" s="168" t="s">
        <v>1707</v>
      </c>
      <c r="J642" s="168" t="s">
        <v>1708</v>
      </c>
      <c r="K642" s="313"/>
      <c r="L642" s="139"/>
      <c r="M642" s="138" t="s">
        <v>1709</v>
      </c>
    </row>
    <row r="643" spans="1:13" ht="15.75" customHeight="1" x14ac:dyDescent="0.35">
      <c r="A643" s="193" t="s">
        <v>3546</v>
      </c>
      <c r="B643" s="138">
        <v>42853</v>
      </c>
      <c r="C643" s="304"/>
      <c r="D643" s="181" t="s">
        <v>2322</v>
      </c>
      <c r="E643" s="181" t="s">
        <v>2099</v>
      </c>
      <c r="F643" s="181" t="s">
        <v>2073</v>
      </c>
      <c r="G643" s="181" t="s">
        <v>2041</v>
      </c>
      <c r="H643" s="181" t="s">
        <v>2041</v>
      </c>
      <c r="I643" s="168" t="s">
        <v>3547</v>
      </c>
      <c r="J643" s="168" t="s">
        <v>1710</v>
      </c>
      <c r="K643" s="313"/>
      <c r="L643" s="139"/>
      <c r="M643" s="138" t="s">
        <v>1711</v>
      </c>
    </row>
    <row r="644" spans="1:13" ht="15.75" customHeight="1" x14ac:dyDescent="0.35">
      <c r="A644" s="193" t="s">
        <v>3548</v>
      </c>
      <c r="B644" s="138">
        <v>42858</v>
      </c>
      <c r="C644" s="304"/>
      <c r="D644" s="181" t="s">
        <v>2387</v>
      </c>
      <c r="E644" s="181" t="s">
        <v>2386</v>
      </c>
      <c r="F644" s="181" t="s">
        <v>2386</v>
      </c>
      <c r="G644" s="181" t="s">
        <v>2049</v>
      </c>
      <c r="H644" s="181" t="s">
        <v>2041</v>
      </c>
      <c r="I644" s="168" t="s">
        <v>1712</v>
      </c>
      <c r="J644" s="168" t="s">
        <v>1713</v>
      </c>
      <c r="K644" s="313"/>
      <c r="L644" s="139"/>
      <c r="M644" s="138" t="s">
        <v>1714</v>
      </c>
    </row>
    <row r="645" spans="1:13" ht="15.75" customHeight="1" x14ac:dyDescent="0.35">
      <c r="A645" s="193" t="s">
        <v>3549</v>
      </c>
      <c r="B645" s="138">
        <v>42864</v>
      </c>
      <c r="C645" s="304"/>
      <c r="D645" s="181" t="s">
        <v>2388</v>
      </c>
      <c r="E645" s="181" t="s">
        <v>2351</v>
      </c>
      <c r="F645" s="181" t="s">
        <v>2047</v>
      </c>
      <c r="G645" s="181" t="s">
        <v>2049</v>
      </c>
      <c r="H645" s="181" t="s">
        <v>2041</v>
      </c>
      <c r="I645" s="168" t="s">
        <v>1715</v>
      </c>
      <c r="J645" s="168" t="s">
        <v>1716</v>
      </c>
      <c r="K645" s="313"/>
      <c r="L645" s="139"/>
      <c r="M645" s="138" t="s">
        <v>1717</v>
      </c>
    </row>
    <row r="646" spans="1:13" ht="15.75" customHeight="1" x14ac:dyDescent="0.35">
      <c r="A646" s="193" t="s">
        <v>3550</v>
      </c>
      <c r="B646" s="138">
        <v>42864</v>
      </c>
      <c r="C646" s="304"/>
      <c r="D646" s="181" t="s">
        <v>2377</v>
      </c>
      <c r="E646" s="181" t="s">
        <v>2351</v>
      </c>
      <c r="F646" s="181" t="s">
        <v>2048</v>
      </c>
      <c r="G646" s="181" t="s">
        <v>2049</v>
      </c>
      <c r="H646" s="181" t="s">
        <v>2041</v>
      </c>
      <c r="I646" s="168" t="s">
        <v>1718</v>
      </c>
      <c r="J646" s="168" t="s">
        <v>1719</v>
      </c>
      <c r="K646" s="313"/>
      <c r="L646" s="139"/>
      <c r="M646" s="138" t="s">
        <v>1720</v>
      </c>
    </row>
    <row r="647" spans="1:13" ht="15.75" customHeight="1" x14ac:dyDescent="0.35">
      <c r="A647" s="193" t="s">
        <v>3551</v>
      </c>
      <c r="B647" s="138">
        <v>42864</v>
      </c>
      <c r="C647" s="304"/>
      <c r="D647" s="181" t="s">
        <v>2377</v>
      </c>
      <c r="E647" s="181" t="s">
        <v>2351</v>
      </c>
      <c r="F647" s="181" t="s">
        <v>2048</v>
      </c>
      <c r="G647" s="181" t="s">
        <v>2049</v>
      </c>
      <c r="H647" s="181" t="s">
        <v>2041</v>
      </c>
      <c r="I647" s="168" t="s">
        <v>1721</v>
      </c>
      <c r="J647" s="168" t="s">
        <v>1722</v>
      </c>
      <c r="K647" s="313"/>
      <c r="L647" s="139"/>
      <c r="M647" s="138">
        <v>42856</v>
      </c>
    </row>
    <row r="648" spans="1:13" ht="15.75" customHeight="1" x14ac:dyDescent="0.35">
      <c r="A648" s="193" t="s">
        <v>3552</v>
      </c>
      <c r="B648" s="138">
        <v>42864</v>
      </c>
      <c r="C648" s="304"/>
      <c r="D648" s="181" t="s">
        <v>2377</v>
      </c>
      <c r="E648" s="181" t="s">
        <v>2351</v>
      </c>
      <c r="F648" s="181" t="s">
        <v>2048</v>
      </c>
      <c r="G648" s="181" t="s">
        <v>2049</v>
      </c>
      <c r="H648" s="181" t="s">
        <v>2041</v>
      </c>
      <c r="I648" s="168" t="s">
        <v>1723</v>
      </c>
      <c r="J648" s="168" t="s">
        <v>1724</v>
      </c>
      <c r="K648" s="313"/>
      <c r="L648" s="139"/>
      <c r="M648" s="138">
        <v>42856</v>
      </c>
    </row>
    <row r="649" spans="1:13" ht="15.75" customHeight="1" x14ac:dyDescent="0.35">
      <c r="A649" s="193" t="s">
        <v>3553</v>
      </c>
      <c r="B649" s="138">
        <v>42874</v>
      </c>
      <c r="C649" s="304"/>
      <c r="D649" s="181" t="s">
        <v>2387</v>
      </c>
      <c r="E649" s="181" t="s">
        <v>2386</v>
      </c>
      <c r="F649" s="181" t="s">
        <v>2386</v>
      </c>
      <c r="G649" s="181" t="s">
        <v>2049</v>
      </c>
      <c r="H649" s="181" t="s">
        <v>2041</v>
      </c>
      <c r="I649" s="168" t="s">
        <v>1725</v>
      </c>
      <c r="J649" s="168" t="s">
        <v>1726</v>
      </c>
      <c r="K649" s="313"/>
      <c r="L649" s="139"/>
      <c r="M649" s="138" t="s">
        <v>1727</v>
      </c>
    </row>
    <row r="650" spans="1:13" ht="15.75" customHeight="1" x14ac:dyDescent="0.35">
      <c r="A650" s="193" t="s">
        <v>3554</v>
      </c>
      <c r="B650" s="138">
        <v>42877</v>
      </c>
      <c r="C650" s="304"/>
      <c r="D650" s="181" t="s">
        <v>2389</v>
      </c>
      <c r="E650" s="181" t="s">
        <v>2351</v>
      </c>
      <c r="F650" s="181" t="s">
        <v>2048</v>
      </c>
      <c r="G650" s="181" t="s">
        <v>2049</v>
      </c>
      <c r="H650" s="181" t="s">
        <v>2041</v>
      </c>
      <c r="I650" s="168" t="s">
        <v>1728</v>
      </c>
      <c r="J650" s="168" t="s">
        <v>1729</v>
      </c>
      <c r="K650" s="313"/>
      <c r="L650" s="139"/>
      <c r="M650" s="138" t="s">
        <v>1730</v>
      </c>
    </row>
    <row r="651" spans="1:13" ht="15.75" customHeight="1" x14ac:dyDescent="0.35">
      <c r="A651" s="193" t="s">
        <v>3555</v>
      </c>
      <c r="B651" s="138">
        <v>42888</v>
      </c>
      <c r="C651" s="304"/>
      <c r="D651" s="181" t="s">
        <v>2386</v>
      </c>
      <c r="E651" s="181" t="s">
        <v>2386</v>
      </c>
      <c r="F651" s="181" t="s">
        <v>2318</v>
      </c>
      <c r="G651" s="181" t="s">
        <v>2049</v>
      </c>
      <c r="H651" s="181" t="s">
        <v>2041</v>
      </c>
      <c r="I651" s="168" t="s">
        <v>1731</v>
      </c>
      <c r="J651" s="168" t="s">
        <v>3556</v>
      </c>
      <c r="K651" s="313"/>
      <c r="L651" s="139"/>
      <c r="M651" s="138" t="s">
        <v>1732</v>
      </c>
    </row>
    <row r="652" spans="1:13" ht="15.75" customHeight="1" x14ac:dyDescent="0.35">
      <c r="A652" s="193" t="s">
        <v>3557</v>
      </c>
      <c r="B652" s="138">
        <v>42888</v>
      </c>
      <c r="C652" s="304"/>
      <c r="D652" s="181" t="s">
        <v>2386</v>
      </c>
      <c r="E652" s="181" t="s">
        <v>2386</v>
      </c>
      <c r="F652" s="181" t="s">
        <v>2318</v>
      </c>
      <c r="G652" s="181" t="s">
        <v>2049</v>
      </c>
      <c r="H652" s="181" t="s">
        <v>2041</v>
      </c>
      <c r="I652" s="168" t="s">
        <v>1733</v>
      </c>
      <c r="J652" s="168" t="s">
        <v>1734</v>
      </c>
      <c r="K652" s="313"/>
      <c r="L652" s="139"/>
      <c r="M652" s="138" t="s">
        <v>1735</v>
      </c>
    </row>
    <row r="653" spans="1:13" ht="15.75" customHeight="1" x14ac:dyDescent="0.35">
      <c r="A653" s="193" t="s">
        <v>3558</v>
      </c>
      <c r="B653" s="138">
        <v>42888</v>
      </c>
      <c r="C653" s="304"/>
      <c r="D653" s="181" t="s">
        <v>2386</v>
      </c>
      <c r="E653" s="181" t="s">
        <v>2386</v>
      </c>
      <c r="F653" s="181" t="s">
        <v>2318</v>
      </c>
      <c r="G653" s="181" t="s">
        <v>2049</v>
      </c>
      <c r="H653" s="181" t="s">
        <v>2041</v>
      </c>
      <c r="I653" s="168" t="s">
        <v>1736</v>
      </c>
      <c r="J653" s="168" t="s">
        <v>1737</v>
      </c>
      <c r="K653" s="313"/>
      <c r="L653" s="139"/>
      <c r="M653" s="138" t="s">
        <v>1735</v>
      </c>
    </row>
    <row r="654" spans="1:13" ht="15.75" customHeight="1" x14ac:dyDescent="0.35">
      <c r="A654" s="193" t="s">
        <v>3559</v>
      </c>
      <c r="B654" s="138">
        <v>42892</v>
      </c>
      <c r="C654" s="304"/>
      <c r="D654" s="181" t="s">
        <v>2059</v>
      </c>
      <c r="E654" s="181" t="s">
        <v>2048</v>
      </c>
      <c r="F654" s="181" t="s">
        <v>2351</v>
      </c>
      <c r="G654" s="181" t="s">
        <v>2049</v>
      </c>
      <c r="H654" s="181" t="s">
        <v>2041</v>
      </c>
      <c r="I654" s="168" t="s">
        <v>1738</v>
      </c>
      <c r="J654" s="168" t="s">
        <v>1739</v>
      </c>
      <c r="K654" s="313"/>
      <c r="L654" s="139"/>
      <c r="M654" s="138">
        <v>42849</v>
      </c>
    </row>
    <row r="655" spans="1:13" ht="15.75" customHeight="1" x14ac:dyDescent="0.35">
      <c r="A655" s="193" t="s">
        <v>3560</v>
      </c>
      <c r="B655" s="138">
        <v>42908</v>
      </c>
      <c r="C655" s="304"/>
      <c r="D655" s="181" t="s">
        <v>2389</v>
      </c>
      <c r="E655" s="181" t="s">
        <v>2048</v>
      </c>
      <c r="F655" s="181" t="s">
        <v>2351</v>
      </c>
      <c r="G655" s="181" t="s">
        <v>2049</v>
      </c>
      <c r="H655" s="181" t="s">
        <v>2041</v>
      </c>
      <c r="I655" s="168" t="s">
        <v>1740</v>
      </c>
      <c r="J655" s="168" t="s">
        <v>1741</v>
      </c>
      <c r="K655" s="313"/>
      <c r="L655" s="139"/>
      <c r="M655" s="138" t="s">
        <v>1742</v>
      </c>
    </row>
    <row r="656" spans="1:13" ht="15.75" customHeight="1" x14ac:dyDescent="0.35">
      <c r="A656" s="193" t="s">
        <v>3561</v>
      </c>
      <c r="B656" s="138">
        <v>42913</v>
      </c>
      <c r="C656" s="304"/>
      <c r="D656" s="181" t="s">
        <v>2091</v>
      </c>
      <c r="E656" s="181" t="s">
        <v>2039</v>
      </c>
      <c r="F656" s="181" t="s">
        <v>2040</v>
      </c>
      <c r="G656" s="181" t="s">
        <v>2040</v>
      </c>
      <c r="H656" s="181" t="s">
        <v>2041</v>
      </c>
      <c r="I656" s="168" t="s">
        <v>1743</v>
      </c>
      <c r="J656" s="168" t="s">
        <v>1744</v>
      </c>
      <c r="K656" s="313"/>
      <c r="L656" s="139"/>
      <c r="M656" s="138" t="s">
        <v>1745</v>
      </c>
    </row>
    <row r="657" spans="1:13" ht="15.75" customHeight="1" x14ac:dyDescent="0.35">
      <c r="A657" s="193" t="s">
        <v>3562</v>
      </c>
      <c r="B657" s="138">
        <v>42915</v>
      </c>
      <c r="C657" s="304"/>
      <c r="D657" s="181" t="s">
        <v>2059</v>
      </c>
      <c r="E657" s="181" t="s">
        <v>2048</v>
      </c>
      <c r="F657" s="181" t="s">
        <v>2351</v>
      </c>
      <c r="G657" s="181" t="s">
        <v>2049</v>
      </c>
      <c r="H657" s="181" t="s">
        <v>2041</v>
      </c>
      <c r="I657" s="168" t="s">
        <v>1746</v>
      </c>
      <c r="J657" s="168" t="s">
        <v>1747</v>
      </c>
      <c r="K657" s="313"/>
      <c r="L657" s="139"/>
      <c r="M657" s="138" t="s">
        <v>1748</v>
      </c>
    </row>
    <row r="658" spans="1:13" ht="15.75" customHeight="1" x14ac:dyDescent="0.35">
      <c r="A658" s="193" t="s">
        <v>3563</v>
      </c>
      <c r="B658" s="138">
        <v>42915</v>
      </c>
      <c r="C658" s="304"/>
      <c r="D658" s="181" t="s">
        <v>2387</v>
      </c>
      <c r="E658" s="181" t="s">
        <v>2386</v>
      </c>
      <c r="F658" s="181" t="s">
        <v>2318</v>
      </c>
      <c r="G658" s="181" t="s">
        <v>2049</v>
      </c>
      <c r="H658" s="181" t="s">
        <v>2041</v>
      </c>
      <c r="I658" s="168" t="s">
        <v>1749</v>
      </c>
      <c r="J658" s="168" t="s">
        <v>1750</v>
      </c>
      <c r="K658" s="313"/>
      <c r="L658" s="139"/>
      <c r="M658" s="138" t="s">
        <v>1748</v>
      </c>
    </row>
    <row r="659" spans="1:13" ht="15.75" customHeight="1" x14ac:dyDescent="0.35">
      <c r="A659" s="193" t="s">
        <v>3564</v>
      </c>
      <c r="B659" s="138">
        <v>42915</v>
      </c>
      <c r="C659" s="304"/>
      <c r="D659" s="181" t="s">
        <v>2390</v>
      </c>
      <c r="E659" s="181" t="s">
        <v>2386</v>
      </c>
      <c r="F659" s="181" t="s">
        <v>2318</v>
      </c>
      <c r="G659" s="181" t="s">
        <v>2049</v>
      </c>
      <c r="H659" s="181" t="s">
        <v>2041</v>
      </c>
      <c r="I659" s="168" t="s">
        <v>1751</v>
      </c>
      <c r="J659" s="168" t="s">
        <v>1752</v>
      </c>
      <c r="K659" s="313"/>
      <c r="L659" s="139"/>
      <c r="M659" s="138" t="s">
        <v>1748</v>
      </c>
    </row>
    <row r="660" spans="1:13" ht="15.75" customHeight="1" x14ac:dyDescent="0.35">
      <c r="A660" s="193" t="s">
        <v>3565</v>
      </c>
      <c r="B660" s="138">
        <v>42921</v>
      </c>
      <c r="C660" s="304"/>
      <c r="D660" s="181" t="s">
        <v>2391</v>
      </c>
      <c r="E660" s="181" t="s">
        <v>2318</v>
      </c>
      <c r="F660" s="181" t="s">
        <v>2318</v>
      </c>
      <c r="G660" s="181" t="s">
        <v>2049</v>
      </c>
      <c r="H660" s="181" t="s">
        <v>2041</v>
      </c>
      <c r="I660" s="168" t="s">
        <v>1753</v>
      </c>
      <c r="J660" s="168" t="s">
        <v>1754</v>
      </c>
      <c r="K660" s="313"/>
      <c r="L660" s="139"/>
      <c r="M660" s="138" t="s">
        <v>1755</v>
      </c>
    </row>
    <row r="661" spans="1:13" ht="15.75" customHeight="1" x14ac:dyDescent="0.35">
      <c r="A661" s="193" t="s">
        <v>3566</v>
      </c>
      <c r="B661" s="138">
        <v>42921</v>
      </c>
      <c r="C661" s="304"/>
      <c r="D661" s="181" t="s">
        <v>2392</v>
      </c>
      <c r="E661" s="181" t="s">
        <v>2386</v>
      </c>
      <c r="F661" s="181" t="s">
        <v>2318</v>
      </c>
      <c r="G661" s="181" t="s">
        <v>2049</v>
      </c>
      <c r="H661" s="181" t="s">
        <v>2041</v>
      </c>
      <c r="I661" s="168" t="s">
        <v>1756</v>
      </c>
      <c r="J661" s="168" t="s">
        <v>1757</v>
      </c>
      <c r="K661" s="313"/>
      <c r="L661" s="139"/>
      <c r="M661" s="138" t="s">
        <v>1758</v>
      </c>
    </row>
    <row r="662" spans="1:13" ht="15.75" customHeight="1" x14ac:dyDescent="0.35">
      <c r="A662" s="193" t="s">
        <v>3567</v>
      </c>
      <c r="B662" s="138">
        <v>42936</v>
      </c>
      <c r="C662" s="304"/>
      <c r="D662" s="181" t="s">
        <v>2393</v>
      </c>
      <c r="E662" s="181" t="s">
        <v>2337</v>
      </c>
      <c r="F662" s="181" t="s">
        <v>2048</v>
      </c>
      <c r="G662" s="181" t="s">
        <v>2049</v>
      </c>
      <c r="H662" s="181" t="s">
        <v>2041</v>
      </c>
      <c r="I662" s="168" t="s">
        <v>1759</v>
      </c>
      <c r="J662" s="168" t="s">
        <v>1760</v>
      </c>
      <c r="K662" s="313"/>
      <c r="L662" s="139"/>
      <c r="M662" s="138" t="s">
        <v>1761</v>
      </c>
    </row>
    <row r="663" spans="1:13" ht="15.75" customHeight="1" x14ac:dyDescent="0.35">
      <c r="A663" s="193" t="s">
        <v>3568</v>
      </c>
      <c r="B663" s="138">
        <v>42936</v>
      </c>
      <c r="C663" s="304"/>
      <c r="D663" s="181" t="s">
        <v>2394</v>
      </c>
      <c r="E663" s="181" t="s">
        <v>2337</v>
      </c>
      <c r="F663" s="181" t="s">
        <v>2048</v>
      </c>
      <c r="G663" s="181" t="s">
        <v>2049</v>
      </c>
      <c r="H663" s="181" t="s">
        <v>2041</v>
      </c>
      <c r="I663" s="168" t="s">
        <v>3569</v>
      </c>
      <c r="J663" s="168" t="s">
        <v>1762</v>
      </c>
      <c r="K663" s="313"/>
      <c r="L663" s="139"/>
      <c r="M663" s="138" t="s">
        <v>1763</v>
      </c>
    </row>
    <row r="664" spans="1:13" ht="15.75" customHeight="1" x14ac:dyDescent="0.35">
      <c r="A664" s="193" t="s">
        <v>3570</v>
      </c>
      <c r="B664" s="138">
        <v>42940</v>
      </c>
      <c r="C664" s="304"/>
      <c r="D664" s="181" t="s">
        <v>2395</v>
      </c>
      <c r="E664" s="181" t="s">
        <v>2144</v>
      </c>
      <c r="F664" s="181" t="s">
        <v>2073</v>
      </c>
      <c r="G664" s="181" t="s">
        <v>2041</v>
      </c>
      <c r="H664" s="181" t="s">
        <v>2041</v>
      </c>
      <c r="I664" s="168" t="s">
        <v>1764</v>
      </c>
      <c r="J664" s="168" t="s">
        <v>1765</v>
      </c>
      <c r="K664" s="313"/>
      <c r="L664" s="139"/>
      <c r="M664" s="138" t="s">
        <v>1766</v>
      </c>
    </row>
    <row r="665" spans="1:13" ht="15.75" customHeight="1" x14ac:dyDescent="0.35">
      <c r="A665" s="193" t="s">
        <v>3571</v>
      </c>
      <c r="B665" s="138">
        <v>42985</v>
      </c>
      <c r="C665" s="304"/>
      <c r="D665" s="181" t="s">
        <v>2396</v>
      </c>
      <c r="E665" s="181" t="s">
        <v>2386</v>
      </c>
      <c r="F665" s="181" t="s">
        <v>2386</v>
      </c>
      <c r="G665" s="181" t="s">
        <v>2049</v>
      </c>
      <c r="H665" s="181" t="s">
        <v>2041</v>
      </c>
      <c r="I665" s="168" t="s">
        <v>1767</v>
      </c>
      <c r="J665" s="168" t="s">
        <v>1768</v>
      </c>
      <c r="K665" s="313"/>
      <c r="L665" s="139"/>
      <c r="M665" s="138" t="s">
        <v>1769</v>
      </c>
    </row>
    <row r="666" spans="1:13" ht="15.75" customHeight="1" x14ac:dyDescent="0.35">
      <c r="A666" s="193" t="s">
        <v>3572</v>
      </c>
      <c r="B666" s="138">
        <v>42962</v>
      </c>
      <c r="C666" s="304"/>
      <c r="D666" s="181" t="s">
        <v>2091</v>
      </c>
      <c r="E666" s="181" t="s">
        <v>2092</v>
      </c>
      <c r="F666" s="181" t="s">
        <v>2040</v>
      </c>
      <c r="G666" s="181" t="s">
        <v>2040</v>
      </c>
      <c r="H666" s="181" t="s">
        <v>2041</v>
      </c>
      <c r="I666" s="168" t="s">
        <v>1770</v>
      </c>
      <c r="J666" s="168" t="s">
        <v>1771</v>
      </c>
      <c r="K666" s="313"/>
      <c r="L666" s="139"/>
      <c r="M666" s="138" t="s">
        <v>1772</v>
      </c>
    </row>
    <row r="667" spans="1:13" ht="15.75" customHeight="1" x14ac:dyDescent="0.35">
      <c r="A667" s="193" t="s">
        <v>3573</v>
      </c>
      <c r="B667" s="138">
        <v>42963</v>
      </c>
      <c r="C667" s="304"/>
      <c r="D667" s="181" t="s">
        <v>2290</v>
      </c>
      <c r="E667" s="181" t="s">
        <v>2290</v>
      </c>
      <c r="F667" s="181" t="s">
        <v>2048</v>
      </c>
      <c r="G667" s="181" t="s">
        <v>2049</v>
      </c>
      <c r="H667" s="181" t="s">
        <v>2041</v>
      </c>
      <c r="I667" s="168" t="s">
        <v>1773</v>
      </c>
      <c r="J667" s="168" t="s">
        <v>1774</v>
      </c>
      <c r="K667" s="313"/>
      <c r="L667" s="139"/>
      <c r="M667" s="138" t="s">
        <v>1761</v>
      </c>
    </row>
    <row r="668" spans="1:13" ht="15.75" customHeight="1" x14ac:dyDescent="0.35">
      <c r="A668" s="193" t="s">
        <v>3574</v>
      </c>
      <c r="B668" s="138">
        <v>42963</v>
      </c>
      <c r="C668" s="304"/>
      <c r="D668" s="181" t="s">
        <v>2046</v>
      </c>
      <c r="E668" s="181" t="s">
        <v>2047</v>
      </c>
      <c r="F668" s="181" t="s">
        <v>2047</v>
      </c>
      <c r="G668" s="181" t="s">
        <v>2049</v>
      </c>
      <c r="H668" s="181" t="s">
        <v>2041</v>
      </c>
      <c r="I668" s="168" t="s">
        <v>1775</v>
      </c>
      <c r="J668" s="168" t="s">
        <v>1776</v>
      </c>
      <c r="K668" s="313"/>
      <c r="L668" s="139"/>
      <c r="M668" s="138" t="s">
        <v>1777</v>
      </c>
    </row>
    <row r="669" spans="1:13" ht="15.75" customHeight="1" x14ac:dyDescent="0.35">
      <c r="A669" s="193" t="s">
        <v>3575</v>
      </c>
      <c r="B669" s="138">
        <v>42978</v>
      </c>
      <c r="C669" s="304"/>
      <c r="D669" s="181" t="s">
        <v>2397</v>
      </c>
      <c r="E669" s="181" t="s">
        <v>2111</v>
      </c>
      <c r="F669" s="181" t="s">
        <v>2069</v>
      </c>
      <c r="G669" s="181" t="s">
        <v>2069</v>
      </c>
      <c r="H669" s="181" t="s">
        <v>2041</v>
      </c>
      <c r="I669" s="168" t="s">
        <v>3576</v>
      </c>
      <c r="J669" s="168" t="s">
        <v>1778</v>
      </c>
      <c r="K669" s="313"/>
      <c r="L669" s="139"/>
      <c r="M669" s="138" t="s">
        <v>1779</v>
      </c>
    </row>
    <row r="670" spans="1:13" ht="15.75" customHeight="1" x14ac:dyDescent="0.35">
      <c r="A670" s="193" t="s">
        <v>3577</v>
      </c>
      <c r="B670" s="138">
        <v>42997</v>
      </c>
      <c r="C670" s="304"/>
      <c r="D670" s="181" t="s">
        <v>2155</v>
      </c>
      <c r="E670" s="181" t="s">
        <v>2147</v>
      </c>
      <c r="F670" s="181" t="s">
        <v>2073</v>
      </c>
      <c r="G670" s="181" t="s">
        <v>2073</v>
      </c>
      <c r="H670" s="181" t="s">
        <v>2041</v>
      </c>
      <c r="I670" s="168" t="s">
        <v>1780</v>
      </c>
      <c r="J670" s="168" t="s">
        <v>1781</v>
      </c>
      <c r="K670" s="313"/>
      <c r="L670" s="139"/>
      <c r="M670" s="138" t="s">
        <v>1782</v>
      </c>
    </row>
    <row r="671" spans="1:13" ht="15.75" customHeight="1" x14ac:dyDescent="0.35">
      <c r="A671" s="193" t="s">
        <v>3578</v>
      </c>
      <c r="B671" s="138">
        <v>42997</v>
      </c>
      <c r="C671" s="304"/>
      <c r="D671" s="181" t="s">
        <v>2398</v>
      </c>
      <c r="E671" s="181" t="s">
        <v>2141</v>
      </c>
      <c r="F671" s="181" t="s">
        <v>2399</v>
      </c>
      <c r="G671" s="181" t="s">
        <v>2400</v>
      </c>
      <c r="H671" s="181" t="s">
        <v>2041</v>
      </c>
      <c r="I671" s="168" t="s">
        <v>1783</v>
      </c>
      <c r="J671" s="168" t="s">
        <v>1784</v>
      </c>
      <c r="K671" s="313"/>
      <c r="L671" s="139"/>
      <c r="M671" s="138" t="s">
        <v>1785</v>
      </c>
    </row>
    <row r="672" spans="1:13" ht="15.75" customHeight="1" x14ac:dyDescent="0.35">
      <c r="A672" s="193" t="s">
        <v>3579</v>
      </c>
      <c r="B672" s="138">
        <v>43011</v>
      </c>
      <c r="C672" s="304"/>
      <c r="D672" s="181" t="s">
        <v>2401</v>
      </c>
      <c r="E672" s="181" t="s">
        <v>2401</v>
      </c>
      <c r="F672" s="181" t="s">
        <v>2399</v>
      </c>
      <c r="G672" s="181" t="s">
        <v>2400</v>
      </c>
      <c r="H672" s="181" t="s">
        <v>2041</v>
      </c>
      <c r="I672" s="168" t="s">
        <v>1786</v>
      </c>
      <c r="J672" s="168" t="s">
        <v>1787</v>
      </c>
      <c r="K672" s="313"/>
      <c r="L672" s="139"/>
      <c r="M672" s="138" t="s">
        <v>1788</v>
      </c>
    </row>
    <row r="673" spans="1:13" ht="15.75" customHeight="1" x14ac:dyDescent="0.35">
      <c r="A673" s="193" t="s">
        <v>3580</v>
      </c>
      <c r="B673" s="138">
        <v>43023</v>
      </c>
      <c r="C673" s="304"/>
      <c r="D673" s="181" t="s">
        <v>2402</v>
      </c>
      <c r="E673" s="181" t="s">
        <v>2070</v>
      </c>
      <c r="F673" s="181" t="s">
        <v>2058</v>
      </c>
      <c r="G673" s="181" t="s">
        <v>2058</v>
      </c>
      <c r="H673" s="181" t="s">
        <v>2041</v>
      </c>
      <c r="I673" s="168" t="s">
        <v>1789</v>
      </c>
      <c r="J673" s="168" t="s">
        <v>1790</v>
      </c>
      <c r="K673" s="313"/>
      <c r="L673" s="139"/>
      <c r="M673" s="138" t="s">
        <v>1471</v>
      </c>
    </row>
    <row r="674" spans="1:13" ht="15.75" customHeight="1" x14ac:dyDescent="0.35">
      <c r="A674" s="193" t="s">
        <v>3581</v>
      </c>
      <c r="B674" s="138">
        <v>43023</v>
      </c>
      <c r="C674" s="304"/>
      <c r="D674" s="181" t="s">
        <v>2073</v>
      </c>
      <c r="E674" s="181" t="s">
        <v>2073</v>
      </c>
      <c r="F674" s="181" t="s">
        <v>2073</v>
      </c>
      <c r="G674" s="181" t="s">
        <v>2073</v>
      </c>
      <c r="H674" s="181" t="s">
        <v>2041</v>
      </c>
      <c r="I674" s="168" t="s">
        <v>3582</v>
      </c>
      <c r="J674" s="168" t="s">
        <v>1791</v>
      </c>
      <c r="K674" s="313"/>
      <c r="L674" s="139"/>
      <c r="M674" s="138" t="s">
        <v>1792</v>
      </c>
    </row>
    <row r="675" spans="1:13" ht="15.75" customHeight="1" x14ac:dyDescent="0.35">
      <c r="A675" s="193" t="s">
        <v>3583</v>
      </c>
      <c r="B675" s="138">
        <v>43023</v>
      </c>
      <c r="C675" s="304"/>
      <c r="D675" s="181" t="s">
        <v>2275</v>
      </c>
      <c r="E675" s="181" t="s">
        <v>2226</v>
      </c>
      <c r="F675" s="181" t="s">
        <v>2073</v>
      </c>
      <c r="G675" s="181" t="s">
        <v>2073</v>
      </c>
      <c r="H675" s="181" t="s">
        <v>2041</v>
      </c>
      <c r="I675" s="168" t="s">
        <v>1793</v>
      </c>
      <c r="J675" s="168" t="s">
        <v>1794</v>
      </c>
      <c r="K675" s="313"/>
      <c r="L675" s="139"/>
      <c r="M675" s="138" t="s">
        <v>1795</v>
      </c>
    </row>
    <row r="676" spans="1:13" ht="15.75" customHeight="1" x14ac:dyDescent="0.35">
      <c r="A676" s="193" t="s">
        <v>3584</v>
      </c>
      <c r="B676" s="138">
        <v>43024</v>
      </c>
      <c r="C676" s="304"/>
      <c r="D676" s="181" t="s">
        <v>2361</v>
      </c>
      <c r="E676" s="181" t="s">
        <v>2075</v>
      </c>
      <c r="F676" s="181" t="s">
        <v>2058</v>
      </c>
      <c r="G676" s="181" t="s">
        <v>2058</v>
      </c>
      <c r="H676" s="181" t="s">
        <v>2041</v>
      </c>
      <c r="I676" s="168" t="s">
        <v>1796</v>
      </c>
      <c r="J676" s="168" t="s">
        <v>1797</v>
      </c>
      <c r="K676" s="313"/>
      <c r="L676" s="139"/>
      <c r="M676" s="138" t="s">
        <v>1785</v>
      </c>
    </row>
    <row r="677" spans="1:13" ht="15.75" customHeight="1" x14ac:dyDescent="0.35">
      <c r="A677" s="193" t="s">
        <v>3585</v>
      </c>
      <c r="B677" s="138">
        <v>43032</v>
      </c>
      <c r="C677" s="304"/>
      <c r="D677" s="181" t="s">
        <v>2403</v>
      </c>
      <c r="E677" s="181" t="s">
        <v>2141</v>
      </c>
      <c r="F677" s="181" t="s">
        <v>2404</v>
      </c>
      <c r="G677" s="181" t="s">
        <v>2400</v>
      </c>
      <c r="H677" s="181" t="s">
        <v>2041</v>
      </c>
      <c r="I677" s="168" t="s">
        <v>1798</v>
      </c>
      <c r="J677" s="168" t="s">
        <v>1799</v>
      </c>
      <c r="K677" s="313"/>
      <c r="L677" s="139"/>
      <c r="M677" s="138" t="s">
        <v>1800</v>
      </c>
    </row>
    <row r="678" spans="1:13" ht="15.75" customHeight="1" x14ac:dyDescent="0.35">
      <c r="A678" s="193" t="s">
        <v>3586</v>
      </c>
      <c r="B678" s="138">
        <v>43032</v>
      </c>
      <c r="C678" s="304"/>
      <c r="D678" s="181" t="s">
        <v>2403</v>
      </c>
      <c r="E678" s="181" t="s">
        <v>2141</v>
      </c>
      <c r="F678" s="181" t="s">
        <v>2404</v>
      </c>
      <c r="G678" s="181" t="s">
        <v>2400</v>
      </c>
      <c r="H678" s="181" t="s">
        <v>2041</v>
      </c>
      <c r="I678" s="168" t="s">
        <v>1801</v>
      </c>
      <c r="J678" s="168" t="s">
        <v>1802</v>
      </c>
      <c r="K678" s="313"/>
      <c r="L678" s="139"/>
      <c r="M678" s="138" t="s">
        <v>1803</v>
      </c>
    </row>
    <row r="679" spans="1:13" ht="15.75" customHeight="1" x14ac:dyDescent="0.35">
      <c r="A679" s="193" t="s">
        <v>3587</v>
      </c>
      <c r="B679" s="138">
        <v>43043</v>
      </c>
      <c r="C679" s="304"/>
      <c r="D679" s="181" t="s">
        <v>2275</v>
      </c>
      <c r="E679" s="181" t="s">
        <v>2073</v>
      </c>
      <c r="F679" s="181" t="s">
        <v>2073</v>
      </c>
      <c r="G679" s="181" t="s">
        <v>2041</v>
      </c>
      <c r="H679" s="181" t="s">
        <v>2041</v>
      </c>
      <c r="I679" s="168" t="s">
        <v>1804</v>
      </c>
      <c r="J679" s="168" t="s">
        <v>1805</v>
      </c>
      <c r="K679" s="313"/>
      <c r="L679" s="139"/>
      <c r="M679" s="138" t="s">
        <v>1806</v>
      </c>
    </row>
    <row r="680" spans="1:13" ht="15.75" customHeight="1" x14ac:dyDescent="0.35">
      <c r="A680" s="193" t="s">
        <v>3588</v>
      </c>
      <c r="B680" s="138">
        <v>43104</v>
      </c>
      <c r="C680" s="304"/>
      <c r="D680" s="181" t="s">
        <v>2405</v>
      </c>
      <c r="E680" s="181" t="s">
        <v>2048</v>
      </c>
      <c r="F680" s="181" t="s">
        <v>2048</v>
      </c>
      <c r="G680" s="181" t="s">
        <v>2049</v>
      </c>
      <c r="H680" s="181" t="s">
        <v>2041</v>
      </c>
      <c r="I680" s="168" t="s">
        <v>1807</v>
      </c>
      <c r="J680" s="168" t="s">
        <v>1808</v>
      </c>
      <c r="K680" s="313"/>
      <c r="L680" s="139"/>
      <c r="M680" s="138" t="s">
        <v>1809</v>
      </c>
    </row>
    <row r="681" spans="1:13" ht="15.75" customHeight="1" x14ac:dyDescent="0.35">
      <c r="A681" s="193" t="s">
        <v>3589</v>
      </c>
      <c r="B681" s="138">
        <v>43116</v>
      </c>
      <c r="C681" s="304"/>
      <c r="D681" s="181" t="s">
        <v>2075</v>
      </c>
      <c r="E681" s="181" t="s">
        <v>2058</v>
      </c>
      <c r="F681" s="181" t="s">
        <v>2058</v>
      </c>
      <c r="G681" s="181" t="s">
        <v>2058</v>
      </c>
      <c r="H681" s="181" t="s">
        <v>2041</v>
      </c>
      <c r="I681" s="168" t="s">
        <v>1810</v>
      </c>
      <c r="J681" s="168" t="s">
        <v>1811</v>
      </c>
      <c r="K681" s="313"/>
      <c r="L681" s="139"/>
      <c r="M681" s="138">
        <v>40359</v>
      </c>
    </row>
    <row r="682" spans="1:13" ht="15.75" customHeight="1" x14ac:dyDescent="0.35">
      <c r="A682" s="193" t="s">
        <v>3590</v>
      </c>
      <c r="B682" s="138">
        <v>43122</v>
      </c>
      <c r="C682" s="304"/>
      <c r="D682" s="181" t="s">
        <v>2405</v>
      </c>
      <c r="E682" s="181" t="s">
        <v>2048</v>
      </c>
      <c r="F682" s="181" t="s">
        <v>2048</v>
      </c>
      <c r="G682" s="181" t="s">
        <v>2049</v>
      </c>
      <c r="H682" s="181" t="s">
        <v>2041</v>
      </c>
      <c r="I682" s="168" t="s">
        <v>1812</v>
      </c>
      <c r="J682" s="168" t="s">
        <v>1813</v>
      </c>
      <c r="K682" s="313"/>
      <c r="L682" s="139"/>
      <c r="M682" s="138" t="s">
        <v>1814</v>
      </c>
    </row>
    <row r="683" spans="1:13" ht="15.75" customHeight="1" x14ac:dyDescent="0.35">
      <c r="A683" s="193" t="s">
        <v>3591</v>
      </c>
      <c r="B683" s="138">
        <v>43131</v>
      </c>
      <c r="C683" s="304"/>
      <c r="D683" s="181" t="s">
        <v>2377</v>
      </c>
      <c r="E683" s="181" t="s">
        <v>2334</v>
      </c>
      <c r="F683" s="181" t="s">
        <v>2048</v>
      </c>
      <c r="G683" s="181" t="s">
        <v>2049</v>
      </c>
      <c r="H683" s="181" t="s">
        <v>2041</v>
      </c>
      <c r="I683" s="168" t="s">
        <v>1815</v>
      </c>
      <c r="J683" s="168" t="s">
        <v>1816</v>
      </c>
      <c r="K683" s="313"/>
      <c r="L683" s="139"/>
      <c r="M683" s="138">
        <v>42745</v>
      </c>
    </row>
    <row r="684" spans="1:13" ht="15.75" customHeight="1" x14ac:dyDescent="0.35">
      <c r="A684" s="193" t="s">
        <v>3592</v>
      </c>
      <c r="B684" s="138">
        <v>43496</v>
      </c>
      <c r="C684" s="304"/>
      <c r="D684" s="181" t="s">
        <v>2047</v>
      </c>
      <c r="E684" s="181" t="s">
        <v>2047</v>
      </c>
      <c r="F684" s="181" t="s">
        <v>2343</v>
      </c>
      <c r="G684" s="181" t="s">
        <v>2049</v>
      </c>
      <c r="H684" s="181" t="s">
        <v>2041</v>
      </c>
      <c r="I684" s="168" t="s">
        <v>1817</v>
      </c>
      <c r="J684" s="168" t="s">
        <v>1818</v>
      </c>
      <c r="K684" s="313"/>
      <c r="L684" s="139"/>
      <c r="M684" s="138">
        <v>42902</v>
      </c>
    </row>
    <row r="685" spans="1:13" ht="15.75" customHeight="1" x14ac:dyDescent="0.35">
      <c r="A685" s="193" t="s">
        <v>3593</v>
      </c>
      <c r="B685" s="138">
        <v>43131</v>
      </c>
      <c r="C685" s="304"/>
      <c r="D685" s="181" t="s">
        <v>2385</v>
      </c>
      <c r="E685" s="181" t="s">
        <v>2048</v>
      </c>
      <c r="F685" s="181" t="s">
        <v>2406</v>
      </c>
      <c r="G685" s="181" t="s">
        <v>2049</v>
      </c>
      <c r="H685" s="181" t="s">
        <v>2041</v>
      </c>
      <c r="I685" s="168" t="s">
        <v>1819</v>
      </c>
      <c r="J685" s="168" t="s">
        <v>1820</v>
      </c>
      <c r="K685" s="313"/>
      <c r="L685" s="139"/>
      <c r="M685" s="138">
        <v>42904</v>
      </c>
    </row>
    <row r="686" spans="1:13" ht="15.75" customHeight="1" x14ac:dyDescent="0.35">
      <c r="A686" s="193" t="s">
        <v>3594</v>
      </c>
      <c r="B686" s="138">
        <v>43502</v>
      </c>
      <c r="C686" s="304"/>
      <c r="D686" s="181" t="s">
        <v>2301</v>
      </c>
      <c r="E686" s="181" t="s">
        <v>2063</v>
      </c>
      <c r="F686" s="181" t="s">
        <v>2058</v>
      </c>
      <c r="G686" s="181" t="s">
        <v>2058</v>
      </c>
      <c r="H686" s="181" t="s">
        <v>2041</v>
      </c>
      <c r="I686" s="168" t="s">
        <v>1821</v>
      </c>
      <c r="J686" s="168" t="s">
        <v>1822</v>
      </c>
      <c r="K686" s="313"/>
      <c r="L686" s="139"/>
      <c r="M686" s="138">
        <v>42857</v>
      </c>
    </row>
    <row r="687" spans="1:13" ht="15.75" customHeight="1" x14ac:dyDescent="0.35">
      <c r="A687" s="193" t="s">
        <v>3595</v>
      </c>
      <c r="B687" s="138">
        <v>43150</v>
      </c>
      <c r="C687" s="304"/>
      <c r="D687" s="181" t="s">
        <v>2407</v>
      </c>
      <c r="E687" s="181" t="s">
        <v>2142</v>
      </c>
      <c r="F687" s="181" t="s">
        <v>2041</v>
      </c>
      <c r="G687" s="181" t="s">
        <v>2142</v>
      </c>
      <c r="H687" s="181" t="s">
        <v>2041</v>
      </c>
      <c r="I687" s="168" t="s">
        <v>1521</v>
      </c>
      <c r="J687" s="168" t="s">
        <v>1823</v>
      </c>
      <c r="K687" s="313"/>
      <c r="L687" s="139"/>
      <c r="M687" s="138">
        <v>43005</v>
      </c>
    </row>
    <row r="688" spans="1:13" ht="15.75" customHeight="1" x14ac:dyDescent="0.35">
      <c r="A688" s="193" t="s">
        <v>3596</v>
      </c>
      <c r="B688" s="138">
        <v>43524</v>
      </c>
      <c r="C688" s="304"/>
      <c r="D688" s="181" t="s">
        <v>2113</v>
      </c>
      <c r="E688" s="181" t="s">
        <v>2113</v>
      </c>
      <c r="F688" s="181" t="s">
        <v>2040</v>
      </c>
      <c r="G688" s="181" t="s">
        <v>2041</v>
      </c>
      <c r="H688" s="181" t="s">
        <v>2041</v>
      </c>
      <c r="I688" s="168" t="s">
        <v>1824</v>
      </c>
      <c r="J688" s="168" t="s">
        <v>1825</v>
      </c>
      <c r="K688" s="313"/>
      <c r="L688" s="139"/>
      <c r="M688" s="138">
        <v>43013</v>
      </c>
    </row>
    <row r="689" spans="1:19" ht="15.75" customHeight="1" x14ac:dyDescent="0.35">
      <c r="A689" s="193" t="s">
        <v>3597</v>
      </c>
      <c r="B689" s="138">
        <v>43193</v>
      </c>
      <c r="C689" s="304"/>
      <c r="D689" s="181" t="s">
        <v>2405</v>
      </c>
      <c r="E689" s="181" t="s">
        <v>2290</v>
      </c>
      <c r="F689" s="181" t="s">
        <v>2048</v>
      </c>
      <c r="G689" s="181" t="s">
        <v>2049</v>
      </c>
      <c r="H689" s="181" t="s">
        <v>2041</v>
      </c>
      <c r="I689" s="168" t="s">
        <v>1826</v>
      </c>
      <c r="J689" s="168" t="s">
        <v>1827</v>
      </c>
      <c r="K689" s="313"/>
      <c r="L689" s="139"/>
      <c r="M689" s="138" t="s">
        <v>1828</v>
      </c>
    </row>
    <row r="690" spans="1:19" ht="15.75" customHeight="1" x14ac:dyDescent="0.35">
      <c r="A690" s="193" t="s">
        <v>3598</v>
      </c>
      <c r="B690" s="138">
        <v>43293</v>
      </c>
      <c r="C690" s="304"/>
      <c r="D690" s="181" t="s">
        <v>2256</v>
      </c>
      <c r="E690" s="181" t="s">
        <v>2176</v>
      </c>
      <c r="F690" s="181" t="s">
        <v>2176</v>
      </c>
      <c r="G690" s="181" t="s">
        <v>2177</v>
      </c>
      <c r="H690" s="181" t="s">
        <v>2041</v>
      </c>
      <c r="I690" s="168" t="s">
        <v>1829</v>
      </c>
      <c r="J690" s="168" t="s">
        <v>1830</v>
      </c>
      <c r="K690" s="313"/>
      <c r="L690" s="139"/>
      <c r="M690" s="138" t="s">
        <v>1831</v>
      </c>
    </row>
    <row r="691" spans="1:19" ht="15.75" customHeight="1" x14ac:dyDescent="0.35">
      <c r="A691" s="193" t="s">
        <v>3599</v>
      </c>
      <c r="B691" s="138">
        <v>43293</v>
      </c>
      <c r="C691" s="304"/>
      <c r="D691" s="181" t="s">
        <v>2256</v>
      </c>
      <c r="E691" s="181" t="s">
        <v>2176</v>
      </c>
      <c r="F691" s="181" t="s">
        <v>2176</v>
      </c>
      <c r="G691" s="181" t="s">
        <v>2177</v>
      </c>
      <c r="H691" s="181" t="s">
        <v>2041</v>
      </c>
      <c r="I691" s="168" t="s">
        <v>1832</v>
      </c>
      <c r="J691" s="168" t="s">
        <v>1833</v>
      </c>
      <c r="K691" s="313"/>
      <c r="L691" s="139"/>
      <c r="M691" s="138" t="s">
        <v>1834</v>
      </c>
    </row>
    <row r="692" spans="1:19" ht="15.75" customHeight="1" x14ac:dyDescent="0.35">
      <c r="A692" s="193" t="s">
        <v>3600</v>
      </c>
      <c r="B692" s="138">
        <v>43316</v>
      </c>
      <c r="C692" s="304"/>
      <c r="D692" s="181" t="s">
        <v>2405</v>
      </c>
      <c r="E692" s="181" t="s">
        <v>2048</v>
      </c>
      <c r="F692" s="181" t="s">
        <v>2048</v>
      </c>
      <c r="G692" s="181" t="s">
        <v>2049</v>
      </c>
      <c r="H692" s="181" t="s">
        <v>2041</v>
      </c>
      <c r="I692" s="168" t="s">
        <v>1835</v>
      </c>
      <c r="J692" s="168" t="s">
        <v>1836</v>
      </c>
      <c r="K692" s="313"/>
      <c r="L692" s="139"/>
      <c r="M692" s="138" t="s">
        <v>1837</v>
      </c>
    </row>
    <row r="693" spans="1:19" ht="15.75" customHeight="1" x14ac:dyDescent="0.35">
      <c r="A693" s="193" t="s">
        <v>3601</v>
      </c>
      <c r="B693" s="138">
        <v>43320</v>
      </c>
      <c r="C693" s="304"/>
      <c r="D693" s="181" t="s">
        <v>2403</v>
      </c>
      <c r="E693" s="181" t="s">
        <v>2404</v>
      </c>
      <c r="F693" s="181" t="s">
        <v>2141</v>
      </c>
      <c r="G693" s="181" t="s">
        <v>2400</v>
      </c>
      <c r="H693" s="181" t="s">
        <v>2041</v>
      </c>
      <c r="I693" s="168" t="s">
        <v>1838</v>
      </c>
      <c r="J693" s="168" t="s">
        <v>1839</v>
      </c>
      <c r="K693" s="313"/>
      <c r="L693" s="139"/>
      <c r="M693" s="138" t="s">
        <v>1840</v>
      </c>
    </row>
    <row r="694" spans="1:19" ht="15.75" customHeight="1" x14ac:dyDescent="0.35">
      <c r="A694" s="193" t="s">
        <v>3602</v>
      </c>
      <c r="B694" s="138">
        <v>43320</v>
      </c>
      <c r="C694" s="304"/>
      <c r="D694" s="181" t="s">
        <v>2403</v>
      </c>
      <c r="E694" s="181" t="s">
        <v>2404</v>
      </c>
      <c r="F694" s="181" t="s">
        <v>2141</v>
      </c>
      <c r="G694" s="181" t="s">
        <v>2151</v>
      </c>
      <c r="H694" s="181" t="s">
        <v>2041</v>
      </c>
      <c r="I694" s="168" t="s">
        <v>1841</v>
      </c>
      <c r="J694" s="168" t="s">
        <v>1842</v>
      </c>
      <c r="K694" s="313"/>
      <c r="L694" s="139"/>
      <c r="M694" s="138" t="s">
        <v>1843</v>
      </c>
    </row>
    <row r="695" spans="1:19" ht="15.75" customHeight="1" x14ac:dyDescent="0.35">
      <c r="A695" s="193" t="s">
        <v>3603</v>
      </c>
      <c r="B695" s="138">
        <v>43320</v>
      </c>
      <c r="C695" s="304"/>
      <c r="D695" s="181" t="s">
        <v>2403</v>
      </c>
      <c r="E695" s="181" t="s">
        <v>2404</v>
      </c>
      <c r="F695" s="181" t="s">
        <v>2141</v>
      </c>
      <c r="G695" s="181" t="s">
        <v>2151</v>
      </c>
      <c r="H695" s="181" t="s">
        <v>2041</v>
      </c>
      <c r="I695" s="168" t="s">
        <v>1844</v>
      </c>
      <c r="J695" s="168" t="s">
        <v>1845</v>
      </c>
      <c r="K695" s="313"/>
      <c r="L695" s="139"/>
      <c r="M695" s="138" t="s">
        <v>1846</v>
      </c>
    </row>
    <row r="696" spans="1:19" ht="15.75" customHeight="1" x14ac:dyDescent="0.35">
      <c r="A696" s="193" t="s">
        <v>3604</v>
      </c>
      <c r="B696" s="138">
        <v>43354</v>
      </c>
      <c r="C696" s="304"/>
      <c r="D696" s="181" t="s">
        <v>2408</v>
      </c>
      <c r="E696" s="181" t="s">
        <v>2334</v>
      </c>
      <c r="F696" s="181" t="s">
        <v>2048</v>
      </c>
      <c r="G696" s="181" t="s">
        <v>2049</v>
      </c>
      <c r="H696" s="181" t="s">
        <v>2041</v>
      </c>
      <c r="I696" s="168" t="s">
        <v>1847</v>
      </c>
      <c r="J696" s="168" t="s">
        <v>1848</v>
      </c>
      <c r="K696" s="313"/>
      <c r="L696" s="139"/>
      <c r="M696" s="138" t="s">
        <v>1849</v>
      </c>
    </row>
    <row r="697" spans="1:19" ht="15.75" customHeight="1" x14ac:dyDescent="0.35">
      <c r="A697" s="193" t="s">
        <v>3605</v>
      </c>
      <c r="B697" s="138">
        <v>43362</v>
      </c>
      <c r="C697" s="304"/>
      <c r="D697" s="181" t="s">
        <v>2409</v>
      </c>
      <c r="E697" s="181" t="s">
        <v>2045</v>
      </c>
      <c r="F697" s="181" t="s">
        <v>2040</v>
      </c>
      <c r="G697" s="181" t="s">
        <v>2410</v>
      </c>
      <c r="H697" s="181" t="s">
        <v>2041</v>
      </c>
      <c r="I697" s="168" t="s">
        <v>1850</v>
      </c>
      <c r="J697" s="168" t="s">
        <v>1851</v>
      </c>
      <c r="K697" s="313"/>
      <c r="L697" s="139"/>
      <c r="M697" s="138" t="s">
        <v>1852</v>
      </c>
    </row>
    <row r="698" spans="1:19" ht="15.75" customHeight="1" x14ac:dyDescent="0.35">
      <c r="A698" s="193" t="s">
        <v>3606</v>
      </c>
      <c r="B698" s="138">
        <v>43362</v>
      </c>
      <c r="C698" s="304"/>
      <c r="D698" s="181" t="s">
        <v>2409</v>
      </c>
      <c r="E698" s="181" t="s">
        <v>2045</v>
      </c>
      <c r="F698" s="181" t="s">
        <v>2040</v>
      </c>
      <c r="G698" s="181" t="s">
        <v>2040</v>
      </c>
      <c r="H698" s="181" t="s">
        <v>2041</v>
      </c>
      <c r="I698" s="168" t="s">
        <v>3607</v>
      </c>
      <c r="J698" s="168" t="s">
        <v>1854</v>
      </c>
      <c r="K698" s="313"/>
      <c r="L698" s="139"/>
      <c r="M698" s="138" t="s">
        <v>1852</v>
      </c>
    </row>
    <row r="699" spans="1:19" ht="15.75" customHeight="1" x14ac:dyDescent="0.35">
      <c r="A699" s="193" t="s">
        <v>3608</v>
      </c>
      <c r="B699" s="138">
        <v>43366</v>
      </c>
      <c r="C699" s="309"/>
      <c r="D699" s="181" t="s">
        <v>2256</v>
      </c>
      <c r="E699" s="181" t="s">
        <v>2176</v>
      </c>
      <c r="F699" s="181" t="s">
        <v>2176</v>
      </c>
      <c r="G699" s="181" t="s">
        <v>2177</v>
      </c>
      <c r="H699" s="181" t="s">
        <v>2041</v>
      </c>
      <c r="I699" s="168" t="s">
        <v>1855</v>
      </c>
      <c r="J699" s="168" t="s">
        <v>1856</v>
      </c>
      <c r="K699" s="313"/>
      <c r="L699" s="139"/>
      <c r="M699" s="138">
        <v>43279</v>
      </c>
    </row>
    <row r="700" spans="1:19" ht="15.75" customHeight="1" x14ac:dyDescent="0.35">
      <c r="A700" s="193" t="s">
        <v>3609</v>
      </c>
      <c r="B700" s="138">
        <v>43366</v>
      </c>
      <c r="C700" s="310"/>
      <c r="D700" s="181" t="s">
        <v>2256</v>
      </c>
      <c r="E700" s="181" t="s">
        <v>2176</v>
      </c>
      <c r="F700" s="181" t="s">
        <v>2176</v>
      </c>
      <c r="G700" s="181" t="s">
        <v>2177</v>
      </c>
      <c r="H700" s="181" t="s">
        <v>2041</v>
      </c>
      <c r="I700" s="168" t="s">
        <v>1857</v>
      </c>
      <c r="J700" s="168" t="s">
        <v>1858</v>
      </c>
      <c r="K700" s="313"/>
      <c r="L700" s="139"/>
      <c r="M700" s="138" t="s">
        <v>1852</v>
      </c>
      <c r="N700" s="170"/>
      <c r="O700" s="170"/>
      <c r="P700" s="170"/>
      <c r="Q700" s="170"/>
      <c r="R700" s="170"/>
      <c r="S700" s="170"/>
    </row>
    <row r="701" spans="1:19" ht="15.75" customHeight="1" x14ac:dyDescent="0.35">
      <c r="A701" s="193" t="s">
        <v>3610</v>
      </c>
      <c r="B701" s="138">
        <v>43366</v>
      </c>
      <c r="C701" s="304"/>
      <c r="D701" s="181" t="s">
        <v>2256</v>
      </c>
      <c r="E701" s="181" t="s">
        <v>2176</v>
      </c>
      <c r="F701" s="181" t="s">
        <v>2176</v>
      </c>
      <c r="G701" s="181" t="s">
        <v>2177</v>
      </c>
      <c r="H701" s="181" t="s">
        <v>2041</v>
      </c>
      <c r="I701" s="168" t="s">
        <v>1859</v>
      </c>
      <c r="J701" s="168" t="s">
        <v>1860</v>
      </c>
      <c r="K701" s="313"/>
      <c r="L701" s="139"/>
      <c r="M701" s="138">
        <v>43245</v>
      </c>
      <c r="N701" s="170"/>
      <c r="O701" s="170"/>
      <c r="P701" s="170"/>
      <c r="Q701" s="170"/>
      <c r="R701" s="170"/>
      <c r="S701" s="170"/>
    </row>
    <row r="702" spans="1:19" ht="15.75" customHeight="1" x14ac:dyDescent="0.35">
      <c r="A702" s="193" t="s">
        <v>3611</v>
      </c>
      <c r="B702" s="138">
        <v>43397</v>
      </c>
      <c r="C702" s="304"/>
      <c r="D702" s="181" t="s">
        <v>2411</v>
      </c>
      <c r="E702" s="181" t="s">
        <v>2412</v>
      </c>
      <c r="F702" s="181" t="s">
        <v>2318</v>
      </c>
      <c r="G702" s="181" t="s">
        <v>2049</v>
      </c>
      <c r="H702" s="181" t="s">
        <v>2041</v>
      </c>
      <c r="I702" s="168" t="s">
        <v>1861</v>
      </c>
      <c r="J702" s="168" t="s">
        <v>1862</v>
      </c>
      <c r="K702" s="313"/>
      <c r="L702" s="139"/>
      <c r="M702" s="138">
        <v>43194</v>
      </c>
      <c r="N702" s="170"/>
      <c r="O702" s="170"/>
      <c r="P702" s="170"/>
      <c r="Q702" s="170"/>
      <c r="R702" s="170"/>
      <c r="S702" s="170"/>
    </row>
    <row r="703" spans="1:19" ht="15.75" customHeight="1" x14ac:dyDescent="0.35">
      <c r="A703" s="193" t="s">
        <v>3612</v>
      </c>
      <c r="B703" s="138">
        <v>43496</v>
      </c>
      <c r="C703" s="304"/>
      <c r="D703" s="181" t="s">
        <v>2405</v>
      </c>
      <c r="E703" s="181" t="s">
        <v>2290</v>
      </c>
      <c r="F703" s="181" t="s">
        <v>2048</v>
      </c>
      <c r="G703" s="181" t="s">
        <v>2049</v>
      </c>
      <c r="H703" s="181" t="s">
        <v>2041</v>
      </c>
      <c r="I703" s="168" t="s">
        <v>1863</v>
      </c>
      <c r="J703" s="168" t="s">
        <v>1864</v>
      </c>
      <c r="K703" s="313"/>
      <c r="L703" s="139"/>
      <c r="M703" s="138">
        <v>43322</v>
      </c>
      <c r="N703" s="170"/>
      <c r="O703" s="170"/>
      <c r="P703" s="170"/>
      <c r="Q703" s="170"/>
      <c r="R703" s="170"/>
      <c r="S703" s="170"/>
    </row>
    <row r="704" spans="1:19" ht="15.75" customHeight="1" x14ac:dyDescent="0.35">
      <c r="A704" s="193" t="s">
        <v>3613</v>
      </c>
      <c r="B704" s="138">
        <v>43418</v>
      </c>
      <c r="C704" s="304"/>
      <c r="D704" s="181" t="s">
        <v>2123</v>
      </c>
      <c r="E704" s="181" t="s">
        <v>2413</v>
      </c>
      <c r="F704" s="181" t="s">
        <v>2045</v>
      </c>
      <c r="G704" s="181" t="s">
        <v>2045</v>
      </c>
      <c r="H704" s="181" t="s">
        <v>2041</v>
      </c>
      <c r="I704" s="168" t="s">
        <v>1740</v>
      </c>
      <c r="J704" s="168" t="s">
        <v>1865</v>
      </c>
      <c r="K704" s="313"/>
      <c r="L704" s="139"/>
      <c r="M704" s="138">
        <v>43018</v>
      </c>
      <c r="N704" s="170"/>
      <c r="O704" s="170"/>
      <c r="P704" s="170"/>
      <c r="Q704" s="170"/>
      <c r="R704" s="170"/>
      <c r="S704" s="170"/>
    </row>
    <row r="705" spans="1:19" ht="15.75" customHeight="1" x14ac:dyDescent="0.35">
      <c r="A705" s="193" t="s">
        <v>3614</v>
      </c>
      <c r="B705" s="138">
        <v>43512</v>
      </c>
      <c r="C705" s="304"/>
      <c r="D705" s="181" t="s">
        <v>2147</v>
      </c>
      <c r="E705" s="181" t="s">
        <v>2073</v>
      </c>
      <c r="F705" s="181" t="s">
        <v>2073</v>
      </c>
      <c r="G705" s="181" t="s">
        <v>2073</v>
      </c>
      <c r="H705" s="181" t="s">
        <v>2041</v>
      </c>
      <c r="I705" s="168" t="s">
        <v>1866</v>
      </c>
      <c r="J705" s="168" t="s">
        <v>1867</v>
      </c>
      <c r="K705" s="313"/>
      <c r="L705" s="139"/>
      <c r="M705" s="138">
        <v>43442</v>
      </c>
      <c r="N705" s="170"/>
      <c r="O705" s="170"/>
      <c r="P705" s="170"/>
      <c r="Q705" s="170"/>
      <c r="R705" s="170"/>
      <c r="S705" s="170"/>
    </row>
    <row r="706" spans="1:19" ht="15.75" customHeight="1" x14ac:dyDescent="0.35">
      <c r="A706" s="193" t="s">
        <v>3615</v>
      </c>
      <c r="B706" s="138">
        <v>43470</v>
      </c>
      <c r="C706" s="304"/>
      <c r="D706" s="181" t="s">
        <v>2091</v>
      </c>
      <c r="E706" s="181" t="s">
        <v>2092</v>
      </c>
      <c r="F706" s="181" t="s">
        <v>2040</v>
      </c>
      <c r="G706" s="181" t="s">
        <v>2040</v>
      </c>
      <c r="H706" s="181" t="s">
        <v>2041</v>
      </c>
      <c r="I706" s="168" t="s">
        <v>1868</v>
      </c>
      <c r="J706" s="168" t="s">
        <v>1869</v>
      </c>
      <c r="K706" s="313"/>
      <c r="L706" s="139"/>
      <c r="M706" s="138">
        <v>43259</v>
      </c>
      <c r="N706" s="170"/>
      <c r="O706" s="170"/>
      <c r="P706" s="170"/>
      <c r="Q706" s="170"/>
      <c r="R706" s="170"/>
      <c r="S706" s="170"/>
    </row>
    <row r="707" spans="1:19" ht="15.75" customHeight="1" x14ac:dyDescent="0.35">
      <c r="A707" s="193" t="s">
        <v>3616</v>
      </c>
      <c r="B707" s="138">
        <v>43481</v>
      </c>
      <c r="C707" s="304"/>
      <c r="D707" s="181" t="s">
        <v>2075</v>
      </c>
      <c r="E707" s="181" t="s">
        <v>2058</v>
      </c>
      <c r="F707" s="181" t="s">
        <v>2058</v>
      </c>
      <c r="G707" s="181" t="s">
        <v>2058</v>
      </c>
      <c r="H707" s="181" t="s">
        <v>2041</v>
      </c>
      <c r="I707" s="168" t="s">
        <v>1870</v>
      </c>
      <c r="J707" s="168" t="s">
        <v>1871</v>
      </c>
      <c r="K707" s="313"/>
      <c r="L707" s="139" t="s">
        <v>249</v>
      </c>
      <c r="M707" s="138">
        <v>40429</v>
      </c>
      <c r="N707" s="170"/>
      <c r="O707" s="170"/>
      <c r="P707" s="170"/>
      <c r="Q707" s="170"/>
      <c r="R707" s="170"/>
      <c r="S707" s="170"/>
    </row>
    <row r="708" spans="1:19" ht="15.75" customHeight="1" x14ac:dyDescent="0.35">
      <c r="A708" s="193" t="s">
        <v>3617</v>
      </c>
      <c r="B708" s="138">
        <v>43481</v>
      </c>
      <c r="C708" s="304"/>
      <c r="D708" s="181" t="s">
        <v>2057</v>
      </c>
      <c r="E708" s="181" t="s">
        <v>2059</v>
      </c>
      <c r="F708" s="181" t="s">
        <v>2058</v>
      </c>
      <c r="G708" s="181" t="s">
        <v>2058</v>
      </c>
      <c r="H708" s="181" t="s">
        <v>2041</v>
      </c>
      <c r="I708" s="168" t="s">
        <v>1872</v>
      </c>
      <c r="J708" s="168" t="s">
        <v>1873</v>
      </c>
      <c r="K708" s="313"/>
      <c r="L708" s="139" t="s">
        <v>249</v>
      </c>
      <c r="M708" s="138">
        <v>40522</v>
      </c>
      <c r="N708" s="170"/>
      <c r="O708" s="170"/>
      <c r="P708" s="170"/>
      <c r="Q708" s="170"/>
      <c r="R708" s="170"/>
      <c r="S708" s="170"/>
    </row>
    <row r="709" spans="1:19" ht="15" customHeight="1" x14ac:dyDescent="0.35">
      <c r="A709" s="193" t="s">
        <v>3618</v>
      </c>
      <c r="B709" s="138">
        <v>43491</v>
      </c>
      <c r="C709" s="304"/>
      <c r="D709" s="181" t="s">
        <v>2057</v>
      </c>
      <c r="E709" s="181" t="s">
        <v>2059</v>
      </c>
      <c r="F709" s="181" t="s">
        <v>2058</v>
      </c>
      <c r="G709" s="181" t="s">
        <v>2058</v>
      </c>
      <c r="H709" s="181" t="s">
        <v>2041</v>
      </c>
      <c r="I709" s="168" t="s">
        <v>1874</v>
      </c>
      <c r="J709" s="168" t="s">
        <v>1875</v>
      </c>
      <c r="K709" s="313"/>
      <c r="L709" s="139" t="s">
        <v>249</v>
      </c>
      <c r="M709" s="138">
        <v>40494</v>
      </c>
      <c r="N709" s="170"/>
      <c r="O709" s="170"/>
      <c r="P709" s="170"/>
      <c r="Q709" s="170"/>
      <c r="R709" s="170"/>
      <c r="S709" s="170"/>
    </row>
    <row r="710" spans="1:19" ht="15.75" customHeight="1" x14ac:dyDescent="0.35">
      <c r="A710" s="193" t="s">
        <v>3619</v>
      </c>
      <c r="B710" s="138">
        <v>43496</v>
      </c>
      <c r="C710" s="304"/>
      <c r="D710" s="181" t="s">
        <v>2408</v>
      </c>
      <c r="E710" s="181" t="s">
        <v>2334</v>
      </c>
      <c r="F710" s="181" t="s">
        <v>2048</v>
      </c>
      <c r="G710" s="181" t="s">
        <v>2049</v>
      </c>
      <c r="H710" s="181" t="s">
        <v>2041</v>
      </c>
      <c r="I710" s="168" t="s">
        <v>1876</v>
      </c>
      <c r="J710" s="168" t="s">
        <v>1877</v>
      </c>
      <c r="K710" s="313"/>
      <c r="L710" s="139"/>
      <c r="M710" s="138" t="s">
        <v>128</v>
      </c>
      <c r="N710" s="170"/>
      <c r="O710" s="170"/>
      <c r="P710" s="170"/>
      <c r="Q710" s="170"/>
      <c r="R710" s="170"/>
      <c r="S710" s="170"/>
    </row>
    <row r="711" spans="1:19" ht="15.75" customHeight="1" x14ac:dyDescent="0.35">
      <c r="A711" s="193" t="s">
        <v>3620</v>
      </c>
      <c r="B711" s="138">
        <v>43497</v>
      </c>
      <c r="C711" s="304"/>
      <c r="D711" s="181" t="s">
        <v>2414</v>
      </c>
      <c r="E711" s="181" t="s">
        <v>2415</v>
      </c>
      <c r="F711" s="181" t="s">
        <v>2415</v>
      </c>
      <c r="G711" s="181" t="s">
        <v>2151</v>
      </c>
      <c r="H711" s="181" t="s">
        <v>2041</v>
      </c>
      <c r="I711" s="168" t="s">
        <v>1878</v>
      </c>
      <c r="J711" s="168" t="s">
        <v>1879</v>
      </c>
      <c r="K711" s="313"/>
      <c r="L711" s="139"/>
      <c r="M711" s="138">
        <v>43452</v>
      </c>
      <c r="N711" s="170"/>
      <c r="O711" s="170"/>
      <c r="P711" s="170"/>
      <c r="Q711" s="170"/>
      <c r="R711" s="170"/>
      <c r="S711" s="170"/>
    </row>
    <row r="712" spans="1:19" ht="15.75" customHeight="1" x14ac:dyDescent="0.35">
      <c r="A712" s="193" t="s">
        <v>3621</v>
      </c>
      <c r="B712" s="138">
        <v>43497</v>
      </c>
      <c r="C712" s="304"/>
      <c r="D712" s="181" t="s">
        <v>2416</v>
      </c>
      <c r="E712" s="181" t="s">
        <v>2415</v>
      </c>
      <c r="F712" s="181" t="s">
        <v>2415</v>
      </c>
      <c r="G712" s="181" t="s">
        <v>2151</v>
      </c>
      <c r="H712" s="181" t="s">
        <v>2041</v>
      </c>
      <c r="I712" s="168" t="s">
        <v>1880</v>
      </c>
      <c r="J712" s="168" t="s">
        <v>1881</v>
      </c>
      <c r="K712" s="313"/>
      <c r="L712" s="139"/>
      <c r="M712" s="138" t="s">
        <v>129</v>
      </c>
      <c r="N712" s="170"/>
      <c r="O712" s="170"/>
      <c r="P712" s="170"/>
      <c r="Q712" s="170"/>
      <c r="R712" s="170"/>
      <c r="S712" s="170"/>
    </row>
    <row r="713" spans="1:19" ht="15" customHeight="1" x14ac:dyDescent="0.35">
      <c r="A713" s="193" t="s">
        <v>3622</v>
      </c>
      <c r="B713" s="138">
        <v>43497</v>
      </c>
      <c r="C713" s="304"/>
      <c r="D713" s="181" t="s">
        <v>2197</v>
      </c>
      <c r="E713" s="181" t="s">
        <v>2199</v>
      </c>
      <c r="F713" s="181" t="s">
        <v>2040</v>
      </c>
      <c r="G713" s="181" t="s">
        <v>2040</v>
      </c>
      <c r="H713" s="181" t="s">
        <v>2041</v>
      </c>
      <c r="I713" s="168" t="s">
        <v>1882</v>
      </c>
      <c r="J713" s="168" t="s">
        <v>1883</v>
      </c>
      <c r="K713" s="313"/>
      <c r="L713" s="139"/>
      <c r="M713" s="138" t="s">
        <v>130</v>
      </c>
      <c r="N713" s="170"/>
      <c r="O713" s="170"/>
      <c r="P713" s="170"/>
      <c r="Q713" s="170"/>
      <c r="R713" s="170"/>
      <c r="S713" s="170"/>
    </row>
    <row r="714" spans="1:19" ht="15" customHeight="1" x14ac:dyDescent="0.35">
      <c r="A714" s="193" t="s">
        <v>3623</v>
      </c>
      <c r="B714" s="138">
        <v>43497</v>
      </c>
      <c r="C714" s="304"/>
      <c r="D714" s="181" t="s">
        <v>2409</v>
      </c>
      <c r="E714" s="181" t="s">
        <v>2045</v>
      </c>
      <c r="F714" s="181" t="s">
        <v>2040</v>
      </c>
      <c r="G714" s="181" t="s">
        <v>2041</v>
      </c>
      <c r="H714" s="181" t="s">
        <v>2041</v>
      </c>
      <c r="I714" s="168" t="s">
        <v>1884</v>
      </c>
      <c r="J714" s="168" t="s">
        <v>1885</v>
      </c>
      <c r="K714" s="313"/>
      <c r="L714" s="139"/>
      <c r="M714" s="138">
        <v>43444</v>
      </c>
      <c r="N714" s="170"/>
      <c r="O714" s="170"/>
      <c r="P714" s="170"/>
      <c r="Q714" s="170"/>
      <c r="R714" s="170"/>
      <c r="S714" s="170"/>
    </row>
    <row r="715" spans="1:19" ht="15" customHeight="1" x14ac:dyDescent="0.35">
      <c r="A715" s="193" t="s">
        <v>3624</v>
      </c>
      <c r="B715" s="138">
        <v>43500</v>
      </c>
      <c r="C715" s="304"/>
      <c r="D715" s="181" t="s">
        <v>2155</v>
      </c>
      <c r="E715" s="181" t="s">
        <v>2073</v>
      </c>
      <c r="F715" s="181" t="s">
        <v>2073</v>
      </c>
      <c r="G715" s="181" t="s">
        <v>2073</v>
      </c>
      <c r="H715" s="181" t="s">
        <v>2041</v>
      </c>
      <c r="I715" s="168" t="s">
        <v>1886</v>
      </c>
      <c r="J715" s="168" t="s">
        <v>1887</v>
      </c>
      <c r="K715" s="313"/>
      <c r="L715" s="139"/>
      <c r="M715" s="138" t="s">
        <v>131</v>
      </c>
      <c r="N715" s="170"/>
      <c r="O715" s="170"/>
      <c r="P715" s="170"/>
      <c r="Q715" s="170"/>
      <c r="R715" s="170"/>
      <c r="S715" s="170"/>
    </row>
    <row r="716" spans="1:19" ht="15.75" customHeight="1" x14ac:dyDescent="0.35">
      <c r="A716" s="193" t="s">
        <v>3625</v>
      </c>
      <c r="B716" s="138">
        <v>43500</v>
      </c>
      <c r="C716" s="304"/>
      <c r="D716" s="181" t="s">
        <v>2080</v>
      </c>
      <c r="E716" s="181" t="s">
        <v>2040</v>
      </c>
      <c r="F716" s="181" t="s">
        <v>2040</v>
      </c>
      <c r="G716" s="181" t="s">
        <v>2040</v>
      </c>
      <c r="H716" s="181" t="s">
        <v>2041</v>
      </c>
      <c r="I716" s="168" t="s">
        <v>1888</v>
      </c>
      <c r="J716" s="168" t="s">
        <v>1889</v>
      </c>
      <c r="K716" s="313"/>
      <c r="L716" s="139"/>
      <c r="M716" s="138" t="s">
        <v>132</v>
      </c>
      <c r="N716" s="170"/>
      <c r="O716" s="170"/>
      <c r="P716" s="170"/>
      <c r="Q716" s="170"/>
      <c r="R716" s="170"/>
      <c r="S716" s="170"/>
    </row>
    <row r="717" spans="1:19" ht="15.75" customHeight="1" x14ac:dyDescent="0.35">
      <c r="A717" s="193" t="s">
        <v>3626</v>
      </c>
      <c r="B717" s="138">
        <v>43500</v>
      </c>
      <c r="C717" s="304"/>
      <c r="D717" s="181" t="s">
        <v>2091</v>
      </c>
      <c r="E717" s="181" t="s">
        <v>2092</v>
      </c>
      <c r="F717" s="181" t="s">
        <v>2040</v>
      </c>
      <c r="G717" s="181" t="s">
        <v>2040</v>
      </c>
      <c r="H717" s="181" t="s">
        <v>2041</v>
      </c>
      <c r="I717" s="168" t="s">
        <v>1890</v>
      </c>
      <c r="J717" s="168" t="s">
        <v>1891</v>
      </c>
      <c r="K717" s="313"/>
      <c r="L717" s="139"/>
      <c r="M717" s="138" t="s">
        <v>133</v>
      </c>
      <c r="N717" s="170"/>
      <c r="O717" s="170"/>
      <c r="P717" s="170"/>
      <c r="Q717" s="170"/>
      <c r="R717" s="170"/>
      <c r="S717" s="170"/>
    </row>
    <row r="718" spans="1:19" ht="15" customHeight="1" x14ac:dyDescent="0.35">
      <c r="A718" s="193" t="s">
        <v>3627</v>
      </c>
      <c r="B718" s="138">
        <v>43502</v>
      </c>
      <c r="C718" s="304"/>
      <c r="D718" s="181" t="s">
        <v>2417</v>
      </c>
      <c r="E718" s="181" t="s">
        <v>2318</v>
      </c>
      <c r="F718" s="181" t="s">
        <v>2318</v>
      </c>
      <c r="G718" s="181" t="s">
        <v>2049</v>
      </c>
      <c r="H718" s="181" t="s">
        <v>2041</v>
      </c>
      <c r="I718" s="168" t="s">
        <v>1892</v>
      </c>
      <c r="J718" s="168" t="s">
        <v>1893</v>
      </c>
      <c r="K718" s="313"/>
      <c r="L718" s="139"/>
      <c r="M718" s="138" t="s">
        <v>134</v>
      </c>
      <c r="N718" s="170"/>
      <c r="O718" s="170"/>
      <c r="P718" s="170"/>
      <c r="Q718" s="170"/>
      <c r="R718" s="170"/>
      <c r="S718" s="170"/>
    </row>
    <row r="719" spans="1:19" ht="15" customHeight="1" x14ac:dyDescent="0.35">
      <c r="A719" s="193" t="s">
        <v>3628</v>
      </c>
      <c r="B719" s="138">
        <v>43521</v>
      </c>
      <c r="C719" s="304"/>
      <c r="D719" s="181" t="s">
        <v>2057</v>
      </c>
      <c r="E719" s="181" t="s">
        <v>2059</v>
      </c>
      <c r="F719" s="181" t="s">
        <v>2058</v>
      </c>
      <c r="G719" s="181" t="s">
        <v>2058</v>
      </c>
      <c r="H719" s="181" t="s">
        <v>2041</v>
      </c>
      <c r="I719" s="168" t="s">
        <v>1682</v>
      </c>
      <c r="J719" s="168" t="s">
        <v>1683</v>
      </c>
      <c r="K719" s="313"/>
      <c r="L719" s="139"/>
      <c r="M719" s="138" t="s">
        <v>135</v>
      </c>
      <c r="N719" s="170"/>
      <c r="O719" s="170"/>
      <c r="P719" s="170"/>
      <c r="Q719" s="170"/>
      <c r="R719" s="170"/>
      <c r="S719" s="170"/>
    </row>
    <row r="720" spans="1:19" ht="15" customHeight="1" x14ac:dyDescent="0.35">
      <c r="A720" s="193" t="s">
        <v>3629</v>
      </c>
      <c r="B720" s="138">
        <v>43525</v>
      </c>
      <c r="C720" s="304"/>
      <c r="D720" s="181" t="s">
        <v>2051</v>
      </c>
      <c r="E720" s="181" t="s">
        <v>2045</v>
      </c>
      <c r="F720" s="181" t="s">
        <v>2045</v>
      </c>
      <c r="G720" s="181" t="s">
        <v>2040</v>
      </c>
      <c r="H720" s="181" t="s">
        <v>2041</v>
      </c>
      <c r="I720" s="168" t="s">
        <v>1894</v>
      </c>
      <c r="J720" s="168" t="s">
        <v>1895</v>
      </c>
      <c r="K720" s="313"/>
      <c r="L720" s="139"/>
      <c r="M720" s="138">
        <v>43519</v>
      </c>
      <c r="N720" s="170"/>
      <c r="O720" s="170"/>
      <c r="P720" s="170"/>
      <c r="Q720" s="170"/>
      <c r="R720" s="170"/>
      <c r="S720" s="170"/>
    </row>
    <row r="721" spans="1:19" ht="15.75" customHeight="1" x14ac:dyDescent="0.35">
      <c r="A721" s="193" t="s">
        <v>3630</v>
      </c>
      <c r="B721" s="138">
        <v>43584</v>
      </c>
      <c r="C721" s="304"/>
      <c r="D721" s="181" t="s">
        <v>2091</v>
      </c>
      <c r="E721" s="181" t="s">
        <v>2092</v>
      </c>
      <c r="F721" s="181" t="s">
        <v>2040</v>
      </c>
      <c r="G721" s="181" t="s">
        <v>2040</v>
      </c>
      <c r="H721" s="181" t="s">
        <v>2041</v>
      </c>
      <c r="I721" s="168" t="s">
        <v>1896</v>
      </c>
      <c r="J721" s="168" t="s">
        <v>1897</v>
      </c>
      <c r="K721" s="313"/>
      <c r="L721" s="172"/>
      <c r="M721" s="173" t="s">
        <v>136</v>
      </c>
      <c r="N721" s="170"/>
      <c r="O721" s="170"/>
      <c r="P721" s="170"/>
      <c r="Q721" s="170"/>
      <c r="R721" s="170"/>
      <c r="S721" s="170"/>
    </row>
    <row r="722" spans="1:19" ht="15.75" customHeight="1" x14ac:dyDescent="0.35">
      <c r="A722" s="193" t="s">
        <v>3631</v>
      </c>
      <c r="B722" s="138">
        <v>43571</v>
      </c>
      <c r="C722" s="304"/>
      <c r="D722" s="181" t="s">
        <v>2418</v>
      </c>
      <c r="E722" s="181" t="s">
        <v>2260</v>
      </c>
      <c r="F722" s="181" t="s">
        <v>2111</v>
      </c>
      <c r="G722" s="181" t="s">
        <v>2069</v>
      </c>
      <c r="H722" s="181" t="s">
        <v>2041</v>
      </c>
      <c r="I722" s="168" t="s">
        <v>1898</v>
      </c>
      <c r="J722" s="168" t="s">
        <v>1899</v>
      </c>
      <c r="K722" s="313"/>
      <c r="L722" s="170"/>
      <c r="M722" s="138" t="s">
        <v>137</v>
      </c>
    </row>
    <row r="723" spans="1:19" ht="15.75" customHeight="1" x14ac:dyDescent="0.35">
      <c r="A723" s="193" t="s">
        <v>3632</v>
      </c>
      <c r="B723" s="138">
        <v>43589</v>
      </c>
      <c r="C723" s="304"/>
      <c r="D723" s="181" t="s">
        <v>2418</v>
      </c>
      <c r="E723" s="181" t="s">
        <v>2260</v>
      </c>
      <c r="F723" s="181" t="s">
        <v>2419</v>
      </c>
      <c r="G723" s="181" t="s">
        <v>2420</v>
      </c>
      <c r="H723" s="181" t="s">
        <v>2041</v>
      </c>
      <c r="I723" s="168" t="s">
        <v>1900</v>
      </c>
      <c r="J723" s="168" t="s">
        <v>1901</v>
      </c>
      <c r="K723" s="313"/>
      <c r="L723" s="139"/>
      <c r="M723" s="138" t="s">
        <v>138</v>
      </c>
    </row>
    <row r="724" spans="1:19" ht="15.75" customHeight="1" x14ac:dyDescent="0.35">
      <c r="A724" s="193" t="s">
        <v>3633</v>
      </c>
      <c r="B724" s="138">
        <v>43602</v>
      </c>
      <c r="C724" s="304"/>
      <c r="D724" s="181" t="s">
        <v>2256</v>
      </c>
      <c r="E724" s="181" t="s">
        <v>2176</v>
      </c>
      <c r="F724" s="181" t="s">
        <v>2177</v>
      </c>
      <c r="G724" s="181" t="s">
        <v>2177</v>
      </c>
      <c r="H724" s="181" t="s">
        <v>2041</v>
      </c>
      <c r="I724" s="168" t="s">
        <v>1902</v>
      </c>
      <c r="J724" s="168" t="s">
        <v>1903</v>
      </c>
      <c r="K724" s="313"/>
      <c r="L724" s="139"/>
      <c r="M724" s="138">
        <v>43586</v>
      </c>
    </row>
    <row r="725" spans="1:19" ht="15.75" customHeight="1" x14ac:dyDescent="0.35">
      <c r="A725" s="193" t="s">
        <v>3634</v>
      </c>
      <c r="B725" s="138">
        <v>43625</v>
      </c>
      <c r="C725" s="304"/>
      <c r="D725" s="181" t="s">
        <v>2421</v>
      </c>
      <c r="E725" s="181" t="s">
        <v>2422</v>
      </c>
      <c r="F725" s="181" t="s">
        <v>2177</v>
      </c>
      <c r="G725" s="181" t="s">
        <v>2423</v>
      </c>
      <c r="H725" s="181" t="s">
        <v>2041</v>
      </c>
      <c r="I725" s="168" t="s">
        <v>1904</v>
      </c>
      <c r="J725" s="168" t="s">
        <v>1905</v>
      </c>
      <c r="K725" s="313"/>
      <c r="L725" s="139"/>
      <c r="M725" s="138" t="s">
        <v>139</v>
      </c>
    </row>
    <row r="726" spans="1:19" ht="15.75" customHeight="1" x14ac:dyDescent="0.35">
      <c r="A726" s="193" t="s">
        <v>3635</v>
      </c>
      <c r="B726" s="138">
        <v>43631</v>
      </c>
      <c r="C726" s="304"/>
      <c r="D726" s="181" t="s">
        <v>2333</v>
      </c>
      <c r="E726" s="181" t="s">
        <v>2290</v>
      </c>
      <c r="F726" s="181" t="s">
        <v>2049</v>
      </c>
      <c r="G726" s="181" t="s">
        <v>2049</v>
      </c>
      <c r="H726" s="181" t="s">
        <v>2041</v>
      </c>
      <c r="I726" s="168" t="s">
        <v>1906</v>
      </c>
      <c r="J726" s="168" t="s">
        <v>1907</v>
      </c>
      <c r="K726" s="313"/>
      <c r="L726" s="139"/>
      <c r="M726" s="138" t="s">
        <v>140</v>
      </c>
    </row>
    <row r="727" spans="1:19" ht="15.75" customHeight="1" x14ac:dyDescent="0.35">
      <c r="A727" s="193" t="s">
        <v>3636</v>
      </c>
      <c r="B727" s="138">
        <v>43631</v>
      </c>
      <c r="C727" s="304"/>
      <c r="D727" s="181" t="s">
        <v>2408</v>
      </c>
      <c r="E727" s="181" t="s">
        <v>2048</v>
      </c>
      <c r="F727" s="181" t="s">
        <v>2049</v>
      </c>
      <c r="G727" s="181" t="s">
        <v>2424</v>
      </c>
      <c r="H727" s="181" t="s">
        <v>2041</v>
      </c>
      <c r="I727" s="168" t="s">
        <v>1908</v>
      </c>
      <c r="J727" s="168" t="s">
        <v>1909</v>
      </c>
      <c r="K727" s="313"/>
      <c r="L727" s="139"/>
      <c r="M727" s="138" t="s">
        <v>141</v>
      </c>
    </row>
    <row r="728" spans="1:19" ht="15.75" customHeight="1" x14ac:dyDescent="0.35">
      <c r="A728" s="193" t="s">
        <v>3637</v>
      </c>
      <c r="B728" s="138">
        <v>43656</v>
      </c>
      <c r="C728" s="304"/>
      <c r="D728" s="181" t="s">
        <v>2256</v>
      </c>
      <c r="E728" s="181" t="s">
        <v>2176</v>
      </c>
      <c r="F728" s="181" t="s">
        <v>2177</v>
      </c>
      <c r="G728" s="181" t="s">
        <v>2177</v>
      </c>
      <c r="H728" s="181" t="s">
        <v>2041</v>
      </c>
      <c r="I728" s="168" t="s">
        <v>1910</v>
      </c>
      <c r="J728" s="168" t="s">
        <v>1911</v>
      </c>
      <c r="K728" s="313"/>
      <c r="L728" s="139"/>
      <c r="M728" s="138">
        <v>43624</v>
      </c>
    </row>
    <row r="729" spans="1:19" ht="15.75" customHeight="1" x14ac:dyDescent="0.35">
      <c r="A729" s="193" t="s">
        <v>3638</v>
      </c>
      <c r="B729" s="138">
        <v>43664</v>
      </c>
      <c r="C729" s="304"/>
      <c r="D729" s="181" t="s">
        <v>2091</v>
      </c>
      <c r="E729" s="181" t="s">
        <v>2092</v>
      </c>
      <c r="F729" s="181" t="s">
        <v>2092</v>
      </c>
      <c r="G729" s="181" t="s">
        <v>2040</v>
      </c>
      <c r="H729" s="181" t="s">
        <v>2041</v>
      </c>
      <c r="I729" s="168" t="s">
        <v>1912</v>
      </c>
      <c r="J729" s="168" t="s">
        <v>1913</v>
      </c>
      <c r="K729" s="313"/>
      <c r="L729" s="139"/>
      <c r="M729" s="138" t="s">
        <v>142</v>
      </c>
    </row>
    <row r="730" spans="1:19" ht="15.75" customHeight="1" x14ac:dyDescent="0.35">
      <c r="A730" s="193" t="s">
        <v>3639</v>
      </c>
      <c r="B730" s="138">
        <v>43694</v>
      </c>
      <c r="C730" s="304"/>
      <c r="D730" s="181" t="s">
        <v>2242</v>
      </c>
      <c r="E730" s="181" t="s">
        <v>2246</v>
      </c>
      <c r="F730" s="181" t="s">
        <v>2073</v>
      </c>
      <c r="G730" s="181" t="s">
        <v>2041</v>
      </c>
      <c r="H730" s="184" t="s">
        <v>2041</v>
      </c>
      <c r="I730" s="168" t="s">
        <v>1914</v>
      </c>
      <c r="J730" s="168" t="s">
        <v>1915</v>
      </c>
      <c r="K730" s="313"/>
      <c r="L730" s="139"/>
      <c r="M730" s="138" t="s">
        <v>143</v>
      </c>
    </row>
    <row r="731" spans="1:19" ht="15.75" customHeight="1" x14ac:dyDescent="0.35">
      <c r="A731" s="193" t="s">
        <v>3640</v>
      </c>
      <c r="B731" s="138">
        <v>43691</v>
      </c>
      <c r="C731" s="304"/>
      <c r="D731" s="181" t="s">
        <v>2114</v>
      </c>
      <c r="E731" s="181" t="s">
        <v>2045</v>
      </c>
      <c r="F731" s="181" t="s">
        <v>2040</v>
      </c>
      <c r="G731" s="181" t="s">
        <v>2040</v>
      </c>
      <c r="H731" s="181" t="s">
        <v>2041</v>
      </c>
      <c r="I731" s="168" t="s">
        <v>1916</v>
      </c>
      <c r="J731" s="168" t="s">
        <v>1917</v>
      </c>
      <c r="K731" s="313"/>
      <c r="L731" s="139"/>
      <c r="M731" s="138" t="s">
        <v>144</v>
      </c>
    </row>
    <row r="732" spans="1:19" ht="15.75" customHeight="1" x14ac:dyDescent="0.35">
      <c r="A732" s="193" t="s">
        <v>3641</v>
      </c>
      <c r="B732" s="138">
        <v>43691</v>
      </c>
      <c r="C732" s="304"/>
      <c r="D732" s="181" t="s">
        <v>2122</v>
      </c>
      <c r="E732" s="181" t="s">
        <v>2043</v>
      </c>
      <c r="F732" s="181" t="s">
        <v>2040</v>
      </c>
      <c r="G732" s="181" t="s">
        <v>2040</v>
      </c>
      <c r="H732" s="181" t="s">
        <v>2041</v>
      </c>
      <c r="I732" s="168" t="s">
        <v>1918</v>
      </c>
      <c r="J732" s="168" t="s">
        <v>1919</v>
      </c>
      <c r="K732" s="313"/>
      <c r="L732" s="139"/>
      <c r="M732" s="138" t="s">
        <v>145</v>
      </c>
    </row>
    <row r="733" spans="1:19" ht="15.75" customHeight="1" x14ac:dyDescent="0.35">
      <c r="A733" s="193" t="s">
        <v>3642</v>
      </c>
      <c r="B733" s="138">
        <v>43693</v>
      </c>
      <c r="C733" s="304"/>
      <c r="D733" s="181" t="s">
        <v>2389</v>
      </c>
      <c r="E733" s="181" t="s">
        <v>2290</v>
      </c>
      <c r="F733" s="181" t="s">
        <v>2048</v>
      </c>
      <c r="G733" s="181" t="s">
        <v>2049</v>
      </c>
      <c r="H733" s="181" t="s">
        <v>2041</v>
      </c>
      <c r="I733" s="168" t="s">
        <v>1920</v>
      </c>
      <c r="J733" s="168" t="s">
        <v>1921</v>
      </c>
      <c r="K733" s="313"/>
      <c r="L733" s="139"/>
      <c r="M733" s="138">
        <v>43659</v>
      </c>
    </row>
    <row r="734" spans="1:19" ht="15.75" customHeight="1" x14ac:dyDescent="0.35">
      <c r="A734" s="193" t="s">
        <v>3643</v>
      </c>
      <c r="B734" s="138">
        <v>43693</v>
      </c>
      <c r="C734" s="304"/>
      <c r="D734" s="181" t="s">
        <v>2425</v>
      </c>
      <c r="E734" s="181" t="s">
        <v>2163</v>
      </c>
      <c r="F734" s="181" t="s">
        <v>2040</v>
      </c>
      <c r="G734" s="181" t="s">
        <v>2040</v>
      </c>
      <c r="H734" s="181" t="s">
        <v>2041</v>
      </c>
      <c r="I734" s="168" t="s">
        <v>1853</v>
      </c>
      <c r="J734" s="168" t="s">
        <v>1922</v>
      </c>
      <c r="K734" s="313"/>
      <c r="L734" s="139"/>
      <c r="M734" s="138">
        <v>43672</v>
      </c>
    </row>
    <row r="735" spans="1:19" ht="15.75" customHeight="1" x14ac:dyDescent="0.35">
      <c r="A735" s="193" t="s">
        <v>3644</v>
      </c>
      <c r="B735" s="138">
        <v>43763</v>
      </c>
      <c r="C735" s="304"/>
      <c r="D735" s="181" t="s">
        <v>2308</v>
      </c>
      <c r="E735" s="181" t="s">
        <v>2190</v>
      </c>
      <c r="F735" s="181" t="s">
        <v>2177</v>
      </c>
      <c r="G735" s="181" t="s">
        <v>2177</v>
      </c>
      <c r="H735" s="181" t="s">
        <v>2041</v>
      </c>
      <c r="I735" s="168" t="s">
        <v>3645</v>
      </c>
      <c r="J735" s="168" t="s">
        <v>3646</v>
      </c>
      <c r="K735" s="313"/>
      <c r="L735" s="139"/>
      <c r="M735" s="138">
        <v>43750</v>
      </c>
    </row>
    <row r="736" spans="1:19" ht="15.75" customHeight="1" x14ac:dyDescent="0.35">
      <c r="A736" s="193" t="s">
        <v>3647</v>
      </c>
      <c r="B736" s="138">
        <v>43840</v>
      </c>
      <c r="C736" s="304"/>
      <c r="D736" s="181" t="s">
        <v>2308</v>
      </c>
      <c r="E736" s="181" t="s">
        <v>2190</v>
      </c>
      <c r="F736" s="181" t="s">
        <v>2177</v>
      </c>
      <c r="G736" s="181" t="s">
        <v>2177</v>
      </c>
      <c r="H736" s="181" t="s">
        <v>2041</v>
      </c>
      <c r="I736" s="168" t="s">
        <v>3648</v>
      </c>
      <c r="J736" s="168" t="s">
        <v>1923</v>
      </c>
      <c r="K736" s="313"/>
      <c r="L736" s="139"/>
      <c r="M736" s="138" t="s">
        <v>146</v>
      </c>
    </row>
    <row r="737" spans="1:13" ht="15.75" customHeight="1" x14ac:dyDescent="0.35">
      <c r="A737" s="193" t="s">
        <v>3649</v>
      </c>
      <c r="B737" s="138">
        <v>43902</v>
      </c>
      <c r="C737" s="304"/>
      <c r="D737" s="181" t="s">
        <v>2403</v>
      </c>
      <c r="E737" s="181" t="s">
        <v>2141</v>
      </c>
      <c r="F737" s="181" t="s">
        <v>2399</v>
      </c>
      <c r="G737" s="181" t="s">
        <v>2151</v>
      </c>
      <c r="H737" s="181" t="s">
        <v>2041</v>
      </c>
      <c r="I737" s="168" t="s">
        <v>1924</v>
      </c>
      <c r="J737" s="168" t="s">
        <v>1925</v>
      </c>
      <c r="K737" s="313"/>
      <c r="L737" s="139"/>
      <c r="M737" s="138" t="s">
        <v>147</v>
      </c>
    </row>
    <row r="738" spans="1:13" ht="15.75" customHeight="1" x14ac:dyDescent="0.35">
      <c r="A738" s="193" t="s">
        <v>3650</v>
      </c>
      <c r="B738" s="138">
        <v>43903</v>
      </c>
      <c r="C738" s="304"/>
      <c r="D738" s="181" t="s">
        <v>2308</v>
      </c>
      <c r="E738" s="181" t="s">
        <v>2190</v>
      </c>
      <c r="F738" s="181" t="s">
        <v>2177</v>
      </c>
      <c r="G738" s="181" t="s">
        <v>2177</v>
      </c>
      <c r="H738" s="181" t="s">
        <v>2041</v>
      </c>
      <c r="I738" s="168" t="s">
        <v>1926</v>
      </c>
      <c r="J738" s="168" t="s">
        <v>1927</v>
      </c>
      <c r="K738" s="313"/>
      <c r="L738" s="139"/>
      <c r="M738" s="138">
        <v>43890</v>
      </c>
    </row>
    <row r="739" spans="1:13" ht="15.75" customHeight="1" x14ac:dyDescent="0.35">
      <c r="A739" s="193" t="s">
        <v>3651</v>
      </c>
      <c r="B739" s="138">
        <v>43833</v>
      </c>
      <c r="C739" s="304"/>
      <c r="D739" s="181" t="s">
        <v>2417</v>
      </c>
      <c r="E739" s="181" t="s">
        <v>2426</v>
      </c>
      <c r="F739" s="181" t="s">
        <v>2318</v>
      </c>
      <c r="G739" s="181" t="s">
        <v>2049</v>
      </c>
      <c r="H739" s="181" t="s">
        <v>2041</v>
      </c>
      <c r="I739" s="168" t="s">
        <v>1928</v>
      </c>
      <c r="J739" s="168" t="s">
        <v>1929</v>
      </c>
      <c r="K739" s="313"/>
      <c r="L739" s="139"/>
      <c r="M739" s="138" t="s">
        <v>148</v>
      </c>
    </row>
    <row r="740" spans="1:13" ht="15.75" customHeight="1" x14ac:dyDescent="0.35">
      <c r="A740" s="193" t="s">
        <v>3652</v>
      </c>
      <c r="B740" s="138">
        <v>43902</v>
      </c>
      <c r="C740" s="304"/>
      <c r="D740" s="181" t="s">
        <v>2403</v>
      </c>
      <c r="E740" s="181" t="s">
        <v>2141</v>
      </c>
      <c r="F740" s="181" t="s">
        <v>2399</v>
      </c>
      <c r="G740" s="181" t="s">
        <v>2427</v>
      </c>
      <c r="H740" s="181" t="s">
        <v>2041</v>
      </c>
      <c r="I740" s="168" t="s">
        <v>1908</v>
      </c>
      <c r="J740" s="168" t="s">
        <v>1930</v>
      </c>
      <c r="K740" s="313"/>
      <c r="L740" s="139"/>
      <c r="M740" s="138" t="s">
        <v>149</v>
      </c>
    </row>
    <row r="741" spans="1:13" ht="15.75" customHeight="1" x14ac:dyDescent="0.35">
      <c r="A741" s="193" t="s">
        <v>3653</v>
      </c>
      <c r="B741" s="138">
        <v>43904</v>
      </c>
      <c r="C741" s="304"/>
      <c r="D741" s="181" t="s">
        <v>2417</v>
      </c>
      <c r="E741" s="181" t="s">
        <v>2426</v>
      </c>
      <c r="F741" s="181" t="s">
        <v>2318</v>
      </c>
      <c r="G741" s="181" t="s">
        <v>2049</v>
      </c>
      <c r="H741" s="181" t="s">
        <v>2041</v>
      </c>
      <c r="I741" s="168" t="s">
        <v>1931</v>
      </c>
      <c r="J741" s="168" t="s">
        <v>1932</v>
      </c>
      <c r="K741" s="313"/>
      <c r="L741" s="139"/>
      <c r="M741" s="138" t="s">
        <v>150</v>
      </c>
    </row>
    <row r="742" spans="1:13" ht="15.75" customHeight="1" x14ac:dyDescent="0.35">
      <c r="A742" s="193" t="s">
        <v>3655</v>
      </c>
      <c r="B742" s="138">
        <v>43851</v>
      </c>
      <c r="C742" s="304"/>
      <c r="D742" s="181" t="s">
        <v>2308</v>
      </c>
      <c r="E742" s="181" t="s">
        <v>2189</v>
      </c>
      <c r="F742" s="181" t="s">
        <v>2177</v>
      </c>
      <c r="G742" s="181" t="s">
        <v>2177</v>
      </c>
      <c r="H742" s="181" t="s">
        <v>2041</v>
      </c>
      <c r="I742" s="168" t="s">
        <v>1933</v>
      </c>
      <c r="J742" s="168" t="s">
        <v>1934</v>
      </c>
      <c r="K742" s="313"/>
      <c r="L742" s="139"/>
      <c r="M742" s="138" t="s">
        <v>151</v>
      </c>
    </row>
    <row r="743" spans="1:13" ht="15.75" customHeight="1" x14ac:dyDescent="0.35">
      <c r="A743" s="193" t="s">
        <v>3656</v>
      </c>
      <c r="B743" s="138">
        <v>43866</v>
      </c>
      <c r="C743" s="304"/>
      <c r="D743" s="181" t="s">
        <v>2308</v>
      </c>
      <c r="E743" s="181" t="s">
        <v>2189</v>
      </c>
      <c r="F743" s="181" t="s">
        <v>2177</v>
      </c>
      <c r="G743" s="181" t="s">
        <v>2177</v>
      </c>
      <c r="H743" s="181" t="s">
        <v>2041</v>
      </c>
      <c r="I743" s="168" t="s">
        <v>1935</v>
      </c>
      <c r="J743" s="168" t="s">
        <v>1936</v>
      </c>
      <c r="K743" s="313"/>
      <c r="L743" s="139"/>
      <c r="M743" s="138">
        <v>43850</v>
      </c>
    </row>
    <row r="744" spans="1:13" ht="15.75" customHeight="1" x14ac:dyDescent="0.35">
      <c r="A744" s="193" t="s">
        <v>3657</v>
      </c>
      <c r="B744" s="138">
        <v>43904</v>
      </c>
      <c r="C744" s="304"/>
      <c r="D744" s="181" t="s">
        <v>2417</v>
      </c>
      <c r="E744" s="181" t="s">
        <v>2426</v>
      </c>
      <c r="F744" s="181" t="s">
        <v>2318</v>
      </c>
      <c r="G744" s="181" t="s">
        <v>2049</v>
      </c>
      <c r="H744" s="181" t="s">
        <v>2041</v>
      </c>
      <c r="I744" s="168" t="s">
        <v>1937</v>
      </c>
      <c r="J744" s="168" t="s">
        <v>1938</v>
      </c>
      <c r="K744" s="313"/>
      <c r="L744" s="139"/>
      <c r="M744" s="138" t="s">
        <v>152</v>
      </c>
    </row>
    <row r="745" spans="1:13" ht="15.75" customHeight="1" x14ac:dyDescent="0.35">
      <c r="A745" s="193" t="s">
        <v>3658</v>
      </c>
      <c r="B745" s="138">
        <v>44002</v>
      </c>
      <c r="C745" s="304"/>
      <c r="D745" s="181" t="s">
        <v>2428</v>
      </c>
      <c r="E745" s="181" t="s">
        <v>2429</v>
      </c>
      <c r="F745" s="181" t="s">
        <v>2049</v>
      </c>
      <c r="G745" s="181" t="s">
        <v>2049</v>
      </c>
      <c r="H745" s="181" t="s">
        <v>2041</v>
      </c>
      <c r="I745" s="168" t="s">
        <v>1939</v>
      </c>
      <c r="J745" s="168" t="s">
        <v>1940</v>
      </c>
      <c r="K745" s="313"/>
      <c r="L745" s="139"/>
      <c r="M745" s="138" t="s">
        <v>153</v>
      </c>
    </row>
    <row r="746" spans="1:13" ht="15.75" customHeight="1" x14ac:dyDescent="0.35">
      <c r="A746" s="193" t="s">
        <v>3659</v>
      </c>
      <c r="B746" s="138">
        <v>44026</v>
      </c>
      <c r="C746" s="304"/>
      <c r="D746" s="181" t="s">
        <v>2430</v>
      </c>
      <c r="E746" s="181" t="s">
        <v>2431</v>
      </c>
      <c r="F746" s="181" t="s">
        <v>2432</v>
      </c>
      <c r="G746" s="181" t="s">
        <v>2049</v>
      </c>
      <c r="H746" s="181" t="s">
        <v>2041</v>
      </c>
      <c r="I746" s="168" t="s">
        <v>1941</v>
      </c>
      <c r="J746" s="168" t="s">
        <v>1942</v>
      </c>
      <c r="K746" s="313"/>
      <c r="L746" s="139"/>
      <c r="M746" s="138" t="s">
        <v>154</v>
      </c>
    </row>
    <row r="747" spans="1:13" ht="15.75" customHeight="1" x14ac:dyDescent="0.35">
      <c r="A747" s="193" t="s">
        <v>3660</v>
      </c>
      <c r="B747" s="138">
        <v>44055</v>
      </c>
      <c r="C747" s="304"/>
      <c r="D747" s="181" t="s">
        <v>2433</v>
      </c>
      <c r="E747" s="181" t="s">
        <v>2124</v>
      </c>
      <c r="F747" s="181" t="s">
        <v>2045</v>
      </c>
      <c r="G747" s="181" t="s">
        <v>2040</v>
      </c>
      <c r="H747" s="181" t="s">
        <v>2041</v>
      </c>
      <c r="I747" s="168" t="s">
        <v>1943</v>
      </c>
      <c r="J747" s="168" t="s">
        <v>1944</v>
      </c>
      <c r="K747" s="313"/>
      <c r="L747" s="139"/>
      <c r="M747" s="138" t="s">
        <v>155</v>
      </c>
    </row>
    <row r="748" spans="1:13" ht="15.75" customHeight="1" x14ac:dyDescent="0.35">
      <c r="A748" s="193" t="s">
        <v>3661</v>
      </c>
      <c r="B748" s="138">
        <v>44056</v>
      </c>
      <c r="C748" s="304"/>
      <c r="D748" s="181" t="s">
        <v>2308</v>
      </c>
      <c r="E748" s="181" t="s">
        <v>2265</v>
      </c>
      <c r="F748" s="181" t="s">
        <v>2189</v>
      </c>
      <c r="G748" s="181" t="s">
        <v>2177</v>
      </c>
      <c r="H748" s="181" t="s">
        <v>2041</v>
      </c>
      <c r="I748" s="168" t="s">
        <v>1945</v>
      </c>
      <c r="J748" s="168" t="s">
        <v>1946</v>
      </c>
      <c r="K748" s="313"/>
      <c r="L748" s="139"/>
      <c r="M748" s="138" t="s">
        <v>156</v>
      </c>
    </row>
    <row r="749" spans="1:13" ht="15.75" customHeight="1" x14ac:dyDescent="0.35">
      <c r="A749" s="193" t="s">
        <v>3662</v>
      </c>
      <c r="B749" s="138">
        <v>44056</v>
      </c>
      <c r="C749" s="304"/>
      <c r="D749" s="181" t="s">
        <v>2434</v>
      </c>
      <c r="E749" s="181" t="s">
        <v>2435</v>
      </c>
      <c r="F749" s="181" t="s">
        <v>2436</v>
      </c>
      <c r="G749" s="181" t="s">
        <v>2199</v>
      </c>
      <c r="H749" s="181" t="s">
        <v>2041</v>
      </c>
      <c r="I749" s="168" t="s">
        <v>1947</v>
      </c>
      <c r="J749" s="168" t="s">
        <v>1948</v>
      </c>
      <c r="K749" s="313"/>
      <c r="L749" s="139"/>
      <c r="M749" s="138" t="s">
        <v>157</v>
      </c>
    </row>
    <row r="750" spans="1:13" ht="15.75" customHeight="1" x14ac:dyDescent="0.35">
      <c r="A750" s="193" t="s">
        <v>3663</v>
      </c>
      <c r="B750" s="138">
        <v>44058</v>
      </c>
      <c r="C750" s="304"/>
      <c r="D750" s="181" t="s">
        <v>2437</v>
      </c>
      <c r="E750" s="181" t="s">
        <v>2190</v>
      </c>
      <c r="F750" s="181" t="s">
        <v>2189</v>
      </c>
      <c r="G750" s="181" t="s">
        <v>2177</v>
      </c>
      <c r="H750" s="181" t="s">
        <v>2041</v>
      </c>
      <c r="I750" s="168" t="s">
        <v>1949</v>
      </c>
      <c r="J750" s="168" t="s">
        <v>1950</v>
      </c>
      <c r="K750" s="313"/>
      <c r="L750" s="139"/>
      <c r="M750" s="138" t="s">
        <v>158</v>
      </c>
    </row>
    <row r="751" spans="1:13" ht="15.75" customHeight="1" x14ac:dyDescent="0.35">
      <c r="A751" s="193" t="s">
        <v>3664</v>
      </c>
      <c r="B751" s="138">
        <v>44061</v>
      </c>
      <c r="C751" s="304"/>
      <c r="D751" s="181" t="s">
        <v>2438</v>
      </c>
      <c r="E751" s="181" t="s">
        <v>2439</v>
      </c>
      <c r="F751" s="181" t="s">
        <v>2177</v>
      </c>
      <c r="G751" s="181" t="s">
        <v>2177</v>
      </c>
      <c r="H751" s="181" t="s">
        <v>2041</v>
      </c>
      <c r="I751" s="168" t="s">
        <v>1951</v>
      </c>
      <c r="J751" s="168" t="s">
        <v>1952</v>
      </c>
      <c r="K751" s="313"/>
      <c r="L751" s="139"/>
      <c r="M751" s="138" t="s">
        <v>159</v>
      </c>
    </row>
    <row r="752" spans="1:13" ht="15.75" customHeight="1" x14ac:dyDescent="0.35">
      <c r="A752" s="193" t="s">
        <v>3665</v>
      </c>
      <c r="B752" s="138">
        <v>44061</v>
      </c>
      <c r="C752" s="304"/>
      <c r="D752" s="181" t="s">
        <v>2137</v>
      </c>
      <c r="E752" s="181" t="s">
        <v>2040</v>
      </c>
      <c r="F752" s="181" t="s">
        <v>2040</v>
      </c>
      <c r="G752" s="181" t="s">
        <v>2040</v>
      </c>
      <c r="H752" s="181" t="s">
        <v>2041</v>
      </c>
      <c r="I752" s="168" t="s">
        <v>1953</v>
      </c>
      <c r="J752" s="168" t="s">
        <v>1954</v>
      </c>
      <c r="K752" s="313"/>
      <c r="L752" s="139"/>
      <c r="M752" s="138" t="s">
        <v>160</v>
      </c>
    </row>
    <row r="753" spans="1:14" ht="15.75" customHeight="1" x14ac:dyDescent="0.35">
      <c r="A753" s="193" t="s">
        <v>3666</v>
      </c>
      <c r="B753" s="138">
        <v>43931</v>
      </c>
      <c r="C753" s="304"/>
      <c r="D753" s="181" t="s">
        <v>2232</v>
      </c>
      <c r="E753" s="181" t="s">
        <v>2229</v>
      </c>
      <c r="F753" s="181" t="s">
        <v>2177</v>
      </c>
      <c r="G753" s="181" t="s">
        <v>2177</v>
      </c>
      <c r="H753" s="181" t="s">
        <v>2041</v>
      </c>
      <c r="I753" s="168" t="s">
        <v>1955</v>
      </c>
      <c r="J753" s="168" t="s">
        <v>1956</v>
      </c>
      <c r="K753" s="313"/>
      <c r="L753" s="139"/>
      <c r="M753" s="138" t="s">
        <v>161</v>
      </c>
    </row>
    <row r="754" spans="1:14" ht="15.75" customHeight="1" x14ac:dyDescent="0.35">
      <c r="A754" s="193" t="s">
        <v>3667</v>
      </c>
      <c r="B754" s="138">
        <v>44068</v>
      </c>
      <c r="C754" s="304"/>
      <c r="D754" s="181" t="s">
        <v>2440</v>
      </c>
      <c r="E754" s="181" t="s">
        <v>2229</v>
      </c>
      <c r="F754" s="181" t="s">
        <v>2177</v>
      </c>
      <c r="G754" s="181" t="s">
        <v>2177</v>
      </c>
      <c r="H754" s="181" t="s">
        <v>2041</v>
      </c>
      <c r="I754" s="168" t="s">
        <v>1957</v>
      </c>
      <c r="J754" s="168" t="s">
        <v>1958</v>
      </c>
      <c r="K754" s="313"/>
      <c r="L754" s="139"/>
      <c r="M754" s="138" t="s">
        <v>160</v>
      </c>
    </row>
    <row r="755" spans="1:14" ht="15.75" customHeight="1" x14ac:dyDescent="0.35">
      <c r="A755" s="193" t="s">
        <v>3668</v>
      </c>
      <c r="B755" s="138">
        <v>43851</v>
      </c>
      <c r="C755" s="304"/>
      <c r="D755" s="181" t="s">
        <v>2308</v>
      </c>
      <c r="E755" s="181" t="s">
        <v>2189</v>
      </c>
      <c r="F755" s="181" t="s">
        <v>2177</v>
      </c>
      <c r="G755" s="181" t="s">
        <v>2177</v>
      </c>
      <c r="H755" s="181" t="s">
        <v>2041</v>
      </c>
      <c r="I755" s="168" t="s">
        <v>1959</v>
      </c>
      <c r="J755" s="174" t="s">
        <v>1960</v>
      </c>
      <c r="K755" s="313"/>
      <c r="L755" s="139"/>
      <c r="M755" s="138" t="s">
        <v>162</v>
      </c>
    </row>
    <row r="756" spans="1:14" ht="15.75" customHeight="1" x14ac:dyDescent="0.35">
      <c r="A756" s="193" t="s">
        <v>3669</v>
      </c>
      <c r="B756" s="138">
        <v>44092</v>
      </c>
      <c r="C756" s="304"/>
      <c r="D756" s="181" t="s">
        <v>2441</v>
      </c>
      <c r="E756" s="181" t="s">
        <v>2431</v>
      </c>
      <c r="F756" s="181" t="s">
        <v>2318</v>
      </c>
      <c r="G756" s="181" t="s">
        <v>2049</v>
      </c>
      <c r="H756" s="181" t="s">
        <v>2041</v>
      </c>
      <c r="I756" s="168" t="s">
        <v>1961</v>
      </c>
      <c r="J756" s="168" t="s">
        <v>1962</v>
      </c>
      <c r="K756" s="313"/>
      <c r="L756" s="139"/>
      <c r="M756" s="138">
        <v>44083</v>
      </c>
    </row>
    <row r="757" spans="1:14" ht="15.75" customHeight="1" x14ac:dyDescent="0.35">
      <c r="A757" s="193" t="s">
        <v>3670</v>
      </c>
      <c r="B757" s="138">
        <v>43749</v>
      </c>
      <c r="C757" s="304"/>
      <c r="D757" s="181" t="s">
        <v>2442</v>
      </c>
      <c r="E757" s="181" t="s">
        <v>2443</v>
      </c>
      <c r="F757" s="181" t="s">
        <v>2049</v>
      </c>
      <c r="G757" s="181" t="s">
        <v>2049</v>
      </c>
      <c r="H757" s="181" t="s">
        <v>2041</v>
      </c>
      <c r="I757" s="168" t="s">
        <v>1963</v>
      </c>
      <c r="J757" s="168" t="s">
        <v>1964</v>
      </c>
      <c r="K757" s="313"/>
      <c r="L757" s="139"/>
      <c r="M757" s="138">
        <v>43741</v>
      </c>
    </row>
    <row r="758" spans="1:14" ht="15.75" customHeight="1" x14ac:dyDescent="0.35">
      <c r="A758" s="193" t="s">
        <v>3671</v>
      </c>
      <c r="B758" s="138">
        <v>44019</v>
      </c>
      <c r="C758" s="304"/>
      <c r="D758" s="181" t="s">
        <v>2444</v>
      </c>
      <c r="E758" s="181" t="s">
        <v>2129</v>
      </c>
      <c r="F758" s="181" t="s">
        <v>2040</v>
      </c>
      <c r="G758" s="181" t="s">
        <v>2040</v>
      </c>
      <c r="H758" s="181" t="s">
        <v>2041</v>
      </c>
      <c r="I758" s="168" t="s">
        <v>1965</v>
      </c>
      <c r="J758" s="168" t="s">
        <v>1966</v>
      </c>
      <c r="K758" s="313"/>
      <c r="L758" s="139"/>
      <c r="M758" s="138" t="s">
        <v>163</v>
      </c>
    </row>
    <row r="759" spans="1:14" ht="15.75" customHeight="1" x14ac:dyDescent="0.35">
      <c r="A759" s="193" t="s">
        <v>3672</v>
      </c>
      <c r="B759" s="138">
        <v>44019</v>
      </c>
      <c r="C759" s="304"/>
      <c r="D759" s="181" t="s">
        <v>2122</v>
      </c>
      <c r="E759" s="181" t="s">
        <v>2043</v>
      </c>
      <c r="F759" s="181" t="s">
        <v>2040</v>
      </c>
      <c r="G759" s="181" t="s">
        <v>2040</v>
      </c>
      <c r="H759" s="181" t="s">
        <v>2041</v>
      </c>
      <c r="I759" s="168" t="s">
        <v>1480</v>
      </c>
      <c r="J759" s="168" t="s">
        <v>1967</v>
      </c>
      <c r="K759" s="313"/>
      <c r="L759" s="139"/>
      <c r="M759" s="138" t="s">
        <v>163</v>
      </c>
    </row>
    <row r="760" spans="1:14" ht="15.75" customHeight="1" x14ac:dyDescent="0.35">
      <c r="A760" s="193" t="s">
        <v>3673</v>
      </c>
      <c r="B760" s="138">
        <v>44077</v>
      </c>
      <c r="C760" s="304"/>
      <c r="D760" s="181" t="s">
        <v>2441</v>
      </c>
      <c r="E760" s="181" t="s">
        <v>2431</v>
      </c>
      <c r="F760" s="181" t="s">
        <v>2318</v>
      </c>
      <c r="G760" s="181" t="s">
        <v>2049</v>
      </c>
      <c r="H760" s="181" t="s">
        <v>2041</v>
      </c>
      <c r="I760" s="168" t="s">
        <v>1968</v>
      </c>
      <c r="J760" s="168" t="s">
        <v>1969</v>
      </c>
      <c r="K760" s="313"/>
      <c r="L760" s="139"/>
      <c r="M760" s="138" t="s">
        <v>164</v>
      </c>
    </row>
    <row r="761" spans="1:14" ht="15.75" customHeight="1" x14ac:dyDescent="0.35">
      <c r="A761" s="193" t="s">
        <v>3674</v>
      </c>
      <c r="B761" s="138">
        <v>44069</v>
      </c>
      <c r="C761" s="304"/>
      <c r="D761" s="181" t="s">
        <v>2240</v>
      </c>
      <c r="E761" s="181" t="s">
        <v>2445</v>
      </c>
      <c r="F761" s="181" t="s">
        <v>2177</v>
      </c>
      <c r="G761" s="181" t="s">
        <v>2177</v>
      </c>
      <c r="H761" s="181" t="s">
        <v>2041</v>
      </c>
      <c r="I761" s="168" t="s">
        <v>1955</v>
      </c>
      <c r="J761" s="168" t="s">
        <v>1970</v>
      </c>
      <c r="K761" s="313"/>
      <c r="L761" s="139"/>
      <c r="M761" s="138" t="s">
        <v>165</v>
      </c>
    </row>
    <row r="762" spans="1:14" ht="15.75" customHeight="1" x14ac:dyDescent="0.35">
      <c r="A762" s="193" t="s">
        <v>3675</v>
      </c>
      <c r="B762" s="138">
        <v>44099</v>
      </c>
      <c r="C762" s="304"/>
      <c r="D762" s="181" t="s">
        <v>2433</v>
      </c>
      <c r="E762" s="181" t="s">
        <v>2124</v>
      </c>
      <c r="F762" s="181" t="s">
        <v>2332</v>
      </c>
      <c r="G762" s="181" t="s">
        <v>2040</v>
      </c>
      <c r="H762" s="181" t="s">
        <v>2041</v>
      </c>
      <c r="I762" s="168" t="s">
        <v>1971</v>
      </c>
      <c r="J762" s="168" t="s">
        <v>1972</v>
      </c>
      <c r="K762" s="313"/>
      <c r="L762" s="139"/>
      <c r="M762" s="138" t="s">
        <v>166</v>
      </c>
    </row>
    <row r="763" spans="1:14" ht="15.75" customHeight="1" x14ac:dyDescent="0.35">
      <c r="A763" s="193" t="s">
        <v>3676</v>
      </c>
      <c r="B763" s="138">
        <v>44099</v>
      </c>
      <c r="C763" s="304"/>
      <c r="D763" s="181" t="s">
        <v>2433</v>
      </c>
      <c r="E763" s="181" t="s">
        <v>2124</v>
      </c>
      <c r="F763" s="181" t="s">
        <v>2045</v>
      </c>
      <c r="G763" s="181" t="s">
        <v>2040</v>
      </c>
      <c r="H763" s="181" t="s">
        <v>2041</v>
      </c>
      <c r="I763" s="168" t="s">
        <v>1973</v>
      </c>
      <c r="J763" s="168" t="s">
        <v>1974</v>
      </c>
      <c r="K763" s="313"/>
      <c r="L763" s="139"/>
      <c r="M763" s="138" t="s">
        <v>167</v>
      </c>
      <c r="N763" s="175"/>
    </row>
    <row r="764" spans="1:14" ht="15.75" customHeight="1" x14ac:dyDescent="0.35">
      <c r="A764" s="193" t="s">
        <v>3677</v>
      </c>
      <c r="B764" s="138">
        <v>44130</v>
      </c>
      <c r="C764" s="304"/>
      <c r="D764" s="181" t="s">
        <v>2337</v>
      </c>
      <c r="E764" s="181" t="s">
        <v>2290</v>
      </c>
      <c r="F764" s="181" t="s">
        <v>2048</v>
      </c>
      <c r="G764" s="181" t="s">
        <v>2049</v>
      </c>
      <c r="H764" s="181" t="s">
        <v>2041</v>
      </c>
      <c r="I764" s="168" t="s">
        <v>1975</v>
      </c>
      <c r="J764" s="168" t="s">
        <v>1976</v>
      </c>
      <c r="K764" s="313"/>
      <c r="L764" s="139"/>
      <c r="M764" s="138" t="s">
        <v>168</v>
      </c>
    </row>
    <row r="765" spans="1:14" ht="15.75" customHeight="1" x14ac:dyDescent="0.35">
      <c r="A765" s="193" t="s">
        <v>3678</v>
      </c>
      <c r="B765" s="138">
        <v>44104</v>
      </c>
      <c r="C765" s="304"/>
      <c r="D765" s="181" t="s">
        <v>2392</v>
      </c>
      <c r="E765" s="181" t="s">
        <v>2446</v>
      </c>
      <c r="F765" s="181" t="s">
        <v>2049</v>
      </c>
      <c r="G765" s="181" t="s">
        <v>2049</v>
      </c>
      <c r="H765" s="181" t="s">
        <v>2041</v>
      </c>
      <c r="I765" s="168" t="s">
        <v>1977</v>
      </c>
      <c r="J765" s="168" t="s">
        <v>1978</v>
      </c>
      <c r="K765" s="313"/>
      <c r="L765" s="139"/>
      <c r="M765" s="138" t="s">
        <v>169</v>
      </c>
    </row>
    <row r="766" spans="1:14" ht="15.75" customHeight="1" x14ac:dyDescent="0.35">
      <c r="A766" s="193" t="s">
        <v>3679</v>
      </c>
      <c r="B766" s="138">
        <v>44108</v>
      </c>
      <c r="C766" s="304"/>
      <c r="D766" s="181" t="s">
        <v>2161</v>
      </c>
      <c r="E766" s="181" t="s">
        <v>2063</v>
      </c>
      <c r="F766" s="181" t="s">
        <v>2058</v>
      </c>
      <c r="G766" s="181" t="s">
        <v>2058</v>
      </c>
      <c r="H766" s="181" t="s">
        <v>2041</v>
      </c>
      <c r="I766" s="168" t="s">
        <v>1979</v>
      </c>
      <c r="J766" s="168" t="s">
        <v>1980</v>
      </c>
      <c r="K766" s="313"/>
      <c r="L766" s="139"/>
      <c r="M766" s="138" t="s">
        <v>170</v>
      </c>
    </row>
    <row r="767" spans="1:14" ht="15.75" customHeight="1" x14ac:dyDescent="0.35">
      <c r="A767" s="193" t="s">
        <v>3680</v>
      </c>
      <c r="B767" s="138">
        <v>44117</v>
      </c>
      <c r="C767" s="304"/>
      <c r="D767" s="181" t="s">
        <v>2447</v>
      </c>
      <c r="E767" s="181" t="s">
        <v>2411</v>
      </c>
      <c r="F767" s="181" t="s">
        <v>2049</v>
      </c>
      <c r="G767" s="181" t="s">
        <v>2049</v>
      </c>
      <c r="H767" s="181" t="s">
        <v>2041</v>
      </c>
      <c r="I767" s="168" t="s">
        <v>1981</v>
      </c>
      <c r="J767" s="168" t="s">
        <v>1982</v>
      </c>
      <c r="K767" s="313"/>
      <c r="L767" s="139"/>
      <c r="M767" s="138" t="s">
        <v>171</v>
      </c>
    </row>
    <row r="768" spans="1:14" ht="15.75" customHeight="1" x14ac:dyDescent="0.35">
      <c r="A768" s="193" t="s">
        <v>3681</v>
      </c>
      <c r="B768" s="138">
        <v>44127</v>
      </c>
      <c r="C768" s="304"/>
      <c r="D768" s="181" t="s">
        <v>2327</v>
      </c>
      <c r="E768" s="181" t="s">
        <v>2045</v>
      </c>
      <c r="F768" s="181" t="s">
        <v>2040</v>
      </c>
      <c r="G768" s="181" t="s">
        <v>2040</v>
      </c>
      <c r="H768" s="181" t="s">
        <v>2041</v>
      </c>
      <c r="I768" s="168" t="s">
        <v>1983</v>
      </c>
      <c r="J768" s="168" t="s">
        <v>3682</v>
      </c>
      <c r="K768" s="313"/>
      <c r="L768" s="139"/>
      <c r="M768" s="138" t="s">
        <v>172</v>
      </c>
      <c r="N768" s="175"/>
    </row>
    <row r="769" spans="1:14" ht="15.75" customHeight="1" x14ac:dyDescent="0.35">
      <c r="A769" s="193" t="s">
        <v>3683</v>
      </c>
      <c r="B769" s="138">
        <v>44127</v>
      </c>
      <c r="C769" s="304"/>
      <c r="D769" s="181" t="s">
        <v>2137</v>
      </c>
      <c r="E769" s="181" t="s">
        <v>2040</v>
      </c>
      <c r="F769" s="181" t="s">
        <v>2040</v>
      </c>
      <c r="G769" s="181" t="s">
        <v>2040</v>
      </c>
      <c r="H769" s="181" t="s">
        <v>2041</v>
      </c>
      <c r="I769" s="168" t="s">
        <v>1984</v>
      </c>
      <c r="J769" s="168" t="s">
        <v>1985</v>
      </c>
      <c r="K769" s="313"/>
      <c r="L769" s="139"/>
      <c r="M769" s="138" t="s">
        <v>173</v>
      </c>
    </row>
    <row r="770" spans="1:14" ht="15.75" customHeight="1" x14ac:dyDescent="0.35">
      <c r="A770" s="193" t="s">
        <v>3684</v>
      </c>
      <c r="B770" s="138">
        <v>44125</v>
      </c>
      <c r="C770" s="304"/>
      <c r="D770" s="181" t="s">
        <v>2448</v>
      </c>
      <c r="E770" s="181" t="s">
        <v>2449</v>
      </c>
      <c r="F770" s="181" t="s">
        <v>2411</v>
      </c>
      <c r="G770" s="181" t="s">
        <v>2049</v>
      </c>
      <c r="H770" s="181" t="s">
        <v>2041</v>
      </c>
      <c r="I770" s="168" t="s">
        <v>1986</v>
      </c>
      <c r="J770" s="168" t="s">
        <v>1987</v>
      </c>
      <c r="K770" s="313"/>
      <c r="L770" s="139"/>
      <c r="M770" s="138">
        <v>44112</v>
      </c>
    </row>
    <row r="771" spans="1:14" ht="15.75" customHeight="1" x14ac:dyDescent="0.35">
      <c r="A771" s="193" t="s">
        <v>3685</v>
      </c>
      <c r="B771" s="138">
        <v>44125</v>
      </c>
      <c r="C771" s="304"/>
      <c r="D771" s="181" t="s">
        <v>2448</v>
      </c>
      <c r="E771" s="181" t="s">
        <v>2449</v>
      </c>
      <c r="F771" s="181" t="s">
        <v>2411</v>
      </c>
      <c r="G771" s="181" t="s">
        <v>2049</v>
      </c>
      <c r="H771" s="181" t="s">
        <v>2041</v>
      </c>
      <c r="I771" s="168" t="s">
        <v>1988</v>
      </c>
      <c r="J771" s="168" t="s">
        <v>1989</v>
      </c>
      <c r="K771" s="313"/>
      <c r="L771" s="139"/>
      <c r="M771" s="138" t="s">
        <v>172</v>
      </c>
    </row>
    <row r="772" spans="1:14" ht="15.75" customHeight="1" x14ac:dyDescent="0.35">
      <c r="A772" s="193" t="s">
        <v>3686</v>
      </c>
      <c r="B772" s="138">
        <v>44126</v>
      </c>
      <c r="C772" s="304"/>
      <c r="D772" s="181" t="s">
        <v>2414</v>
      </c>
      <c r="E772" s="181" t="s">
        <v>2450</v>
      </c>
      <c r="F772" s="181" t="s">
        <v>2415</v>
      </c>
      <c r="G772" s="181" t="s">
        <v>2142</v>
      </c>
      <c r="H772" s="181" t="s">
        <v>2041</v>
      </c>
      <c r="I772" s="168" t="s">
        <v>1990</v>
      </c>
      <c r="J772" s="168" t="s">
        <v>1991</v>
      </c>
      <c r="K772" s="313"/>
      <c r="L772" s="139"/>
      <c r="M772" s="138">
        <v>44109</v>
      </c>
    </row>
    <row r="773" spans="1:14" ht="15.75" customHeight="1" x14ac:dyDescent="0.35">
      <c r="A773" s="193" t="s">
        <v>3687</v>
      </c>
      <c r="B773" s="138">
        <v>44133</v>
      </c>
      <c r="C773" s="304"/>
      <c r="D773" s="181" t="s">
        <v>2451</v>
      </c>
      <c r="E773" s="181" t="s">
        <v>2411</v>
      </c>
      <c r="F773" s="181" t="s">
        <v>2411</v>
      </c>
      <c r="G773" s="181" t="s">
        <v>2049</v>
      </c>
      <c r="H773" s="181" t="s">
        <v>2041</v>
      </c>
      <c r="I773" s="168" t="s">
        <v>1992</v>
      </c>
      <c r="J773" s="168" t="s">
        <v>1993</v>
      </c>
      <c r="K773" s="313"/>
      <c r="L773" s="139"/>
      <c r="M773" s="138" t="s">
        <v>174</v>
      </c>
      <c r="N773" s="176"/>
    </row>
    <row r="774" spans="1:14" ht="15.75" customHeight="1" x14ac:dyDescent="0.35">
      <c r="A774" s="193" t="s">
        <v>3688</v>
      </c>
      <c r="B774" s="138">
        <v>44134</v>
      </c>
      <c r="C774" s="304"/>
      <c r="D774" s="181" t="s">
        <v>2451</v>
      </c>
      <c r="E774" s="181" t="s">
        <v>2411</v>
      </c>
      <c r="F774" s="181" t="s">
        <v>2411</v>
      </c>
      <c r="G774" s="181" t="s">
        <v>2049</v>
      </c>
      <c r="H774" s="181" t="s">
        <v>2041</v>
      </c>
      <c r="I774" s="168" t="s">
        <v>1994</v>
      </c>
      <c r="J774" s="168" t="s">
        <v>1995</v>
      </c>
      <c r="K774" s="313"/>
      <c r="L774" s="139"/>
      <c r="M774" s="138" t="s">
        <v>175</v>
      </c>
    </row>
    <row r="775" spans="1:14" ht="15.75" customHeight="1" x14ac:dyDescent="0.35">
      <c r="A775" s="193" t="s">
        <v>3689</v>
      </c>
      <c r="B775" s="138">
        <v>44179</v>
      </c>
      <c r="C775" s="304"/>
      <c r="D775" s="181" t="s">
        <v>2215</v>
      </c>
      <c r="E775" s="181" t="s">
        <v>2078</v>
      </c>
      <c r="F775" s="181" t="s">
        <v>2039</v>
      </c>
      <c r="G775" s="181" t="s">
        <v>2040</v>
      </c>
      <c r="H775" s="181" t="s">
        <v>2041</v>
      </c>
      <c r="I775" s="168" t="s">
        <v>1996</v>
      </c>
      <c r="J775" s="168" t="s">
        <v>1997</v>
      </c>
      <c r="K775" s="313"/>
      <c r="L775" s="139"/>
      <c r="M775" s="138" t="s">
        <v>176</v>
      </c>
    </row>
    <row r="776" spans="1:14" ht="15.75" customHeight="1" x14ac:dyDescent="0.35">
      <c r="A776" s="193" t="s">
        <v>3690</v>
      </c>
      <c r="B776" s="138">
        <v>44181</v>
      </c>
      <c r="C776" s="304"/>
      <c r="D776" s="181" t="s">
        <v>2452</v>
      </c>
      <c r="E776" s="181" t="s">
        <v>2412</v>
      </c>
      <c r="F776" s="181" t="s">
        <v>2453</v>
      </c>
      <c r="G776" s="181" t="s">
        <v>2049</v>
      </c>
      <c r="H776" s="181" t="s">
        <v>2041</v>
      </c>
      <c r="I776" s="168" t="s">
        <v>1998</v>
      </c>
      <c r="J776" s="168" t="s">
        <v>1999</v>
      </c>
      <c r="K776" s="313"/>
      <c r="L776" s="139"/>
      <c r="M776" s="138" t="s">
        <v>2000</v>
      </c>
    </row>
    <row r="777" spans="1:14" ht="15.75" customHeight="1" x14ac:dyDescent="0.35">
      <c r="A777" s="193" t="s">
        <v>3691</v>
      </c>
      <c r="B777" s="138">
        <v>44186</v>
      </c>
      <c r="C777" s="304"/>
      <c r="D777" s="181" t="s">
        <v>2053</v>
      </c>
      <c r="E777" s="181" t="s">
        <v>2411</v>
      </c>
      <c r="F777" s="181" t="s">
        <v>2411</v>
      </c>
      <c r="G777" s="181" t="s">
        <v>2049</v>
      </c>
      <c r="H777" s="181" t="s">
        <v>2041</v>
      </c>
      <c r="I777" s="168" t="s">
        <v>2001</v>
      </c>
      <c r="J777" s="168" t="s">
        <v>2002</v>
      </c>
      <c r="K777" s="313"/>
      <c r="L777" s="139"/>
      <c r="M777" s="138" t="s">
        <v>177</v>
      </c>
    </row>
    <row r="778" spans="1:14" ht="15.75" customHeight="1" x14ac:dyDescent="0.35">
      <c r="A778" s="193" t="s">
        <v>3692</v>
      </c>
      <c r="B778" s="138">
        <v>44186</v>
      </c>
      <c r="C778" s="304"/>
      <c r="D778" s="181" t="s">
        <v>2454</v>
      </c>
      <c r="E778" s="181" t="s">
        <v>2411</v>
      </c>
      <c r="F778" s="181" t="s">
        <v>2049</v>
      </c>
      <c r="G778" s="181" t="s">
        <v>2049</v>
      </c>
      <c r="H778" s="181" t="s">
        <v>2041</v>
      </c>
      <c r="I778" s="168" t="s">
        <v>1092</v>
      </c>
      <c r="J778" s="168" t="s">
        <v>2003</v>
      </c>
      <c r="K778" s="313"/>
      <c r="L778" s="139"/>
      <c r="M778" s="138" t="s">
        <v>178</v>
      </c>
    </row>
    <row r="779" spans="1:14" ht="15.75" customHeight="1" x14ac:dyDescent="0.35">
      <c r="A779" s="193" t="s">
        <v>3693</v>
      </c>
      <c r="B779" s="138">
        <v>44179</v>
      </c>
      <c r="C779" s="304"/>
      <c r="D779" s="181" t="s">
        <v>2447</v>
      </c>
      <c r="E779" s="181" t="s">
        <v>2411</v>
      </c>
      <c r="F779" s="181" t="s">
        <v>2049</v>
      </c>
      <c r="G779" s="181" t="s">
        <v>2049</v>
      </c>
      <c r="H779" s="181" t="s">
        <v>2041</v>
      </c>
      <c r="I779" s="168" t="s">
        <v>2004</v>
      </c>
      <c r="J779" s="168" t="s">
        <v>2005</v>
      </c>
      <c r="K779" s="313"/>
      <c r="L779" s="139"/>
      <c r="M779" s="138">
        <v>44171</v>
      </c>
    </row>
    <row r="780" spans="1:14" ht="15.75" customHeight="1" x14ac:dyDescent="0.35">
      <c r="A780" s="193" t="s">
        <v>3694</v>
      </c>
      <c r="B780" s="138">
        <v>44180</v>
      </c>
      <c r="C780" s="304"/>
      <c r="D780" s="181" t="s">
        <v>2447</v>
      </c>
      <c r="E780" s="181" t="s">
        <v>2411</v>
      </c>
      <c r="F780" s="181" t="s">
        <v>2049</v>
      </c>
      <c r="G780" s="181" t="s">
        <v>2049</v>
      </c>
      <c r="H780" s="181" t="s">
        <v>2041</v>
      </c>
      <c r="I780" s="168" t="s">
        <v>2006</v>
      </c>
      <c r="J780" s="168" t="s">
        <v>2007</v>
      </c>
      <c r="K780" s="313"/>
      <c r="L780" s="139"/>
      <c r="M780" s="138">
        <v>44166</v>
      </c>
    </row>
    <row r="781" spans="1:14" ht="15.75" customHeight="1" x14ac:dyDescent="0.35">
      <c r="A781" s="193" t="s">
        <v>3695</v>
      </c>
      <c r="B781" s="177">
        <v>44179</v>
      </c>
      <c r="C781" s="311"/>
      <c r="D781" s="181" t="s">
        <v>2447</v>
      </c>
      <c r="E781" s="181" t="s">
        <v>2411</v>
      </c>
      <c r="F781" s="181" t="s">
        <v>2049</v>
      </c>
      <c r="G781" s="181" t="s">
        <v>2049</v>
      </c>
      <c r="H781" s="181" t="s">
        <v>2299</v>
      </c>
      <c r="I781" s="168" t="s">
        <v>2008</v>
      </c>
      <c r="J781" s="168" t="s">
        <v>2009</v>
      </c>
      <c r="K781" s="313"/>
      <c r="L781" s="139"/>
      <c r="M781" s="138" t="s">
        <v>179</v>
      </c>
    </row>
    <row r="782" spans="1:14" ht="15.75" customHeight="1" x14ac:dyDescent="0.35">
      <c r="A782" s="193" t="s">
        <v>3696</v>
      </c>
      <c r="B782" s="138">
        <v>44177</v>
      </c>
      <c r="C782" s="311"/>
      <c r="D782" s="181" t="s">
        <v>2447</v>
      </c>
      <c r="E782" s="181" t="s">
        <v>2455</v>
      </c>
      <c r="F782" s="181" t="s">
        <v>2049</v>
      </c>
      <c r="G782" s="181" t="s">
        <v>2049</v>
      </c>
      <c r="H782" s="181" t="s">
        <v>2041</v>
      </c>
      <c r="I782" s="168" t="s">
        <v>2010</v>
      </c>
      <c r="J782" s="168" t="s">
        <v>2011</v>
      </c>
      <c r="K782" s="314"/>
      <c r="L782" s="139"/>
      <c r="M782" s="138" t="s">
        <v>176</v>
      </c>
    </row>
    <row r="783" spans="1:14" ht="15.75" customHeight="1" x14ac:dyDescent="0.35">
      <c r="A783" s="193" t="s">
        <v>3697</v>
      </c>
      <c r="B783" s="138">
        <v>44172</v>
      </c>
      <c r="C783" s="311"/>
      <c r="D783" s="181" t="s">
        <v>2456</v>
      </c>
      <c r="E783" s="181" t="s">
        <v>2386</v>
      </c>
      <c r="F783" s="181" t="s">
        <v>2049</v>
      </c>
      <c r="G783" s="181" t="s">
        <v>2049</v>
      </c>
      <c r="H783" s="181" t="s">
        <v>2041</v>
      </c>
      <c r="I783" s="168" t="s">
        <v>2012</v>
      </c>
      <c r="J783" s="168" t="s">
        <v>2013</v>
      </c>
      <c r="K783" s="313"/>
      <c r="L783" s="139"/>
      <c r="M783" s="138" t="s">
        <v>180</v>
      </c>
    </row>
    <row r="784" spans="1:14" ht="15.75" customHeight="1" x14ac:dyDescent="0.35">
      <c r="A784" s="193" t="s">
        <v>3698</v>
      </c>
      <c r="B784" s="138">
        <v>44162</v>
      </c>
      <c r="C784" s="311"/>
      <c r="D784" s="181" t="s">
        <v>2457</v>
      </c>
      <c r="E784" s="181" t="s">
        <v>2447</v>
      </c>
      <c r="F784" s="181" t="s">
        <v>2411</v>
      </c>
      <c r="G784" s="181" t="s">
        <v>2049</v>
      </c>
      <c r="H784" s="181" t="s">
        <v>2041</v>
      </c>
      <c r="I784" s="168" t="s">
        <v>3699</v>
      </c>
      <c r="J784" s="168" t="s">
        <v>2014</v>
      </c>
      <c r="K784" s="313"/>
      <c r="L784" s="139"/>
      <c r="M784" s="138" t="s">
        <v>181</v>
      </c>
    </row>
    <row r="785" spans="1:13" ht="15.75" customHeight="1" x14ac:dyDescent="0.35">
      <c r="A785" s="193" t="s">
        <v>3700</v>
      </c>
      <c r="B785" s="138">
        <v>44162</v>
      </c>
      <c r="C785" s="311"/>
      <c r="D785" s="181" t="s">
        <v>2451</v>
      </c>
      <c r="E785" s="181" t="s">
        <v>2447</v>
      </c>
      <c r="F785" s="181" t="s">
        <v>2458</v>
      </c>
      <c r="G785" s="181" t="s">
        <v>2049</v>
      </c>
      <c r="H785" s="181" t="s">
        <v>2041</v>
      </c>
      <c r="I785" s="168" t="s">
        <v>2015</v>
      </c>
      <c r="J785" s="168" t="s">
        <v>2016</v>
      </c>
      <c r="K785" s="313"/>
      <c r="L785" s="139"/>
      <c r="M785" s="138" t="s">
        <v>182</v>
      </c>
    </row>
    <row r="786" spans="1:13" ht="15.75" customHeight="1" x14ac:dyDescent="0.35">
      <c r="A786" s="193" t="s">
        <v>3701</v>
      </c>
      <c r="B786" s="138">
        <v>44177</v>
      </c>
      <c r="C786" s="311"/>
      <c r="D786" s="181" t="s">
        <v>2447</v>
      </c>
      <c r="E786" s="181" t="s">
        <v>2411</v>
      </c>
      <c r="F786" s="181" t="s">
        <v>2411</v>
      </c>
      <c r="G786" s="181" t="s">
        <v>2049</v>
      </c>
      <c r="H786" s="181" t="s">
        <v>2041</v>
      </c>
      <c r="I786" s="168" t="s">
        <v>2017</v>
      </c>
      <c r="J786" s="168" t="s">
        <v>2018</v>
      </c>
      <c r="K786" s="313"/>
      <c r="L786" s="139"/>
      <c r="M786" s="138" t="s">
        <v>183</v>
      </c>
    </row>
    <row r="787" spans="1:13" ht="15.75" customHeight="1" x14ac:dyDescent="0.35">
      <c r="A787" s="193" t="s">
        <v>3702</v>
      </c>
      <c r="B787" s="138">
        <v>44179</v>
      </c>
      <c r="C787" s="311"/>
      <c r="D787" s="181" t="s">
        <v>2451</v>
      </c>
      <c r="E787" s="181" t="s">
        <v>2411</v>
      </c>
      <c r="F787" s="181" t="s">
        <v>2411</v>
      </c>
      <c r="G787" s="181" t="s">
        <v>2049</v>
      </c>
      <c r="H787" s="181" t="s">
        <v>2041</v>
      </c>
      <c r="I787" s="168" t="s">
        <v>2019</v>
      </c>
      <c r="J787" s="168" t="s">
        <v>2020</v>
      </c>
      <c r="K787" s="313"/>
      <c r="L787" s="139"/>
      <c r="M787" s="138" t="s">
        <v>172</v>
      </c>
    </row>
    <row r="788" spans="1:13" ht="15.75" customHeight="1" x14ac:dyDescent="0.35">
      <c r="A788" s="193" t="s">
        <v>3703</v>
      </c>
      <c r="B788" s="138">
        <v>44179</v>
      </c>
      <c r="C788" s="311"/>
      <c r="D788" s="181" t="s">
        <v>2459</v>
      </c>
      <c r="E788" s="181" t="s">
        <v>2047</v>
      </c>
      <c r="F788" s="181" t="s">
        <v>2290</v>
      </c>
      <c r="G788" s="181" t="s">
        <v>2049</v>
      </c>
      <c r="H788" s="181" t="s">
        <v>2041</v>
      </c>
      <c r="I788" s="168" t="s">
        <v>2021</v>
      </c>
      <c r="J788" s="168" t="s">
        <v>2022</v>
      </c>
      <c r="K788" s="313"/>
      <c r="L788" s="139"/>
      <c r="M788" s="138" t="s">
        <v>184</v>
      </c>
    </row>
    <row r="789" spans="1:13" ht="15.75" customHeight="1" x14ac:dyDescent="0.35">
      <c r="A789" s="193" t="s">
        <v>3704</v>
      </c>
      <c r="B789" s="138">
        <v>44177</v>
      </c>
      <c r="C789" s="311"/>
      <c r="D789" s="181" t="s">
        <v>2053</v>
      </c>
      <c r="E789" s="181" t="s">
        <v>2411</v>
      </c>
      <c r="F789" s="181" t="s">
        <v>2411</v>
      </c>
      <c r="G789" s="181" t="s">
        <v>2049</v>
      </c>
      <c r="H789" s="181" t="s">
        <v>2041</v>
      </c>
      <c r="I789" s="168" t="s">
        <v>2023</v>
      </c>
      <c r="J789" s="168" t="s">
        <v>2024</v>
      </c>
      <c r="K789" s="313"/>
      <c r="L789" s="139"/>
      <c r="M789" s="138">
        <v>44171</v>
      </c>
    </row>
    <row r="790" spans="1:13" ht="15.75" customHeight="1" x14ac:dyDescent="0.35">
      <c r="A790" s="193" t="s">
        <v>3705</v>
      </c>
      <c r="B790" s="138">
        <v>44179</v>
      </c>
      <c r="C790" s="304"/>
      <c r="D790" s="181" t="s">
        <v>2460</v>
      </c>
      <c r="E790" s="181" t="s">
        <v>2120</v>
      </c>
      <c r="F790" s="181" t="s">
        <v>2045</v>
      </c>
      <c r="G790" s="181" t="s">
        <v>2040</v>
      </c>
      <c r="H790" s="181" t="s">
        <v>2041</v>
      </c>
      <c r="I790" s="168" t="s">
        <v>2025</v>
      </c>
      <c r="J790" s="168" t="s">
        <v>2026</v>
      </c>
      <c r="K790" s="313"/>
      <c r="L790" s="139"/>
      <c r="M790" s="138" t="s">
        <v>176</v>
      </c>
    </row>
    <row r="791" spans="1:13" ht="15.75" customHeight="1" x14ac:dyDescent="0.35">
      <c r="A791" s="193" t="s">
        <v>3706</v>
      </c>
      <c r="B791" s="138">
        <v>44177</v>
      </c>
      <c r="C791" s="304"/>
      <c r="D791" s="181" t="s">
        <v>2412</v>
      </c>
      <c r="E791" s="181" t="s">
        <v>2318</v>
      </c>
      <c r="F791" s="181" t="s">
        <v>2049</v>
      </c>
      <c r="G791" s="181" t="s">
        <v>2049</v>
      </c>
      <c r="H791" s="181" t="s">
        <v>2041</v>
      </c>
      <c r="I791" s="168" t="s">
        <v>2027</v>
      </c>
      <c r="J791" s="168" t="s">
        <v>2028</v>
      </c>
      <c r="K791" s="313"/>
      <c r="L791" s="139"/>
      <c r="M791" s="138">
        <v>44170</v>
      </c>
    </row>
    <row r="792" spans="1:13" ht="15.75" customHeight="1" x14ac:dyDescent="0.35">
      <c r="A792" s="193" t="s">
        <v>3707</v>
      </c>
      <c r="B792" s="138">
        <v>44162</v>
      </c>
      <c r="C792" s="304"/>
      <c r="D792" s="181" t="s">
        <v>2447</v>
      </c>
      <c r="E792" s="181" t="s">
        <v>2411</v>
      </c>
      <c r="F792" s="181" t="s">
        <v>2049</v>
      </c>
      <c r="G792" s="181" t="s">
        <v>2049</v>
      </c>
      <c r="H792" s="181" t="s">
        <v>2041</v>
      </c>
      <c r="I792" s="168" t="s">
        <v>2029</v>
      </c>
      <c r="J792" s="168" t="s">
        <v>2030</v>
      </c>
      <c r="K792" s="313"/>
      <c r="L792" s="139"/>
      <c r="M792" s="138" t="s">
        <v>185</v>
      </c>
    </row>
    <row r="793" spans="1:13" ht="15.75" customHeight="1" x14ac:dyDescent="0.35">
      <c r="A793" s="193" t="s">
        <v>3708</v>
      </c>
      <c r="B793" s="138">
        <v>44162</v>
      </c>
      <c r="C793" s="304"/>
      <c r="D793" s="181" t="s">
        <v>2451</v>
      </c>
      <c r="E793" s="181" t="s">
        <v>2447</v>
      </c>
      <c r="F793" s="181" t="s">
        <v>2411</v>
      </c>
      <c r="G793" s="181" t="s">
        <v>2049</v>
      </c>
      <c r="H793" s="181" t="s">
        <v>2041</v>
      </c>
      <c r="I793" s="168" t="s">
        <v>2031</v>
      </c>
      <c r="J793" s="168" t="s">
        <v>2032</v>
      </c>
      <c r="K793" s="313"/>
      <c r="L793" s="139"/>
      <c r="M793" s="138" t="s">
        <v>185</v>
      </c>
    </row>
    <row r="794" spans="1:13" ht="15.75" customHeight="1" x14ac:dyDescent="0.35">
      <c r="A794" s="193" t="s">
        <v>3709</v>
      </c>
      <c r="B794" s="138">
        <v>44162</v>
      </c>
      <c r="C794" s="304"/>
      <c r="D794" s="181" t="s">
        <v>2461</v>
      </c>
      <c r="E794" s="181" t="s">
        <v>2447</v>
      </c>
      <c r="F794" s="181" t="s">
        <v>2411</v>
      </c>
      <c r="G794" s="181" t="s">
        <v>2049</v>
      </c>
      <c r="H794" s="181" t="s">
        <v>2041</v>
      </c>
      <c r="I794" s="168" t="s">
        <v>2033</v>
      </c>
      <c r="J794" s="168" t="s">
        <v>2034</v>
      </c>
      <c r="K794" s="313"/>
      <c r="L794" s="139"/>
      <c r="M794" s="138" t="s">
        <v>182</v>
      </c>
    </row>
    <row r="795" spans="1:13" ht="15.75" customHeight="1" x14ac:dyDescent="0.35">
      <c r="A795" s="193" t="s">
        <v>3710</v>
      </c>
      <c r="B795" s="138">
        <v>44194</v>
      </c>
      <c r="C795" s="304"/>
      <c r="D795" s="181" t="s">
        <v>2114</v>
      </c>
      <c r="E795" s="181" t="s">
        <v>2411</v>
      </c>
      <c r="F795" s="181" t="s">
        <v>2049</v>
      </c>
      <c r="G795" s="181" t="s">
        <v>2049</v>
      </c>
      <c r="H795" s="181" t="s">
        <v>2041</v>
      </c>
      <c r="I795" s="168" t="s">
        <v>2035</v>
      </c>
      <c r="J795" s="168" t="s">
        <v>2036</v>
      </c>
      <c r="K795" s="313"/>
      <c r="L795" s="139"/>
      <c r="M795" s="138" t="s">
        <v>186</v>
      </c>
    </row>
    <row r="796" spans="1:13" ht="15.75" customHeight="1" x14ac:dyDescent="0.35">
      <c r="A796" s="193" t="s">
        <v>3711</v>
      </c>
      <c r="B796" s="138">
        <v>44188</v>
      </c>
      <c r="C796" s="304"/>
      <c r="D796" s="181" t="s">
        <v>2462</v>
      </c>
      <c r="E796" s="181" t="s">
        <v>2411</v>
      </c>
      <c r="F796" s="181" t="s">
        <v>2049</v>
      </c>
      <c r="G796" s="181" t="s">
        <v>2049</v>
      </c>
      <c r="H796" s="181" t="s">
        <v>2041</v>
      </c>
      <c r="I796" s="168" t="s">
        <v>2037</v>
      </c>
      <c r="J796" s="168" t="s">
        <v>2038</v>
      </c>
      <c r="K796" s="313"/>
      <c r="L796" s="139"/>
      <c r="M796" s="138" t="s">
        <v>184</v>
      </c>
    </row>
    <row r="797" spans="1:13" ht="15.75" customHeight="1" x14ac:dyDescent="0.35">
      <c r="A797" s="193" t="s">
        <v>3712</v>
      </c>
      <c r="B797" s="178">
        <v>44202</v>
      </c>
      <c r="C797" s="312"/>
      <c r="D797" s="179" t="s">
        <v>2454</v>
      </c>
      <c r="E797" s="179" t="s">
        <v>2411</v>
      </c>
      <c r="F797" s="179" t="s">
        <v>2049</v>
      </c>
      <c r="G797" s="179" t="s">
        <v>2049</v>
      </c>
      <c r="H797" s="179" t="s">
        <v>2041</v>
      </c>
      <c r="I797" s="180" t="s">
        <v>2465</v>
      </c>
      <c r="J797" s="180" t="s">
        <v>2466</v>
      </c>
      <c r="K797" s="315"/>
      <c r="L797" s="179"/>
      <c r="M797" s="178">
        <v>44185</v>
      </c>
    </row>
    <row r="798" spans="1:13" ht="15.75" customHeight="1" x14ac:dyDescent="0.35">
      <c r="A798" s="193" t="s">
        <v>3713</v>
      </c>
      <c r="B798" s="138">
        <v>44202</v>
      </c>
      <c r="C798" s="307"/>
      <c r="D798" s="169" t="s">
        <v>2390</v>
      </c>
      <c r="E798" s="169" t="s">
        <v>2386</v>
      </c>
      <c r="F798" s="169" t="s">
        <v>2049</v>
      </c>
      <c r="G798" s="169" t="s">
        <v>2049</v>
      </c>
      <c r="H798" s="169" t="s">
        <v>2041</v>
      </c>
      <c r="I798" s="168" t="s">
        <v>2467</v>
      </c>
      <c r="J798" s="168" t="s">
        <v>2468</v>
      </c>
      <c r="K798" s="308"/>
      <c r="L798" s="139"/>
      <c r="M798" s="138">
        <v>44150</v>
      </c>
    </row>
    <row r="799" spans="1:13" ht="15.75" customHeight="1" x14ac:dyDescent="0.35">
      <c r="A799" s="193" t="s">
        <v>3714</v>
      </c>
      <c r="B799" s="138">
        <v>44202</v>
      </c>
      <c r="C799" s="307"/>
      <c r="D799" s="169" t="s">
        <v>2386</v>
      </c>
      <c r="E799" s="169" t="s">
        <v>2411</v>
      </c>
      <c r="F799" s="169" t="s">
        <v>2049</v>
      </c>
      <c r="G799" s="169" t="s">
        <v>2049</v>
      </c>
      <c r="H799" s="169" t="s">
        <v>2041</v>
      </c>
      <c r="I799" s="168" t="s">
        <v>2469</v>
      </c>
      <c r="J799" s="168" t="s">
        <v>2470</v>
      </c>
      <c r="K799" s="308"/>
      <c r="L799" s="139"/>
      <c r="M799" s="138">
        <v>44145</v>
      </c>
    </row>
    <row r="800" spans="1:13" ht="15.75" customHeight="1" x14ac:dyDescent="0.35">
      <c r="A800" s="193" t="s">
        <v>3715</v>
      </c>
      <c r="B800" s="138">
        <v>44215</v>
      </c>
      <c r="C800" s="307"/>
      <c r="D800" s="169" t="s">
        <v>2412</v>
      </c>
      <c r="E800" s="169" t="s">
        <v>2318</v>
      </c>
      <c r="F800" s="169" t="s">
        <v>2049</v>
      </c>
      <c r="G800" s="169" t="s">
        <v>2049</v>
      </c>
      <c r="H800" s="169" t="s">
        <v>2041</v>
      </c>
      <c r="I800" s="168" t="s">
        <v>2471</v>
      </c>
      <c r="J800" s="168" t="s">
        <v>2472</v>
      </c>
      <c r="K800" s="316"/>
      <c r="L800" s="139"/>
      <c r="M800" s="138">
        <v>44187</v>
      </c>
    </row>
    <row r="801" spans="1:13" ht="15.75" customHeight="1" x14ac:dyDescent="0.35">
      <c r="A801" s="193" t="s">
        <v>3716</v>
      </c>
      <c r="B801" s="138">
        <v>44215</v>
      </c>
      <c r="C801" s="307"/>
      <c r="D801" s="169" t="s">
        <v>2447</v>
      </c>
      <c r="E801" s="169" t="s">
        <v>2411</v>
      </c>
      <c r="F801" s="169" t="s">
        <v>2411</v>
      </c>
      <c r="G801" s="169" t="s">
        <v>2049</v>
      </c>
      <c r="H801" s="169" t="s">
        <v>2041</v>
      </c>
      <c r="I801" s="168" t="s">
        <v>2473</v>
      </c>
      <c r="J801" s="168" t="s">
        <v>2474</v>
      </c>
      <c r="K801" s="308"/>
      <c r="L801" s="139"/>
      <c r="M801" s="138">
        <v>44180</v>
      </c>
    </row>
    <row r="802" spans="1:13" ht="15.75" customHeight="1" x14ac:dyDescent="0.35">
      <c r="A802" s="193" t="s">
        <v>3717</v>
      </c>
      <c r="B802" s="138">
        <v>44215</v>
      </c>
      <c r="C802" s="307"/>
      <c r="D802" s="169" t="s">
        <v>2475</v>
      </c>
      <c r="E802" s="169" t="s">
        <v>2256</v>
      </c>
      <c r="F802" s="169" t="s">
        <v>2176</v>
      </c>
      <c r="G802" s="169" t="s">
        <v>2177</v>
      </c>
      <c r="H802" s="169" t="s">
        <v>2041</v>
      </c>
      <c r="I802" s="168" t="s">
        <v>2476</v>
      </c>
      <c r="J802" s="168" t="s">
        <v>2477</v>
      </c>
      <c r="K802" s="308"/>
      <c r="L802" s="139"/>
      <c r="M802" s="138">
        <v>44188</v>
      </c>
    </row>
    <row r="803" spans="1:13" ht="15.75" customHeight="1" x14ac:dyDescent="0.35">
      <c r="A803" s="193" t="s">
        <v>3718</v>
      </c>
      <c r="B803" s="138">
        <v>44215</v>
      </c>
      <c r="C803" s="307"/>
      <c r="D803" s="169" t="s">
        <v>2478</v>
      </c>
      <c r="E803" s="169" t="s">
        <v>2449</v>
      </c>
      <c r="F803" s="169" t="s">
        <v>2411</v>
      </c>
      <c r="G803" s="169" t="s">
        <v>2424</v>
      </c>
      <c r="H803" s="169" t="s">
        <v>2041</v>
      </c>
      <c r="I803" s="168" t="s">
        <v>2479</v>
      </c>
      <c r="J803" s="168" t="s">
        <v>2480</v>
      </c>
      <c r="K803" s="308"/>
      <c r="L803" s="139"/>
      <c r="M803" s="138">
        <v>44208</v>
      </c>
    </row>
    <row r="804" spans="1:13" ht="15.75" customHeight="1" x14ac:dyDescent="0.35">
      <c r="A804" s="193" t="s">
        <v>3719</v>
      </c>
      <c r="B804" s="138">
        <v>44246</v>
      </c>
      <c r="C804" s="307"/>
      <c r="D804" s="169" t="s">
        <v>2481</v>
      </c>
      <c r="E804" s="169" t="s">
        <v>2449</v>
      </c>
      <c r="F804" s="169" t="s">
        <v>2411</v>
      </c>
      <c r="G804" s="169" t="s">
        <v>2049</v>
      </c>
      <c r="H804" s="169" t="s">
        <v>2041</v>
      </c>
      <c r="I804" s="168" t="s">
        <v>2482</v>
      </c>
      <c r="J804" s="168" t="s">
        <v>2483</v>
      </c>
      <c r="K804" s="308"/>
      <c r="L804" s="139"/>
      <c r="M804" s="138">
        <v>44235</v>
      </c>
    </row>
    <row r="805" spans="1:13" ht="15.75" customHeight="1" x14ac:dyDescent="0.35">
      <c r="A805" s="193" t="s">
        <v>3720</v>
      </c>
      <c r="B805" s="138">
        <v>44240</v>
      </c>
      <c r="C805" s="307"/>
      <c r="D805" s="169" t="s">
        <v>2452</v>
      </c>
      <c r="E805" s="169" t="s">
        <v>2412</v>
      </c>
      <c r="F805" s="169" t="s">
        <v>2318</v>
      </c>
      <c r="G805" s="169" t="s">
        <v>2049</v>
      </c>
      <c r="H805" s="169" t="s">
        <v>2041</v>
      </c>
      <c r="I805" s="168" t="s">
        <v>2484</v>
      </c>
      <c r="J805" s="168" t="s">
        <v>2485</v>
      </c>
      <c r="K805" s="308"/>
      <c r="L805" s="139"/>
      <c r="M805" s="138">
        <v>44206</v>
      </c>
    </row>
    <row r="806" spans="1:13" ht="15.75" customHeight="1" x14ac:dyDescent="0.35">
      <c r="A806" s="193" t="s">
        <v>3721</v>
      </c>
      <c r="B806" s="138">
        <v>44240</v>
      </c>
      <c r="C806" s="307"/>
      <c r="D806" s="169" t="s">
        <v>2486</v>
      </c>
      <c r="E806" s="169" t="s">
        <v>2412</v>
      </c>
      <c r="F806" s="169" t="s">
        <v>2424</v>
      </c>
      <c r="G806" s="169" t="s">
        <v>2049</v>
      </c>
      <c r="H806" s="169" t="s">
        <v>2041</v>
      </c>
      <c r="I806" s="168" t="s">
        <v>2487</v>
      </c>
      <c r="J806" s="168" t="s">
        <v>2488</v>
      </c>
      <c r="K806" s="308"/>
      <c r="L806" s="139"/>
      <c r="M806" s="138">
        <v>44233</v>
      </c>
    </row>
    <row r="807" spans="1:13" ht="15.75" customHeight="1" x14ac:dyDescent="0.35">
      <c r="A807" s="193" t="s">
        <v>3722</v>
      </c>
      <c r="B807" s="138">
        <v>44244</v>
      </c>
      <c r="C807" s="307"/>
      <c r="D807" s="169" t="s">
        <v>2481</v>
      </c>
      <c r="E807" s="169" t="s">
        <v>2449</v>
      </c>
      <c r="F807" s="169" t="s">
        <v>2049</v>
      </c>
      <c r="G807" s="169" t="s">
        <v>2049</v>
      </c>
      <c r="H807" s="169" t="s">
        <v>2041</v>
      </c>
      <c r="I807" s="168" t="s">
        <v>2489</v>
      </c>
      <c r="J807" s="168" t="s">
        <v>2490</v>
      </c>
      <c r="K807" s="308"/>
      <c r="L807" s="139"/>
      <c r="M807" s="138">
        <v>44233</v>
      </c>
    </row>
    <row r="808" spans="1:13" ht="15.75" customHeight="1" x14ac:dyDescent="0.35">
      <c r="A808" s="193" t="s">
        <v>3723</v>
      </c>
      <c r="B808" s="138">
        <v>44255</v>
      </c>
      <c r="C808" s="307"/>
      <c r="D808" s="169" t="s">
        <v>2454</v>
      </c>
      <c r="E808" s="169" t="s">
        <v>2449</v>
      </c>
      <c r="F808" s="169" t="s">
        <v>2049</v>
      </c>
      <c r="G808" s="169" t="s">
        <v>2049</v>
      </c>
      <c r="H808" s="169" t="s">
        <v>2041</v>
      </c>
      <c r="I808" s="168" t="s">
        <v>2491</v>
      </c>
      <c r="J808" s="168" t="s">
        <v>2492</v>
      </c>
      <c r="K808" s="308"/>
      <c r="L808" s="139"/>
      <c r="M808" s="138">
        <v>44239</v>
      </c>
    </row>
    <row r="809" spans="1:13" ht="15.75" customHeight="1" x14ac:dyDescent="0.35">
      <c r="A809" s="193" t="s">
        <v>3724</v>
      </c>
      <c r="B809" s="138">
        <v>44274</v>
      </c>
      <c r="C809" s="307"/>
      <c r="D809" s="169" t="s">
        <v>2486</v>
      </c>
      <c r="E809" s="169" t="s">
        <v>2412</v>
      </c>
      <c r="F809" s="169" t="s">
        <v>2049</v>
      </c>
      <c r="G809" s="169" t="s">
        <v>2049</v>
      </c>
      <c r="H809" s="169" t="s">
        <v>2041</v>
      </c>
      <c r="I809" s="168" t="s">
        <v>2493</v>
      </c>
      <c r="J809" s="168" t="s">
        <v>2494</v>
      </c>
      <c r="K809" s="308"/>
      <c r="L809" s="139"/>
      <c r="M809" s="138">
        <v>44242</v>
      </c>
    </row>
    <row r="810" spans="1:13" ht="15.75" customHeight="1" x14ac:dyDescent="0.35">
      <c r="A810" s="193" t="s">
        <v>3725</v>
      </c>
      <c r="B810" s="138">
        <v>44274</v>
      </c>
      <c r="C810" s="307"/>
      <c r="D810" s="169" t="s">
        <v>2486</v>
      </c>
      <c r="E810" s="169" t="s">
        <v>2412</v>
      </c>
      <c r="F810" s="169" t="s">
        <v>2049</v>
      </c>
      <c r="G810" s="169" t="s">
        <v>2049</v>
      </c>
      <c r="H810" s="169" t="s">
        <v>2041</v>
      </c>
      <c r="I810" s="168" t="s">
        <v>2495</v>
      </c>
      <c r="J810" s="168" t="s">
        <v>2496</v>
      </c>
      <c r="K810" s="308"/>
      <c r="L810" s="139"/>
      <c r="M810" s="138">
        <v>44242</v>
      </c>
    </row>
    <row r="811" spans="1:13" ht="15.75" customHeight="1" x14ac:dyDescent="0.35">
      <c r="A811" s="193" t="s">
        <v>3726</v>
      </c>
      <c r="B811" s="138">
        <v>44275</v>
      </c>
      <c r="C811" s="307"/>
      <c r="D811" s="169" t="s">
        <v>2497</v>
      </c>
      <c r="E811" s="169" t="s">
        <v>2449</v>
      </c>
      <c r="F811" s="169" t="s">
        <v>2049</v>
      </c>
      <c r="G811" s="169" t="s">
        <v>2049</v>
      </c>
      <c r="H811" s="169" t="s">
        <v>2041</v>
      </c>
      <c r="I811" s="168" t="s">
        <v>2498</v>
      </c>
      <c r="J811" s="168" t="s">
        <v>2499</v>
      </c>
      <c r="K811" s="308"/>
      <c r="L811" s="139"/>
      <c r="M811" s="138">
        <v>44243</v>
      </c>
    </row>
    <row r="812" spans="1:13" ht="15.75" customHeight="1" x14ac:dyDescent="0.35">
      <c r="A812" s="193" t="s">
        <v>3727</v>
      </c>
      <c r="B812" s="138">
        <v>44275</v>
      </c>
      <c r="C812" s="307"/>
      <c r="D812" s="169" t="s">
        <v>2500</v>
      </c>
      <c r="E812" s="169" t="s">
        <v>2449</v>
      </c>
      <c r="F812" s="169" t="s">
        <v>2049</v>
      </c>
      <c r="G812" s="169" t="s">
        <v>2049</v>
      </c>
      <c r="H812" s="169" t="s">
        <v>2041</v>
      </c>
      <c r="I812" s="168" t="s">
        <v>2501</v>
      </c>
      <c r="J812" s="168" t="s">
        <v>2502</v>
      </c>
      <c r="K812" s="308"/>
      <c r="L812" s="139"/>
      <c r="M812" s="138">
        <v>44266</v>
      </c>
    </row>
    <row r="813" spans="1:13" ht="15.75" customHeight="1" x14ac:dyDescent="0.35">
      <c r="A813" s="193" t="s">
        <v>3728</v>
      </c>
      <c r="B813" s="138">
        <v>44274</v>
      </c>
      <c r="C813" s="307"/>
      <c r="D813" s="169" t="s">
        <v>2114</v>
      </c>
      <c r="E813" s="169" t="s">
        <v>2114</v>
      </c>
      <c r="F813" s="169" t="s">
        <v>2049</v>
      </c>
      <c r="G813" s="169" t="s">
        <v>2049</v>
      </c>
      <c r="H813" s="169" t="s">
        <v>2041</v>
      </c>
      <c r="I813" s="168" t="s">
        <v>2503</v>
      </c>
      <c r="J813" s="168" t="s">
        <v>2504</v>
      </c>
      <c r="K813" s="308"/>
      <c r="L813" s="139"/>
      <c r="M813" s="138">
        <v>44269</v>
      </c>
    </row>
    <row r="814" spans="1:13" ht="15.75" customHeight="1" x14ac:dyDescent="0.35">
      <c r="A814" s="193" t="s">
        <v>3729</v>
      </c>
      <c r="B814" s="138">
        <v>44275</v>
      </c>
      <c r="C814" s="307"/>
      <c r="D814" s="169" t="s">
        <v>2454</v>
      </c>
      <c r="E814" s="169" t="s">
        <v>2449</v>
      </c>
      <c r="F814" s="169" t="s">
        <v>2049</v>
      </c>
      <c r="G814" s="169" t="s">
        <v>2049</v>
      </c>
      <c r="H814" s="169" t="s">
        <v>2041</v>
      </c>
      <c r="I814" s="168" t="s">
        <v>2505</v>
      </c>
      <c r="J814" s="168" t="s">
        <v>2506</v>
      </c>
      <c r="K814" s="308"/>
      <c r="L814" s="139"/>
      <c r="M814" s="138">
        <v>44252</v>
      </c>
    </row>
    <row r="815" spans="1:13" ht="15.75" customHeight="1" x14ac:dyDescent="0.35">
      <c r="A815" s="193" t="s">
        <v>3730</v>
      </c>
      <c r="B815" s="138">
        <v>44274</v>
      </c>
      <c r="C815" s="307"/>
      <c r="D815" s="169" t="s">
        <v>2452</v>
      </c>
      <c r="E815" s="169" t="s">
        <v>2318</v>
      </c>
      <c r="F815" s="169" t="s">
        <v>2049</v>
      </c>
      <c r="G815" s="169" t="s">
        <v>2049</v>
      </c>
      <c r="H815" s="169" t="s">
        <v>2041</v>
      </c>
      <c r="I815" s="168" t="s">
        <v>2507</v>
      </c>
      <c r="J815" s="168" t="s">
        <v>2508</v>
      </c>
      <c r="K815" s="308"/>
      <c r="L815" s="139"/>
      <c r="M815" s="138">
        <v>44274</v>
      </c>
    </row>
    <row r="816" spans="1:13" ht="15.75" customHeight="1" x14ac:dyDescent="0.35">
      <c r="A816" s="193" t="s">
        <v>3731</v>
      </c>
      <c r="B816" s="138">
        <v>44275</v>
      </c>
      <c r="C816" s="307"/>
      <c r="D816" s="169" t="s">
        <v>2509</v>
      </c>
      <c r="E816" s="169" t="s">
        <v>2351</v>
      </c>
      <c r="F816" s="169" t="s">
        <v>2049</v>
      </c>
      <c r="G816" s="169" t="s">
        <v>2049</v>
      </c>
      <c r="H816" s="169" t="s">
        <v>2041</v>
      </c>
      <c r="I816" s="168" t="s">
        <v>2510</v>
      </c>
      <c r="J816" s="168" t="s">
        <v>2511</v>
      </c>
      <c r="K816" s="308"/>
      <c r="L816" s="139"/>
      <c r="M816" s="138">
        <v>44270</v>
      </c>
    </row>
    <row r="817" spans="1:13" ht="15.75" customHeight="1" x14ac:dyDescent="0.35">
      <c r="A817" s="193" t="s">
        <v>3732</v>
      </c>
      <c r="B817" s="138">
        <v>44275</v>
      </c>
      <c r="C817" s="307"/>
      <c r="D817" s="169" t="s">
        <v>2481</v>
      </c>
      <c r="E817" s="169" t="s">
        <v>2512</v>
      </c>
      <c r="F817" s="169" t="s">
        <v>2424</v>
      </c>
      <c r="G817" s="169" t="s">
        <v>2049</v>
      </c>
      <c r="H817" s="169" t="s">
        <v>2041</v>
      </c>
      <c r="I817" s="168" t="s">
        <v>2513</v>
      </c>
      <c r="J817" s="168" t="s">
        <v>2514</v>
      </c>
      <c r="K817" s="308"/>
      <c r="L817" s="139"/>
      <c r="M817" s="138">
        <v>44241</v>
      </c>
    </row>
    <row r="818" spans="1:13" ht="15.75" customHeight="1" x14ac:dyDescent="0.35">
      <c r="A818" s="193" t="s">
        <v>3733</v>
      </c>
      <c r="B818" s="138">
        <v>44274</v>
      </c>
      <c r="C818" s="307"/>
      <c r="D818" s="169" t="s">
        <v>2486</v>
      </c>
      <c r="E818" s="169" t="s">
        <v>2411</v>
      </c>
      <c r="F818" s="169" t="s">
        <v>2049</v>
      </c>
      <c r="G818" s="169" t="s">
        <v>2049</v>
      </c>
      <c r="H818" s="169" t="s">
        <v>2041</v>
      </c>
      <c r="I818" s="168" t="s">
        <v>2515</v>
      </c>
      <c r="J818" s="168" t="s">
        <v>2516</v>
      </c>
      <c r="K818" s="308"/>
      <c r="L818" s="139"/>
      <c r="M818" s="138">
        <v>44239</v>
      </c>
    </row>
    <row r="819" spans="1:13" ht="15.75" customHeight="1" x14ac:dyDescent="0.35">
      <c r="A819" s="193" t="s">
        <v>3734</v>
      </c>
      <c r="B819" s="138">
        <v>44275</v>
      </c>
      <c r="C819" s="307"/>
      <c r="D819" s="169" t="s">
        <v>2454</v>
      </c>
      <c r="E819" s="169" t="s">
        <v>2449</v>
      </c>
      <c r="F819" s="169" t="s">
        <v>2049</v>
      </c>
      <c r="G819" s="169" t="s">
        <v>2049</v>
      </c>
      <c r="H819" s="169" t="s">
        <v>2041</v>
      </c>
      <c r="I819" s="168" t="s">
        <v>2517</v>
      </c>
      <c r="J819" s="168" t="s">
        <v>2518</v>
      </c>
      <c r="K819" s="308"/>
      <c r="L819" s="139"/>
      <c r="M819" s="138">
        <v>44254</v>
      </c>
    </row>
    <row r="820" spans="1:13" ht="15.75" customHeight="1" x14ac:dyDescent="0.35">
      <c r="A820" s="193" t="s">
        <v>3735</v>
      </c>
      <c r="B820" s="138">
        <v>44275</v>
      </c>
      <c r="C820" s="307"/>
      <c r="D820" s="169" t="s">
        <v>2497</v>
      </c>
      <c r="E820" s="169" t="s">
        <v>2449</v>
      </c>
      <c r="F820" s="169" t="s">
        <v>2049</v>
      </c>
      <c r="G820" s="169" t="s">
        <v>2049</v>
      </c>
      <c r="H820" s="169" t="s">
        <v>2041</v>
      </c>
      <c r="I820" s="168" t="s">
        <v>2519</v>
      </c>
      <c r="J820" s="168" t="s">
        <v>2520</v>
      </c>
      <c r="K820" s="308"/>
      <c r="L820" s="139"/>
      <c r="M820" s="138">
        <v>44265</v>
      </c>
    </row>
    <row r="821" spans="1:13" ht="15.75" customHeight="1" x14ac:dyDescent="0.35">
      <c r="A821" s="193" t="s">
        <v>3736</v>
      </c>
      <c r="B821" s="138">
        <v>44275</v>
      </c>
      <c r="C821" s="307"/>
      <c r="D821" s="169" t="s">
        <v>2521</v>
      </c>
      <c r="E821" s="169" t="s">
        <v>2521</v>
      </c>
      <c r="F821" s="169" t="s">
        <v>2049</v>
      </c>
      <c r="G821" s="169" t="s">
        <v>2049</v>
      </c>
      <c r="H821" s="169" t="s">
        <v>2041</v>
      </c>
      <c r="I821" s="168" t="s">
        <v>2522</v>
      </c>
      <c r="J821" s="168" t="s">
        <v>2523</v>
      </c>
      <c r="K821" s="308"/>
      <c r="L821" s="139"/>
      <c r="M821" s="138">
        <v>44265</v>
      </c>
    </row>
    <row r="822" spans="1:13" ht="15.75" customHeight="1" x14ac:dyDescent="0.35">
      <c r="A822" s="193" t="s">
        <v>3737</v>
      </c>
      <c r="B822" s="138">
        <v>44274</v>
      </c>
      <c r="C822" s="307"/>
      <c r="D822" s="169" t="s">
        <v>2411</v>
      </c>
      <c r="E822" s="169" t="s">
        <v>2411</v>
      </c>
      <c r="F822" s="169" t="s">
        <v>2049</v>
      </c>
      <c r="G822" s="169" t="s">
        <v>2049</v>
      </c>
      <c r="H822" s="169" t="s">
        <v>2041</v>
      </c>
      <c r="I822" s="168" t="s">
        <v>2524</v>
      </c>
      <c r="J822" s="168" t="s">
        <v>2525</v>
      </c>
      <c r="K822" s="308"/>
      <c r="L822" s="139"/>
      <c r="M822" s="138">
        <v>44206</v>
      </c>
    </row>
    <row r="823" spans="1:13" ht="15.75" customHeight="1" x14ac:dyDescent="0.35">
      <c r="A823" s="193" t="s">
        <v>3738</v>
      </c>
      <c r="B823" s="138">
        <v>44306</v>
      </c>
      <c r="C823" s="307"/>
      <c r="D823" s="169" t="s">
        <v>2478</v>
      </c>
      <c r="E823" s="169" t="s">
        <v>2449</v>
      </c>
      <c r="F823" s="169" t="s">
        <v>2049</v>
      </c>
      <c r="G823" s="169" t="s">
        <v>2049</v>
      </c>
      <c r="H823" s="169" t="s">
        <v>2041</v>
      </c>
      <c r="I823" s="168" t="s">
        <v>2526</v>
      </c>
      <c r="J823" s="168" t="s">
        <v>2527</v>
      </c>
      <c r="K823" s="308"/>
      <c r="L823" s="139"/>
      <c r="M823" s="138" t="s">
        <v>2528</v>
      </c>
    </row>
    <row r="824" spans="1:13" ht="15.75" customHeight="1" x14ac:dyDescent="0.35">
      <c r="A824" s="193" t="s">
        <v>3739</v>
      </c>
      <c r="B824" s="138">
        <v>44300</v>
      </c>
      <c r="C824" s="307"/>
      <c r="D824" s="169" t="s">
        <v>2448</v>
      </c>
      <c r="E824" s="169" t="s">
        <v>2449</v>
      </c>
      <c r="F824" s="169" t="s">
        <v>2049</v>
      </c>
      <c r="G824" s="169" t="s">
        <v>2049</v>
      </c>
      <c r="H824" s="169" t="s">
        <v>2041</v>
      </c>
      <c r="I824" s="168" t="s">
        <v>2529</v>
      </c>
      <c r="J824" s="168" t="s">
        <v>2530</v>
      </c>
      <c r="K824" s="308"/>
      <c r="L824" s="139"/>
      <c r="M824" s="138">
        <v>44293</v>
      </c>
    </row>
    <row r="825" spans="1:13" ht="15.75" customHeight="1" x14ac:dyDescent="0.35">
      <c r="A825" s="193" t="s">
        <v>3740</v>
      </c>
      <c r="B825" s="138">
        <v>44300</v>
      </c>
      <c r="C825" s="307"/>
      <c r="D825" s="169" t="s">
        <v>2531</v>
      </c>
      <c r="E825" s="169" t="s">
        <v>2176</v>
      </c>
      <c r="F825" s="169" t="s">
        <v>2177</v>
      </c>
      <c r="G825" s="169" t="s">
        <v>2177</v>
      </c>
      <c r="H825" s="169" t="s">
        <v>2041</v>
      </c>
      <c r="I825" s="168" t="s">
        <v>2532</v>
      </c>
      <c r="J825" s="168" t="s">
        <v>2533</v>
      </c>
      <c r="K825" s="308"/>
      <c r="L825" s="139"/>
      <c r="M825" s="138">
        <v>44280</v>
      </c>
    </row>
    <row r="826" spans="1:13" ht="15.75" customHeight="1" x14ac:dyDescent="0.35">
      <c r="A826" s="193" t="s">
        <v>3741</v>
      </c>
      <c r="B826" s="138">
        <v>44299</v>
      </c>
      <c r="C826" s="307"/>
      <c r="D826" s="169" t="s">
        <v>2448</v>
      </c>
      <c r="E826" s="169" t="s">
        <v>2449</v>
      </c>
      <c r="F826" s="169" t="s">
        <v>2049</v>
      </c>
      <c r="G826" s="169" t="s">
        <v>2049</v>
      </c>
      <c r="H826" s="169" t="s">
        <v>2041</v>
      </c>
      <c r="I826" s="168" t="s">
        <v>2534</v>
      </c>
      <c r="J826" s="168" t="s">
        <v>2535</v>
      </c>
      <c r="K826" s="308"/>
      <c r="L826" s="139"/>
      <c r="M826" s="138">
        <v>44276</v>
      </c>
    </row>
    <row r="827" spans="1:13" ht="15.75" customHeight="1" x14ac:dyDescent="0.35">
      <c r="A827" s="193" t="s">
        <v>3742</v>
      </c>
      <c r="B827" s="138">
        <v>44299</v>
      </c>
      <c r="C827" s="307"/>
      <c r="D827" s="169" t="s">
        <v>2448</v>
      </c>
      <c r="E827" s="169" t="s">
        <v>2449</v>
      </c>
      <c r="F827" s="169" t="s">
        <v>2049</v>
      </c>
      <c r="G827" s="169" t="s">
        <v>2049</v>
      </c>
      <c r="H827" s="169" t="s">
        <v>2041</v>
      </c>
      <c r="I827" s="168" t="s">
        <v>2536</v>
      </c>
      <c r="J827" s="168" t="s">
        <v>2537</v>
      </c>
      <c r="K827" s="308"/>
      <c r="L827" s="139"/>
      <c r="M827" s="138">
        <v>44276</v>
      </c>
    </row>
    <row r="828" spans="1:13" ht="15.75" customHeight="1" x14ac:dyDescent="0.35">
      <c r="A828" s="193" t="s">
        <v>3743</v>
      </c>
      <c r="B828" s="138">
        <v>44299</v>
      </c>
      <c r="C828" s="307"/>
      <c r="D828" s="169" t="s">
        <v>2448</v>
      </c>
      <c r="E828" s="169" t="s">
        <v>2449</v>
      </c>
      <c r="F828" s="169" t="s">
        <v>2049</v>
      </c>
      <c r="G828" s="169" t="s">
        <v>2049</v>
      </c>
      <c r="H828" s="169" t="s">
        <v>2041</v>
      </c>
      <c r="I828" s="168" t="s">
        <v>2538</v>
      </c>
      <c r="J828" s="168" t="s">
        <v>2539</v>
      </c>
      <c r="K828" s="308"/>
      <c r="L828" s="139"/>
      <c r="M828" s="138">
        <v>44276</v>
      </c>
    </row>
    <row r="829" spans="1:13" ht="15.75" customHeight="1" x14ac:dyDescent="0.35">
      <c r="A829" s="193" t="s">
        <v>3744</v>
      </c>
      <c r="B829" s="138">
        <v>44299</v>
      </c>
      <c r="C829" s="307"/>
      <c r="D829" s="169" t="s">
        <v>2448</v>
      </c>
      <c r="E829" s="169" t="s">
        <v>2449</v>
      </c>
      <c r="F829" s="169" t="s">
        <v>2049</v>
      </c>
      <c r="G829" s="169" t="s">
        <v>2049</v>
      </c>
      <c r="H829" s="169" t="s">
        <v>2041</v>
      </c>
      <c r="I829" s="168" t="s">
        <v>2540</v>
      </c>
      <c r="J829" s="168" t="s">
        <v>2541</v>
      </c>
      <c r="K829" s="308"/>
      <c r="L829" s="139"/>
      <c r="M829" s="138">
        <v>44276</v>
      </c>
    </row>
    <row r="830" spans="1:13" ht="15.75" customHeight="1" x14ac:dyDescent="0.35">
      <c r="A830" s="193" t="s">
        <v>3745</v>
      </c>
      <c r="B830" s="138">
        <v>44299</v>
      </c>
      <c r="C830" s="307"/>
      <c r="D830" s="169" t="s">
        <v>2448</v>
      </c>
      <c r="E830" s="169" t="s">
        <v>2449</v>
      </c>
      <c r="F830" s="169" t="s">
        <v>2049</v>
      </c>
      <c r="G830" s="169" t="s">
        <v>2049</v>
      </c>
      <c r="H830" s="169" t="s">
        <v>2041</v>
      </c>
      <c r="I830" s="168" t="s">
        <v>2513</v>
      </c>
      <c r="J830" s="168" t="s">
        <v>2542</v>
      </c>
      <c r="K830" s="308"/>
      <c r="L830" s="139"/>
      <c r="M830" s="138">
        <v>44290</v>
      </c>
    </row>
    <row r="831" spans="1:13" ht="15.75" customHeight="1" x14ac:dyDescent="0.35">
      <c r="A831" s="193" t="s">
        <v>3746</v>
      </c>
      <c r="B831" s="138">
        <v>44300</v>
      </c>
      <c r="C831" s="307"/>
      <c r="D831" s="169" t="s">
        <v>2411</v>
      </c>
      <c r="E831" s="169" t="s">
        <v>2411</v>
      </c>
      <c r="F831" s="169" t="s">
        <v>2049</v>
      </c>
      <c r="G831" s="169" t="s">
        <v>2049</v>
      </c>
      <c r="H831" s="169" t="s">
        <v>2041</v>
      </c>
      <c r="I831" s="168" t="s">
        <v>2543</v>
      </c>
      <c r="J831" s="168" t="s">
        <v>2544</v>
      </c>
      <c r="K831" s="308"/>
      <c r="L831" s="139"/>
      <c r="M831" s="138">
        <v>44290</v>
      </c>
    </row>
    <row r="832" spans="1:13" ht="15.75" customHeight="1" x14ac:dyDescent="0.35">
      <c r="A832" s="193" t="s">
        <v>3747</v>
      </c>
      <c r="B832" s="138">
        <v>44296</v>
      </c>
      <c r="C832" s="307"/>
      <c r="D832" s="169" t="s">
        <v>2411</v>
      </c>
      <c r="E832" s="169" t="s">
        <v>2411</v>
      </c>
      <c r="F832" s="169" t="s">
        <v>2049</v>
      </c>
      <c r="G832" s="169" t="s">
        <v>2049</v>
      </c>
      <c r="H832" s="169" t="s">
        <v>2041</v>
      </c>
      <c r="I832" s="168" t="s">
        <v>2545</v>
      </c>
      <c r="J832" s="168" t="s">
        <v>2546</v>
      </c>
      <c r="K832" s="308"/>
      <c r="L832" s="139"/>
      <c r="M832" s="138">
        <v>44280</v>
      </c>
    </row>
    <row r="833" spans="1:13" ht="15.75" customHeight="1" x14ac:dyDescent="0.35">
      <c r="A833" s="193" t="s">
        <v>3748</v>
      </c>
      <c r="B833" s="138">
        <v>44299</v>
      </c>
      <c r="C833" s="307"/>
      <c r="D833" s="169" t="s">
        <v>2448</v>
      </c>
      <c r="E833" s="169" t="s">
        <v>2449</v>
      </c>
      <c r="F833" s="169" t="s">
        <v>2049</v>
      </c>
      <c r="G833" s="169" t="s">
        <v>2049</v>
      </c>
      <c r="H833" s="169" t="s">
        <v>2041</v>
      </c>
      <c r="I833" s="168" t="s">
        <v>2547</v>
      </c>
      <c r="J833" s="168" t="s">
        <v>2539</v>
      </c>
      <c r="K833" s="308"/>
      <c r="L833" s="139"/>
      <c r="M833" s="138">
        <v>44280</v>
      </c>
    </row>
    <row r="834" spans="1:13" ht="15.75" customHeight="1" x14ac:dyDescent="0.35">
      <c r="A834" s="193" t="s">
        <v>3749</v>
      </c>
      <c r="B834" s="138">
        <v>44306</v>
      </c>
      <c r="C834" s="307"/>
      <c r="D834" s="169" t="s">
        <v>2521</v>
      </c>
      <c r="E834" s="169" t="s">
        <v>2449</v>
      </c>
      <c r="F834" s="169" t="s">
        <v>2049</v>
      </c>
      <c r="G834" s="169" t="s">
        <v>2049</v>
      </c>
      <c r="H834" s="169" t="s">
        <v>2041</v>
      </c>
      <c r="I834" s="168" t="s">
        <v>2548</v>
      </c>
      <c r="J834" s="168" t="s">
        <v>2549</v>
      </c>
      <c r="K834" s="308"/>
      <c r="L834" s="139"/>
      <c r="M834" s="138">
        <v>44301</v>
      </c>
    </row>
    <row r="835" spans="1:13" ht="15.75" customHeight="1" x14ac:dyDescent="0.35">
      <c r="A835" s="193" t="s">
        <v>3750</v>
      </c>
      <c r="B835" s="138">
        <v>44299</v>
      </c>
      <c r="C835" s="307"/>
      <c r="D835" s="169" t="s">
        <v>2071</v>
      </c>
      <c r="E835" s="169" t="s">
        <v>2071</v>
      </c>
      <c r="F835" s="169" t="s">
        <v>2156</v>
      </c>
      <c r="G835" s="169" t="s">
        <v>2041</v>
      </c>
      <c r="H835" s="169" t="s">
        <v>2041</v>
      </c>
      <c r="I835" s="168" t="s">
        <v>2550</v>
      </c>
      <c r="J835" s="168" t="s">
        <v>2551</v>
      </c>
      <c r="K835" s="308"/>
      <c r="L835" s="139"/>
      <c r="M835" s="138">
        <v>44245</v>
      </c>
    </row>
    <row r="836" spans="1:13" ht="15.75" customHeight="1" x14ac:dyDescent="0.35">
      <c r="A836" s="193" t="s">
        <v>3751</v>
      </c>
      <c r="B836" s="138">
        <v>44306</v>
      </c>
      <c r="C836" s="307"/>
      <c r="D836" s="169" t="s">
        <v>2521</v>
      </c>
      <c r="E836" s="169" t="s">
        <v>2449</v>
      </c>
      <c r="F836" s="169" t="s">
        <v>2049</v>
      </c>
      <c r="G836" s="169" t="s">
        <v>2049</v>
      </c>
      <c r="H836" s="169" t="s">
        <v>2041</v>
      </c>
      <c r="I836" s="168" t="s">
        <v>2552</v>
      </c>
      <c r="J836" s="168" t="s">
        <v>2553</v>
      </c>
      <c r="K836" s="308"/>
      <c r="L836" s="139"/>
      <c r="M836" s="138">
        <v>44301</v>
      </c>
    </row>
    <row r="837" spans="1:13" ht="15.75" customHeight="1" x14ac:dyDescent="0.35">
      <c r="A837" s="193" t="s">
        <v>3752</v>
      </c>
      <c r="B837" s="138">
        <v>44306</v>
      </c>
      <c r="C837" s="307"/>
      <c r="D837" s="169" t="s">
        <v>2478</v>
      </c>
      <c r="E837" s="169" t="s">
        <v>2449</v>
      </c>
      <c r="F837" s="169" t="s">
        <v>2049</v>
      </c>
      <c r="G837" s="169" t="s">
        <v>2049</v>
      </c>
      <c r="H837" s="169" t="s">
        <v>2041</v>
      </c>
      <c r="I837" s="168" t="s">
        <v>2554</v>
      </c>
      <c r="J837" s="168" t="s">
        <v>1989</v>
      </c>
      <c r="K837" s="308"/>
      <c r="L837" s="139"/>
      <c r="M837" s="138">
        <v>44285</v>
      </c>
    </row>
    <row r="838" spans="1:13" ht="15.75" customHeight="1" x14ac:dyDescent="0.35">
      <c r="A838" s="193" t="s">
        <v>3753</v>
      </c>
      <c r="B838" s="138">
        <v>44366</v>
      </c>
      <c r="C838" s="307"/>
      <c r="D838" s="169" t="s">
        <v>2417</v>
      </c>
      <c r="E838" s="169" t="s">
        <v>2426</v>
      </c>
      <c r="F838" s="169" t="s">
        <v>2391</v>
      </c>
      <c r="G838" s="169" t="s">
        <v>2049</v>
      </c>
      <c r="H838" s="169" t="s">
        <v>2041</v>
      </c>
      <c r="I838" s="168" t="s">
        <v>2555</v>
      </c>
      <c r="J838" s="168" t="s">
        <v>2556</v>
      </c>
      <c r="K838" s="308"/>
      <c r="L838" s="139"/>
      <c r="M838" s="138">
        <v>44328</v>
      </c>
    </row>
    <row r="839" spans="1:13" ht="15.75" customHeight="1" x14ac:dyDescent="0.35">
      <c r="A839" s="193" t="s">
        <v>3754</v>
      </c>
      <c r="B839" s="138">
        <v>44393</v>
      </c>
      <c r="C839" s="307"/>
      <c r="D839" s="169" t="s">
        <v>2478</v>
      </c>
      <c r="E839" s="169" t="s">
        <v>2449</v>
      </c>
      <c r="F839" s="169" t="s">
        <v>2411</v>
      </c>
      <c r="G839" s="169" t="s">
        <v>2049</v>
      </c>
      <c r="H839" s="169" t="s">
        <v>2041</v>
      </c>
      <c r="I839" s="168" t="s">
        <v>2557</v>
      </c>
      <c r="J839" s="168" t="s">
        <v>2558</v>
      </c>
      <c r="K839" s="308"/>
      <c r="L839" s="139"/>
      <c r="M839" s="138">
        <v>44382</v>
      </c>
    </row>
    <row r="840" spans="1:13" ht="15.75" customHeight="1" x14ac:dyDescent="0.35">
      <c r="A840" s="193" t="s">
        <v>3755</v>
      </c>
      <c r="B840" s="138">
        <v>44363</v>
      </c>
      <c r="C840" s="307"/>
      <c r="D840" s="169" t="s">
        <v>2478</v>
      </c>
      <c r="E840" s="169" t="s">
        <v>2449</v>
      </c>
      <c r="F840" s="169" t="s">
        <v>2411</v>
      </c>
      <c r="G840" s="169" t="s">
        <v>2049</v>
      </c>
      <c r="H840" s="169" t="s">
        <v>2041</v>
      </c>
      <c r="I840" s="168" t="s">
        <v>2559</v>
      </c>
      <c r="J840" s="168" t="s">
        <v>2560</v>
      </c>
      <c r="K840" s="308"/>
      <c r="L840" s="139"/>
      <c r="M840" s="138">
        <v>44338</v>
      </c>
    </row>
    <row r="841" spans="1:13" ht="15.75" customHeight="1" x14ac:dyDescent="0.35">
      <c r="A841" s="193" t="s">
        <v>3756</v>
      </c>
      <c r="B841" s="138">
        <v>44380</v>
      </c>
      <c r="C841" s="307"/>
      <c r="D841" s="169" t="s">
        <v>2561</v>
      </c>
      <c r="E841" s="169" t="s">
        <v>2092</v>
      </c>
      <c r="F841" s="169" t="s">
        <v>2040</v>
      </c>
      <c r="G841" s="169" t="s">
        <v>2040</v>
      </c>
      <c r="H841" s="169" t="s">
        <v>2041</v>
      </c>
      <c r="I841" s="168" t="s">
        <v>2562</v>
      </c>
      <c r="J841" s="168" t="s">
        <v>2563</v>
      </c>
      <c r="K841" s="308"/>
      <c r="L841" s="139"/>
      <c r="M841" s="138">
        <v>44312</v>
      </c>
    </row>
    <row r="842" spans="1:13" ht="15.75" customHeight="1" x14ac:dyDescent="0.35">
      <c r="A842" s="193" t="s">
        <v>3757</v>
      </c>
      <c r="B842" s="138">
        <v>44383</v>
      </c>
      <c r="C842" s="307"/>
      <c r="D842" s="169" t="s">
        <v>2390</v>
      </c>
      <c r="E842" s="169" t="s">
        <v>2386</v>
      </c>
      <c r="F842" s="169" t="s">
        <v>2049</v>
      </c>
      <c r="G842" s="169" t="s">
        <v>2049</v>
      </c>
      <c r="H842" s="169" t="s">
        <v>2041</v>
      </c>
      <c r="I842" s="168" t="s">
        <v>2564</v>
      </c>
      <c r="J842" s="168" t="s">
        <v>2565</v>
      </c>
      <c r="K842" s="308"/>
      <c r="L842" s="139"/>
      <c r="M842" s="138">
        <v>44332</v>
      </c>
    </row>
    <row r="843" spans="1:13" ht="15.75" customHeight="1" x14ac:dyDescent="0.35">
      <c r="A843" s="193" t="s">
        <v>3758</v>
      </c>
      <c r="B843" s="138">
        <v>44385</v>
      </c>
      <c r="C843" s="307"/>
      <c r="D843" s="169" t="s">
        <v>2454</v>
      </c>
      <c r="E843" s="169" t="s">
        <v>2449</v>
      </c>
      <c r="F843" s="169" t="s">
        <v>2411</v>
      </c>
      <c r="G843" s="169" t="s">
        <v>2049</v>
      </c>
      <c r="H843" s="169" t="s">
        <v>2041</v>
      </c>
      <c r="I843" s="168" t="s">
        <v>2566</v>
      </c>
      <c r="J843" s="168" t="s">
        <v>2567</v>
      </c>
      <c r="K843" s="308"/>
      <c r="L843" s="139"/>
      <c r="M843" s="138">
        <v>44375</v>
      </c>
    </row>
    <row r="844" spans="1:13" ht="15.75" customHeight="1" x14ac:dyDescent="0.35">
      <c r="A844" s="193" t="s">
        <v>3759</v>
      </c>
      <c r="B844" s="138">
        <v>44383</v>
      </c>
      <c r="C844" s="307"/>
      <c r="D844" s="169" t="s">
        <v>2478</v>
      </c>
      <c r="E844" s="169" t="s">
        <v>2449</v>
      </c>
      <c r="F844" s="169" t="s">
        <v>2049</v>
      </c>
      <c r="G844" s="169" t="s">
        <v>2049</v>
      </c>
      <c r="H844" s="169" t="s">
        <v>2041</v>
      </c>
      <c r="I844" s="168" t="s">
        <v>2568</v>
      </c>
      <c r="J844" s="168" t="s">
        <v>2569</v>
      </c>
      <c r="K844" s="308"/>
      <c r="L844" s="139"/>
      <c r="M844" s="138">
        <v>44297</v>
      </c>
    </row>
    <row r="845" spans="1:13" ht="15.75" customHeight="1" x14ac:dyDescent="0.35">
      <c r="A845" s="193" t="s">
        <v>3760</v>
      </c>
      <c r="B845" s="138">
        <v>44379</v>
      </c>
      <c r="C845" s="307"/>
      <c r="D845" s="169" t="s">
        <v>2570</v>
      </c>
      <c r="E845" s="169" t="s">
        <v>2411</v>
      </c>
      <c r="F845" s="169" t="s">
        <v>2049</v>
      </c>
      <c r="G845" s="169" t="s">
        <v>2049</v>
      </c>
      <c r="H845" s="169" t="s">
        <v>2041</v>
      </c>
      <c r="I845" s="168" t="s">
        <v>2571</v>
      </c>
      <c r="J845" s="168" t="s">
        <v>2572</v>
      </c>
      <c r="K845" s="308"/>
      <c r="L845" s="139"/>
      <c r="M845" s="138">
        <v>44337</v>
      </c>
    </row>
    <row r="846" spans="1:13" ht="15.75" customHeight="1" x14ac:dyDescent="0.35">
      <c r="A846" s="193" t="s">
        <v>3761</v>
      </c>
      <c r="B846" s="138">
        <v>44383</v>
      </c>
      <c r="C846" s="307"/>
      <c r="D846" s="169" t="s">
        <v>2448</v>
      </c>
      <c r="E846" s="169" t="s">
        <v>2449</v>
      </c>
      <c r="F846" s="169" t="s">
        <v>2411</v>
      </c>
      <c r="G846" s="169" t="s">
        <v>2049</v>
      </c>
      <c r="H846" s="169" t="s">
        <v>2041</v>
      </c>
      <c r="I846" s="168" t="s">
        <v>2557</v>
      </c>
      <c r="J846" s="168" t="s">
        <v>2573</v>
      </c>
      <c r="K846" s="308"/>
      <c r="L846" s="139"/>
      <c r="M846" s="138">
        <v>44359</v>
      </c>
    </row>
    <row r="847" spans="1:13" ht="15.75" customHeight="1" x14ac:dyDescent="0.35">
      <c r="A847" s="193" t="s">
        <v>3762</v>
      </c>
      <c r="B847" s="138">
        <v>44383</v>
      </c>
      <c r="C847" s="307"/>
      <c r="D847" s="169" t="s">
        <v>2478</v>
      </c>
      <c r="E847" s="169" t="s">
        <v>2449</v>
      </c>
      <c r="F847" s="169" t="s">
        <v>2411</v>
      </c>
      <c r="G847" s="169" t="s">
        <v>2049</v>
      </c>
      <c r="H847" s="169" t="s">
        <v>2041</v>
      </c>
      <c r="I847" s="168" t="s">
        <v>2574</v>
      </c>
      <c r="J847" s="168" t="s">
        <v>2575</v>
      </c>
      <c r="K847" s="308"/>
      <c r="L847" s="139"/>
      <c r="M847" s="138">
        <v>44359</v>
      </c>
    </row>
    <row r="848" spans="1:13" ht="15.75" customHeight="1" x14ac:dyDescent="0.35">
      <c r="A848" s="193" t="s">
        <v>3763</v>
      </c>
      <c r="B848" s="138">
        <v>44383</v>
      </c>
      <c r="C848" s="307"/>
      <c r="D848" s="169" t="s">
        <v>2454</v>
      </c>
      <c r="E848" s="169" t="s">
        <v>2449</v>
      </c>
      <c r="F848" s="169" t="s">
        <v>2411</v>
      </c>
      <c r="G848" s="169" t="s">
        <v>2424</v>
      </c>
      <c r="H848" s="169" t="s">
        <v>2041</v>
      </c>
      <c r="I848" s="168" t="s">
        <v>2576</v>
      </c>
      <c r="J848" s="168" t="s">
        <v>2577</v>
      </c>
      <c r="K848" s="308"/>
      <c r="L848" s="139"/>
      <c r="M848" s="138">
        <v>44370</v>
      </c>
    </row>
    <row r="849" spans="1:13" ht="15.75" customHeight="1" x14ac:dyDescent="0.35">
      <c r="A849" s="193" t="s">
        <v>3764</v>
      </c>
      <c r="B849" s="138">
        <v>44383</v>
      </c>
      <c r="C849" s="307"/>
      <c r="D849" s="169" t="s">
        <v>2478</v>
      </c>
      <c r="E849" s="169" t="s">
        <v>2578</v>
      </c>
      <c r="F849" s="169" t="s">
        <v>2411</v>
      </c>
      <c r="G849" s="169" t="s">
        <v>2049</v>
      </c>
      <c r="H849" s="169" t="s">
        <v>2041</v>
      </c>
      <c r="I849" s="168" t="s">
        <v>2579</v>
      </c>
      <c r="J849" s="168" t="s">
        <v>2580</v>
      </c>
      <c r="K849" s="308"/>
      <c r="L849" s="139"/>
      <c r="M849" s="138">
        <v>44331</v>
      </c>
    </row>
    <row r="850" spans="1:13" ht="15.75" customHeight="1" x14ac:dyDescent="0.35">
      <c r="A850" s="193" t="s">
        <v>3765</v>
      </c>
      <c r="B850" s="138">
        <v>44365</v>
      </c>
      <c r="C850" s="307"/>
      <c r="D850" s="169" t="s">
        <v>2441</v>
      </c>
      <c r="E850" s="169" t="s">
        <v>2581</v>
      </c>
      <c r="F850" s="169" t="s">
        <v>2049</v>
      </c>
      <c r="G850" s="169" t="s">
        <v>2049</v>
      </c>
      <c r="H850" s="169" t="s">
        <v>2041</v>
      </c>
      <c r="I850" s="168" t="s">
        <v>1286</v>
      </c>
      <c r="J850" s="168" t="s">
        <v>2582</v>
      </c>
      <c r="K850" s="308"/>
      <c r="L850" s="139"/>
      <c r="M850" s="138">
        <v>44377</v>
      </c>
    </row>
    <row r="851" spans="1:13" ht="15.75" customHeight="1" x14ac:dyDescent="0.35">
      <c r="A851" s="193" t="s">
        <v>3766</v>
      </c>
      <c r="B851" s="138">
        <v>44391</v>
      </c>
      <c r="C851" s="307"/>
      <c r="D851" s="169" t="s">
        <v>2478</v>
      </c>
      <c r="E851" s="169" t="s">
        <v>2449</v>
      </c>
      <c r="F851" s="169" t="s">
        <v>2454</v>
      </c>
      <c r="G851" s="169" t="s">
        <v>2049</v>
      </c>
      <c r="H851" s="169" t="s">
        <v>2041</v>
      </c>
      <c r="I851" s="168" t="s">
        <v>2583</v>
      </c>
      <c r="J851" s="168" t="s">
        <v>2584</v>
      </c>
      <c r="K851" s="308"/>
      <c r="L851" s="139"/>
      <c r="M851" s="138">
        <v>44293</v>
      </c>
    </row>
    <row r="852" spans="1:13" ht="15.75" customHeight="1" x14ac:dyDescent="0.35">
      <c r="A852" s="193" t="s">
        <v>3767</v>
      </c>
      <c r="B852" s="138">
        <v>44383</v>
      </c>
      <c r="C852" s="307"/>
      <c r="D852" s="169" t="s">
        <v>2454</v>
      </c>
      <c r="E852" s="169" t="s">
        <v>2449</v>
      </c>
      <c r="F852" s="169" t="s">
        <v>2411</v>
      </c>
      <c r="G852" s="169" t="s">
        <v>2049</v>
      </c>
      <c r="H852" s="169" t="s">
        <v>2041</v>
      </c>
      <c r="I852" s="168" t="s">
        <v>2585</v>
      </c>
      <c r="J852" s="168" t="s">
        <v>2586</v>
      </c>
      <c r="K852" s="308"/>
      <c r="L852" s="139"/>
      <c r="M852" s="138">
        <v>44361</v>
      </c>
    </row>
    <row r="853" spans="1:13" ht="15.75" customHeight="1" x14ac:dyDescent="0.35">
      <c r="A853" s="193" t="s">
        <v>3768</v>
      </c>
      <c r="B853" s="138">
        <v>44346</v>
      </c>
      <c r="C853" s="307"/>
      <c r="D853" s="169" t="s">
        <v>2587</v>
      </c>
      <c r="E853" s="169" t="s">
        <v>2444</v>
      </c>
      <c r="F853" s="169" t="s">
        <v>2092</v>
      </c>
      <c r="G853" s="169" t="s">
        <v>2040</v>
      </c>
      <c r="H853" s="169" t="s">
        <v>2041</v>
      </c>
      <c r="I853" s="168" t="s">
        <v>2588</v>
      </c>
      <c r="J853" s="168" t="s">
        <v>2589</v>
      </c>
      <c r="K853" s="308"/>
      <c r="L853" s="139"/>
      <c r="M853" s="138">
        <v>44314</v>
      </c>
    </row>
    <row r="854" spans="1:13" ht="15.75" customHeight="1" x14ac:dyDescent="0.35">
      <c r="A854" s="193" t="s">
        <v>3769</v>
      </c>
      <c r="B854" s="138">
        <v>44346</v>
      </c>
      <c r="C854" s="307"/>
      <c r="D854" s="169" t="s">
        <v>2587</v>
      </c>
      <c r="E854" s="169" t="s">
        <v>2444</v>
      </c>
      <c r="F854" s="169" t="s">
        <v>2092</v>
      </c>
      <c r="G854" s="169" t="s">
        <v>2040</v>
      </c>
      <c r="H854" s="169" t="s">
        <v>2041</v>
      </c>
      <c r="I854" s="168" t="s">
        <v>2590</v>
      </c>
      <c r="J854" s="168" t="s">
        <v>2591</v>
      </c>
      <c r="K854" s="308"/>
      <c r="L854" s="139"/>
      <c r="M854" s="138">
        <v>44314</v>
      </c>
    </row>
    <row r="855" spans="1:13" ht="15.75" customHeight="1" x14ac:dyDescent="0.35">
      <c r="A855" s="193" t="s">
        <v>3770</v>
      </c>
      <c r="B855" s="138">
        <v>44383</v>
      </c>
      <c r="C855" s="307"/>
      <c r="D855" s="169" t="s">
        <v>2592</v>
      </c>
      <c r="E855" s="169" t="s">
        <v>2449</v>
      </c>
      <c r="F855" s="169" t="s">
        <v>2411</v>
      </c>
      <c r="G855" s="169" t="s">
        <v>2049</v>
      </c>
      <c r="H855" s="169" t="s">
        <v>2041</v>
      </c>
      <c r="I855" s="168" t="s">
        <v>2593</v>
      </c>
      <c r="J855" s="168" t="s">
        <v>2594</v>
      </c>
      <c r="K855" s="308"/>
      <c r="L855" s="139"/>
      <c r="M855" s="138">
        <v>44345</v>
      </c>
    </row>
    <row r="856" spans="1:13" ht="15.75" customHeight="1" x14ac:dyDescent="0.35">
      <c r="A856" s="193" t="s">
        <v>3771</v>
      </c>
      <c r="B856" s="138">
        <v>44377</v>
      </c>
      <c r="C856" s="307"/>
      <c r="D856" s="169" t="s">
        <v>2412</v>
      </c>
      <c r="E856" s="169" t="s">
        <v>2595</v>
      </c>
      <c r="F856" s="169" t="s">
        <v>2318</v>
      </c>
      <c r="G856" s="169" t="s">
        <v>2049</v>
      </c>
      <c r="H856" s="169" t="s">
        <v>2041</v>
      </c>
      <c r="I856" s="168" t="s">
        <v>2596</v>
      </c>
      <c r="J856" s="168" t="s">
        <v>2597</v>
      </c>
      <c r="K856" s="308"/>
      <c r="L856" s="139"/>
      <c r="M856" s="138">
        <v>44302</v>
      </c>
    </row>
    <row r="857" spans="1:13" ht="15.75" customHeight="1" x14ac:dyDescent="0.35">
      <c r="A857" s="193" t="s">
        <v>3772</v>
      </c>
      <c r="B857" s="138">
        <v>44421</v>
      </c>
      <c r="C857" s="307"/>
      <c r="D857" s="169" t="s">
        <v>2598</v>
      </c>
      <c r="E857" s="169" t="s">
        <v>2599</v>
      </c>
      <c r="F857" s="169" t="s">
        <v>2424</v>
      </c>
      <c r="G857" s="169" t="s">
        <v>2049</v>
      </c>
      <c r="H857" s="169" t="s">
        <v>2041</v>
      </c>
      <c r="I857" s="168" t="s">
        <v>2600</v>
      </c>
      <c r="J857" s="168" t="s">
        <v>2601</v>
      </c>
      <c r="K857" s="308"/>
      <c r="L857" s="139"/>
      <c r="M857" s="138">
        <v>44394</v>
      </c>
    </row>
    <row r="858" spans="1:13" ht="15.75" customHeight="1" x14ac:dyDescent="0.35">
      <c r="A858" s="193" t="s">
        <v>3773</v>
      </c>
      <c r="B858" s="138">
        <v>44425</v>
      </c>
      <c r="C858" s="307"/>
      <c r="D858" s="169" t="s">
        <v>2454</v>
      </c>
      <c r="E858" s="169" t="s">
        <v>2454</v>
      </c>
      <c r="F858" s="169" t="s">
        <v>2454</v>
      </c>
      <c r="G858" s="169" t="s">
        <v>2049</v>
      </c>
      <c r="H858" s="169" t="s">
        <v>2041</v>
      </c>
      <c r="I858" s="168" t="s">
        <v>2602</v>
      </c>
      <c r="J858" s="168" t="s">
        <v>2603</v>
      </c>
      <c r="K858" s="308"/>
      <c r="L858" s="139"/>
      <c r="M858" s="138">
        <v>44385</v>
      </c>
    </row>
    <row r="859" spans="1:13" ht="15.75" customHeight="1" x14ac:dyDescent="0.35">
      <c r="A859" s="193" t="s">
        <v>3774</v>
      </c>
      <c r="B859" s="138">
        <v>44426</v>
      </c>
      <c r="C859" s="307"/>
      <c r="D859" s="169" t="s">
        <v>2454</v>
      </c>
      <c r="E859" s="169" t="s">
        <v>2454</v>
      </c>
      <c r="F859" s="169" t="s">
        <v>2454</v>
      </c>
      <c r="G859" s="169" t="s">
        <v>2049</v>
      </c>
      <c r="H859" s="169" t="s">
        <v>2041</v>
      </c>
      <c r="I859" s="168" t="s">
        <v>2604</v>
      </c>
      <c r="J859" s="168" t="s">
        <v>2605</v>
      </c>
      <c r="K859" s="308"/>
      <c r="L859" s="139"/>
      <c r="M859" s="138">
        <v>44401</v>
      </c>
    </row>
    <row r="860" spans="1:13" ht="15.75" customHeight="1" x14ac:dyDescent="0.35">
      <c r="A860" s="193" t="s">
        <v>3775</v>
      </c>
      <c r="B860" s="138">
        <v>44426</v>
      </c>
      <c r="C860" s="307"/>
      <c r="D860" s="169" t="s">
        <v>2454</v>
      </c>
      <c r="E860" s="169" t="s">
        <v>2454</v>
      </c>
      <c r="F860" s="169" t="s">
        <v>2454</v>
      </c>
      <c r="G860" s="169" t="s">
        <v>2049</v>
      </c>
      <c r="H860" s="169" t="s">
        <v>2041</v>
      </c>
      <c r="I860" s="168" t="s">
        <v>2606</v>
      </c>
      <c r="J860" s="168" t="s">
        <v>2607</v>
      </c>
      <c r="K860" s="308"/>
      <c r="L860" s="139"/>
      <c r="M860" s="138">
        <v>44415</v>
      </c>
    </row>
    <row r="861" spans="1:13" ht="15.75" customHeight="1" x14ac:dyDescent="0.35">
      <c r="A861" s="193" t="s">
        <v>3776</v>
      </c>
      <c r="B861" s="138">
        <v>44443</v>
      </c>
      <c r="C861" s="307"/>
      <c r="D861" s="169" t="s">
        <v>2297</v>
      </c>
      <c r="E861" s="169" t="s">
        <v>2163</v>
      </c>
      <c r="F861" s="169" t="s">
        <v>2163</v>
      </c>
      <c r="G861" s="169" t="s">
        <v>2040</v>
      </c>
      <c r="H861" s="169" t="s">
        <v>2041</v>
      </c>
      <c r="I861" s="168" t="s">
        <v>2608</v>
      </c>
      <c r="J861" s="168" t="s">
        <v>2609</v>
      </c>
      <c r="K861" s="308"/>
      <c r="L861" s="139"/>
      <c r="M861" s="138">
        <v>44394</v>
      </c>
    </row>
    <row r="862" spans="1:13" ht="15.75" customHeight="1" x14ac:dyDescent="0.35">
      <c r="A862" s="193" t="s">
        <v>3777</v>
      </c>
      <c r="B862" s="138">
        <v>44445</v>
      </c>
      <c r="C862" s="307"/>
      <c r="D862" s="169" t="s">
        <v>2386</v>
      </c>
      <c r="E862" s="169" t="s">
        <v>2386</v>
      </c>
      <c r="F862" s="169" t="s">
        <v>2411</v>
      </c>
      <c r="G862" s="169" t="s">
        <v>2049</v>
      </c>
      <c r="H862" s="169" t="s">
        <v>2041</v>
      </c>
      <c r="I862" s="168" t="s">
        <v>2610</v>
      </c>
      <c r="J862" s="168" t="s">
        <v>2611</v>
      </c>
      <c r="K862" s="308"/>
      <c r="L862" s="139"/>
      <c r="M862" s="138">
        <v>44431</v>
      </c>
    </row>
    <row r="863" spans="1:13" ht="15.75" customHeight="1" x14ac:dyDescent="0.35">
      <c r="A863" s="193" t="s">
        <v>3778</v>
      </c>
      <c r="B863" s="138">
        <v>44445</v>
      </c>
      <c r="C863" s="307"/>
      <c r="D863" s="169" t="s">
        <v>2612</v>
      </c>
      <c r="E863" s="169" t="s">
        <v>2612</v>
      </c>
      <c r="F863" s="169" t="s">
        <v>2613</v>
      </c>
      <c r="G863" s="169" t="s">
        <v>2049</v>
      </c>
      <c r="H863" s="169" t="s">
        <v>2041</v>
      </c>
      <c r="I863" s="168" t="s">
        <v>2614</v>
      </c>
      <c r="J863" s="168" t="s">
        <v>1978</v>
      </c>
      <c r="K863" s="308"/>
      <c r="L863" s="139"/>
      <c r="M863" s="138">
        <v>44438</v>
      </c>
    </row>
    <row r="864" spans="1:13" ht="15.75" customHeight="1" x14ac:dyDescent="0.35">
      <c r="A864" s="193" t="s">
        <v>3779</v>
      </c>
      <c r="B864" s="138">
        <v>44462</v>
      </c>
      <c r="C864" s="307"/>
      <c r="D864" s="169" t="s">
        <v>2612</v>
      </c>
      <c r="E864" s="169" t="s">
        <v>2612</v>
      </c>
      <c r="F864" s="169" t="s">
        <v>2411</v>
      </c>
      <c r="G864" s="169" t="s">
        <v>2049</v>
      </c>
      <c r="H864" s="169" t="s">
        <v>2041</v>
      </c>
      <c r="I864" s="168" t="s">
        <v>2615</v>
      </c>
      <c r="J864" s="168" t="s">
        <v>2616</v>
      </c>
      <c r="K864" s="308"/>
      <c r="L864" s="139"/>
      <c r="M864" s="138">
        <v>44443</v>
      </c>
    </row>
    <row r="865" spans="1:13" ht="15.75" customHeight="1" x14ac:dyDescent="0.35">
      <c r="A865" s="193" t="s">
        <v>3780</v>
      </c>
      <c r="B865" s="138">
        <v>44492</v>
      </c>
      <c r="C865" s="307"/>
      <c r="D865" s="169" t="s">
        <v>2411</v>
      </c>
      <c r="E865" s="169" t="s">
        <v>2411</v>
      </c>
      <c r="F865" s="169" t="s">
        <v>2424</v>
      </c>
      <c r="G865" s="169" t="s">
        <v>2049</v>
      </c>
      <c r="H865" s="169" t="s">
        <v>2041</v>
      </c>
      <c r="I865" s="168" t="s">
        <v>2617</v>
      </c>
      <c r="J865" s="168" t="s">
        <v>2618</v>
      </c>
      <c r="K865" s="308"/>
      <c r="L865" s="139"/>
      <c r="M865" s="138">
        <v>44451</v>
      </c>
    </row>
    <row r="866" spans="1:13" ht="15.75" customHeight="1" x14ac:dyDescent="0.35">
      <c r="A866" s="193" t="s">
        <v>3781</v>
      </c>
      <c r="B866" s="138">
        <v>44462</v>
      </c>
      <c r="C866" s="307"/>
      <c r="D866" s="169" t="s">
        <v>2386</v>
      </c>
      <c r="E866" s="169" t="s">
        <v>2411</v>
      </c>
      <c r="F866" s="169" t="s">
        <v>2411</v>
      </c>
      <c r="G866" s="169" t="s">
        <v>2049</v>
      </c>
      <c r="H866" s="169" t="s">
        <v>2041</v>
      </c>
      <c r="I866" s="168" t="s">
        <v>2619</v>
      </c>
      <c r="J866" s="168" t="s">
        <v>2620</v>
      </c>
      <c r="K866" s="308"/>
      <c r="L866" s="139"/>
      <c r="M866" s="138">
        <v>44441</v>
      </c>
    </row>
    <row r="867" spans="1:13" ht="15.75" customHeight="1" x14ac:dyDescent="0.35">
      <c r="A867" s="193" t="s">
        <v>3782</v>
      </c>
      <c r="B867" s="138">
        <v>44490</v>
      </c>
      <c r="C867" s="307"/>
      <c r="D867" s="169" t="s">
        <v>2612</v>
      </c>
      <c r="E867" s="169" t="s">
        <v>2114</v>
      </c>
      <c r="F867" s="169" t="s">
        <v>2411</v>
      </c>
      <c r="G867" s="169" t="s">
        <v>2049</v>
      </c>
      <c r="H867" s="169" t="s">
        <v>2041</v>
      </c>
      <c r="I867" s="168" t="s">
        <v>2621</v>
      </c>
      <c r="J867" s="168" t="s">
        <v>1125</v>
      </c>
      <c r="K867" s="308"/>
      <c r="L867" s="139"/>
      <c r="M867" s="138">
        <v>44443</v>
      </c>
    </row>
    <row r="868" spans="1:13" ht="15.75" customHeight="1" x14ac:dyDescent="0.35">
      <c r="A868" s="193" t="s">
        <v>3783</v>
      </c>
      <c r="B868" s="138">
        <v>44490</v>
      </c>
      <c r="C868" s="307"/>
      <c r="D868" s="169" t="s">
        <v>2612</v>
      </c>
      <c r="E868" s="169" t="s">
        <v>2114</v>
      </c>
      <c r="F868" s="169" t="s">
        <v>2411</v>
      </c>
      <c r="G868" s="169" t="s">
        <v>2424</v>
      </c>
      <c r="H868" s="169" t="s">
        <v>2041</v>
      </c>
      <c r="I868" s="168" t="s">
        <v>2622</v>
      </c>
      <c r="J868" s="168" t="s">
        <v>2623</v>
      </c>
      <c r="K868" s="308"/>
      <c r="L868" s="139"/>
      <c r="M868" s="138">
        <v>44457</v>
      </c>
    </row>
    <row r="869" spans="1:13" ht="15.75" customHeight="1" x14ac:dyDescent="0.35">
      <c r="A869" s="193" t="s">
        <v>3784</v>
      </c>
      <c r="B869" s="138">
        <v>44490</v>
      </c>
      <c r="C869" s="307"/>
      <c r="D869" s="169" t="s">
        <v>2624</v>
      </c>
      <c r="E869" s="169" t="s">
        <v>2114</v>
      </c>
      <c r="F869" s="169" t="s">
        <v>2411</v>
      </c>
      <c r="G869" s="169" t="s">
        <v>2049</v>
      </c>
      <c r="H869" s="169" t="s">
        <v>2041</v>
      </c>
      <c r="I869" s="168" t="s">
        <v>2625</v>
      </c>
      <c r="J869" s="168" t="s">
        <v>2626</v>
      </c>
      <c r="K869" s="308"/>
      <c r="L869" s="139"/>
      <c r="M869" s="138">
        <v>44443</v>
      </c>
    </row>
    <row r="870" spans="1:13" ht="15.75" customHeight="1" x14ac:dyDescent="0.35">
      <c r="A870" s="193" t="s">
        <v>3785</v>
      </c>
      <c r="B870" s="138">
        <v>44492</v>
      </c>
      <c r="C870" s="307"/>
      <c r="D870" s="169" t="s">
        <v>2612</v>
      </c>
      <c r="E870" s="169" t="s">
        <v>2411</v>
      </c>
      <c r="F870" s="169" t="s">
        <v>2411</v>
      </c>
      <c r="G870" s="169" t="s">
        <v>2049</v>
      </c>
      <c r="H870" s="169" t="s">
        <v>2041</v>
      </c>
      <c r="I870" s="168" t="s">
        <v>2627</v>
      </c>
      <c r="J870" s="168" t="s">
        <v>2628</v>
      </c>
      <c r="K870" s="308"/>
      <c r="L870" s="139"/>
      <c r="M870" s="138">
        <v>44467</v>
      </c>
    </row>
    <row r="871" spans="1:13" ht="15.75" customHeight="1" x14ac:dyDescent="0.35">
      <c r="A871" s="193" t="s">
        <v>3786</v>
      </c>
      <c r="B871" s="138">
        <v>44492</v>
      </c>
      <c r="C871" s="307"/>
      <c r="D871" s="169" t="s">
        <v>2456</v>
      </c>
      <c r="E871" s="169" t="s">
        <v>2386</v>
      </c>
      <c r="F871" s="169" t="s">
        <v>2386</v>
      </c>
      <c r="G871" s="169" t="s">
        <v>2049</v>
      </c>
      <c r="H871" s="169" t="s">
        <v>2041</v>
      </c>
      <c r="I871" s="168" t="s">
        <v>2629</v>
      </c>
      <c r="J871" s="168" t="s">
        <v>2630</v>
      </c>
      <c r="K871" s="308"/>
      <c r="L871" s="139"/>
      <c r="M871" s="138">
        <v>44451</v>
      </c>
    </row>
    <row r="872" spans="1:13" ht="15.75" customHeight="1" x14ac:dyDescent="0.35">
      <c r="A872" s="193" t="s">
        <v>3787</v>
      </c>
      <c r="B872" s="138">
        <v>44499</v>
      </c>
      <c r="C872" s="307"/>
      <c r="D872" s="169" t="s">
        <v>2236</v>
      </c>
      <c r="E872" s="169" t="s">
        <v>2113</v>
      </c>
      <c r="F872" s="169" t="s">
        <v>2040</v>
      </c>
      <c r="G872" s="169" t="s">
        <v>2040</v>
      </c>
      <c r="H872" s="169" t="s">
        <v>2041</v>
      </c>
      <c r="I872" s="168" t="s">
        <v>2631</v>
      </c>
      <c r="J872" s="168" t="s">
        <v>2632</v>
      </c>
      <c r="K872" s="308"/>
      <c r="L872" s="139"/>
      <c r="M872" s="138">
        <v>44458</v>
      </c>
    </row>
    <row r="873" spans="1:13" ht="15.75" customHeight="1" x14ac:dyDescent="0.35">
      <c r="A873" s="193" t="s">
        <v>3788</v>
      </c>
      <c r="B873" s="138">
        <v>44490</v>
      </c>
      <c r="C873" s="307"/>
      <c r="D873" s="169" t="s">
        <v>2091</v>
      </c>
      <c r="E873" s="169" t="s">
        <v>2454</v>
      </c>
      <c r="F873" s="169" t="s">
        <v>2411</v>
      </c>
      <c r="G873" s="169" t="s">
        <v>2049</v>
      </c>
      <c r="H873" s="169" t="s">
        <v>2041</v>
      </c>
      <c r="I873" s="168" t="s">
        <v>2633</v>
      </c>
      <c r="J873" s="168" t="s">
        <v>2020</v>
      </c>
      <c r="K873" s="308"/>
      <c r="L873" s="139"/>
      <c r="M873" s="138">
        <v>44387</v>
      </c>
    </row>
    <row r="874" spans="1:13" ht="15.75" customHeight="1" x14ac:dyDescent="0.35">
      <c r="A874" s="193" t="s">
        <v>3789</v>
      </c>
      <c r="B874" s="138">
        <v>44500</v>
      </c>
      <c r="C874" s="307"/>
      <c r="D874" s="169" t="s">
        <v>2157</v>
      </c>
      <c r="E874" s="169" t="s">
        <v>2158</v>
      </c>
      <c r="F874" s="169" t="s">
        <v>2150</v>
      </c>
      <c r="G874" s="169" t="s">
        <v>2151</v>
      </c>
      <c r="H874" s="169" t="s">
        <v>2041</v>
      </c>
      <c r="I874" s="168" t="s">
        <v>2634</v>
      </c>
      <c r="J874" s="168" t="s">
        <v>2635</v>
      </c>
      <c r="K874" s="308"/>
      <c r="L874" s="139"/>
      <c r="M874" s="138">
        <v>44453</v>
      </c>
    </row>
    <row r="875" spans="1:13" ht="15.75" customHeight="1" x14ac:dyDescent="0.35">
      <c r="A875" s="193" t="s">
        <v>3790</v>
      </c>
      <c r="B875" s="138">
        <v>44496</v>
      </c>
      <c r="C875" s="307"/>
      <c r="D875" s="169" t="s">
        <v>2612</v>
      </c>
      <c r="E875" s="169" t="s">
        <v>2411</v>
      </c>
      <c r="F875" s="169" t="s">
        <v>2411</v>
      </c>
      <c r="G875" s="169" t="s">
        <v>2049</v>
      </c>
      <c r="H875" s="169" t="s">
        <v>2041</v>
      </c>
      <c r="I875" s="168" t="s">
        <v>2636</v>
      </c>
      <c r="J875" s="168" t="s">
        <v>2637</v>
      </c>
      <c r="K875" s="308"/>
      <c r="L875" s="139"/>
      <c r="M875" s="138">
        <v>44496</v>
      </c>
    </row>
    <row r="876" spans="1:13" ht="15.75" customHeight="1" x14ac:dyDescent="0.35">
      <c r="A876" s="193" t="s">
        <v>3791</v>
      </c>
      <c r="B876" s="138">
        <v>44576</v>
      </c>
      <c r="C876" s="307"/>
      <c r="D876" s="169" t="s">
        <v>2271</v>
      </c>
      <c r="E876" s="169" t="s">
        <v>2265</v>
      </c>
      <c r="F876" s="169" t="s">
        <v>2177</v>
      </c>
      <c r="G876" s="169" t="s">
        <v>2177</v>
      </c>
      <c r="H876" s="169" t="s">
        <v>2041</v>
      </c>
      <c r="I876" s="168" t="s">
        <v>2638</v>
      </c>
      <c r="J876" s="168" t="s">
        <v>2639</v>
      </c>
      <c r="K876" s="308"/>
      <c r="L876" s="139"/>
      <c r="M876" s="138">
        <v>44547</v>
      </c>
    </row>
    <row r="877" spans="1:13" ht="15.75" customHeight="1" x14ac:dyDescent="0.35">
      <c r="A877" s="193" t="s">
        <v>3792</v>
      </c>
      <c r="B877" s="138">
        <v>44571</v>
      </c>
      <c r="C877" s="307"/>
      <c r="D877" s="169" t="s">
        <v>2431</v>
      </c>
      <c r="E877" s="169" t="s">
        <v>2431</v>
      </c>
      <c r="F877" s="169" t="s">
        <v>2318</v>
      </c>
      <c r="G877" s="169" t="s">
        <v>2049</v>
      </c>
      <c r="H877" s="169" t="s">
        <v>2041</v>
      </c>
      <c r="I877" s="168" t="s">
        <v>2640</v>
      </c>
      <c r="J877" s="168" t="s">
        <v>2641</v>
      </c>
      <c r="K877" s="308"/>
      <c r="L877" s="139"/>
      <c r="M877" s="138">
        <v>44550</v>
      </c>
    </row>
    <row r="878" spans="1:13" ht="15.75" customHeight="1" x14ac:dyDescent="0.35">
      <c r="A878" s="193" t="s">
        <v>3793</v>
      </c>
      <c r="B878" s="138">
        <v>44590</v>
      </c>
      <c r="C878" s="307"/>
      <c r="D878" s="169" t="s">
        <v>2385</v>
      </c>
      <c r="E878" s="169" t="s">
        <v>2351</v>
      </c>
      <c r="F878" s="169" t="s">
        <v>2048</v>
      </c>
      <c r="G878" s="169" t="s">
        <v>2049</v>
      </c>
      <c r="H878" s="169" t="s">
        <v>2041</v>
      </c>
      <c r="I878" s="168" t="s">
        <v>2642</v>
      </c>
      <c r="J878" s="168" t="s">
        <v>2643</v>
      </c>
      <c r="K878" s="308"/>
      <c r="L878" s="139"/>
      <c r="M878" s="138">
        <v>44532</v>
      </c>
    </row>
    <row r="879" spans="1:13" ht="15.75" customHeight="1" x14ac:dyDescent="0.35">
      <c r="A879" s="193" t="s">
        <v>3794</v>
      </c>
      <c r="B879" s="138">
        <v>44590</v>
      </c>
      <c r="C879" s="307"/>
      <c r="D879" s="169" t="s">
        <v>2377</v>
      </c>
      <c r="E879" s="169" t="s">
        <v>2334</v>
      </c>
      <c r="F879" s="169" t="s">
        <v>2048</v>
      </c>
      <c r="G879" s="169" t="s">
        <v>2049</v>
      </c>
      <c r="H879" s="169" t="s">
        <v>2041</v>
      </c>
      <c r="I879" s="168" t="s">
        <v>2644</v>
      </c>
      <c r="J879" s="168" t="s">
        <v>2645</v>
      </c>
      <c r="K879" s="308"/>
      <c r="L879" s="139"/>
      <c r="M879" s="138">
        <v>44536</v>
      </c>
    </row>
    <row r="880" spans="1:13" ht="15.75" customHeight="1" x14ac:dyDescent="0.35">
      <c r="A880" s="193" t="s">
        <v>3795</v>
      </c>
      <c r="B880" s="138">
        <v>44590</v>
      </c>
      <c r="C880" s="307"/>
      <c r="D880" s="169" t="s">
        <v>2377</v>
      </c>
      <c r="E880" s="169" t="s">
        <v>2334</v>
      </c>
      <c r="F880" s="169" t="s">
        <v>2048</v>
      </c>
      <c r="G880" s="169" t="s">
        <v>2049</v>
      </c>
      <c r="H880" s="169" t="s">
        <v>2041</v>
      </c>
      <c r="I880" s="168" t="s">
        <v>2646</v>
      </c>
      <c r="J880" s="168" t="s">
        <v>2647</v>
      </c>
      <c r="K880" s="308"/>
      <c r="L880" s="139"/>
      <c r="M880" s="138">
        <v>44535</v>
      </c>
    </row>
    <row r="881" spans="1:13" ht="15.75" customHeight="1" x14ac:dyDescent="0.35">
      <c r="A881" s="193" t="s">
        <v>3796</v>
      </c>
      <c r="B881" s="138">
        <v>44590</v>
      </c>
      <c r="C881" s="307"/>
      <c r="D881" s="169" t="s">
        <v>2648</v>
      </c>
      <c r="E881" s="169" t="s">
        <v>2351</v>
      </c>
      <c r="F881" s="169" t="s">
        <v>2048</v>
      </c>
      <c r="G881" s="169" t="s">
        <v>2049</v>
      </c>
      <c r="H881" s="169" t="s">
        <v>2041</v>
      </c>
      <c r="I881" s="168" t="s">
        <v>2649</v>
      </c>
      <c r="J881" s="168" t="s">
        <v>2650</v>
      </c>
      <c r="K881" s="308"/>
      <c r="L881" s="139"/>
      <c r="M881" s="138">
        <v>44561</v>
      </c>
    </row>
    <row r="882" spans="1:13" ht="15.75" customHeight="1" x14ac:dyDescent="0.35">
      <c r="A882" s="193" t="s">
        <v>3797</v>
      </c>
      <c r="B882" s="138">
        <v>44597</v>
      </c>
      <c r="C882" s="307"/>
      <c r="D882" s="169" t="s">
        <v>2651</v>
      </c>
      <c r="E882" s="169" t="s">
        <v>2137</v>
      </c>
      <c r="F882" s="169" t="s">
        <v>2040</v>
      </c>
      <c r="G882" s="169" t="s">
        <v>2040</v>
      </c>
      <c r="H882" s="169" t="s">
        <v>2041</v>
      </c>
      <c r="I882" s="168" t="s">
        <v>2652</v>
      </c>
      <c r="J882" s="168" t="s">
        <v>2653</v>
      </c>
      <c r="K882" s="308"/>
      <c r="L882" s="139"/>
      <c r="M882" s="138">
        <v>44540</v>
      </c>
    </row>
    <row r="883" spans="1:13" ht="15.75" customHeight="1" x14ac:dyDescent="0.35">
      <c r="A883" s="193" t="s">
        <v>3798</v>
      </c>
      <c r="B883" s="138">
        <v>44598</v>
      </c>
      <c r="C883" s="307"/>
      <c r="D883" s="169" t="s">
        <v>2654</v>
      </c>
      <c r="E883" s="169" t="s">
        <v>2207</v>
      </c>
      <c r="F883" s="169" t="s">
        <v>2040</v>
      </c>
      <c r="G883" s="169" t="s">
        <v>2040</v>
      </c>
      <c r="H883" s="169" t="s">
        <v>2041</v>
      </c>
      <c r="I883" s="168" t="s">
        <v>2655</v>
      </c>
      <c r="J883" s="168" t="s">
        <v>2656</v>
      </c>
      <c r="K883" s="308"/>
      <c r="L883" s="139"/>
      <c r="M883" s="138">
        <v>44538</v>
      </c>
    </row>
    <row r="884" spans="1:13" ht="15.75" customHeight="1" x14ac:dyDescent="0.35">
      <c r="A884" s="193" t="s">
        <v>3799</v>
      </c>
      <c r="B884" s="138">
        <v>44597</v>
      </c>
      <c r="C884" s="307"/>
      <c r="D884" s="169" t="s">
        <v>2115</v>
      </c>
      <c r="E884" s="169" t="s">
        <v>2092</v>
      </c>
      <c r="F884" s="169" t="s">
        <v>2092</v>
      </c>
      <c r="G884" s="169" t="s">
        <v>2040</v>
      </c>
      <c r="H884" s="169" t="s">
        <v>2041</v>
      </c>
      <c r="I884" s="168" t="s">
        <v>2657</v>
      </c>
      <c r="J884" s="168" t="s">
        <v>2658</v>
      </c>
      <c r="K884" s="308"/>
      <c r="L884" s="139"/>
      <c r="M884" s="138">
        <v>44548</v>
      </c>
    </row>
    <row r="885" spans="1:13" ht="15.75" customHeight="1" x14ac:dyDescent="0.35">
      <c r="A885" s="193" t="s">
        <v>3800</v>
      </c>
      <c r="B885" s="138">
        <v>44607</v>
      </c>
      <c r="C885" s="307"/>
      <c r="D885" s="169" t="s">
        <v>2659</v>
      </c>
      <c r="E885" s="169" t="s">
        <v>2660</v>
      </c>
      <c r="F885" s="169" t="s">
        <v>2660</v>
      </c>
      <c r="G885" s="169" t="s">
        <v>2081</v>
      </c>
      <c r="H885" s="169" t="s">
        <v>2041</v>
      </c>
      <c r="I885" s="168" t="s">
        <v>2661</v>
      </c>
      <c r="J885" s="168" t="s">
        <v>2662</v>
      </c>
      <c r="K885" s="308"/>
      <c r="L885" s="139"/>
      <c r="M885" s="138">
        <v>44545</v>
      </c>
    </row>
    <row r="886" spans="1:13" ht="15.75" customHeight="1" x14ac:dyDescent="0.35">
      <c r="A886" s="193" t="s">
        <v>3801</v>
      </c>
      <c r="B886" s="138">
        <v>44602</v>
      </c>
      <c r="C886" s="307"/>
      <c r="D886" s="169" t="s">
        <v>2455</v>
      </c>
      <c r="E886" s="169" t="s">
        <v>2411</v>
      </c>
      <c r="F886" s="169" t="s">
        <v>2424</v>
      </c>
      <c r="G886" s="169" t="s">
        <v>2049</v>
      </c>
      <c r="H886" s="169" t="s">
        <v>2041</v>
      </c>
      <c r="I886" s="168" t="s">
        <v>2663</v>
      </c>
      <c r="J886" s="168" t="s">
        <v>2664</v>
      </c>
      <c r="K886" s="308"/>
      <c r="L886" s="139"/>
      <c r="M886" s="138">
        <v>44546</v>
      </c>
    </row>
    <row r="887" spans="1:13" ht="15.75" customHeight="1" x14ac:dyDescent="0.35">
      <c r="A887" s="193" t="s">
        <v>3802</v>
      </c>
      <c r="B887" s="138">
        <v>44576</v>
      </c>
      <c r="C887" s="307"/>
      <c r="D887" s="169" t="s">
        <v>2665</v>
      </c>
      <c r="E887" s="169" t="s">
        <v>2570</v>
      </c>
      <c r="F887" s="169" t="s">
        <v>2411</v>
      </c>
      <c r="G887" s="169" t="s">
        <v>2049</v>
      </c>
      <c r="H887" s="169" t="s">
        <v>2041</v>
      </c>
      <c r="I887" s="168" t="s">
        <v>2666</v>
      </c>
      <c r="J887" s="168" t="s">
        <v>2667</v>
      </c>
      <c r="K887" s="308"/>
      <c r="L887" s="139"/>
      <c r="M887" s="138">
        <v>44560</v>
      </c>
    </row>
    <row r="888" spans="1:13" ht="15.75" customHeight="1" x14ac:dyDescent="0.35">
      <c r="A888" s="193" t="s">
        <v>3803</v>
      </c>
      <c r="B888" s="138">
        <v>44576</v>
      </c>
      <c r="C888" s="307"/>
      <c r="D888" s="169" t="s">
        <v>2114</v>
      </c>
      <c r="E888" s="169" t="s">
        <v>2570</v>
      </c>
      <c r="F888" s="169" t="s">
        <v>2411</v>
      </c>
      <c r="G888" s="169" t="s">
        <v>2049</v>
      </c>
      <c r="H888" s="169" t="s">
        <v>2041</v>
      </c>
      <c r="I888" s="168" t="s">
        <v>2621</v>
      </c>
      <c r="J888" s="168" t="s">
        <v>2668</v>
      </c>
      <c r="K888" s="308"/>
      <c r="L888" s="139"/>
      <c r="M888" s="138">
        <v>44546</v>
      </c>
    </row>
    <row r="889" spans="1:13" ht="15.75" customHeight="1" x14ac:dyDescent="0.35">
      <c r="A889" s="193" t="s">
        <v>3804</v>
      </c>
      <c r="B889" s="138">
        <v>44590</v>
      </c>
      <c r="C889" s="307"/>
      <c r="D889" s="169" t="s">
        <v>2053</v>
      </c>
      <c r="E889" s="169" t="s">
        <v>2114</v>
      </c>
      <c r="F889" s="169" t="s">
        <v>2411</v>
      </c>
      <c r="G889" s="169" t="s">
        <v>2049</v>
      </c>
      <c r="H889" s="169" t="s">
        <v>2041</v>
      </c>
      <c r="I889" s="168" t="s">
        <v>2669</v>
      </c>
      <c r="J889" s="168" t="s">
        <v>2670</v>
      </c>
      <c r="K889" s="308"/>
      <c r="L889" s="139"/>
      <c r="M889" s="138">
        <v>44584</v>
      </c>
    </row>
    <row r="890" spans="1:13" ht="15.75" customHeight="1" x14ac:dyDescent="0.35">
      <c r="A890" s="193" t="s">
        <v>3805</v>
      </c>
      <c r="B890" s="138">
        <v>44590</v>
      </c>
      <c r="C890" s="307"/>
      <c r="D890" s="169" t="s">
        <v>2386</v>
      </c>
      <c r="E890" s="169" t="s">
        <v>2386</v>
      </c>
      <c r="F890" s="169" t="s">
        <v>2411</v>
      </c>
      <c r="G890" s="169" t="s">
        <v>2049</v>
      </c>
      <c r="H890" s="169" t="s">
        <v>2041</v>
      </c>
      <c r="I890" s="168" t="s">
        <v>2671</v>
      </c>
      <c r="J890" s="168" t="s">
        <v>2672</v>
      </c>
      <c r="K890" s="308"/>
      <c r="L890" s="139"/>
      <c r="M890" s="138">
        <v>44589</v>
      </c>
    </row>
    <row r="891" spans="1:13" ht="15.75" customHeight="1" x14ac:dyDescent="0.35">
      <c r="A891" s="193" t="s">
        <v>3806</v>
      </c>
      <c r="B891" s="138">
        <v>44598</v>
      </c>
      <c r="C891" s="307"/>
      <c r="D891" s="169" t="s">
        <v>2673</v>
      </c>
      <c r="E891" s="169" t="s">
        <v>2207</v>
      </c>
      <c r="F891" s="169" t="s">
        <v>2040</v>
      </c>
      <c r="G891" s="169" t="s">
        <v>2040</v>
      </c>
      <c r="H891" s="169" t="s">
        <v>2041</v>
      </c>
      <c r="I891" s="168" t="s">
        <v>2674</v>
      </c>
      <c r="J891" s="168" t="s">
        <v>2675</v>
      </c>
      <c r="K891" s="308"/>
      <c r="L891" s="139"/>
      <c r="M891" s="138">
        <v>44591</v>
      </c>
    </row>
    <row r="892" spans="1:13" ht="15.75" customHeight="1" x14ac:dyDescent="0.35">
      <c r="A892" s="193" t="s">
        <v>3807</v>
      </c>
      <c r="B892" s="138">
        <v>44607</v>
      </c>
      <c r="C892" s="307"/>
      <c r="D892" s="169" t="s">
        <v>2673</v>
      </c>
      <c r="E892" s="169" t="s">
        <v>2040</v>
      </c>
      <c r="F892" s="169" t="s">
        <v>2040</v>
      </c>
      <c r="G892" s="169" t="s">
        <v>2040</v>
      </c>
      <c r="H892" s="169" t="s">
        <v>2041</v>
      </c>
      <c r="I892" s="168" t="s">
        <v>2676</v>
      </c>
      <c r="J892" s="168" t="s">
        <v>2677</v>
      </c>
      <c r="K892" s="308"/>
      <c r="L892" s="139"/>
      <c r="M892" s="138">
        <v>44606</v>
      </c>
    </row>
    <row r="893" spans="1:13" ht="15.75" customHeight="1" x14ac:dyDescent="0.35">
      <c r="A893" s="193" t="s">
        <v>3808</v>
      </c>
      <c r="B893" s="138">
        <v>44603</v>
      </c>
      <c r="C893" s="307"/>
      <c r="D893" s="169" t="s">
        <v>2678</v>
      </c>
      <c r="E893" s="169" t="s">
        <v>2146</v>
      </c>
      <c r="F893" s="169" t="s">
        <v>2040</v>
      </c>
      <c r="G893" s="169" t="s">
        <v>2040</v>
      </c>
      <c r="H893" s="169" t="s">
        <v>2041</v>
      </c>
      <c r="I893" s="168" t="s">
        <v>2679</v>
      </c>
      <c r="J893" s="168" t="s">
        <v>2680</v>
      </c>
      <c r="K893" s="308"/>
      <c r="L893" s="139"/>
      <c r="M893" s="138">
        <v>44588</v>
      </c>
    </row>
    <row r="894" spans="1:13" ht="15.75" customHeight="1" x14ac:dyDescent="0.35">
      <c r="A894" s="193" t="s">
        <v>3809</v>
      </c>
      <c r="B894" s="138">
        <v>44603</v>
      </c>
      <c r="C894" s="307"/>
      <c r="D894" s="169" t="s">
        <v>2681</v>
      </c>
      <c r="E894" s="169" t="s">
        <v>2045</v>
      </c>
      <c r="F894" s="169" t="s">
        <v>2045</v>
      </c>
      <c r="G894" s="169" t="s">
        <v>2040</v>
      </c>
      <c r="H894" s="169" t="s">
        <v>2041</v>
      </c>
      <c r="I894" s="168" t="s">
        <v>2682</v>
      </c>
      <c r="J894" s="168" t="s">
        <v>2683</v>
      </c>
      <c r="K894" s="308"/>
      <c r="L894" s="139"/>
      <c r="M894" s="138">
        <v>44591</v>
      </c>
    </row>
    <row r="895" spans="1:13" ht="15.75" customHeight="1" x14ac:dyDescent="0.35">
      <c r="A895" s="193" t="s">
        <v>3810</v>
      </c>
      <c r="B895" s="138">
        <v>44607</v>
      </c>
      <c r="C895" s="307"/>
      <c r="D895" s="169" t="s">
        <v>2673</v>
      </c>
      <c r="E895" s="169" t="s">
        <v>2040</v>
      </c>
      <c r="F895" s="169" t="s">
        <v>2040</v>
      </c>
      <c r="G895" s="169" t="s">
        <v>2040</v>
      </c>
      <c r="H895" s="169" t="s">
        <v>2041</v>
      </c>
      <c r="I895" s="168" t="s">
        <v>2684</v>
      </c>
      <c r="J895" s="168" t="s">
        <v>2685</v>
      </c>
      <c r="K895" s="308"/>
      <c r="L895" s="139"/>
      <c r="M895" s="138">
        <v>44599</v>
      </c>
    </row>
    <row r="896" spans="1:13" ht="15.75" customHeight="1" x14ac:dyDescent="0.35">
      <c r="A896" s="193" t="s">
        <v>3811</v>
      </c>
      <c r="B896" s="138">
        <v>44646</v>
      </c>
      <c r="C896" s="307"/>
      <c r="D896" s="169" t="s">
        <v>2673</v>
      </c>
      <c r="E896" s="169" t="s">
        <v>2040</v>
      </c>
      <c r="F896" s="169" t="s">
        <v>2040</v>
      </c>
      <c r="G896" s="169" t="s">
        <v>2040</v>
      </c>
      <c r="H896" s="169" t="s">
        <v>2041</v>
      </c>
      <c r="I896" s="168" t="s">
        <v>2686</v>
      </c>
      <c r="J896" s="168" t="s">
        <v>2687</v>
      </c>
      <c r="K896" s="308"/>
      <c r="L896" s="139"/>
      <c r="M896" s="138">
        <v>44638</v>
      </c>
    </row>
    <row r="897" spans="1:13" ht="15.75" customHeight="1" x14ac:dyDescent="0.35">
      <c r="A897" s="193" t="s">
        <v>3812</v>
      </c>
      <c r="B897" s="138">
        <v>44646</v>
      </c>
      <c r="C897" s="307"/>
      <c r="D897" s="169" t="s">
        <v>2673</v>
      </c>
      <c r="E897" s="169" t="s">
        <v>2040</v>
      </c>
      <c r="F897" s="169" t="s">
        <v>2040</v>
      </c>
      <c r="G897" s="169" t="s">
        <v>2040</v>
      </c>
      <c r="H897" s="169" t="s">
        <v>2041</v>
      </c>
      <c r="I897" s="168" t="s">
        <v>2688</v>
      </c>
      <c r="J897" s="168" t="s">
        <v>2689</v>
      </c>
      <c r="K897" s="308"/>
      <c r="L897" s="139"/>
      <c r="M897" s="138">
        <v>44628</v>
      </c>
    </row>
    <row r="898" spans="1:13" ht="15.75" customHeight="1" x14ac:dyDescent="0.35">
      <c r="A898" s="193" t="s">
        <v>3813</v>
      </c>
      <c r="B898" s="138">
        <v>44646</v>
      </c>
      <c r="C898" s="307"/>
      <c r="D898" s="169" t="s">
        <v>2654</v>
      </c>
      <c r="E898" s="169" t="s">
        <v>2040</v>
      </c>
      <c r="F898" s="169" t="s">
        <v>2040</v>
      </c>
      <c r="G898" s="169" t="s">
        <v>2040</v>
      </c>
      <c r="H898" s="169" t="s">
        <v>2041</v>
      </c>
      <c r="I898" s="168" t="s">
        <v>2690</v>
      </c>
      <c r="J898" s="168" t="s">
        <v>2691</v>
      </c>
      <c r="K898" s="308"/>
      <c r="L898" s="139"/>
      <c r="M898" s="138">
        <v>44651</v>
      </c>
    </row>
    <row r="899" spans="1:13" ht="15.75" customHeight="1" x14ac:dyDescent="0.35">
      <c r="A899" s="193" t="s">
        <v>3814</v>
      </c>
      <c r="B899" s="138">
        <v>44663</v>
      </c>
      <c r="C899" s="307"/>
      <c r="D899" s="169" t="s">
        <v>2271</v>
      </c>
      <c r="E899" s="169" t="s">
        <v>2265</v>
      </c>
      <c r="F899" s="169" t="s">
        <v>2177</v>
      </c>
      <c r="G899" s="169" t="s">
        <v>2177</v>
      </c>
      <c r="H899" s="169" t="s">
        <v>2041</v>
      </c>
      <c r="I899" s="168" t="s">
        <v>2692</v>
      </c>
      <c r="J899" s="168" t="s">
        <v>2693</v>
      </c>
      <c r="K899" s="308"/>
      <c r="L899" s="139"/>
      <c r="M899" s="138">
        <v>44662</v>
      </c>
    </row>
    <row r="900" spans="1:13" ht="15.75" customHeight="1" x14ac:dyDescent="0.35">
      <c r="A900" s="193" t="s">
        <v>3815</v>
      </c>
      <c r="B900" s="138">
        <v>44663</v>
      </c>
      <c r="C900" s="307"/>
      <c r="D900" s="169" t="s">
        <v>2271</v>
      </c>
      <c r="E900" s="169" t="s">
        <v>2265</v>
      </c>
      <c r="F900" s="169" t="s">
        <v>2177</v>
      </c>
      <c r="G900" s="169" t="s">
        <v>2177</v>
      </c>
      <c r="H900" s="169" t="s">
        <v>2041</v>
      </c>
      <c r="I900" s="168" t="s">
        <v>2694</v>
      </c>
      <c r="J900" s="168" t="s">
        <v>2695</v>
      </c>
      <c r="K900" s="308"/>
      <c r="L900" s="139"/>
      <c r="M900" s="138">
        <v>44650</v>
      </c>
    </row>
    <row r="901" spans="1:13" ht="15.75" customHeight="1" x14ac:dyDescent="0.35">
      <c r="A901" s="193" t="s">
        <v>3816</v>
      </c>
      <c r="B901" s="138">
        <v>44663</v>
      </c>
      <c r="C901" s="307"/>
      <c r="D901" s="169" t="s">
        <v>2271</v>
      </c>
      <c r="E901" s="169" t="s">
        <v>2265</v>
      </c>
      <c r="F901" s="169" t="s">
        <v>2177</v>
      </c>
      <c r="G901" s="169" t="s">
        <v>2177</v>
      </c>
      <c r="H901" s="169" t="s">
        <v>2041</v>
      </c>
      <c r="I901" s="168" t="s">
        <v>2696</v>
      </c>
      <c r="J901" s="168" t="s">
        <v>2697</v>
      </c>
      <c r="K901" s="308"/>
      <c r="L901" s="139"/>
      <c r="M901" s="138">
        <v>44659</v>
      </c>
    </row>
    <row r="902" spans="1:13" ht="15.75" customHeight="1" x14ac:dyDescent="0.35">
      <c r="A902" s="193" t="s">
        <v>3817</v>
      </c>
      <c r="B902" s="138">
        <v>44700</v>
      </c>
      <c r="C902" s="307"/>
      <c r="D902" s="169" t="s">
        <v>2698</v>
      </c>
      <c r="E902" s="169" t="s">
        <v>2454</v>
      </c>
      <c r="F902" s="169" t="s">
        <v>2049</v>
      </c>
      <c r="G902" s="169" t="s">
        <v>2049</v>
      </c>
      <c r="H902" s="169" t="s">
        <v>2041</v>
      </c>
      <c r="I902" s="168" t="s">
        <v>2699</v>
      </c>
      <c r="J902" s="168" t="s">
        <v>2700</v>
      </c>
      <c r="K902" s="308"/>
      <c r="L902" s="139"/>
      <c r="M902" s="138">
        <v>44679</v>
      </c>
    </row>
    <row r="903" spans="1:13" ht="15.75" customHeight="1" x14ac:dyDescent="0.35">
      <c r="A903" s="193" t="s">
        <v>3818</v>
      </c>
      <c r="B903" s="138">
        <v>44715</v>
      </c>
      <c r="C903" s="307"/>
      <c r="D903" s="169" t="s">
        <v>2271</v>
      </c>
      <c r="E903" s="169" t="s">
        <v>2265</v>
      </c>
      <c r="F903" s="169" t="s">
        <v>2177</v>
      </c>
      <c r="G903" s="169" t="s">
        <v>2177</v>
      </c>
      <c r="H903" s="169" t="s">
        <v>2041</v>
      </c>
      <c r="I903" s="168" t="s">
        <v>2701</v>
      </c>
      <c r="J903" s="168" t="s">
        <v>2702</v>
      </c>
      <c r="K903" s="308"/>
      <c r="L903" s="139"/>
      <c r="M903" s="138">
        <v>44701</v>
      </c>
    </row>
    <row r="904" spans="1:13" ht="15.75" customHeight="1" x14ac:dyDescent="0.35">
      <c r="A904" s="193" t="s">
        <v>3819</v>
      </c>
      <c r="B904" s="138">
        <v>44715</v>
      </c>
      <c r="C904" s="307"/>
      <c r="D904" s="169" t="s">
        <v>2271</v>
      </c>
      <c r="E904" s="169" t="s">
        <v>2265</v>
      </c>
      <c r="F904" s="169" t="s">
        <v>2177</v>
      </c>
      <c r="G904" s="169" t="s">
        <v>2177</v>
      </c>
      <c r="H904" s="169" t="s">
        <v>2041</v>
      </c>
      <c r="I904" s="168" t="s">
        <v>2703</v>
      </c>
      <c r="J904" s="168" t="s">
        <v>2704</v>
      </c>
      <c r="K904" s="308"/>
      <c r="L904" s="139"/>
      <c r="M904" s="138">
        <v>44684</v>
      </c>
    </row>
    <row r="905" spans="1:13" ht="15.75" customHeight="1" x14ac:dyDescent="0.35">
      <c r="A905" s="193" t="s">
        <v>3820</v>
      </c>
      <c r="B905" s="138">
        <v>44716</v>
      </c>
      <c r="C905" s="307"/>
      <c r="D905" s="169" t="s">
        <v>2705</v>
      </c>
      <c r="E905" s="169" t="s">
        <v>2272</v>
      </c>
      <c r="F905" s="169" t="s">
        <v>2176</v>
      </c>
      <c r="G905" s="169" t="s">
        <v>2177</v>
      </c>
      <c r="H905" s="169" t="s">
        <v>2041</v>
      </c>
      <c r="I905" s="168" t="s">
        <v>2706</v>
      </c>
      <c r="J905" s="168" t="s">
        <v>2707</v>
      </c>
      <c r="K905" s="308"/>
      <c r="L905" s="139"/>
      <c r="M905" s="138">
        <v>44681</v>
      </c>
    </row>
    <row r="906" spans="1:13" ht="15.75" customHeight="1" x14ac:dyDescent="0.35">
      <c r="A906" s="193" t="s">
        <v>3821</v>
      </c>
      <c r="B906" s="138">
        <v>44716</v>
      </c>
      <c r="C906" s="307"/>
      <c r="D906" s="169" t="s">
        <v>2256</v>
      </c>
      <c r="E906" s="169" t="s">
        <v>2176</v>
      </c>
      <c r="F906" s="169" t="s">
        <v>2176</v>
      </c>
      <c r="G906" s="169" t="s">
        <v>2177</v>
      </c>
      <c r="H906" s="169" t="s">
        <v>2041</v>
      </c>
      <c r="I906" s="168" t="s">
        <v>2708</v>
      </c>
      <c r="J906" s="168" t="s">
        <v>2709</v>
      </c>
      <c r="K906" s="308"/>
      <c r="L906" s="139"/>
      <c r="M906" s="138">
        <v>44680</v>
      </c>
    </row>
    <row r="907" spans="1:13" ht="15.75" customHeight="1" x14ac:dyDescent="0.35">
      <c r="A907" s="193" t="s">
        <v>3822</v>
      </c>
      <c r="B907" s="138">
        <v>44716</v>
      </c>
      <c r="C907" s="307"/>
      <c r="D907" s="169" t="s">
        <v>2271</v>
      </c>
      <c r="E907" s="169" t="s">
        <v>2265</v>
      </c>
      <c r="F907" s="169" t="s">
        <v>2177</v>
      </c>
      <c r="G907" s="169" t="s">
        <v>2177</v>
      </c>
      <c r="H907" s="169" t="s">
        <v>2041</v>
      </c>
      <c r="I907" s="168" t="s">
        <v>2710</v>
      </c>
      <c r="J907" s="168" t="s">
        <v>2711</v>
      </c>
      <c r="K907" s="308"/>
      <c r="L907" s="139"/>
      <c r="M907" s="138">
        <v>44666</v>
      </c>
    </row>
    <row r="908" spans="1:13" ht="15.75" customHeight="1" x14ac:dyDescent="0.35">
      <c r="A908" s="193" t="s">
        <v>3823</v>
      </c>
      <c r="B908" s="138">
        <v>44722</v>
      </c>
      <c r="C908" s="307"/>
      <c r="D908" s="169" t="s">
        <v>2259</v>
      </c>
      <c r="E908" s="169" t="s">
        <v>2177</v>
      </c>
      <c r="F908" s="169" t="s">
        <v>2177</v>
      </c>
      <c r="G908" s="169" t="s">
        <v>2177</v>
      </c>
      <c r="H908" s="169" t="s">
        <v>2041</v>
      </c>
      <c r="I908" s="168" t="s">
        <v>2712</v>
      </c>
      <c r="J908" s="168" t="s">
        <v>2713</v>
      </c>
      <c r="K908" s="308"/>
      <c r="L908" s="139"/>
      <c r="M908" s="138">
        <v>44661</v>
      </c>
    </row>
    <row r="909" spans="1:13" ht="15.75" customHeight="1" x14ac:dyDescent="0.35">
      <c r="A909" s="193" t="s">
        <v>3824</v>
      </c>
      <c r="B909" s="138">
        <v>44729</v>
      </c>
      <c r="C909" s="307"/>
      <c r="D909" s="169" t="s">
        <v>2648</v>
      </c>
      <c r="E909" s="169" t="s">
        <v>2351</v>
      </c>
      <c r="F909" s="169" t="s">
        <v>2047</v>
      </c>
      <c r="G909" s="169" t="s">
        <v>2049</v>
      </c>
      <c r="H909" s="169" t="s">
        <v>2041</v>
      </c>
      <c r="I909" s="168" t="s">
        <v>2714</v>
      </c>
      <c r="J909" s="168" t="s">
        <v>2715</v>
      </c>
      <c r="K909" s="308"/>
      <c r="L909" s="139"/>
      <c r="M909" s="138">
        <v>44711</v>
      </c>
    </row>
    <row r="910" spans="1:13" ht="15.75" customHeight="1" x14ac:dyDescent="0.35">
      <c r="A910" s="193" t="s">
        <v>3825</v>
      </c>
      <c r="B910" s="138">
        <v>44729</v>
      </c>
      <c r="C910" s="307"/>
      <c r="D910" s="169" t="s">
        <v>2648</v>
      </c>
      <c r="E910" s="169" t="s">
        <v>2351</v>
      </c>
      <c r="F910" s="169" t="s">
        <v>2047</v>
      </c>
      <c r="G910" s="169" t="s">
        <v>2049</v>
      </c>
      <c r="H910" s="169" t="s">
        <v>2041</v>
      </c>
      <c r="I910" s="168" t="s">
        <v>2716</v>
      </c>
      <c r="J910" s="168" t="s">
        <v>2717</v>
      </c>
      <c r="K910" s="308"/>
      <c r="L910" s="139"/>
      <c r="M910" s="138">
        <v>44671</v>
      </c>
    </row>
    <row r="911" spans="1:13" ht="15.75" customHeight="1" x14ac:dyDescent="0.35">
      <c r="A911" s="193" t="s">
        <v>3826</v>
      </c>
      <c r="B911" s="138">
        <v>44729</v>
      </c>
      <c r="C911" s="307"/>
      <c r="D911" s="169" t="s">
        <v>2648</v>
      </c>
      <c r="E911" s="169" t="s">
        <v>2351</v>
      </c>
      <c r="F911" s="169" t="s">
        <v>2047</v>
      </c>
      <c r="G911" s="169" t="s">
        <v>2049</v>
      </c>
      <c r="H911" s="169" t="s">
        <v>2041</v>
      </c>
      <c r="I911" s="168" t="s">
        <v>2718</v>
      </c>
      <c r="J911" s="168" t="s">
        <v>2719</v>
      </c>
      <c r="K911" s="308"/>
      <c r="L911" s="139"/>
      <c r="M911" s="138">
        <v>44676</v>
      </c>
    </row>
    <row r="912" spans="1:13" ht="15.75" customHeight="1" x14ac:dyDescent="0.35">
      <c r="A912" s="193" t="s">
        <v>3827</v>
      </c>
      <c r="B912" s="138">
        <v>44729</v>
      </c>
      <c r="C912" s="307"/>
      <c r="D912" s="169" t="s">
        <v>2720</v>
      </c>
      <c r="E912" s="169" t="s">
        <v>2040</v>
      </c>
      <c r="F912" s="169" t="s">
        <v>2040</v>
      </c>
      <c r="G912" s="169" t="s">
        <v>2040</v>
      </c>
      <c r="H912" s="169" t="s">
        <v>2041</v>
      </c>
      <c r="I912" s="168" t="s">
        <v>2721</v>
      </c>
      <c r="J912" s="168" t="s">
        <v>2691</v>
      </c>
      <c r="K912" s="308"/>
      <c r="L912" s="139"/>
      <c r="M912" s="138">
        <v>44638</v>
      </c>
    </row>
    <row r="913" spans="1:13" ht="15.75" customHeight="1" x14ac:dyDescent="0.35">
      <c r="A913" s="193" t="s">
        <v>3828</v>
      </c>
      <c r="B913" s="138">
        <v>44729</v>
      </c>
      <c r="C913" s="307"/>
      <c r="D913" s="169" t="s">
        <v>2648</v>
      </c>
      <c r="E913" s="169" t="s">
        <v>2351</v>
      </c>
      <c r="F913" s="169" t="s">
        <v>2047</v>
      </c>
      <c r="G913" s="169" t="s">
        <v>2049</v>
      </c>
      <c r="H913" s="169" t="s">
        <v>2041</v>
      </c>
      <c r="I913" s="168" t="s">
        <v>2722</v>
      </c>
      <c r="J913" s="168" t="s">
        <v>2723</v>
      </c>
      <c r="K913" s="308"/>
      <c r="L913" s="139"/>
      <c r="M913" s="138">
        <v>44675</v>
      </c>
    </row>
    <row r="914" spans="1:13" ht="15.75" customHeight="1" x14ac:dyDescent="0.35">
      <c r="A914" s="193" t="s">
        <v>3829</v>
      </c>
      <c r="B914" s="138">
        <v>44730</v>
      </c>
      <c r="C914" s="307"/>
      <c r="D914" s="169" t="s">
        <v>2724</v>
      </c>
      <c r="E914" s="169" t="s">
        <v>2040</v>
      </c>
      <c r="F914" s="169" t="s">
        <v>2040</v>
      </c>
      <c r="G914" s="169" t="s">
        <v>2040</v>
      </c>
      <c r="H914" s="169" t="s">
        <v>2041</v>
      </c>
      <c r="I914" s="168" t="s">
        <v>2721</v>
      </c>
      <c r="J914" s="168" t="s">
        <v>2725</v>
      </c>
      <c r="K914" s="308"/>
      <c r="L914" s="139"/>
      <c r="M914" s="138">
        <v>44627</v>
      </c>
    </row>
    <row r="915" spans="1:13" ht="15.75" customHeight="1" x14ac:dyDescent="0.35">
      <c r="A915" s="193" t="s">
        <v>3830</v>
      </c>
      <c r="B915" s="138">
        <v>44730</v>
      </c>
      <c r="C915" s="307"/>
      <c r="D915" s="169" t="s">
        <v>2726</v>
      </c>
      <c r="E915" s="169" t="s">
        <v>2040</v>
      </c>
      <c r="F915" s="169" t="s">
        <v>2040</v>
      </c>
      <c r="G915" s="169" t="s">
        <v>2040</v>
      </c>
      <c r="H915" s="169" t="s">
        <v>2041</v>
      </c>
      <c r="I915" s="168" t="s">
        <v>2727</v>
      </c>
      <c r="J915" s="168" t="s">
        <v>2728</v>
      </c>
      <c r="K915" s="308"/>
      <c r="L915" s="139"/>
      <c r="M915" s="138">
        <v>44638</v>
      </c>
    </row>
    <row r="916" spans="1:13" ht="15.75" customHeight="1" x14ac:dyDescent="0.35">
      <c r="A916" s="193" t="s">
        <v>3831</v>
      </c>
      <c r="B916" s="138">
        <v>44729</v>
      </c>
      <c r="C916" s="307"/>
      <c r="D916" s="169" t="s">
        <v>2220</v>
      </c>
      <c r="E916" s="169" t="s">
        <v>2045</v>
      </c>
      <c r="F916" s="169" t="s">
        <v>2045</v>
      </c>
      <c r="G916" s="169" t="s">
        <v>2040</v>
      </c>
      <c r="H916" s="169" t="s">
        <v>2041</v>
      </c>
      <c r="I916" s="168" t="s">
        <v>2729</v>
      </c>
      <c r="J916" s="168" t="s">
        <v>2730</v>
      </c>
      <c r="K916" s="308"/>
      <c r="L916" s="139"/>
      <c r="M916" s="138">
        <v>44650</v>
      </c>
    </row>
    <row r="917" spans="1:13" ht="15.75" customHeight="1" x14ac:dyDescent="0.35">
      <c r="A917" s="193" t="s">
        <v>3832</v>
      </c>
      <c r="B917" s="138">
        <v>44729</v>
      </c>
      <c r="C917" s="307"/>
      <c r="D917" s="169" t="s">
        <v>2681</v>
      </c>
      <c r="E917" s="169" t="s">
        <v>2045</v>
      </c>
      <c r="F917" s="169" t="s">
        <v>2045</v>
      </c>
      <c r="G917" s="169" t="s">
        <v>2040</v>
      </c>
      <c r="H917" s="169" t="s">
        <v>2041</v>
      </c>
      <c r="I917" s="168" t="s">
        <v>2731</v>
      </c>
      <c r="J917" s="168" t="s">
        <v>2732</v>
      </c>
      <c r="K917" s="308"/>
      <c r="L917" s="139"/>
      <c r="M917" s="138">
        <v>44607</v>
      </c>
    </row>
    <row r="918" spans="1:13" ht="15.75" customHeight="1" x14ac:dyDescent="0.35">
      <c r="A918" s="193" t="s">
        <v>3833</v>
      </c>
      <c r="B918" s="138">
        <v>44729</v>
      </c>
      <c r="C918" s="307"/>
      <c r="D918" s="169" t="s">
        <v>2137</v>
      </c>
      <c r="E918" s="169" t="s">
        <v>2040</v>
      </c>
      <c r="F918" s="169" t="s">
        <v>2040</v>
      </c>
      <c r="G918" s="169" t="s">
        <v>2040</v>
      </c>
      <c r="H918" s="169" t="s">
        <v>2041</v>
      </c>
      <c r="I918" s="168" t="s">
        <v>2733</v>
      </c>
      <c r="J918" s="168" t="s">
        <v>2734</v>
      </c>
      <c r="K918" s="308"/>
      <c r="L918" s="139"/>
      <c r="M918" s="138">
        <v>44667</v>
      </c>
    </row>
    <row r="919" spans="1:13" ht="15.75" customHeight="1" x14ac:dyDescent="0.35">
      <c r="A919" s="193" t="s">
        <v>3834</v>
      </c>
      <c r="B919" s="138">
        <v>44729</v>
      </c>
      <c r="C919" s="307"/>
      <c r="D919" s="169" t="s">
        <v>2211</v>
      </c>
      <c r="E919" s="169" t="s">
        <v>2040</v>
      </c>
      <c r="F919" s="169" t="s">
        <v>2040</v>
      </c>
      <c r="G919" s="169" t="s">
        <v>2040</v>
      </c>
      <c r="H919" s="169" t="s">
        <v>2041</v>
      </c>
      <c r="I919" s="168" t="s">
        <v>2735</v>
      </c>
      <c r="J919" s="168" t="s">
        <v>2736</v>
      </c>
      <c r="K919" s="308"/>
      <c r="L919" s="139"/>
      <c r="M919" s="138">
        <v>44631</v>
      </c>
    </row>
    <row r="920" spans="1:13" ht="15.75" customHeight="1" x14ac:dyDescent="0.35">
      <c r="A920" s="193" t="s">
        <v>3835</v>
      </c>
      <c r="B920" s="138">
        <v>44730</v>
      </c>
      <c r="C920" s="307"/>
      <c r="D920" s="169" t="s">
        <v>2726</v>
      </c>
      <c r="E920" s="169" t="s">
        <v>2040</v>
      </c>
      <c r="F920" s="169" t="s">
        <v>2040</v>
      </c>
      <c r="G920" s="169" t="s">
        <v>2040</v>
      </c>
      <c r="H920" s="169" t="s">
        <v>2041</v>
      </c>
      <c r="I920" s="168" t="s">
        <v>2737</v>
      </c>
      <c r="J920" s="168" t="s">
        <v>2738</v>
      </c>
      <c r="K920" s="308"/>
      <c r="L920" s="139"/>
      <c r="M920" s="138">
        <v>44681</v>
      </c>
    </row>
    <row r="921" spans="1:13" ht="15.75" customHeight="1" x14ac:dyDescent="0.35">
      <c r="A921" s="193" t="s">
        <v>3836</v>
      </c>
      <c r="B921" s="138">
        <v>44730</v>
      </c>
      <c r="C921" s="307"/>
      <c r="D921" s="169" t="s">
        <v>2726</v>
      </c>
      <c r="E921" s="169" t="s">
        <v>2040</v>
      </c>
      <c r="F921" s="169" t="s">
        <v>2040</v>
      </c>
      <c r="G921" s="169" t="s">
        <v>2040</v>
      </c>
      <c r="H921" s="169" t="s">
        <v>2041</v>
      </c>
      <c r="I921" s="168" t="s">
        <v>2739</v>
      </c>
      <c r="J921" s="168" t="s">
        <v>2740</v>
      </c>
      <c r="K921" s="308"/>
      <c r="L921" s="139"/>
      <c r="M921" s="138">
        <v>44712</v>
      </c>
    </row>
    <row r="922" spans="1:13" ht="15.75" customHeight="1" x14ac:dyDescent="0.35">
      <c r="A922" s="193" t="s">
        <v>3837</v>
      </c>
      <c r="B922" s="138">
        <v>44730</v>
      </c>
      <c r="C922" s="307"/>
      <c r="D922" s="169" t="s">
        <v>2726</v>
      </c>
      <c r="E922" s="169" t="s">
        <v>2040</v>
      </c>
      <c r="F922" s="169" t="s">
        <v>2040</v>
      </c>
      <c r="G922" s="169" t="s">
        <v>2040</v>
      </c>
      <c r="H922" s="169" t="s">
        <v>2041</v>
      </c>
      <c r="I922" s="168" t="s">
        <v>2741</v>
      </c>
      <c r="J922" s="168" t="s">
        <v>2742</v>
      </c>
      <c r="K922" s="308"/>
      <c r="L922" s="139"/>
      <c r="M922" s="138">
        <v>44630</v>
      </c>
    </row>
    <row r="923" spans="1:13" ht="15.75" customHeight="1" x14ac:dyDescent="0.35">
      <c r="A923" s="193" t="s">
        <v>3838</v>
      </c>
      <c r="B923" s="138">
        <v>44730</v>
      </c>
      <c r="C923" s="307"/>
      <c r="D923" s="169" t="s">
        <v>2207</v>
      </c>
      <c r="E923" s="169" t="s">
        <v>2040</v>
      </c>
      <c r="F923" s="169" t="s">
        <v>2040</v>
      </c>
      <c r="G923" s="169" t="s">
        <v>2040</v>
      </c>
      <c r="H923" s="169" t="s">
        <v>2041</v>
      </c>
      <c r="I923" s="168" t="s">
        <v>2743</v>
      </c>
      <c r="J923" s="168" t="s">
        <v>2744</v>
      </c>
      <c r="K923" s="308"/>
      <c r="L923" s="139"/>
      <c r="M923" s="138">
        <v>44699</v>
      </c>
    </row>
    <row r="924" spans="1:13" ht="15.75" customHeight="1" x14ac:dyDescent="0.35">
      <c r="A924" s="193" t="s">
        <v>3839</v>
      </c>
      <c r="B924" s="138">
        <v>44730</v>
      </c>
      <c r="C924" s="307"/>
      <c r="D924" s="169" t="s">
        <v>2654</v>
      </c>
      <c r="E924" s="169" t="s">
        <v>2040</v>
      </c>
      <c r="F924" s="169" t="s">
        <v>2040</v>
      </c>
      <c r="G924" s="169" t="s">
        <v>2040</v>
      </c>
      <c r="H924" s="169" t="s">
        <v>2041</v>
      </c>
      <c r="I924" s="168" t="s">
        <v>2745</v>
      </c>
      <c r="J924" s="168" t="s">
        <v>2746</v>
      </c>
      <c r="K924" s="308"/>
      <c r="L924" s="139"/>
      <c r="M924" s="138">
        <v>44639</v>
      </c>
    </row>
    <row r="925" spans="1:13" ht="15.75" customHeight="1" x14ac:dyDescent="0.35">
      <c r="A925" s="193" t="s">
        <v>3840</v>
      </c>
      <c r="B925" s="138">
        <v>44730</v>
      </c>
      <c r="C925" s="307"/>
      <c r="D925" s="169" t="s">
        <v>2654</v>
      </c>
      <c r="E925" s="169" t="s">
        <v>2040</v>
      </c>
      <c r="F925" s="169" t="s">
        <v>2040</v>
      </c>
      <c r="G925" s="169" t="s">
        <v>2040</v>
      </c>
      <c r="H925" s="169" t="s">
        <v>2041</v>
      </c>
      <c r="I925" s="168" t="s">
        <v>2747</v>
      </c>
      <c r="J925" s="168" t="s">
        <v>2748</v>
      </c>
      <c r="K925" s="308"/>
      <c r="L925" s="139"/>
      <c r="M925" s="138">
        <v>44669</v>
      </c>
    </row>
    <row r="926" spans="1:13" ht="15.75" customHeight="1" x14ac:dyDescent="0.35">
      <c r="A926" s="193" t="s">
        <v>3841</v>
      </c>
      <c r="B926" s="138">
        <v>44732</v>
      </c>
      <c r="C926" s="307"/>
      <c r="D926" s="169" t="s">
        <v>2426</v>
      </c>
      <c r="E926" s="169" t="s">
        <v>2426</v>
      </c>
      <c r="F926" s="169" t="s">
        <v>2426</v>
      </c>
      <c r="G926" s="169" t="s">
        <v>2049</v>
      </c>
      <c r="H926" s="169" t="s">
        <v>2041</v>
      </c>
      <c r="I926" s="168" t="s">
        <v>2749</v>
      </c>
      <c r="J926" s="168" t="s">
        <v>2750</v>
      </c>
      <c r="K926" s="308"/>
      <c r="L926" s="139"/>
      <c r="M926" s="138">
        <v>44709</v>
      </c>
    </row>
    <row r="927" spans="1:13" ht="15.75" customHeight="1" x14ac:dyDescent="0.35">
      <c r="A927" s="193" t="s">
        <v>3842</v>
      </c>
      <c r="B927" s="138">
        <v>44732</v>
      </c>
      <c r="C927" s="307"/>
      <c r="D927" s="169" t="s">
        <v>2053</v>
      </c>
      <c r="E927" s="169" t="s">
        <v>2411</v>
      </c>
      <c r="F927" s="169" t="s">
        <v>2049</v>
      </c>
      <c r="G927" s="169" t="s">
        <v>2049</v>
      </c>
      <c r="H927" s="169" t="s">
        <v>2041</v>
      </c>
      <c r="I927" s="168" t="s">
        <v>2751</v>
      </c>
      <c r="J927" s="168" t="s">
        <v>2752</v>
      </c>
      <c r="K927" s="308"/>
      <c r="L927" s="139"/>
      <c r="M927" s="138">
        <v>44691</v>
      </c>
    </row>
    <row r="928" spans="1:13" ht="15.75" customHeight="1" x14ac:dyDescent="0.35">
      <c r="A928" s="193" t="s">
        <v>3843</v>
      </c>
      <c r="B928" s="138">
        <v>44732</v>
      </c>
      <c r="C928" s="307"/>
      <c r="D928" s="169" t="s">
        <v>2053</v>
      </c>
      <c r="E928" s="169" t="s">
        <v>2411</v>
      </c>
      <c r="F928" s="169" t="s">
        <v>2049</v>
      </c>
      <c r="G928" s="169" t="s">
        <v>2049</v>
      </c>
      <c r="H928" s="169" t="s">
        <v>2041</v>
      </c>
      <c r="I928" s="168" t="s">
        <v>2753</v>
      </c>
      <c r="J928" s="168" t="s">
        <v>2754</v>
      </c>
      <c r="K928" s="308"/>
      <c r="L928" s="139"/>
      <c r="M928" s="138">
        <v>44691</v>
      </c>
    </row>
    <row r="929" spans="1:13" ht="15.75" customHeight="1" x14ac:dyDescent="0.35">
      <c r="A929" s="193" t="s">
        <v>3844</v>
      </c>
      <c r="B929" s="138">
        <v>44733</v>
      </c>
      <c r="C929" s="307"/>
      <c r="D929" s="169" t="s">
        <v>2755</v>
      </c>
      <c r="E929" s="169" t="s">
        <v>2122</v>
      </c>
      <c r="F929" s="169" t="s">
        <v>2040</v>
      </c>
      <c r="G929" s="169" t="s">
        <v>2040</v>
      </c>
      <c r="H929" s="169" t="s">
        <v>2041</v>
      </c>
      <c r="I929" s="168" t="s">
        <v>2756</v>
      </c>
      <c r="J929" s="168" t="s">
        <v>2757</v>
      </c>
      <c r="K929" s="308"/>
      <c r="L929" s="139"/>
      <c r="M929" s="138">
        <v>44693</v>
      </c>
    </row>
    <row r="930" spans="1:13" ht="15.75" customHeight="1" x14ac:dyDescent="0.35">
      <c r="A930" s="193" t="s">
        <v>3845</v>
      </c>
      <c r="B930" s="138">
        <v>44733</v>
      </c>
      <c r="C930" s="307"/>
      <c r="D930" s="169" t="s">
        <v>2091</v>
      </c>
      <c r="E930" s="169" t="s">
        <v>2092</v>
      </c>
      <c r="F930" s="169" t="s">
        <v>2040</v>
      </c>
      <c r="G930" s="169" t="s">
        <v>2040</v>
      </c>
      <c r="H930" s="169" t="s">
        <v>2041</v>
      </c>
      <c r="I930" s="168" t="s">
        <v>2758</v>
      </c>
      <c r="J930" s="168" t="s">
        <v>2759</v>
      </c>
      <c r="K930" s="308"/>
      <c r="L930" s="139"/>
      <c r="M930" s="138">
        <v>44681</v>
      </c>
    </row>
    <row r="931" spans="1:13" ht="15.75" customHeight="1" x14ac:dyDescent="0.35">
      <c r="A931" s="193" t="s">
        <v>3846</v>
      </c>
      <c r="B931" s="138">
        <v>44733</v>
      </c>
      <c r="C931" s="307"/>
      <c r="D931" s="169" t="s">
        <v>2673</v>
      </c>
      <c r="E931" s="169" t="s">
        <v>2040</v>
      </c>
      <c r="F931" s="169" t="s">
        <v>2040</v>
      </c>
      <c r="G931" s="169" t="s">
        <v>2040</v>
      </c>
      <c r="H931" s="169" t="s">
        <v>2041</v>
      </c>
      <c r="I931" s="168" t="s">
        <v>2760</v>
      </c>
      <c r="J931" s="168" t="s">
        <v>2761</v>
      </c>
      <c r="K931" s="308"/>
      <c r="L931" s="139"/>
      <c r="M931" s="138">
        <v>44674</v>
      </c>
    </row>
    <row r="932" spans="1:13" ht="15.75" customHeight="1" x14ac:dyDescent="0.35">
      <c r="A932" s="193" t="s">
        <v>3847</v>
      </c>
      <c r="B932" s="138">
        <v>44733</v>
      </c>
      <c r="C932" s="307"/>
      <c r="D932" s="169" t="s">
        <v>2425</v>
      </c>
      <c r="E932" s="169" t="s">
        <v>2163</v>
      </c>
      <c r="F932" s="169" t="s">
        <v>2040</v>
      </c>
      <c r="G932" s="169" t="s">
        <v>2040</v>
      </c>
      <c r="H932" s="169" t="s">
        <v>2041</v>
      </c>
      <c r="I932" s="168" t="s">
        <v>2762</v>
      </c>
      <c r="J932" s="168" t="s">
        <v>2763</v>
      </c>
      <c r="K932" s="308"/>
      <c r="L932" s="139"/>
      <c r="M932" s="138">
        <v>44660</v>
      </c>
    </row>
    <row r="933" spans="1:13" ht="15.75" customHeight="1" x14ac:dyDescent="0.35">
      <c r="A933" s="193" t="s">
        <v>3848</v>
      </c>
      <c r="B933" s="138">
        <v>44733</v>
      </c>
      <c r="C933" s="307"/>
      <c r="D933" s="169" t="s">
        <v>2425</v>
      </c>
      <c r="E933" s="169" t="s">
        <v>2163</v>
      </c>
      <c r="F933" s="169" t="s">
        <v>2040</v>
      </c>
      <c r="G933" s="169" t="s">
        <v>2040</v>
      </c>
      <c r="H933" s="169" t="s">
        <v>2041</v>
      </c>
      <c r="I933" s="168" t="s">
        <v>2764</v>
      </c>
      <c r="J933" s="168" t="s">
        <v>2765</v>
      </c>
      <c r="K933" s="308"/>
      <c r="L933" s="139"/>
      <c r="M933" s="138">
        <v>44674</v>
      </c>
    </row>
    <row r="934" spans="1:13" ht="15.75" customHeight="1" x14ac:dyDescent="0.35">
      <c r="A934" s="193" t="s">
        <v>3849</v>
      </c>
      <c r="B934" s="138">
        <v>44733</v>
      </c>
      <c r="C934" s="307"/>
      <c r="D934" s="169" t="s">
        <v>2081</v>
      </c>
      <c r="E934" s="169" t="s">
        <v>2081</v>
      </c>
      <c r="F934" s="169" t="s">
        <v>2058</v>
      </c>
      <c r="G934" s="169" t="s">
        <v>2058</v>
      </c>
      <c r="H934" s="169" t="s">
        <v>2041</v>
      </c>
      <c r="I934" s="168" t="s">
        <v>2766</v>
      </c>
      <c r="J934" s="168" t="s">
        <v>2767</v>
      </c>
      <c r="K934" s="308"/>
      <c r="L934" s="139"/>
      <c r="M934" s="138">
        <v>44693</v>
      </c>
    </row>
    <row r="935" spans="1:13" ht="15.75" customHeight="1" x14ac:dyDescent="0.35">
      <c r="A935" s="193" t="s">
        <v>3850</v>
      </c>
      <c r="B935" s="138">
        <v>44734</v>
      </c>
      <c r="C935" s="307"/>
      <c r="D935" s="169" t="s">
        <v>2659</v>
      </c>
      <c r="E935" s="169" t="s">
        <v>2081</v>
      </c>
      <c r="F935" s="169" t="s">
        <v>2081</v>
      </c>
      <c r="G935" s="169" t="s">
        <v>2081</v>
      </c>
      <c r="H935" s="169" t="s">
        <v>2041</v>
      </c>
      <c r="I935" s="168" t="s">
        <v>2766</v>
      </c>
      <c r="J935" s="168" t="s">
        <v>2767</v>
      </c>
      <c r="K935" s="308"/>
      <c r="L935" s="139"/>
      <c r="M935" s="138">
        <v>44661</v>
      </c>
    </row>
    <row r="936" spans="1:13" ht="15.75" customHeight="1" x14ac:dyDescent="0.35">
      <c r="A936" s="193" t="s">
        <v>3851</v>
      </c>
      <c r="B936" s="138">
        <v>44764</v>
      </c>
      <c r="C936" s="307"/>
      <c r="D936" s="169" t="s">
        <v>2475</v>
      </c>
      <c r="E936" s="169" t="s">
        <v>2176</v>
      </c>
      <c r="F936" s="169" t="s">
        <v>2768</v>
      </c>
      <c r="G936" s="169" t="s">
        <v>2177</v>
      </c>
      <c r="H936" s="169" t="s">
        <v>2041</v>
      </c>
      <c r="I936" s="168" t="s">
        <v>2769</v>
      </c>
      <c r="J936" s="168" t="s">
        <v>2770</v>
      </c>
      <c r="K936" s="308"/>
      <c r="L936" s="139"/>
      <c r="M936" s="138">
        <v>44752</v>
      </c>
    </row>
    <row r="937" spans="1:13" ht="15.75" customHeight="1" x14ac:dyDescent="0.35">
      <c r="A937" s="193" t="s">
        <v>3852</v>
      </c>
      <c r="B937" s="138">
        <v>44840</v>
      </c>
      <c r="C937" s="307"/>
      <c r="D937" s="169" t="s">
        <v>2771</v>
      </c>
      <c r="E937" s="169" t="s">
        <v>2196</v>
      </c>
      <c r="F937" s="169" t="s">
        <v>2151</v>
      </c>
      <c r="G937" s="169" t="s">
        <v>2151</v>
      </c>
      <c r="H937" s="169" t="s">
        <v>2041</v>
      </c>
      <c r="I937" s="168" t="s">
        <v>2772</v>
      </c>
      <c r="J937" s="168" t="s">
        <v>2773</v>
      </c>
      <c r="K937" s="308"/>
      <c r="L937" s="139"/>
      <c r="M937" s="138">
        <v>44758</v>
      </c>
    </row>
    <row r="938" spans="1:13" ht="15.75" customHeight="1" x14ac:dyDescent="0.35">
      <c r="A938" s="193" t="s">
        <v>3853</v>
      </c>
      <c r="B938" s="138">
        <v>44824</v>
      </c>
      <c r="C938" s="307"/>
      <c r="D938" s="169" t="s">
        <v>2475</v>
      </c>
      <c r="E938" s="169" t="s">
        <v>2176</v>
      </c>
      <c r="F938" s="169" t="s">
        <v>2176</v>
      </c>
      <c r="G938" s="169" t="s">
        <v>2177</v>
      </c>
      <c r="H938" s="169" t="s">
        <v>2041</v>
      </c>
      <c r="I938" s="168" t="s">
        <v>2774</v>
      </c>
      <c r="J938" s="168" t="s">
        <v>2775</v>
      </c>
      <c r="K938" s="308"/>
      <c r="L938" s="139"/>
      <c r="M938" s="138">
        <v>44765</v>
      </c>
    </row>
    <row r="939" spans="1:13" ht="15.75" customHeight="1" x14ac:dyDescent="0.35">
      <c r="A939" s="193" t="s">
        <v>3854</v>
      </c>
      <c r="B939" s="138">
        <v>44838</v>
      </c>
      <c r="C939" s="307"/>
      <c r="D939" s="169" t="s">
        <v>2269</v>
      </c>
      <c r="E939" s="169" t="s">
        <v>2176</v>
      </c>
      <c r="F939" s="169" t="s">
        <v>2176</v>
      </c>
      <c r="G939" s="169" t="s">
        <v>2177</v>
      </c>
      <c r="H939" s="169" t="s">
        <v>2041</v>
      </c>
      <c r="I939" s="168" t="s">
        <v>2776</v>
      </c>
      <c r="J939" s="168" t="s">
        <v>2777</v>
      </c>
      <c r="K939" s="308"/>
      <c r="L939" s="139"/>
      <c r="M939" s="138">
        <v>44835</v>
      </c>
    </row>
    <row r="940" spans="1:13" ht="15.75" customHeight="1" x14ac:dyDescent="0.35">
      <c r="A940" s="193" t="s">
        <v>3855</v>
      </c>
      <c r="B940" s="138">
        <v>44841</v>
      </c>
      <c r="C940" s="307"/>
      <c r="D940" s="169" t="s">
        <v>2333</v>
      </c>
      <c r="E940" s="169" t="s">
        <v>2351</v>
      </c>
      <c r="F940" s="169" t="s">
        <v>2047</v>
      </c>
      <c r="G940" s="169" t="s">
        <v>2049</v>
      </c>
      <c r="H940" s="169" t="s">
        <v>2041</v>
      </c>
      <c r="I940" s="168" t="s">
        <v>2778</v>
      </c>
      <c r="J940" s="168" t="s">
        <v>2779</v>
      </c>
      <c r="K940" s="308"/>
      <c r="L940" s="139"/>
      <c r="M940" s="138">
        <v>44729</v>
      </c>
    </row>
    <row r="941" spans="1:13" ht="15.75" customHeight="1" x14ac:dyDescent="0.35">
      <c r="A941" s="193" t="s">
        <v>3856</v>
      </c>
      <c r="B941" s="138">
        <v>44841</v>
      </c>
      <c r="C941" s="307"/>
      <c r="D941" s="169" t="s">
        <v>2724</v>
      </c>
      <c r="E941" s="169" t="s">
        <v>2040</v>
      </c>
      <c r="F941" s="169" t="s">
        <v>2040</v>
      </c>
      <c r="G941" s="169" t="s">
        <v>2040</v>
      </c>
      <c r="H941" s="169" t="s">
        <v>2041</v>
      </c>
      <c r="I941" s="168" t="s">
        <v>2780</v>
      </c>
      <c r="J941" s="168" t="s">
        <v>2781</v>
      </c>
      <c r="K941" s="308"/>
      <c r="L941" s="139"/>
      <c r="M941" s="138">
        <v>44752</v>
      </c>
    </row>
    <row r="942" spans="1:13" ht="15.75" customHeight="1" x14ac:dyDescent="0.35">
      <c r="A942" s="193" t="s">
        <v>3857</v>
      </c>
      <c r="B942" s="138">
        <v>44824</v>
      </c>
      <c r="C942" s="307"/>
      <c r="D942" s="169" t="s">
        <v>2475</v>
      </c>
      <c r="E942" s="169" t="s">
        <v>2176</v>
      </c>
      <c r="F942" s="169" t="s">
        <v>2176</v>
      </c>
      <c r="G942" s="169" t="s">
        <v>2177</v>
      </c>
      <c r="H942" s="169" t="s">
        <v>2041</v>
      </c>
      <c r="I942" s="168" t="s">
        <v>2782</v>
      </c>
      <c r="J942" s="168" t="s">
        <v>2783</v>
      </c>
      <c r="K942" s="308"/>
      <c r="L942" s="139"/>
      <c r="M942" s="138">
        <v>44818</v>
      </c>
    </row>
    <row r="943" spans="1:13" ht="15.75" customHeight="1" x14ac:dyDescent="0.35">
      <c r="A943" s="193" t="s">
        <v>3858</v>
      </c>
      <c r="B943" s="138">
        <v>44841</v>
      </c>
      <c r="C943" s="307"/>
      <c r="D943" s="169" t="s">
        <v>2265</v>
      </c>
      <c r="E943" s="169" t="s">
        <v>2177</v>
      </c>
      <c r="F943" s="169" t="s">
        <v>2177</v>
      </c>
      <c r="G943" s="169" t="s">
        <v>2177</v>
      </c>
      <c r="H943" s="169" t="s">
        <v>2041</v>
      </c>
      <c r="I943" s="168" t="s">
        <v>2784</v>
      </c>
      <c r="J943" s="168" t="s">
        <v>2785</v>
      </c>
      <c r="K943" s="308"/>
      <c r="L943" s="139"/>
      <c r="M943" s="138">
        <v>44751</v>
      </c>
    </row>
    <row r="944" spans="1:13" ht="15.75" customHeight="1" x14ac:dyDescent="0.35">
      <c r="A944" s="193" t="s">
        <v>3859</v>
      </c>
      <c r="B944" s="138">
        <v>44824</v>
      </c>
      <c r="C944" s="307"/>
      <c r="D944" s="169" t="s">
        <v>2475</v>
      </c>
      <c r="E944" s="169" t="s">
        <v>2176</v>
      </c>
      <c r="F944" s="169" t="s">
        <v>2176</v>
      </c>
      <c r="G944" s="169" t="s">
        <v>2177</v>
      </c>
      <c r="H944" s="169" t="s">
        <v>2041</v>
      </c>
      <c r="I944" s="168" t="s">
        <v>2786</v>
      </c>
      <c r="J944" s="168" t="s">
        <v>2787</v>
      </c>
      <c r="K944" s="308"/>
      <c r="L944" s="139"/>
      <c r="M944" s="138">
        <v>44781</v>
      </c>
    </row>
    <row r="945" spans="1:13" ht="15.75" customHeight="1" x14ac:dyDescent="0.35">
      <c r="A945" s="193" t="s">
        <v>3860</v>
      </c>
      <c r="B945" s="138">
        <v>44840</v>
      </c>
      <c r="C945" s="307"/>
      <c r="D945" s="169" t="s">
        <v>2196</v>
      </c>
      <c r="E945" s="169" t="s">
        <v>2151</v>
      </c>
      <c r="F945" s="169" t="s">
        <v>2151</v>
      </c>
      <c r="G945" s="169" t="s">
        <v>2151</v>
      </c>
      <c r="H945" s="169" t="s">
        <v>2041</v>
      </c>
      <c r="I945" s="168" t="s">
        <v>2788</v>
      </c>
      <c r="J945" s="168" t="s">
        <v>2789</v>
      </c>
      <c r="K945" s="308"/>
      <c r="L945" s="139"/>
      <c r="M945" s="138">
        <v>44779</v>
      </c>
    </row>
    <row r="946" spans="1:13" ht="15.75" customHeight="1" x14ac:dyDescent="0.35">
      <c r="A946" s="193" t="s">
        <v>3861</v>
      </c>
      <c r="B946" s="138">
        <v>44824</v>
      </c>
      <c r="C946" s="307"/>
      <c r="D946" s="169" t="s">
        <v>2475</v>
      </c>
      <c r="E946" s="169" t="s">
        <v>2176</v>
      </c>
      <c r="F946" s="169" t="s">
        <v>2176</v>
      </c>
      <c r="G946" s="169" t="s">
        <v>2177</v>
      </c>
      <c r="H946" s="169" t="s">
        <v>2041</v>
      </c>
      <c r="I946" s="168" t="s">
        <v>2790</v>
      </c>
      <c r="J946" s="168" t="s">
        <v>2791</v>
      </c>
      <c r="K946" s="308"/>
      <c r="L946" s="139"/>
      <c r="M946" s="138">
        <v>44772</v>
      </c>
    </row>
    <row r="947" spans="1:13" ht="15.75" customHeight="1" x14ac:dyDescent="0.35">
      <c r="A947" s="193" t="s">
        <v>3862</v>
      </c>
      <c r="B947" s="138">
        <v>44841</v>
      </c>
      <c r="C947" s="307"/>
      <c r="D947" s="169" t="s">
        <v>2342</v>
      </c>
      <c r="E947" s="169" t="s">
        <v>2290</v>
      </c>
      <c r="F947" s="169" t="s">
        <v>2048</v>
      </c>
      <c r="G947" s="169" t="s">
        <v>2049</v>
      </c>
      <c r="H947" s="169" t="s">
        <v>2041</v>
      </c>
      <c r="I947" s="168" t="s">
        <v>2792</v>
      </c>
      <c r="J947" s="168" t="s">
        <v>2793</v>
      </c>
      <c r="K947" s="308"/>
      <c r="L947" s="139"/>
      <c r="M947" s="138">
        <v>44832</v>
      </c>
    </row>
    <row r="948" spans="1:13" ht="15.75" customHeight="1" x14ac:dyDescent="0.35">
      <c r="A948" s="193" t="s">
        <v>3863</v>
      </c>
      <c r="B948" s="138">
        <v>44840</v>
      </c>
      <c r="C948" s="307"/>
      <c r="D948" s="169" t="s">
        <v>2794</v>
      </c>
      <c r="E948" s="169" t="s">
        <v>2089</v>
      </c>
      <c r="F948" s="169" t="s">
        <v>2040</v>
      </c>
      <c r="G948" s="169" t="s">
        <v>2040</v>
      </c>
      <c r="H948" s="169" t="s">
        <v>2041</v>
      </c>
      <c r="I948" s="168" t="s">
        <v>2795</v>
      </c>
      <c r="J948" s="168" t="s">
        <v>2796</v>
      </c>
      <c r="K948" s="308"/>
      <c r="L948" s="139"/>
      <c r="M948" s="138">
        <v>44758</v>
      </c>
    </row>
    <row r="949" spans="1:13" ht="15.75" customHeight="1" x14ac:dyDescent="0.35">
      <c r="A949" s="193" t="s">
        <v>3864</v>
      </c>
      <c r="B949" s="138">
        <v>44840</v>
      </c>
      <c r="C949" s="307"/>
      <c r="D949" s="169" t="s">
        <v>2797</v>
      </c>
      <c r="E949" s="169" t="s">
        <v>2146</v>
      </c>
      <c r="F949" s="169" t="s">
        <v>2146</v>
      </c>
      <c r="G949" s="169" t="s">
        <v>2040</v>
      </c>
      <c r="H949" s="169" t="s">
        <v>2041</v>
      </c>
      <c r="I949" s="168" t="s">
        <v>2798</v>
      </c>
      <c r="J949" s="168" t="s">
        <v>2799</v>
      </c>
      <c r="K949" s="308"/>
      <c r="L949" s="139"/>
      <c r="M949" s="138">
        <v>44752</v>
      </c>
    </row>
    <row r="950" spans="1:13" ht="15.75" customHeight="1" x14ac:dyDescent="0.35">
      <c r="A950" s="193" t="s">
        <v>3865</v>
      </c>
      <c r="B950" s="138">
        <v>44840</v>
      </c>
      <c r="C950" s="307"/>
      <c r="D950" s="169" t="s">
        <v>2297</v>
      </c>
      <c r="E950" s="169" t="s">
        <v>2196</v>
      </c>
      <c r="F950" s="169" t="s">
        <v>2151</v>
      </c>
      <c r="G950" s="169" t="s">
        <v>2151</v>
      </c>
      <c r="H950" s="169" t="s">
        <v>2041</v>
      </c>
      <c r="I950" s="168" t="s">
        <v>2800</v>
      </c>
      <c r="J950" s="168" t="s">
        <v>2801</v>
      </c>
      <c r="K950" s="308"/>
      <c r="L950" s="139"/>
      <c r="M950" s="138">
        <v>44802</v>
      </c>
    </row>
    <row r="951" spans="1:13" ht="15.75" customHeight="1" x14ac:dyDescent="0.35">
      <c r="A951" s="193" t="s">
        <v>3866</v>
      </c>
      <c r="B951" s="138">
        <v>44841</v>
      </c>
      <c r="C951" s="307"/>
      <c r="D951" s="169" t="s">
        <v>2724</v>
      </c>
      <c r="E951" s="169" t="s">
        <v>2040</v>
      </c>
      <c r="F951" s="169" t="s">
        <v>2040</v>
      </c>
      <c r="G951" s="169" t="s">
        <v>2040</v>
      </c>
      <c r="H951" s="169" t="s">
        <v>2041</v>
      </c>
      <c r="I951" s="168" t="s">
        <v>2802</v>
      </c>
      <c r="J951" s="168" t="s">
        <v>2803</v>
      </c>
      <c r="K951" s="308"/>
      <c r="L951" s="139"/>
      <c r="M951" s="138">
        <v>44786</v>
      </c>
    </row>
    <row r="952" spans="1:13" ht="15.75" customHeight="1" x14ac:dyDescent="0.35">
      <c r="A952" s="193" t="s">
        <v>3867</v>
      </c>
      <c r="B952" s="138">
        <v>44826</v>
      </c>
      <c r="C952" s="307"/>
      <c r="D952" s="169" t="s">
        <v>2269</v>
      </c>
      <c r="E952" s="169" t="s">
        <v>2176</v>
      </c>
      <c r="F952" s="169" t="s">
        <v>2176</v>
      </c>
      <c r="G952" s="169" t="s">
        <v>2177</v>
      </c>
      <c r="H952" s="169" t="s">
        <v>2041</v>
      </c>
      <c r="I952" s="168" t="s">
        <v>1182</v>
      </c>
      <c r="J952" s="168" t="s">
        <v>2804</v>
      </c>
      <c r="K952" s="308"/>
      <c r="L952" s="139"/>
      <c r="M952" s="138">
        <v>44814</v>
      </c>
    </row>
    <row r="953" spans="1:13" ht="15.75" customHeight="1" x14ac:dyDescent="0.35">
      <c r="A953" s="193" t="s">
        <v>3868</v>
      </c>
      <c r="B953" s="138">
        <v>44824</v>
      </c>
      <c r="C953" s="307"/>
      <c r="D953" s="169" t="s">
        <v>2475</v>
      </c>
      <c r="E953" s="169" t="s">
        <v>2176</v>
      </c>
      <c r="F953" s="169" t="s">
        <v>2176</v>
      </c>
      <c r="G953" s="169" t="s">
        <v>2177</v>
      </c>
      <c r="H953" s="169" t="s">
        <v>2041</v>
      </c>
      <c r="I953" s="168" t="s">
        <v>2805</v>
      </c>
      <c r="J953" s="168" t="s">
        <v>2775</v>
      </c>
      <c r="K953" s="308"/>
      <c r="L953" s="139"/>
      <c r="M953" s="138">
        <v>44758</v>
      </c>
    </row>
    <row r="954" spans="1:13" ht="15.75" customHeight="1" x14ac:dyDescent="0.35">
      <c r="A954" s="193" t="s">
        <v>3869</v>
      </c>
      <c r="B954" s="138">
        <v>44838</v>
      </c>
      <c r="C954" s="307"/>
      <c r="D954" s="169" t="s">
        <v>2269</v>
      </c>
      <c r="E954" s="169" t="s">
        <v>2176</v>
      </c>
      <c r="F954" s="169" t="s">
        <v>2176</v>
      </c>
      <c r="G954" s="169" t="s">
        <v>2177</v>
      </c>
      <c r="H954" s="169" t="s">
        <v>2041</v>
      </c>
      <c r="I954" s="168" t="s">
        <v>2806</v>
      </c>
      <c r="J954" s="168" t="s">
        <v>2807</v>
      </c>
      <c r="K954" s="308"/>
      <c r="L954" s="139"/>
      <c r="M954" s="138">
        <v>44828</v>
      </c>
    </row>
    <row r="955" spans="1:13" ht="15.75" customHeight="1" x14ac:dyDescent="0.35">
      <c r="A955" s="193" t="s">
        <v>3870</v>
      </c>
      <c r="B955" s="138">
        <v>44824</v>
      </c>
      <c r="C955" s="307"/>
      <c r="D955" s="169" t="s">
        <v>2475</v>
      </c>
      <c r="E955" s="169" t="s">
        <v>2176</v>
      </c>
      <c r="F955" s="169" t="s">
        <v>2176</v>
      </c>
      <c r="G955" s="169" t="s">
        <v>2177</v>
      </c>
      <c r="H955" s="169" t="s">
        <v>2041</v>
      </c>
      <c r="I955" s="168" t="s">
        <v>2808</v>
      </c>
      <c r="J955" s="168" t="s">
        <v>2809</v>
      </c>
      <c r="K955" s="308"/>
      <c r="L955" s="139"/>
      <c r="M955" s="138">
        <v>44806</v>
      </c>
    </row>
    <row r="956" spans="1:13" ht="15.75" customHeight="1" x14ac:dyDescent="0.35">
      <c r="A956" s="193" t="s">
        <v>3871</v>
      </c>
      <c r="B956" s="138">
        <v>44914</v>
      </c>
      <c r="C956" s="307"/>
      <c r="D956" s="169" t="s">
        <v>2269</v>
      </c>
      <c r="E956" s="169" t="s">
        <v>2475</v>
      </c>
      <c r="F956" s="169" t="s">
        <v>2176</v>
      </c>
      <c r="G956" s="169" t="s">
        <v>2177</v>
      </c>
      <c r="H956" s="169" t="s">
        <v>2041</v>
      </c>
      <c r="I956" s="168" t="s">
        <v>2810</v>
      </c>
      <c r="J956" s="168" t="s">
        <v>2811</v>
      </c>
      <c r="K956" s="308"/>
      <c r="L956" s="139"/>
      <c r="M956" s="138">
        <v>44810</v>
      </c>
    </row>
    <row r="957" spans="1:13" ht="15.75" customHeight="1" x14ac:dyDescent="0.35">
      <c r="A957" s="193" t="s">
        <v>3872</v>
      </c>
      <c r="B957" s="138">
        <v>44914</v>
      </c>
      <c r="C957" s="307"/>
      <c r="D957" s="169" t="s">
        <v>2269</v>
      </c>
      <c r="E957" s="169" t="s">
        <v>2475</v>
      </c>
      <c r="F957" s="169" t="s">
        <v>2176</v>
      </c>
      <c r="G957" s="169" t="s">
        <v>2177</v>
      </c>
      <c r="H957" s="169" t="s">
        <v>2041</v>
      </c>
      <c r="I957" s="168" t="s">
        <v>2812</v>
      </c>
      <c r="J957" s="168" t="s">
        <v>2813</v>
      </c>
      <c r="K957" s="308"/>
      <c r="L957" s="139"/>
      <c r="M957" s="138">
        <v>44848</v>
      </c>
    </row>
    <row r="958" spans="1:13" ht="15.75" customHeight="1" x14ac:dyDescent="0.35">
      <c r="A958" s="193" t="s">
        <v>3873</v>
      </c>
      <c r="B958" s="138">
        <v>44914</v>
      </c>
      <c r="C958" s="307"/>
      <c r="D958" s="169" t="s">
        <v>2269</v>
      </c>
      <c r="E958" s="169" t="s">
        <v>2475</v>
      </c>
      <c r="F958" s="169" t="s">
        <v>2176</v>
      </c>
      <c r="G958" s="169" t="s">
        <v>2177</v>
      </c>
      <c r="H958" s="169" t="s">
        <v>2041</v>
      </c>
      <c r="I958" s="168" t="s">
        <v>2814</v>
      </c>
      <c r="J958" s="168" t="s">
        <v>2815</v>
      </c>
      <c r="K958" s="308"/>
      <c r="L958" s="139"/>
      <c r="M958" s="138">
        <v>44855</v>
      </c>
    </row>
    <row r="959" spans="1:13" ht="15.75" customHeight="1" x14ac:dyDescent="0.35">
      <c r="A959" s="193" t="s">
        <v>3874</v>
      </c>
      <c r="B959" s="138">
        <v>44914</v>
      </c>
      <c r="C959" s="307"/>
      <c r="D959" s="169" t="s">
        <v>2269</v>
      </c>
      <c r="E959" s="169" t="s">
        <v>2475</v>
      </c>
      <c r="F959" s="169" t="s">
        <v>2176</v>
      </c>
      <c r="G959" s="169" t="s">
        <v>2177</v>
      </c>
      <c r="H959" s="169" t="s">
        <v>2041</v>
      </c>
      <c r="I959" s="168" t="s">
        <v>2816</v>
      </c>
      <c r="J959" s="168" t="s">
        <v>2817</v>
      </c>
      <c r="K959" s="308"/>
      <c r="L959" s="139"/>
      <c r="M959" s="138">
        <v>44842</v>
      </c>
    </row>
    <row r="960" spans="1:13" ht="15.75" customHeight="1" x14ac:dyDescent="0.35">
      <c r="A960" s="193" t="s">
        <v>3875</v>
      </c>
      <c r="B960" s="138">
        <v>44914</v>
      </c>
      <c r="C960" s="307"/>
      <c r="D960" s="169" t="s">
        <v>2269</v>
      </c>
      <c r="E960" s="169" t="s">
        <v>2475</v>
      </c>
      <c r="F960" s="169" t="s">
        <v>2176</v>
      </c>
      <c r="G960" s="169" t="s">
        <v>2177</v>
      </c>
      <c r="H960" s="169" t="s">
        <v>2041</v>
      </c>
      <c r="I960" s="168" t="s">
        <v>2818</v>
      </c>
      <c r="J960" s="168" t="s">
        <v>2819</v>
      </c>
      <c r="K960" s="308"/>
      <c r="L960" s="139"/>
      <c r="M960" s="138">
        <v>44873</v>
      </c>
    </row>
    <row r="961" spans="1:13" ht="15.75" customHeight="1" x14ac:dyDescent="0.35">
      <c r="A961" s="193" t="s">
        <v>3876</v>
      </c>
      <c r="B961" s="138">
        <v>44914</v>
      </c>
      <c r="C961" s="307"/>
      <c r="D961" s="169" t="s">
        <v>2269</v>
      </c>
      <c r="E961" s="169" t="s">
        <v>2475</v>
      </c>
      <c r="F961" s="169" t="s">
        <v>2176</v>
      </c>
      <c r="G961" s="169" t="s">
        <v>2177</v>
      </c>
      <c r="H961" s="169" t="s">
        <v>2041</v>
      </c>
      <c r="I961" s="168" t="s">
        <v>2820</v>
      </c>
      <c r="J961" s="168" t="s">
        <v>2821</v>
      </c>
      <c r="K961" s="308"/>
      <c r="L961" s="139"/>
      <c r="M961" s="138">
        <v>44880</v>
      </c>
    </row>
    <row r="962" spans="1:13" ht="15.75" customHeight="1" x14ac:dyDescent="0.35">
      <c r="A962" s="193" t="s">
        <v>3877</v>
      </c>
      <c r="B962" s="138">
        <v>44914</v>
      </c>
      <c r="C962" s="307"/>
      <c r="D962" s="169" t="s">
        <v>2269</v>
      </c>
      <c r="E962" s="169" t="s">
        <v>2475</v>
      </c>
      <c r="F962" s="169" t="s">
        <v>2176</v>
      </c>
      <c r="G962" s="169" t="s">
        <v>2177</v>
      </c>
      <c r="H962" s="169" t="s">
        <v>2041</v>
      </c>
      <c r="I962" s="168" t="s">
        <v>2822</v>
      </c>
      <c r="J962" s="168" t="s">
        <v>2823</v>
      </c>
      <c r="K962" s="308"/>
      <c r="L962" s="139"/>
      <c r="M962" s="138">
        <v>44849</v>
      </c>
    </row>
    <row r="963" spans="1:13" ht="15.75" customHeight="1" x14ac:dyDescent="0.35">
      <c r="A963" s="193" t="s">
        <v>3878</v>
      </c>
      <c r="B963" s="138">
        <v>44914</v>
      </c>
      <c r="C963" s="307"/>
      <c r="D963" s="169" t="s">
        <v>2269</v>
      </c>
      <c r="E963" s="169" t="s">
        <v>2475</v>
      </c>
      <c r="F963" s="169" t="s">
        <v>2176</v>
      </c>
      <c r="G963" s="169" t="s">
        <v>2177</v>
      </c>
      <c r="H963" s="169" t="s">
        <v>2041</v>
      </c>
      <c r="I963" s="168" t="s">
        <v>2824</v>
      </c>
      <c r="J963" s="168" t="s">
        <v>2825</v>
      </c>
      <c r="K963" s="308"/>
      <c r="L963" s="139"/>
      <c r="M963" s="138">
        <v>44867</v>
      </c>
    </row>
    <row r="964" spans="1:13" ht="15.75" customHeight="1" x14ac:dyDescent="0.35">
      <c r="A964" s="193" t="s">
        <v>3879</v>
      </c>
      <c r="B964" s="138">
        <v>44915</v>
      </c>
      <c r="C964" s="307"/>
      <c r="D964" s="169" t="s">
        <v>2826</v>
      </c>
      <c r="E964" s="169" t="s">
        <v>2827</v>
      </c>
      <c r="F964" s="169" t="s">
        <v>2049</v>
      </c>
      <c r="G964" s="169" t="s">
        <v>2049</v>
      </c>
      <c r="H964" s="169" t="s">
        <v>2041</v>
      </c>
      <c r="I964" s="168" t="s">
        <v>2828</v>
      </c>
      <c r="J964" s="168" t="s">
        <v>2829</v>
      </c>
      <c r="K964" s="308"/>
      <c r="L964" s="139"/>
      <c r="M964" s="138">
        <v>44896</v>
      </c>
    </row>
    <row r="965" spans="1:13" ht="15.75" customHeight="1" x14ac:dyDescent="0.35">
      <c r="A965" s="193" t="s">
        <v>3880</v>
      </c>
      <c r="B965" s="138">
        <v>44917</v>
      </c>
      <c r="C965" s="307"/>
      <c r="D965" s="169" t="s">
        <v>2830</v>
      </c>
      <c r="E965" s="169" t="s">
        <v>2040</v>
      </c>
      <c r="F965" s="169" t="s">
        <v>2040</v>
      </c>
      <c r="G965" s="169" t="s">
        <v>2040</v>
      </c>
      <c r="H965" s="169" t="s">
        <v>2041</v>
      </c>
      <c r="I965" s="168" t="s">
        <v>2831</v>
      </c>
      <c r="J965" s="168" t="s">
        <v>2832</v>
      </c>
      <c r="K965" s="308"/>
      <c r="L965" s="139"/>
      <c r="M965" s="138">
        <v>44835</v>
      </c>
    </row>
    <row r="966" spans="1:13" ht="15.75" customHeight="1" x14ac:dyDescent="0.35">
      <c r="A966" s="193" t="s">
        <v>3881</v>
      </c>
      <c r="B966" s="138">
        <v>44916</v>
      </c>
      <c r="C966" s="307"/>
      <c r="D966" s="169" t="s">
        <v>2425</v>
      </c>
      <c r="E966" s="169" t="s">
        <v>2163</v>
      </c>
      <c r="F966" s="169" t="s">
        <v>2040</v>
      </c>
      <c r="G966" s="169" t="s">
        <v>2040</v>
      </c>
      <c r="H966" s="169" t="s">
        <v>2041</v>
      </c>
      <c r="I966" s="168" t="s">
        <v>2833</v>
      </c>
      <c r="J966" s="168" t="s">
        <v>2834</v>
      </c>
      <c r="K966" s="308"/>
      <c r="L966" s="139"/>
      <c r="M966" s="138">
        <v>44891</v>
      </c>
    </row>
    <row r="967" spans="1:13" ht="15.75" customHeight="1" x14ac:dyDescent="0.35">
      <c r="A967" s="193" t="s">
        <v>3882</v>
      </c>
      <c r="B967" s="138">
        <v>44916</v>
      </c>
      <c r="C967" s="307"/>
      <c r="D967" s="169" t="s">
        <v>2425</v>
      </c>
      <c r="E967" s="169" t="s">
        <v>2163</v>
      </c>
      <c r="F967" s="169" t="s">
        <v>2040</v>
      </c>
      <c r="G967" s="169" t="s">
        <v>2040</v>
      </c>
      <c r="H967" s="169" t="s">
        <v>2041</v>
      </c>
      <c r="I967" s="168" t="s">
        <v>2835</v>
      </c>
      <c r="J967" s="168" t="s">
        <v>2836</v>
      </c>
      <c r="K967" s="308"/>
      <c r="L967" s="139"/>
      <c r="M967" s="138">
        <v>44905</v>
      </c>
    </row>
    <row r="968" spans="1:13" ht="15.75" customHeight="1" x14ac:dyDescent="0.35">
      <c r="A968" s="193" t="s">
        <v>3883</v>
      </c>
      <c r="B968" s="138">
        <v>44917</v>
      </c>
      <c r="C968" s="307"/>
      <c r="D968" s="169" t="s">
        <v>2724</v>
      </c>
      <c r="E968" s="169" t="s">
        <v>2040</v>
      </c>
      <c r="F968" s="169" t="s">
        <v>2040</v>
      </c>
      <c r="G968" s="169" t="s">
        <v>2040</v>
      </c>
      <c r="H968" s="169" t="s">
        <v>2041</v>
      </c>
      <c r="I968" s="168" t="s">
        <v>2837</v>
      </c>
      <c r="J968" s="168" t="s">
        <v>2838</v>
      </c>
      <c r="K968" s="308"/>
      <c r="L968" s="139"/>
      <c r="M968" s="138">
        <v>44905</v>
      </c>
    </row>
    <row r="969" spans="1:13" ht="15.75" customHeight="1" x14ac:dyDescent="0.35">
      <c r="A969" s="193" t="s">
        <v>3884</v>
      </c>
      <c r="B969" s="138">
        <v>44917</v>
      </c>
      <c r="C969" s="307"/>
      <c r="D969" s="169" t="s">
        <v>2724</v>
      </c>
      <c r="E969" s="169" t="s">
        <v>2040</v>
      </c>
      <c r="F969" s="169" t="s">
        <v>2040</v>
      </c>
      <c r="G969" s="169" t="s">
        <v>2040</v>
      </c>
      <c r="H969" s="169" t="s">
        <v>2041</v>
      </c>
      <c r="I969" s="168" t="s">
        <v>2839</v>
      </c>
      <c r="J969" s="168" t="s">
        <v>2840</v>
      </c>
      <c r="K969" s="308"/>
      <c r="L969" s="139"/>
      <c r="M969" s="138">
        <v>44877</v>
      </c>
    </row>
    <row r="970" spans="1:13" ht="15.75" customHeight="1" x14ac:dyDescent="0.35">
      <c r="A970" s="193" t="s">
        <v>3885</v>
      </c>
      <c r="B970" s="138">
        <v>44917</v>
      </c>
      <c r="C970" s="307"/>
      <c r="D970" s="169" t="s">
        <v>2841</v>
      </c>
      <c r="E970" s="169" t="s">
        <v>2842</v>
      </c>
      <c r="F970" s="169" t="s">
        <v>2040</v>
      </c>
      <c r="G970" s="169" t="s">
        <v>2040</v>
      </c>
      <c r="H970" s="169" t="s">
        <v>2041</v>
      </c>
      <c r="I970" s="168" t="s">
        <v>2843</v>
      </c>
      <c r="J970" s="168" t="s">
        <v>2844</v>
      </c>
      <c r="K970" s="308"/>
      <c r="L970" s="139"/>
      <c r="M970" s="138">
        <v>44863</v>
      </c>
    </row>
    <row r="971" spans="1:13" ht="15.75" customHeight="1" x14ac:dyDescent="0.35">
      <c r="A971" s="193" t="s">
        <v>3886</v>
      </c>
      <c r="B971" s="138">
        <v>44921</v>
      </c>
      <c r="C971" s="307"/>
      <c r="D971" s="169" t="s">
        <v>2314</v>
      </c>
      <c r="E971" s="169" t="s">
        <v>2845</v>
      </c>
      <c r="F971" s="169" t="s">
        <v>2177</v>
      </c>
      <c r="G971" s="169" t="s">
        <v>2177</v>
      </c>
      <c r="H971" s="169" t="s">
        <v>2041</v>
      </c>
      <c r="I971" s="168" t="s">
        <v>2846</v>
      </c>
      <c r="J971" s="168" t="s">
        <v>2847</v>
      </c>
      <c r="K971" s="308"/>
      <c r="L971" s="139"/>
      <c r="M971" s="138">
        <v>44863</v>
      </c>
    </row>
    <row r="972" spans="1:13" ht="15.75" customHeight="1" x14ac:dyDescent="0.35">
      <c r="A972" s="193" t="s">
        <v>3887</v>
      </c>
      <c r="B972" s="138">
        <v>44921</v>
      </c>
      <c r="C972" s="307"/>
      <c r="D972" s="169" t="s">
        <v>2848</v>
      </c>
      <c r="E972" s="169" t="s">
        <v>2176</v>
      </c>
      <c r="F972" s="169" t="s">
        <v>2177</v>
      </c>
      <c r="G972" s="169" t="s">
        <v>2177</v>
      </c>
      <c r="H972" s="169" t="s">
        <v>2041</v>
      </c>
      <c r="I972" s="168" t="s">
        <v>2849</v>
      </c>
      <c r="J972" s="168" t="s">
        <v>2850</v>
      </c>
      <c r="K972" s="308"/>
      <c r="L972" s="139"/>
      <c r="M972" s="138">
        <v>44880</v>
      </c>
    </row>
    <row r="973" spans="1:13" ht="15.75" customHeight="1" x14ac:dyDescent="0.35">
      <c r="A973" s="193" t="s">
        <v>3888</v>
      </c>
      <c r="B973" s="138">
        <v>44921</v>
      </c>
      <c r="C973" s="307"/>
      <c r="D973" s="169" t="s">
        <v>2848</v>
      </c>
      <c r="E973" s="169" t="s">
        <v>2265</v>
      </c>
      <c r="F973" s="169" t="s">
        <v>2177</v>
      </c>
      <c r="G973" s="169" t="s">
        <v>2177</v>
      </c>
      <c r="H973" s="169" t="s">
        <v>2041</v>
      </c>
      <c r="I973" s="168" t="s">
        <v>2851</v>
      </c>
      <c r="J973" s="168" t="s">
        <v>2852</v>
      </c>
      <c r="K973" s="308"/>
      <c r="L973" s="139"/>
      <c r="M973" s="138">
        <v>44842</v>
      </c>
    </row>
    <row r="974" spans="1:13" ht="15.75" customHeight="1" x14ac:dyDescent="0.35">
      <c r="A974" s="193" t="s">
        <v>3889</v>
      </c>
      <c r="B974" s="138">
        <v>44922</v>
      </c>
      <c r="C974" s="307"/>
      <c r="D974" s="169" t="s">
        <v>2853</v>
      </c>
      <c r="E974" s="169" t="s">
        <v>2059</v>
      </c>
      <c r="F974" s="169" t="s">
        <v>2058</v>
      </c>
      <c r="G974" s="169" t="s">
        <v>2058</v>
      </c>
      <c r="H974" s="169" t="s">
        <v>2041</v>
      </c>
      <c r="I974" s="168" t="s">
        <v>2854</v>
      </c>
      <c r="J974" s="168" t="s">
        <v>2855</v>
      </c>
      <c r="K974" s="308"/>
      <c r="L974" s="139"/>
      <c r="M974" s="138">
        <v>44884</v>
      </c>
    </row>
    <row r="975" spans="1:13" ht="15.75" customHeight="1" x14ac:dyDescent="0.35">
      <c r="A975" s="193" t="s">
        <v>3890</v>
      </c>
      <c r="B975" s="138">
        <v>44923</v>
      </c>
      <c r="C975" s="307"/>
      <c r="D975" s="169" t="s">
        <v>2391</v>
      </c>
      <c r="E975" s="169" t="s">
        <v>2431</v>
      </c>
      <c r="F975" s="169" t="s">
        <v>2049</v>
      </c>
      <c r="G975" s="169" t="s">
        <v>2049</v>
      </c>
      <c r="H975" s="169" t="s">
        <v>2041</v>
      </c>
      <c r="I975" s="168" t="s">
        <v>2856</v>
      </c>
      <c r="J975" s="168" t="s">
        <v>2857</v>
      </c>
      <c r="K975" s="308"/>
      <c r="L975" s="139"/>
      <c r="M975" s="138">
        <v>44848</v>
      </c>
    </row>
    <row r="976" spans="1:13" ht="15.75" customHeight="1" x14ac:dyDescent="0.3">
      <c r="A976" s="189" t="str">
        <f t="shared" ref="A976:A978" si="0">IF(B976="","",B976)</f>
        <v/>
      </c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</row>
    <row r="977" spans="1:13" ht="15.75" customHeight="1" x14ac:dyDescent="0.3">
      <c r="A977" s="189" t="str">
        <f t="shared" si="0"/>
        <v/>
      </c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</row>
    <row r="978" spans="1:13" ht="15.75" customHeight="1" x14ac:dyDescent="0.3">
      <c r="A978" s="189" t="str">
        <f t="shared" si="0"/>
        <v/>
      </c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</row>
  </sheetData>
  <autoFilter ref="A2:M978" xr:uid="{00000000-0009-0000-0000-000008000000}">
    <filterColumn colId="3" showButton="0"/>
    <filterColumn colId="4" showButton="0"/>
    <filterColumn colId="5" showButton="0"/>
    <filterColumn colId="6" showButton="0"/>
    <filterColumn colId="8" showButton="0"/>
    <sortState xmlns:xlrd2="http://schemas.microsoft.com/office/spreadsheetml/2017/richdata2" ref="A3:N798">
      <sortCondition ref="A2:A798"/>
    </sortState>
  </autoFilter>
  <mergeCells count="3">
    <mergeCell ref="B1:M1"/>
    <mergeCell ref="D2:H2"/>
    <mergeCell ref="I2:J2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Project Information</vt:lpstr>
      <vt:lpstr>Sample size+precision MP5</vt:lpstr>
      <vt:lpstr>DOy MP5</vt:lpstr>
      <vt:lpstr>Monitoring Results</vt:lpstr>
      <vt:lpstr>initial CER Calculation</vt:lpstr>
      <vt:lpstr>CER Calculation</vt:lpstr>
      <vt:lpstr>Ny MP5</vt:lpstr>
      <vt:lpstr>Database MP5</vt:lpstr>
      <vt:lpstr>Database</vt:lpstr>
      <vt:lpstr>Thermal capacity calculations</vt:lpstr>
      <vt:lpstr>vintages 2020</vt:lpstr>
      <vt:lpstr>vintages 2021</vt:lpstr>
      <vt:lpstr>vintages 2022</vt:lpstr>
      <vt:lpstr>'DOy MP5'!Druckbereich</vt:lpstr>
      <vt:lpstr>'initial CER Calculation'!Druckbereich</vt:lpstr>
      <vt:lpstr>'Monitoring Results'!Druckbereich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s.bratschke</dc:creator>
  <cp:lastModifiedBy>Lisa Bretschneider</cp:lastModifiedBy>
  <dcterms:created xsi:type="dcterms:W3CDTF">2015-07-02T14:05:55Z</dcterms:created>
  <dcterms:modified xsi:type="dcterms:W3CDTF">2024-06-04T12:19:21Z</dcterms:modified>
</cp:coreProperties>
</file>